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70" yWindow="60" windowWidth="12720" windowHeight="9510" tabRatio="597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уровень'!$A$7:$AA$354</definedName>
    <definedName name="_xlnm._FilterDatabase" localSheetId="1" hidden="1">'2 уровень'!$B$7:$V$339</definedName>
    <definedName name="_xlnm._FilterDatabase" localSheetId="4" hidden="1">'СВОД 1'!$A$6:$GO$240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уровень'!$C:$C,'1 уровень'!$1:$7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уровень'!$C$1:$W$354</definedName>
    <definedName name="_xlnm.Print_Area" localSheetId="1">'2 уровень'!$B$1:$V$361</definedName>
    <definedName name="_xlnm.Print_Area" localSheetId="2">'Аян '!$A$1:$U$32</definedName>
    <definedName name="_xlnm.Print_Area" localSheetId="3">'Охотск '!$A$1:$U$32</definedName>
    <definedName name="_xlnm.Print_Area" localSheetId="4">'СВОД 1'!$A$1:$U$243</definedName>
  </definedNames>
  <calcPr calcId="145621"/>
</workbook>
</file>

<file path=xl/calcChain.xml><?xml version="1.0" encoding="utf-8"?>
<calcChain xmlns="http://schemas.openxmlformats.org/spreadsheetml/2006/main">
  <c r="E167" i="156" l="1"/>
  <c r="E58" i="156"/>
  <c r="E197" i="157" l="1"/>
  <c r="E30" i="156"/>
  <c r="E31" i="156"/>
  <c r="O223" i="37" l="1"/>
  <c r="O211" i="37"/>
  <c r="O238" i="37" s="1"/>
  <c r="O199" i="37"/>
  <c r="O187" i="37"/>
  <c r="O176" i="37"/>
  <c r="O175" i="37"/>
  <c r="O163" i="37"/>
  <c r="O151" i="37"/>
  <c r="O150" i="37"/>
  <c r="O139" i="37"/>
  <c r="O127" i="37"/>
  <c r="O112" i="37"/>
  <c r="O100" i="37"/>
  <c r="O88" i="37"/>
  <c r="O76" i="37"/>
  <c r="O64" i="37"/>
  <c r="O52" i="37"/>
  <c r="O40" i="37"/>
  <c r="O39" i="37"/>
  <c r="O28" i="37"/>
  <c r="O15" i="37"/>
  <c r="P18" i="57"/>
  <c r="P17" i="57"/>
  <c r="P15" i="57"/>
  <c r="P13" i="57"/>
  <c r="P12" i="57"/>
  <c r="P11" i="57"/>
  <c r="P10" i="57"/>
  <c r="O30" i="57"/>
  <c r="O189" i="37" s="1"/>
  <c r="O29" i="57"/>
  <c r="O188" i="37" s="1"/>
  <c r="O28" i="57"/>
  <c r="O27" i="57"/>
  <c r="O186" i="37" s="1"/>
  <c r="O25" i="57"/>
  <c r="O184" i="37" s="1"/>
  <c r="O24" i="57"/>
  <c r="O183" i="37" s="1"/>
  <c r="O23" i="57"/>
  <c r="O182" i="37" s="1"/>
  <c r="O22" i="57"/>
  <c r="O181" i="37" s="1"/>
  <c r="O14" i="57"/>
  <c r="O26" i="57" s="1"/>
  <c r="O185" i="37" s="1"/>
  <c r="O9" i="57"/>
  <c r="O21" i="57" s="1"/>
  <c r="O180" i="37" s="1"/>
  <c r="C18" i="57"/>
  <c r="C17" i="57"/>
  <c r="C15" i="57"/>
  <c r="C13" i="57"/>
  <c r="C12" i="57"/>
  <c r="C11" i="57"/>
  <c r="C10" i="57"/>
  <c r="P18" i="46"/>
  <c r="P17" i="46"/>
  <c r="P15" i="46"/>
  <c r="P13" i="46"/>
  <c r="P11" i="46"/>
  <c r="P10" i="46"/>
  <c r="C18" i="46"/>
  <c r="C17" i="46"/>
  <c r="C15" i="46"/>
  <c r="C13" i="46"/>
  <c r="C11" i="46"/>
  <c r="C10" i="46"/>
  <c r="O30" i="46"/>
  <c r="O54" i="37" s="1"/>
  <c r="O29" i="46"/>
  <c r="O53" i="37" s="1"/>
  <c r="O28" i="46"/>
  <c r="O27" i="46"/>
  <c r="O51" i="37" s="1"/>
  <c r="O25" i="46"/>
  <c r="O49" i="37" s="1"/>
  <c r="O24" i="46"/>
  <c r="O48" i="37" s="1"/>
  <c r="O23" i="46"/>
  <c r="O47" i="37" s="1"/>
  <c r="O22" i="46"/>
  <c r="O46" i="37" s="1"/>
  <c r="O14" i="46"/>
  <c r="O26" i="46" s="1"/>
  <c r="O50" i="37" s="1"/>
  <c r="O9" i="46"/>
  <c r="O21" i="46" s="1"/>
  <c r="O45" i="37" s="1"/>
  <c r="Q326" i="157"/>
  <c r="Q325" i="157"/>
  <c r="Q323" i="157"/>
  <c r="Q321" i="157"/>
  <c r="Q320" i="157"/>
  <c r="Q319" i="157"/>
  <c r="Q318" i="157"/>
  <c r="Q301" i="157"/>
  <c r="Q300" i="157"/>
  <c r="Q298" i="157"/>
  <c r="Q296" i="157"/>
  <c r="Q295" i="157"/>
  <c r="Q294" i="157"/>
  <c r="Q293" i="157"/>
  <c r="Q276" i="157"/>
  <c r="Q275" i="157"/>
  <c r="Q273" i="157"/>
  <c r="Q271" i="157"/>
  <c r="Q270" i="157"/>
  <c r="Q269" i="157"/>
  <c r="Q268" i="157"/>
  <c r="Q251" i="157"/>
  <c r="Q250" i="157"/>
  <c r="Q248" i="157"/>
  <c r="Q246" i="157"/>
  <c r="Q245" i="157"/>
  <c r="Q244" i="157"/>
  <c r="Q243" i="157"/>
  <c r="Q226" i="157"/>
  <c r="Q225" i="157"/>
  <c r="Q223" i="157"/>
  <c r="Q221" i="157"/>
  <c r="Q220" i="157"/>
  <c r="Q219" i="157"/>
  <c r="Q218" i="157"/>
  <c r="Q201" i="157"/>
  <c r="Q200" i="157"/>
  <c r="Q198" i="157"/>
  <c r="Q196" i="157"/>
  <c r="Q195" i="157"/>
  <c r="Q194" i="157"/>
  <c r="Q193" i="157"/>
  <c r="Q176" i="157"/>
  <c r="Q175" i="157"/>
  <c r="Q173" i="157"/>
  <c r="Q171" i="157"/>
  <c r="Q170" i="157"/>
  <c r="Q169" i="157"/>
  <c r="Q168" i="157"/>
  <c r="Q150" i="157"/>
  <c r="Q148" i="157"/>
  <c r="Q147" i="157"/>
  <c r="Q142" i="157"/>
  <c r="Q141" i="157"/>
  <c r="Q139" i="157"/>
  <c r="Q137" i="157"/>
  <c r="Q136" i="157"/>
  <c r="Q135" i="157"/>
  <c r="Q134" i="157"/>
  <c r="Q117" i="157"/>
  <c r="Q116" i="157"/>
  <c r="Q114" i="157"/>
  <c r="Q112" i="157"/>
  <c r="Q111" i="157"/>
  <c r="Q110" i="157"/>
  <c r="Q109" i="157"/>
  <c r="Q91" i="157"/>
  <c r="Q90" i="157"/>
  <c r="Q88" i="157"/>
  <c r="Q86" i="157"/>
  <c r="Q85" i="157"/>
  <c r="Q80" i="157"/>
  <c r="Q79" i="157"/>
  <c r="Q77" i="157"/>
  <c r="Q74" i="157"/>
  <c r="Q73" i="157"/>
  <c r="Q67" i="157"/>
  <c r="Q65" i="157"/>
  <c r="Q64" i="157"/>
  <c r="Q59" i="157"/>
  <c r="Q58" i="157"/>
  <c r="Q56" i="157"/>
  <c r="Q55" i="157"/>
  <c r="Q49" i="157"/>
  <c r="Q47" i="157"/>
  <c r="Q46" i="157"/>
  <c r="Q40" i="157"/>
  <c r="Q38" i="157"/>
  <c r="Q37" i="157"/>
  <c r="Q32" i="157"/>
  <c r="Q31" i="157"/>
  <c r="Q29" i="157"/>
  <c r="Q27" i="157"/>
  <c r="Q26" i="157"/>
  <c r="Q25" i="157"/>
  <c r="Q24" i="157"/>
  <c r="Q19" i="157"/>
  <c r="Q18" i="157"/>
  <c r="Q16" i="157"/>
  <c r="Q14" i="157"/>
  <c r="Q13" i="157"/>
  <c r="Q12" i="157"/>
  <c r="Q11" i="157"/>
  <c r="D326" i="157"/>
  <c r="D325" i="157"/>
  <c r="D323" i="157"/>
  <c r="D321" i="157"/>
  <c r="D320" i="157"/>
  <c r="D319" i="157"/>
  <c r="D318" i="157"/>
  <c r="D301" i="157"/>
  <c r="D300" i="157"/>
  <c r="D298" i="157"/>
  <c r="D296" i="157"/>
  <c r="D295" i="157"/>
  <c r="D294" i="157"/>
  <c r="D293" i="157"/>
  <c r="D276" i="157"/>
  <c r="D275" i="157"/>
  <c r="D273" i="157"/>
  <c r="D271" i="157"/>
  <c r="D270" i="157"/>
  <c r="D269" i="157"/>
  <c r="D268" i="157"/>
  <c r="D251" i="157"/>
  <c r="D250" i="157"/>
  <c r="D248" i="157"/>
  <c r="D246" i="157"/>
  <c r="D245" i="157"/>
  <c r="D244" i="157"/>
  <c r="D243" i="157"/>
  <c r="D226" i="157"/>
  <c r="D225" i="157"/>
  <c r="D223" i="157"/>
  <c r="D221" i="157"/>
  <c r="D220" i="157"/>
  <c r="D219" i="157"/>
  <c r="D218" i="157"/>
  <c r="D201" i="157"/>
  <c r="D200" i="157"/>
  <c r="D198" i="157"/>
  <c r="D196" i="157"/>
  <c r="D195" i="157"/>
  <c r="D194" i="157"/>
  <c r="D193" i="157"/>
  <c r="D176" i="157"/>
  <c r="D175" i="157"/>
  <c r="D173" i="157"/>
  <c r="D171" i="157"/>
  <c r="D170" i="157"/>
  <c r="D169" i="157"/>
  <c r="D168" i="157"/>
  <c r="D150" i="157"/>
  <c r="D148" i="157"/>
  <c r="D147" i="157"/>
  <c r="D142" i="157"/>
  <c r="D141" i="157"/>
  <c r="D139" i="157"/>
  <c r="D137" i="157"/>
  <c r="D136" i="157"/>
  <c r="D135" i="157"/>
  <c r="D134" i="157"/>
  <c r="D117" i="157"/>
  <c r="D116" i="157"/>
  <c r="D114" i="157"/>
  <c r="D112" i="157"/>
  <c r="D111" i="157"/>
  <c r="D110" i="157"/>
  <c r="D109" i="157"/>
  <c r="D91" i="157"/>
  <c r="D90" i="157"/>
  <c r="D88" i="157"/>
  <c r="D86" i="157"/>
  <c r="D85" i="157"/>
  <c r="D80" i="157"/>
  <c r="D79" i="157"/>
  <c r="D77" i="157"/>
  <c r="D74" i="157"/>
  <c r="D73" i="157"/>
  <c r="D67" i="157"/>
  <c r="D65" i="157"/>
  <c r="D64" i="157"/>
  <c r="D59" i="157"/>
  <c r="D58" i="157"/>
  <c r="D56" i="157"/>
  <c r="D55" i="157"/>
  <c r="D49" i="157"/>
  <c r="D47" i="157"/>
  <c r="D46" i="157"/>
  <c r="D40" i="157"/>
  <c r="D38" i="157"/>
  <c r="D37" i="157"/>
  <c r="D32" i="157"/>
  <c r="D31" i="157"/>
  <c r="D29" i="157"/>
  <c r="D27" i="157"/>
  <c r="D26" i="157"/>
  <c r="D25" i="157"/>
  <c r="D24" i="157"/>
  <c r="D19" i="157"/>
  <c r="D18" i="157"/>
  <c r="D16" i="157"/>
  <c r="D14" i="157"/>
  <c r="D13" i="157"/>
  <c r="D12" i="157"/>
  <c r="D11" i="157"/>
  <c r="R341" i="156"/>
  <c r="R340" i="156"/>
  <c r="R338" i="156"/>
  <c r="R336" i="156"/>
  <c r="R335" i="156"/>
  <c r="R334" i="156"/>
  <c r="R333" i="156"/>
  <c r="R329" i="156"/>
  <c r="R328" i="156"/>
  <c r="R326" i="156"/>
  <c r="R324" i="156"/>
  <c r="R323" i="156"/>
  <c r="R322" i="156"/>
  <c r="R321" i="156"/>
  <c r="R304" i="156"/>
  <c r="R303" i="156"/>
  <c r="R301" i="156"/>
  <c r="R299" i="156"/>
  <c r="R298" i="156"/>
  <c r="R297" i="156"/>
  <c r="R296" i="156"/>
  <c r="R277" i="156"/>
  <c r="R276" i="156"/>
  <c r="R274" i="156"/>
  <c r="R273" i="156"/>
  <c r="R271" i="156"/>
  <c r="R270" i="156"/>
  <c r="R269" i="156"/>
  <c r="R268" i="156"/>
  <c r="R267" i="156"/>
  <c r="R266" i="156"/>
  <c r="R249" i="156"/>
  <c r="R248" i="156"/>
  <c r="R246" i="156"/>
  <c r="R244" i="156"/>
  <c r="R243" i="156"/>
  <c r="R242" i="156"/>
  <c r="R241" i="156"/>
  <c r="R223" i="156"/>
  <c r="R222" i="156"/>
  <c r="R220" i="156"/>
  <c r="R218" i="156"/>
  <c r="R217" i="156"/>
  <c r="R216" i="156"/>
  <c r="R215" i="156"/>
  <c r="R195" i="156"/>
  <c r="R193" i="156"/>
  <c r="R192" i="156"/>
  <c r="R186" i="156"/>
  <c r="R184" i="156"/>
  <c r="R183" i="156"/>
  <c r="R178" i="156"/>
  <c r="R177" i="156"/>
  <c r="R175" i="156"/>
  <c r="R173" i="156"/>
  <c r="R172" i="156"/>
  <c r="R167" i="156"/>
  <c r="R166" i="156"/>
  <c r="R164" i="156"/>
  <c r="R162" i="156"/>
  <c r="R161" i="156"/>
  <c r="R160" i="156"/>
  <c r="R159" i="156"/>
  <c r="R154" i="156"/>
  <c r="R153" i="156"/>
  <c r="R151" i="156"/>
  <c r="R150" i="156"/>
  <c r="R145" i="156"/>
  <c r="R144" i="156"/>
  <c r="R142" i="156"/>
  <c r="R141" i="156"/>
  <c r="R136" i="156"/>
  <c r="R135" i="156"/>
  <c r="R133" i="156"/>
  <c r="R132" i="156"/>
  <c r="R127" i="156"/>
  <c r="R126" i="156"/>
  <c r="R124" i="156"/>
  <c r="R123" i="156"/>
  <c r="R117" i="156"/>
  <c r="R115" i="156"/>
  <c r="R114" i="156"/>
  <c r="R109" i="156"/>
  <c r="R108" i="156"/>
  <c r="R106" i="156"/>
  <c r="R104" i="156"/>
  <c r="R103" i="156"/>
  <c r="R102" i="156"/>
  <c r="R101" i="156"/>
  <c r="R95" i="156"/>
  <c r="R93" i="156"/>
  <c r="R92" i="156"/>
  <c r="R87" i="156"/>
  <c r="R86" i="156"/>
  <c r="R84" i="156"/>
  <c r="R82" i="156"/>
  <c r="R81" i="156"/>
  <c r="R80" i="156"/>
  <c r="R79" i="156"/>
  <c r="R74" i="156"/>
  <c r="R73" i="156"/>
  <c r="R71" i="156"/>
  <c r="R69" i="156"/>
  <c r="R68" i="156"/>
  <c r="R67" i="156"/>
  <c r="R66" i="156"/>
  <c r="R60" i="156"/>
  <c r="R58" i="156"/>
  <c r="R57" i="156"/>
  <c r="R51" i="156"/>
  <c r="R49" i="156"/>
  <c r="R48" i="156"/>
  <c r="R42" i="156"/>
  <c r="R40" i="156"/>
  <c r="R39" i="156"/>
  <c r="R34" i="156"/>
  <c r="R33" i="156"/>
  <c r="R31" i="156"/>
  <c r="R30" i="156"/>
  <c r="R25" i="156"/>
  <c r="R24" i="156"/>
  <c r="R22" i="156"/>
  <c r="R21" i="156"/>
  <c r="R15" i="156"/>
  <c r="R13" i="156"/>
  <c r="E341" i="156"/>
  <c r="E340" i="156"/>
  <c r="E338" i="156"/>
  <c r="E336" i="156"/>
  <c r="E335" i="156"/>
  <c r="E334" i="156"/>
  <c r="E333" i="156"/>
  <c r="E329" i="156"/>
  <c r="E328" i="156"/>
  <c r="E326" i="156"/>
  <c r="E324" i="156"/>
  <c r="E322" i="156"/>
  <c r="E321" i="156"/>
  <c r="E304" i="156"/>
  <c r="E303" i="156"/>
  <c r="E301" i="156"/>
  <c r="E299" i="156"/>
  <c r="E298" i="156"/>
  <c r="E297" i="156"/>
  <c r="E296" i="156"/>
  <c r="E277" i="156"/>
  <c r="E276" i="156"/>
  <c r="E274" i="156"/>
  <c r="E273" i="156"/>
  <c r="E271" i="156"/>
  <c r="E270" i="156"/>
  <c r="E269" i="156"/>
  <c r="E268" i="156"/>
  <c r="E267" i="156"/>
  <c r="E266" i="156"/>
  <c r="E249" i="156"/>
  <c r="E248" i="156"/>
  <c r="E246" i="156"/>
  <c r="E244" i="156"/>
  <c r="E243" i="156"/>
  <c r="E242" i="156"/>
  <c r="E241" i="156"/>
  <c r="E223" i="156"/>
  <c r="E222" i="156"/>
  <c r="E220" i="156"/>
  <c r="E218" i="156"/>
  <c r="E217" i="156"/>
  <c r="E216" i="156"/>
  <c r="E215" i="156"/>
  <c r="E195" i="156"/>
  <c r="E193" i="156"/>
  <c r="E192" i="156"/>
  <c r="E186" i="156"/>
  <c r="E184" i="156"/>
  <c r="E183" i="156"/>
  <c r="E178" i="156"/>
  <c r="E177" i="156"/>
  <c r="E175" i="156"/>
  <c r="E173" i="156"/>
  <c r="E172" i="156"/>
  <c r="E164" i="156"/>
  <c r="E162" i="156"/>
  <c r="E160" i="156"/>
  <c r="E159" i="156"/>
  <c r="E154" i="156"/>
  <c r="E153" i="156"/>
  <c r="E151" i="156"/>
  <c r="E150" i="156"/>
  <c r="E145" i="156"/>
  <c r="E144" i="156"/>
  <c r="E142" i="156"/>
  <c r="E141" i="156"/>
  <c r="E136" i="156"/>
  <c r="E135" i="156"/>
  <c r="E133" i="156"/>
  <c r="E132" i="156"/>
  <c r="E127" i="156"/>
  <c r="E126" i="156"/>
  <c r="E124" i="156"/>
  <c r="E123" i="156"/>
  <c r="E117" i="156"/>
  <c r="E115" i="156"/>
  <c r="E114" i="156"/>
  <c r="E109" i="156"/>
  <c r="E108" i="156"/>
  <c r="E106" i="156"/>
  <c r="E104" i="156"/>
  <c r="E102" i="156"/>
  <c r="E101" i="156"/>
  <c r="E95" i="156"/>
  <c r="E93" i="156"/>
  <c r="E92" i="156"/>
  <c r="E87" i="156"/>
  <c r="E86" i="156"/>
  <c r="E84" i="156"/>
  <c r="E82" i="156"/>
  <c r="E81" i="156"/>
  <c r="E80" i="156"/>
  <c r="E79" i="156"/>
  <c r="E74" i="156"/>
  <c r="E73" i="156"/>
  <c r="E71" i="156"/>
  <c r="E69" i="156"/>
  <c r="E68" i="156"/>
  <c r="E67" i="156"/>
  <c r="E66" i="156"/>
  <c r="E60" i="156"/>
  <c r="E57" i="156"/>
  <c r="E51" i="156"/>
  <c r="E49" i="156"/>
  <c r="E48" i="156"/>
  <c r="E42" i="156"/>
  <c r="E40" i="156"/>
  <c r="E39" i="156"/>
  <c r="E34" i="156"/>
  <c r="E33" i="156"/>
  <c r="E25" i="156"/>
  <c r="E24" i="156"/>
  <c r="E22" i="156"/>
  <c r="E21" i="156"/>
  <c r="E13" i="156"/>
  <c r="P338" i="157"/>
  <c r="O213" i="37" s="1"/>
  <c r="P337" i="157"/>
  <c r="O212" i="37" s="1"/>
  <c r="P336" i="157"/>
  <c r="P335" i="157"/>
  <c r="O210" i="37" s="1"/>
  <c r="P333" i="157"/>
  <c r="O208" i="37" s="1"/>
  <c r="P332" i="157"/>
  <c r="O207" i="37" s="1"/>
  <c r="P331" i="157"/>
  <c r="O206" i="37" s="1"/>
  <c r="P330" i="157"/>
  <c r="O205" i="37" s="1"/>
  <c r="P322" i="157"/>
  <c r="P334" i="157" s="1"/>
  <c r="O209" i="37" s="1"/>
  <c r="P317" i="157"/>
  <c r="P329" i="157" s="1"/>
  <c r="O204" i="37" s="1"/>
  <c r="P313" i="157"/>
  <c r="O201" i="37" s="1"/>
  <c r="P312" i="157"/>
  <c r="O200" i="37" s="1"/>
  <c r="P311" i="157"/>
  <c r="P310" i="157"/>
  <c r="O198" i="37" s="1"/>
  <c r="P308" i="157"/>
  <c r="O196" i="37" s="1"/>
  <c r="P307" i="157"/>
  <c r="O195" i="37" s="1"/>
  <c r="P306" i="157"/>
  <c r="O194" i="37" s="1"/>
  <c r="P305" i="157"/>
  <c r="O193" i="37" s="1"/>
  <c r="P297" i="157"/>
  <c r="P309" i="157" s="1"/>
  <c r="O197" i="37" s="1"/>
  <c r="P292" i="157"/>
  <c r="P304" i="157" s="1"/>
  <c r="O192" i="37" s="1"/>
  <c r="P288" i="157"/>
  <c r="O177" i="37" s="1"/>
  <c r="P287" i="157"/>
  <c r="P286" i="157"/>
  <c r="P285" i="157"/>
  <c r="O174" i="37" s="1"/>
  <c r="P283" i="157"/>
  <c r="O172" i="37" s="1"/>
  <c r="P282" i="157"/>
  <c r="O171" i="37" s="1"/>
  <c r="P281" i="157"/>
  <c r="O170" i="37" s="1"/>
  <c r="P280" i="157"/>
  <c r="O169" i="37" s="1"/>
  <c r="P272" i="157"/>
  <c r="P284" i="157" s="1"/>
  <c r="O173" i="37" s="1"/>
  <c r="P267" i="157"/>
  <c r="P279" i="157" s="1"/>
  <c r="O168" i="37" s="1"/>
  <c r="P263" i="157"/>
  <c r="O165" i="37" s="1"/>
  <c r="P262" i="157"/>
  <c r="O164" i="37" s="1"/>
  <c r="P261" i="157"/>
  <c r="P260" i="157"/>
  <c r="O162" i="37" s="1"/>
  <c r="P258" i="157"/>
  <c r="O160" i="37" s="1"/>
  <c r="P257" i="157"/>
  <c r="O159" i="37" s="1"/>
  <c r="P256" i="157"/>
  <c r="O158" i="37" s="1"/>
  <c r="P255" i="157"/>
  <c r="O157" i="37" s="1"/>
  <c r="P247" i="157"/>
  <c r="P259" i="157" s="1"/>
  <c r="O161" i="37" s="1"/>
  <c r="P242" i="157"/>
  <c r="P254" i="157" s="1"/>
  <c r="O156" i="37" s="1"/>
  <c r="P238" i="157"/>
  <c r="O153" i="37" s="1"/>
  <c r="P237" i="157"/>
  <c r="O152" i="37" s="1"/>
  <c r="P236" i="157"/>
  <c r="P235" i="157"/>
  <c r="P233" i="157"/>
  <c r="O148" i="37" s="1"/>
  <c r="P232" i="157"/>
  <c r="O147" i="37" s="1"/>
  <c r="P231" i="157"/>
  <c r="O146" i="37" s="1"/>
  <c r="P230" i="157"/>
  <c r="O145" i="37" s="1"/>
  <c r="P222" i="157"/>
  <c r="P234" i="157" s="1"/>
  <c r="O149" i="37" s="1"/>
  <c r="P217" i="157"/>
  <c r="P229" i="157" s="1"/>
  <c r="O144" i="37" s="1"/>
  <c r="P213" i="157"/>
  <c r="O114" i="37" s="1"/>
  <c r="P212" i="157"/>
  <c r="O113" i="37" s="1"/>
  <c r="P211" i="157"/>
  <c r="P210" i="157"/>
  <c r="O111" i="37" s="1"/>
  <c r="P208" i="157"/>
  <c r="O109" i="37" s="1"/>
  <c r="P207" i="157"/>
  <c r="O108" i="37" s="1"/>
  <c r="P206" i="157"/>
  <c r="O107" i="37" s="1"/>
  <c r="P205" i="157"/>
  <c r="O106" i="37" s="1"/>
  <c r="P197" i="157"/>
  <c r="P209" i="157" s="1"/>
  <c r="O110" i="37" s="1"/>
  <c r="P192" i="157"/>
  <c r="P204" i="157" s="1"/>
  <c r="O105" i="37" s="1"/>
  <c r="P188" i="157"/>
  <c r="O90" i="37" s="1"/>
  <c r="P187" i="157"/>
  <c r="O89" i="37" s="1"/>
  <c r="P186" i="157"/>
  <c r="P185" i="157"/>
  <c r="O87" i="37" s="1"/>
  <c r="P183" i="157"/>
  <c r="O85" i="37" s="1"/>
  <c r="P182" i="157"/>
  <c r="O84" i="37" s="1"/>
  <c r="P181" i="157"/>
  <c r="O83" i="37" s="1"/>
  <c r="P180" i="157"/>
  <c r="O82" i="37" s="1"/>
  <c r="P172" i="157"/>
  <c r="P184" i="157" s="1"/>
  <c r="O86" i="37" s="1"/>
  <c r="P167" i="157"/>
  <c r="P179" i="157" s="1"/>
  <c r="O81" i="37" s="1"/>
  <c r="P163" i="157"/>
  <c r="O78" i="37" s="1"/>
  <c r="P162" i="157"/>
  <c r="O77" i="37" s="1"/>
  <c r="P161" i="157"/>
  <c r="P160" i="157"/>
  <c r="O75" i="37" s="1"/>
  <c r="P158" i="157"/>
  <c r="O73" i="37" s="1"/>
  <c r="P157" i="157"/>
  <c r="O72" i="37" s="1"/>
  <c r="P156" i="157"/>
  <c r="O71" i="37" s="1"/>
  <c r="P155" i="157"/>
  <c r="O70" i="37" s="1"/>
  <c r="P149" i="157"/>
  <c r="P146" i="157"/>
  <c r="P138" i="157"/>
  <c r="P133" i="157"/>
  <c r="P154" i="157" s="1"/>
  <c r="O69" i="37" s="1"/>
  <c r="P129" i="157"/>
  <c r="O42" i="37" s="1"/>
  <c r="P128" i="157"/>
  <c r="O41" i="37" s="1"/>
  <c r="P127" i="157"/>
  <c r="P126" i="157"/>
  <c r="P124" i="157"/>
  <c r="O37" i="37" s="1"/>
  <c r="P123" i="157"/>
  <c r="O36" i="37" s="1"/>
  <c r="P122" i="157"/>
  <c r="O35" i="37" s="1"/>
  <c r="P121" i="157"/>
  <c r="O34" i="37" s="1"/>
  <c r="P113" i="157"/>
  <c r="P125" i="157" s="1"/>
  <c r="O38" i="37" s="1"/>
  <c r="P108" i="157"/>
  <c r="P103" i="157"/>
  <c r="O30" i="37" s="1"/>
  <c r="P102" i="157"/>
  <c r="O29" i="37" s="1"/>
  <c r="P101" i="157"/>
  <c r="P100" i="157"/>
  <c r="O27" i="37" s="1"/>
  <c r="P98" i="157"/>
  <c r="O25" i="37" s="1"/>
  <c r="P97" i="157"/>
  <c r="O24" i="37" s="1"/>
  <c r="P96" i="157"/>
  <c r="O23" i="37" s="1"/>
  <c r="P95" i="157"/>
  <c r="O22" i="37" s="1"/>
  <c r="P87" i="157"/>
  <c r="P84" i="157"/>
  <c r="P76" i="157"/>
  <c r="P72" i="157"/>
  <c r="P66" i="157"/>
  <c r="P63" i="157"/>
  <c r="P57" i="157"/>
  <c r="P54" i="157"/>
  <c r="P48" i="157"/>
  <c r="P45" i="157"/>
  <c r="P39" i="157"/>
  <c r="P36" i="157"/>
  <c r="P28" i="157"/>
  <c r="P23" i="157"/>
  <c r="P15" i="157"/>
  <c r="P10" i="157"/>
  <c r="R12" i="156"/>
  <c r="E15" i="156"/>
  <c r="E12" i="156"/>
  <c r="Q353" i="156"/>
  <c r="O225" i="37" s="1"/>
  <c r="Q352" i="156"/>
  <c r="O224" i="37" s="1"/>
  <c r="Q351" i="156"/>
  <c r="Q350" i="156"/>
  <c r="O222" i="37" s="1"/>
  <c r="Q348" i="156"/>
  <c r="O220" i="37" s="1"/>
  <c r="Q347" i="156"/>
  <c r="O219" i="37" s="1"/>
  <c r="Q346" i="156"/>
  <c r="O218" i="37" s="1"/>
  <c r="Q345" i="156"/>
  <c r="O217" i="37" s="1"/>
  <c r="Q337" i="156"/>
  <c r="Q332" i="156"/>
  <c r="Q325" i="156"/>
  <c r="Q320" i="156"/>
  <c r="Q316" i="156"/>
  <c r="O141" i="37" s="1"/>
  <c r="Q315" i="156"/>
  <c r="O140" i="37" s="1"/>
  <c r="Q314" i="156"/>
  <c r="Q313" i="156"/>
  <c r="O138" i="37" s="1"/>
  <c r="Q311" i="156"/>
  <c r="O136" i="37" s="1"/>
  <c r="Q310" i="156"/>
  <c r="O135" i="37" s="1"/>
  <c r="Q309" i="156"/>
  <c r="O134" i="37" s="1"/>
  <c r="Q308" i="156"/>
  <c r="O133" i="37" s="1"/>
  <c r="Q300" i="156"/>
  <c r="Q295" i="156"/>
  <c r="Q307" i="156" s="1"/>
  <c r="O132" i="37" s="1"/>
  <c r="Q292" i="156"/>
  <c r="O129" i="37" s="1"/>
  <c r="Q291" i="156"/>
  <c r="O128" i="37" s="1"/>
  <c r="Q290" i="156"/>
  <c r="Q289" i="156"/>
  <c r="O126" i="37" s="1"/>
  <c r="O237" i="37" s="1"/>
  <c r="Q288" i="156"/>
  <c r="O125" i="37" s="1"/>
  <c r="Q286" i="156"/>
  <c r="O123" i="37" s="1"/>
  <c r="O234" i="37" s="1"/>
  <c r="Q285" i="156"/>
  <c r="O122" i="37" s="1"/>
  <c r="Q284" i="156"/>
  <c r="O121" i="37" s="1"/>
  <c r="Q283" i="156"/>
  <c r="O120" i="37" s="1"/>
  <c r="Q282" i="156"/>
  <c r="O119" i="37" s="1"/>
  <c r="O230" i="37" s="1"/>
  <c r="Q281" i="156"/>
  <c r="O118" i="37" s="1"/>
  <c r="Q272" i="156"/>
  <c r="Q287" i="156" s="1"/>
  <c r="O124" i="37" s="1"/>
  <c r="Q265" i="156"/>
  <c r="Q280" i="156" s="1"/>
  <c r="O117" i="37" s="1"/>
  <c r="Q261" i="156"/>
  <c r="O102" i="37" s="1"/>
  <c r="Q260" i="156"/>
  <c r="O101" i="37" s="1"/>
  <c r="Q259" i="156"/>
  <c r="Q258" i="156"/>
  <c r="O99" i="37" s="1"/>
  <c r="Q256" i="156"/>
  <c r="O97" i="37" s="1"/>
  <c r="Q255" i="156"/>
  <c r="O96" i="37" s="1"/>
  <c r="Q254" i="156"/>
  <c r="O95" i="37" s="1"/>
  <c r="Q253" i="156"/>
  <c r="O94" i="37" s="1"/>
  <c r="Q245" i="156"/>
  <c r="Q257" i="156" s="1"/>
  <c r="O98" i="37" s="1"/>
  <c r="Q240" i="156"/>
  <c r="Q252" i="156" s="1"/>
  <c r="O93" i="37" s="1"/>
  <c r="Q236" i="156"/>
  <c r="O66" i="37" s="1"/>
  <c r="Q235" i="156"/>
  <c r="O65" i="37" s="1"/>
  <c r="Q234" i="156"/>
  <c r="Q233" i="156"/>
  <c r="O63" i="37" s="1"/>
  <c r="Q231" i="156"/>
  <c r="O61" i="37" s="1"/>
  <c r="Q230" i="156"/>
  <c r="O60" i="37" s="1"/>
  <c r="Q229" i="156"/>
  <c r="O59" i="37" s="1"/>
  <c r="Q228" i="156"/>
  <c r="O58" i="37" s="1"/>
  <c r="Q219" i="156"/>
  <c r="Q232" i="156" s="1"/>
  <c r="O62" i="37" s="1"/>
  <c r="Q214" i="156"/>
  <c r="Q227" i="156" s="1"/>
  <c r="O57" i="37" s="1"/>
  <c r="Q209" i="156"/>
  <c r="O17" i="37" s="1"/>
  <c r="Q208" i="156"/>
  <c r="O16" i="37" s="1"/>
  <c r="Q207" i="156"/>
  <c r="Q206" i="156"/>
  <c r="O14" i="37" s="1"/>
  <c r="Q204" i="156"/>
  <c r="O12" i="37" s="1"/>
  <c r="Q203" i="156"/>
  <c r="O11" i="37" s="1"/>
  <c r="Q202" i="156"/>
  <c r="O10" i="37" s="1"/>
  <c r="Q201" i="156"/>
  <c r="O9" i="37" s="1"/>
  <c r="Q194" i="156"/>
  <c r="Q191" i="156"/>
  <c r="Q185" i="156"/>
  <c r="Q182" i="156"/>
  <c r="Q188" i="156" s="1"/>
  <c r="Q174" i="156"/>
  <c r="Q171" i="156"/>
  <c r="Q163" i="156"/>
  <c r="Q158" i="156"/>
  <c r="Q152" i="156"/>
  <c r="Q149" i="156"/>
  <c r="Q143" i="156"/>
  <c r="Q140" i="156"/>
  <c r="Q134" i="156"/>
  <c r="Q131" i="156"/>
  <c r="Q125" i="156"/>
  <c r="Q122" i="156"/>
  <c r="Q116" i="156"/>
  <c r="Q113" i="156"/>
  <c r="Q105" i="156"/>
  <c r="Q100" i="156"/>
  <c r="Q94" i="156"/>
  <c r="Q91" i="156"/>
  <c r="Q83" i="156"/>
  <c r="Q78" i="156"/>
  <c r="Q70" i="156"/>
  <c r="Q65" i="156"/>
  <c r="Q59" i="156"/>
  <c r="Q56" i="156"/>
  <c r="Q50" i="156"/>
  <c r="Q47" i="156"/>
  <c r="Q41" i="156"/>
  <c r="Q38" i="156"/>
  <c r="Q32" i="156"/>
  <c r="Q29" i="156"/>
  <c r="Q23" i="156"/>
  <c r="Q20" i="156"/>
  <c r="Q14" i="156"/>
  <c r="Q11" i="156"/>
  <c r="O19" i="57" l="1"/>
  <c r="O31" i="57" s="1"/>
  <c r="O190" i="37" s="1"/>
  <c r="O19" i="46"/>
  <c r="O31" i="46" s="1"/>
  <c r="O55" i="37" s="1"/>
  <c r="P302" i="157"/>
  <c r="P314" i="157" s="1"/>
  <c r="O202" i="37" s="1"/>
  <c r="P277" i="157"/>
  <c r="P289" i="157" s="1"/>
  <c r="O178" i="37" s="1"/>
  <c r="P252" i="157"/>
  <c r="P264" i="157" s="1"/>
  <c r="O166" i="37" s="1"/>
  <c r="P227" i="157"/>
  <c r="P239" i="157" s="1"/>
  <c r="O154" i="37" s="1"/>
  <c r="P202" i="157"/>
  <c r="P214" i="157" s="1"/>
  <c r="O115" i="37" s="1"/>
  <c r="P177" i="157"/>
  <c r="P189" i="157" s="1"/>
  <c r="O91" i="37" s="1"/>
  <c r="P152" i="157"/>
  <c r="P143" i="157"/>
  <c r="P118" i="157"/>
  <c r="P130" i="157" s="1"/>
  <c r="O43" i="37" s="1"/>
  <c r="P120" i="157"/>
  <c r="O33" i="37" s="1"/>
  <c r="P92" i="157"/>
  <c r="P81" i="157"/>
  <c r="P69" i="157"/>
  <c r="P60" i="157"/>
  <c r="P51" i="157"/>
  <c r="P42" i="157"/>
  <c r="P104" i="157" s="1"/>
  <c r="O31" i="37" s="1"/>
  <c r="P33" i="157"/>
  <c r="P94" i="157"/>
  <c r="O21" i="37" s="1"/>
  <c r="P99" i="157"/>
  <c r="O26" i="37" s="1"/>
  <c r="P20" i="157"/>
  <c r="Q330" i="156"/>
  <c r="Q344" i="156"/>
  <c r="O216" i="37" s="1"/>
  <c r="Q179" i="156"/>
  <c r="Q146" i="156"/>
  <c r="Q137" i="156"/>
  <c r="Q128" i="156"/>
  <c r="Q119" i="156"/>
  <c r="Q97" i="156"/>
  <c r="Q88" i="156"/>
  <c r="O233" i="37"/>
  <c r="O232" i="37"/>
  <c r="O240" i="37"/>
  <c r="O239" i="37"/>
  <c r="O236" i="37"/>
  <c r="O231" i="37"/>
  <c r="O229" i="37"/>
  <c r="P164" i="157"/>
  <c r="O79" i="37" s="1"/>
  <c r="P159" i="157"/>
  <c r="O74" i="37" s="1"/>
  <c r="P327" i="157"/>
  <c r="P339" i="157" s="1"/>
  <c r="O214" i="37" s="1"/>
  <c r="Q17" i="156"/>
  <c r="Q53" i="156"/>
  <c r="Q26" i="156"/>
  <c r="Q155" i="156"/>
  <c r="Q224" i="156"/>
  <c r="Q237" i="156" s="1"/>
  <c r="O67" i="37" s="1"/>
  <c r="Q75" i="156"/>
  <c r="Q168" i="156"/>
  <c r="Q305" i="156"/>
  <c r="Q317" i="156" s="1"/>
  <c r="O142" i="37" s="1"/>
  <c r="Q349" i="156"/>
  <c r="O221" i="37" s="1"/>
  <c r="Q44" i="156"/>
  <c r="Q62" i="156"/>
  <c r="Q250" i="156"/>
  <c r="Q262" i="156" s="1"/>
  <c r="O103" i="37" s="1"/>
  <c r="Q278" i="156"/>
  <c r="Q293" i="156" s="1"/>
  <c r="O130" i="37" s="1"/>
  <c r="Q110" i="156"/>
  <c r="Q200" i="156"/>
  <c r="O8" i="37" s="1"/>
  <c r="O228" i="37" s="1"/>
  <c r="Q35" i="156"/>
  <c r="Q197" i="156"/>
  <c r="Q342" i="156"/>
  <c r="Q354" i="156" s="1"/>
  <c r="O226" i="37" s="1"/>
  <c r="Q205" i="156"/>
  <c r="O13" i="37" s="1"/>
  <c r="Q312" i="156"/>
  <c r="O137" i="37" s="1"/>
  <c r="O235" i="37" l="1"/>
  <c r="Q210" i="156"/>
  <c r="O18" i="37" s="1"/>
  <c r="O227" i="37" s="1"/>
  <c r="M14" i="57" l="1"/>
  <c r="M9" i="57"/>
  <c r="L14" i="57"/>
  <c r="L9" i="57"/>
  <c r="K14" i="57"/>
  <c r="K9" i="57"/>
  <c r="J14" i="57"/>
  <c r="J9" i="57"/>
  <c r="M14" i="46"/>
  <c r="M9" i="46"/>
  <c r="L14" i="46"/>
  <c r="L9" i="46"/>
  <c r="K14" i="46"/>
  <c r="K9" i="46"/>
  <c r="J14" i="46"/>
  <c r="J9" i="46"/>
  <c r="P16" i="57"/>
  <c r="P16" i="46"/>
  <c r="P12" i="46"/>
  <c r="Q324" i="157"/>
  <c r="Q299" i="157"/>
  <c r="Q274" i="157"/>
  <c r="Q249" i="157"/>
  <c r="Q224" i="157"/>
  <c r="Q199" i="157"/>
  <c r="Q174" i="157"/>
  <c r="Q140" i="157"/>
  <c r="Q115" i="157"/>
  <c r="Q89" i="157"/>
  <c r="Q78" i="157"/>
  <c r="Q75" i="157"/>
  <c r="Q30" i="157"/>
  <c r="Q17" i="157" l="1"/>
  <c r="N338" i="157"/>
  <c r="N337" i="157"/>
  <c r="N336" i="157"/>
  <c r="N335" i="157"/>
  <c r="N333" i="157"/>
  <c r="N332" i="157"/>
  <c r="N331" i="157"/>
  <c r="N330" i="157"/>
  <c r="N322" i="157"/>
  <c r="N334" i="157" s="1"/>
  <c r="N317" i="157"/>
  <c r="N329" i="157" s="1"/>
  <c r="N313" i="157"/>
  <c r="N312" i="157"/>
  <c r="N311" i="157"/>
  <c r="N310" i="157"/>
  <c r="N308" i="157"/>
  <c r="N307" i="157"/>
  <c r="N306" i="157"/>
  <c r="N305" i="157"/>
  <c r="N297" i="157"/>
  <c r="N309" i="157" s="1"/>
  <c r="N292" i="157"/>
  <c r="N304" i="157" s="1"/>
  <c r="N288" i="157"/>
  <c r="N287" i="157"/>
  <c r="N286" i="157"/>
  <c r="N285" i="157"/>
  <c r="N283" i="157"/>
  <c r="N282" i="157"/>
  <c r="N281" i="157"/>
  <c r="N280" i="157"/>
  <c r="N272" i="157"/>
  <c r="N284" i="157" s="1"/>
  <c r="N267" i="157"/>
  <c r="N279" i="157" s="1"/>
  <c r="N263" i="157"/>
  <c r="N262" i="157"/>
  <c r="N261" i="157"/>
  <c r="N260" i="157"/>
  <c r="N258" i="157"/>
  <c r="N257" i="157"/>
  <c r="N256" i="157"/>
  <c r="N255" i="157"/>
  <c r="N247" i="157"/>
  <c r="N259" i="157" s="1"/>
  <c r="N242" i="157"/>
  <c r="N254" i="157" s="1"/>
  <c r="N238" i="157"/>
  <c r="N237" i="157"/>
  <c r="N236" i="157"/>
  <c r="N235" i="157"/>
  <c r="N233" i="157"/>
  <c r="N232" i="157"/>
  <c r="N231" i="157"/>
  <c r="N230" i="157"/>
  <c r="N222" i="157"/>
  <c r="N234" i="157" s="1"/>
  <c r="N217" i="157"/>
  <c r="N229" i="157" s="1"/>
  <c r="N213" i="157"/>
  <c r="N212" i="157"/>
  <c r="N211" i="157"/>
  <c r="N210" i="157"/>
  <c r="N208" i="157"/>
  <c r="N207" i="157"/>
  <c r="N206" i="157"/>
  <c r="N205" i="157"/>
  <c r="N197" i="157"/>
  <c r="N209" i="157" s="1"/>
  <c r="N192" i="157"/>
  <c r="N204" i="157" s="1"/>
  <c r="N188" i="157"/>
  <c r="N187" i="157"/>
  <c r="N186" i="157"/>
  <c r="N185" i="157"/>
  <c r="N183" i="157"/>
  <c r="N182" i="157"/>
  <c r="N181" i="157"/>
  <c r="N180" i="157"/>
  <c r="N172" i="157"/>
  <c r="N167" i="157"/>
  <c r="N179" i="157" s="1"/>
  <c r="N163" i="157"/>
  <c r="N162" i="157"/>
  <c r="N161" i="157"/>
  <c r="N160" i="157"/>
  <c r="N158" i="157"/>
  <c r="N157" i="157"/>
  <c r="N156" i="157"/>
  <c r="N155" i="157"/>
  <c r="N149" i="157"/>
  <c r="N146" i="157"/>
  <c r="N138" i="157"/>
  <c r="N133" i="157"/>
  <c r="N129" i="157"/>
  <c r="N128" i="157"/>
  <c r="N127" i="157"/>
  <c r="N126" i="157"/>
  <c r="N124" i="157"/>
  <c r="N123" i="157"/>
  <c r="N122" i="157"/>
  <c r="N121" i="157"/>
  <c r="N113" i="157"/>
  <c r="N125" i="157" s="1"/>
  <c r="N108" i="157"/>
  <c r="N120" i="157" s="1"/>
  <c r="N103" i="157"/>
  <c r="N102" i="157"/>
  <c r="N101" i="157"/>
  <c r="N100" i="157"/>
  <c r="N98" i="157"/>
  <c r="N97" i="157"/>
  <c r="N96" i="157"/>
  <c r="N95" i="157"/>
  <c r="N87" i="157"/>
  <c r="N84" i="157"/>
  <c r="N92" i="157" s="1"/>
  <c r="N76" i="157"/>
  <c r="N72" i="157"/>
  <c r="N66" i="157"/>
  <c r="N63" i="157"/>
  <c r="N57" i="157"/>
  <c r="N60" i="157" s="1"/>
  <c r="N54" i="157"/>
  <c r="N48" i="157"/>
  <c r="N45" i="157"/>
  <c r="N51" i="157" s="1"/>
  <c r="N39" i="157"/>
  <c r="N36" i="157"/>
  <c r="N28" i="157"/>
  <c r="N23" i="157"/>
  <c r="N33" i="157" s="1"/>
  <c r="N20" i="157"/>
  <c r="N15" i="157"/>
  <c r="N10" i="157"/>
  <c r="M338" i="157"/>
  <c r="M337" i="157"/>
  <c r="M336" i="157"/>
  <c r="M335" i="157"/>
  <c r="M333" i="157"/>
  <c r="M332" i="157"/>
  <c r="M331" i="157"/>
  <c r="M330" i="157"/>
  <c r="M322" i="157"/>
  <c r="M334" i="157" s="1"/>
  <c r="M317" i="157"/>
  <c r="M329" i="157" s="1"/>
  <c r="M313" i="157"/>
  <c r="M312" i="157"/>
  <c r="M311" i="157"/>
  <c r="M310" i="157"/>
  <c r="M308" i="157"/>
  <c r="M307" i="157"/>
  <c r="M306" i="157"/>
  <c r="M305" i="157"/>
  <c r="M297" i="157"/>
  <c r="M302" i="157" s="1"/>
  <c r="M314" i="157" s="1"/>
  <c r="M292" i="157"/>
  <c r="M304" i="157" s="1"/>
  <c r="M288" i="157"/>
  <c r="M287" i="157"/>
  <c r="M286" i="157"/>
  <c r="M285" i="157"/>
  <c r="M283" i="157"/>
  <c r="M282" i="157"/>
  <c r="M281" i="157"/>
  <c r="M280" i="157"/>
  <c r="M272" i="157"/>
  <c r="M284" i="157" s="1"/>
  <c r="M267" i="157"/>
  <c r="M263" i="157"/>
  <c r="M262" i="157"/>
  <c r="M261" i="157"/>
  <c r="M260" i="157"/>
  <c r="M258" i="157"/>
  <c r="M257" i="157"/>
  <c r="M256" i="157"/>
  <c r="M255" i="157"/>
  <c r="M247" i="157"/>
  <c r="M242" i="157"/>
  <c r="M254" i="157" s="1"/>
  <c r="M238" i="157"/>
  <c r="M237" i="157"/>
  <c r="M236" i="157"/>
  <c r="M235" i="157"/>
  <c r="M233" i="157"/>
  <c r="M232" i="157"/>
  <c r="M231" i="157"/>
  <c r="M230" i="157"/>
  <c r="M222" i="157"/>
  <c r="M234" i="157" s="1"/>
  <c r="M217" i="157"/>
  <c r="M229" i="157" s="1"/>
  <c r="M213" i="157"/>
  <c r="M212" i="157"/>
  <c r="M211" i="157"/>
  <c r="M210" i="157"/>
  <c r="M208" i="157"/>
  <c r="M207" i="157"/>
  <c r="M206" i="157"/>
  <c r="M205" i="157"/>
  <c r="M197" i="157"/>
  <c r="M192" i="157"/>
  <c r="M204" i="157" s="1"/>
  <c r="M188" i="157"/>
  <c r="M187" i="157"/>
  <c r="M186" i="157"/>
  <c r="M185" i="157"/>
  <c r="M183" i="157"/>
  <c r="M182" i="157"/>
  <c r="M181" i="157"/>
  <c r="M180" i="157"/>
  <c r="M172" i="157"/>
  <c r="M184" i="157" s="1"/>
  <c r="M167" i="157"/>
  <c r="M179" i="157" s="1"/>
  <c r="M163" i="157"/>
  <c r="M162" i="157"/>
  <c r="M161" i="157"/>
  <c r="M160" i="157"/>
  <c r="M158" i="157"/>
  <c r="M157" i="157"/>
  <c r="M156" i="157"/>
  <c r="M155" i="157"/>
  <c r="M149" i="157"/>
  <c r="M146" i="157"/>
  <c r="M138" i="157"/>
  <c r="M133" i="157"/>
  <c r="M129" i="157"/>
  <c r="M128" i="157"/>
  <c r="M127" i="157"/>
  <c r="M126" i="157"/>
  <c r="M124" i="157"/>
  <c r="M123" i="157"/>
  <c r="M122" i="157"/>
  <c r="M121" i="157"/>
  <c r="M113" i="157"/>
  <c r="M125" i="157" s="1"/>
  <c r="M108" i="157"/>
  <c r="M120" i="157" s="1"/>
  <c r="M103" i="157"/>
  <c r="M102" i="157"/>
  <c r="M101" i="157"/>
  <c r="M100" i="157"/>
  <c r="M98" i="157"/>
  <c r="M97" i="157"/>
  <c r="M96" i="157"/>
  <c r="M95" i="157"/>
  <c r="M87" i="157"/>
  <c r="M84" i="157"/>
  <c r="M76" i="157"/>
  <c r="M72" i="157"/>
  <c r="M66" i="157"/>
  <c r="M63" i="157"/>
  <c r="M57" i="157"/>
  <c r="M54" i="157"/>
  <c r="M48" i="157"/>
  <c r="M45" i="157"/>
  <c r="M39" i="157"/>
  <c r="M36" i="157"/>
  <c r="M28" i="157"/>
  <c r="M23" i="157"/>
  <c r="M15" i="157"/>
  <c r="M10" i="157"/>
  <c r="L338" i="157"/>
  <c r="L337" i="157"/>
  <c r="L336" i="157"/>
  <c r="L335" i="157"/>
  <c r="L333" i="157"/>
  <c r="L332" i="157"/>
  <c r="L331" i="157"/>
  <c r="L330" i="157"/>
  <c r="L322" i="157"/>
  <c r="L334" i="157" s="1"/>
  <c r="L317" i="157"/>
  <c r="L329" i="157" s="1"/>
  <c r="L313" i="157"/>
  <c r="L312" i="157"/>
  <c r="L311" i="157"/>
  <c r="L310" i="157"/>
  <c r="L308" i="157"/>
  <c r="L307" i="157"/>
  <c r="L306" i="157"/>
  <c r="L305" i="157"/>
  <c r="L297" i="157"/>
  <c r="L309" i="157" s="1"/>
  <c r="L292" i="157"/>
  <c r="L304" i="157" s="1"/>
  <c r="L288" i="157"/>
  <c r="L287" i="157"/>
  <c r="L286" i="157"/>
  <c r="L285" i="157"/>
  <c r="L283" i="157"/>
  <c r="L282" i="157"/>
  <c r="L281" i="157"/>
  <c r="L280" i="157"/>
  <c r="L272" i="157"/>
  <c r="L284" i="157" s="1"/>
  <c r="L267" i="157"/>
  <c r="L279" i="157" s="1"/>
  <c r="L263" i="157"/>
  <c r="L262" i="157"/>
  <c r="L261" i="157"/>
  <c r="L260" i="157"/>
  <c r="L258" i="157"/>
  <c r="L257" i="157"/>
  <c r="L256" i="157"/>
  <c r="L255" i="157"/>
  <c r="L247" i="157"/>
  <c r="L242" i="157"/>
  <c r="L254" i="157" s="1"/>
  <c r="L238" i="157"/>
  <c r="L237" i="157"/>
  <c r="L236" i="157"/>
  <c r="L235" i="157"/>
  <c r="L233" i="157"/>
  <c r="L232" i="157"/>
  <c r="L231" i="157"/>
  <c r="L230" i="157"/>
  <c r="L222" i="157"/>
  <c r="L234" i="157" s="1"/>
  <c r="L217" i="157"/>
  <c r="L229" i="157" s="1"/>
  <c r="L213" i="157"/>
  <c r="L212" i="157"/>
  <c r="L211" i="157"/>
  <c r="L210" i="157"/>
  <c r="L208" i="157"/>
  <c r="L207" i="157"/>
  <c r="L206" i="157"/>
  <c r="L205" i="157"/>
  <c r="L197" i="157"/>
  <c r="L209" i="157" s="1"/>
  <c r="L192" i="157"/>
  <c r="L204" i="157" s="1"/>
  <c r="L188" i="157"/>
  <c r="L187" i="157"/>
  <c r="L186" i="157"/>
  <c r="L185" i="157"/>
  <c r="L183" i="157"/>
  <c r="L182" i="157"/>
  <c r="L181" i="157"/>
  <c r="L180" i="157"/>
  <c r="L172" i="157"/>
  <c r="L184" i="157" s="1"/>
  <c r="L167" i="157"/>
  <c r="L179" i="157" s="1"/>
  <c r="L163" i="157"/>
  <c r="L162" i="157"/>
  <c r="L161" i="157"/>
  <c r="L160" i="157"/>
  <c r="L158" i="157"/>
  <c r="L157" i="157"/>
  <c r="L156" i="157"/>
  <c r="L155" i="157"/>
  <c r="L149" i="157"/>
  <c r="L159" i="157" s="1"/>
  <c r="L146" i="157"/>
  <c r="L138" i="157"/>
  <c r="L133" i="157"/>
  <c r="L129" i="157"/>
  <c r="L128" i="157"/>
  <c r="L127" i="157"/>
  <c r="L126" i="157"/>
  <c r="L124" i="157"/>
  <c r="L123" i="157"/>
  <c r="L122" i="157"/>
  <c r="L121" i="157"/>
  <c r="L113" i="157"/>
  <c r="L125" i="157" s="1"/>
  <c r="L108" i="157"/>
  <c r="L120" i="157" s="1"/>
  <c r="L103" i="157"/>
  <c r="L102" i="157"/>
  <c r="L101" i="157"/>
  <c r="L100" i="157"/>
  <c r="L98" i="157"/>
  <c r="L97" i="157"/>
  <c r="L96" i="157"/>
  <c r="L95" i="157"/>
  <c r="L87" i="157"/>
  <c r="L84" i="157"/>
  <c r="L76" i="157"/>
  <c r="L72" i="157"/>
  <c r="L66" i="157"/>
  <c r="L63" i="157"/>
  <c r="L57" i="157"/>
  <c r="L54" i="157"/>
  <c r="L48" i="157"/>
  <c r="L45" i="157"/>
  <c r="L51" i="157" s="1"/>
  <c r="L39" i="157"/>
  <c r="L36" i="157"/>
  <c r="L28" i="157"/>
  <c r="L23" i="157"/>
  <c r="L33" i="157" s="1"/>
  <c r="L15" i="157"/>
  <c r="L20" i="157" s="1"/>
  <c r="L10" i="157"/>
  <c r="K338" i="157"/>
  <c r="K337" i="157"/>
  <c r="K336" i="157"/>
  <c r="K335" i="157"/>
  <c r="K333" i="157"/>
  <c r="K332" i="157"/>
  <c r="K331" i="157"/>
  <c r="K330" i="157"/>
  <c r="K322" i="157"/>
  <c r="K334" i="157" s="1"/>
  <c r="K317" i="157"/>
  <c r="K329" i="157" s="1"/>
  <c r="K313" i="157"/>
  <c r="K312" i="157"/>
  <c r="K311" i="157"/>
  <c r="K310" i="157"/>
  <c r="K308" i="157"/>
  <c r="K307" i="157"/>
  <c r="K306" i="157"/>
  <c r="K305" i="157"/>
  <c r="K297" i="157"/>
  <c r="K309" i="157" s="1"/>
  <c r="K292" i="157"/>
  <c r="K304" i="157" s="1"/>
  <c r="K288" i="157"/>
  <c r="K287" i="157"/>
  <c r="K286" i="157"/>
  <c r="K285" i="157"/>
  <c r="K283" i="157"/>
  <c r="K282" i="157"/>
  <c r="K281" i="157"/>
  <c r="K280" i="157"/>
  <c r="K272" i="157"/>
  <c r="K284" i="157" s="1"/>
  <c r="K267" i="157"/>
  <c r="K279" i="157" s="1"/>
  <c r="K263" i="157"/>
  <c r="K262" i="157"/>
  <c r="K261" i="157"/>
  <c r="K260" i="157"/>
  <c r="K258" i="157"/>
  <c r="K257" i="157"/>
  <c r="K256" i="157"/>
  <c r="K255" i="157"/>
  <c r="K247" i="157"/>
  <c r="K259" i="157" s="1"/>
  <c r="K242" i="157"/>
  <c r="K254" i="157" s="1"/>
  <c r="K238" i="157"/>
  <c r="K237" i="157"/>
  <c r="K236" i="157"/>
  <c r="K235" i="157"/>
  <c r="K233" i="157"/>
  <c r="K232" i="157"/>
  <c r="K231" i="157"/>
  <c r="K230" i="157"/>
  <c r="K222" i="157"/>
  <c r="K234" i="157" s="1"/>
  <c r="K217" i="157"/>
  <c r="K229" i="157" s="1"/>
  <c r="K213" i="157"/>
  <c r="K212" i="157"/>
  <c r="K211" i="157"/>
  <c r="K210" i="157"/>
  <c r="K208" i="157"/>
  <c r="K207" i="157"/>
  <c r="K206" i="157"/>
  <c r="K205" i="157"/>
  <c r="K197" i="157"/>
  <c r="K209" i="157" s="1"/>
  <c r="K192" i="157"/>
  <c r="K204" i="157" s="1"/>
  <c r="K188" i="157"/>
  <c r="K187" i="157"/>
  <c r="K186" i="157"/>
  <c r="K185" i="157"/>
  <c r="K183" i="157"/>
  <c r="K182" i="157"/>
  <c r="K181" i="157"/>
  <c r="K180" i="157"/>
  <c r="K172" i="157"/>
  <c r="K184" i="157" s="1"/>
  <c r="K167" i="157"/>
  <c r="K179" i="157" s="1"/>
  <c r="K163" i="157"/>
  <c r="K162" i="157"/>
  <c r="K161" i="157"/>
  <c r="K160" i="157"/>
  <c r="K158" i="157"/>
  <c r="K157" i="157"/>
  <c r="K156" i="157"/>
  <c r="K155" i="157"/>
  <c r="K149" i="157"/>
  <c r="K146" i="157"/>
  <c r="K138" i="157"/>
  <c r="K133" i="157"/>
  <c r="K129" i="157"/>
  <c r="K128" i="157"/>
  <c r="K127" i="157"/>
  <c r="K126" i="157"/>
  <c r="K124" i="157"/>
  <c r="K123" i="157"/>
  <c r="K122" i="157"/>
  <c r="K121" i="157"/>
  <c r="K113" i="157"/>
  <c r="K125" i="157" s="1"/>
  <c r="K108" i="157"/>
  <c r="K120" i="157" s="1"/>
  <c r="K103" i="157"/>
  <c r="K102" i="157"/>
  <c r="K101" i="157"/>
  <c r="K100" i="157"/>
  <c r="K98" i="157"/>
  <c r="K97" i="157"/>
  <c r="K96" i="157"/>
  <c r="K95" i="157"/>
  <c r="K87" i="157"/>
  <c r="K84" i="157"/>
  <c r="K92" i="157" s="1"/>
  <c r="K76" i="157"/>
  <c r="K72" i="157"/>
  <c r="K66" i="157"/>
  <c r="K63" i="157"/>
  <c r="K69" i="157" s="1"/>
  <c r="K60" i="157"/>
  <c r="K57" i="157"/>
  <c r="K54" i="157"/>
  <c r="K48" i="157"/>
  <c r="K45" i="157"/>
  <c r="K51" i="157" s="1"/>
  <c r="K39" i="157"/>
  <c r="K36" i="157"/>
  <c r="K42" i="157" s="1"/>
  <c r="K28" i="157"/>
  <c r="K23" i="157"/>
  <c r="K15" i="157"/>
  <c r="K10" i="157"/>
  <c r="O353" i="156"/>
  <c r="O352" i="156"/>
  <c r="O351" i="156"/>
  <c r="O350" i="156"/>
  <c r="O348" i="156"/>
  <c r="O347" i="156"/>
  <c r="O346" i="156"/>
  <c r="O345" i="156"/>
  <c r="O337" i="156"/>
  <c r="O332" i="156"/>
  <c r="O325" i="156"/>
  <c r="O320" i="156"/>
  <c r="O316" i="156"/>
  <c r="O315" i="156"/>
  <c r="O314" i="156"/>
  <c r="O313" i="156"/>
  <c r="O311" i="156"/>
  <c r="O310" i="156"/>
  <c r="O309" i="156"/>
  <c r="O308" i="156"/>
  <c r="O300" i="156"/>
  <c r="O312" i="156" s="1"/>
  <c r="O295" i="156"/>
  <c r="O307" i="156" s="1"/>
  <c r="O292" i="156"/>
  <c r="O291" i="156"/>
  <c r="O290" i="156"/>
  <c r="O289" i="156"/>
  <c r="O288" i="156"/>
  <c r="O286" i="156"/>
  <c r="O285" i="156"/>
  <c r="O284" i="156"/>
  <c r="O283" i="156"/>
  <c r="O282" i="156"/>
  <c r="O281" i="156"/>
  <c r="O272" i="156"/>
  <c r="O287" i="156" s="1"/>
  <c r="O265" i="156"/>
  <c r="O280" i="156" s="1"/>
  <c r="O261" i="156"/>
  <c r="O260" i="156"/>
  <c r="O259" i="156"/>
  <c r="O258" i="156"/>
  <c r="O256" i="156"/>
  <c r="O255" i="156"/>
  <c r="O254" i="156"/>
  <c r="O253" i="156"/>
  <c r="O245" i="156"/>
  <c r="O257" i="156" s="1"/>
  <c r="O240" i="156"/>
  <c r="O252" i="156" s="1"/>
  <c r="O236" i="156"/>
  <c r="O235" i="156"/>
  <c r="O234" i="156"/>
  <c r="O233" i="156"/>
  <c r="O231" i="156"/>
  <c r="O230" i="156"/>
  <c r="O229" i="156"/>
  <c r="O228" i="156"/>
  <c r="O219" i="156"/>
  <c r="O214" i="156"/>
  <c r="O227" i="156" s="1"/>
  <c r="O209" i="156"/>
  <c r="O208" i="156"/>
  <c r="O207" i="156"/>
  <c r="O206" i="156"/>
  <c r="O204" i="156"/>
  <c r="O203" i="156"/>
  <c r="O202" i="156"/>
  <c r="O201" i="156"/>
  <c r="O194" i="156"/>
  <c r="O191" i="156"/>
  <c r="O197" i="156" s="1"/>
  <c r="O185" i="156"/>
  <c r="O182" i="156"/>
  <c r="O188" i="156" s="1"/>
  <c r="O174" i="156"/>
  <c r="O171" i="156"/>
  <c r="O163" i="156"/>
  <c r="O158" i="156"/>
  <c r="O152" i="156"/>
  <c r="O149" i="156"/>
  <c r="O143" i="156"/>
  <c r="O140" i="156"/>
  <c r="O134" i="156"/>
  <c r="O131" i="156"/>
  <c r="O125" i="156"/>
  <c r="O122" i="156"/>
  <c r="O116" i="156"/>
  <c r="O113" i="156"/>
  <c r="O105" i="156"/>
  <c r="O100" i="156"/>
  <c r="O94" i="156"/>
  <c r="O91" i="156"/>
  <c r="O83" i="156"/>
  <c r="O78" i="156"/>
  <c r="O70" i="156"/>
  <c r="O65" i="156"/>
  <c r="O59" i="156"/>
  <c r="O56" i="156"/>
  <c r="O50" i="156"/>
  <c r="O47" i="156"/>
  <c r="O41" i="156"/>
  <c r="O38" i="156"/>
  <c r="O32" i="156"/>
  <c r="O35" i="156" s="1"/>
  <c r="O29" i="156"/>
  <c r="O23" i="156"/>
  <c r="O20" i="156"/>
  <c r="O14" i="156"/>
  <c r="O11" i="156"/>
  <c r="N353" i="156"/>
  <c r="N352" i="156"/>
  <c r="N351" i="156"/>
  <c r="N350" i="156"/>
  <c r="N348" i="156"/>
  <c r="N347" i="156"/>
  <c r="N346" i="156"/>
  <c r="N345" i="156"/>
  <c r="N337" i="156"/>
  <c r="N332" i="156"/>
  <c r="N344" i="156" s="1"/>
  <c r="N325" i="156"/>
  <c r="N330" i="156" s="1"/>
  <c r="N320" i="156"/>
  <c r="N316" i="156"/>
  <c r="N315" i="156"/>
  <c r="N314" i="156"/>
  <c r="N313" i="156"/>
  <c r="N311" i="156"/>
  <c r="N310" i="156"/>
  <c r="N309" i="156"/>
  <c r="N308" i="156"/>
  <c r="N300" i="156"/>
  <c r="N312" i="156" s="1"/>
  <c r="N295" i="156"/>
  <c r="N292" i="156"/>
  <c r="N291" i="156"/>
  <c r="N290" i="156"/>
  <c r="N289" i="156"/>
  <c r="N288" i="156"/>
  <c r="N286" i="156"/>
  <c r="N285" i="156"/>
  <c r="N284" i="156"/>
  <c r="N283" i="156"/>
  <c r="N282" i="156"/>
  <c r="N281" i="156"/>
  <c r="N272" i="156"/>
  <c r="N287" i="156" s="1"/>
  <c r="N265" i="156"/>
  <c r="N280" i="156" s="1"/>
  <c r="N261" i="156"/>
  <c r="N260" i="156"/>
  <c r="N259" i="156"/>
  <c r="N258" i="156"/>
  <c r="N256" i="156"/>
  <c r="N255" i="156"/>
  <c r="N254" i="156"/>
  <c r="N253" i="156"/>
  <c r="N245" i="156"/>
  <c r="N257" i="156" s="1"/>
  <c r="N240" i="156"/>
  <c r="N252" i="156" s="1"/>
  <c r="N236" i="156"/>
  <c r="N235" i="156"/>
  <c r="N234" i="156"/>
  <c r="N233" i="156"/>
  <c r="N231" i="156"/>
  <c r="N230" i="156"/>
  <c r="N229" i="156"/>
  <c r="N228" i="156"/>
  <c r="N219" i="156"/>
  <c r="N214" i="156"/>
  <c r="N227" i="156" s="1"/>
  <c r="N209" i="156"/>
  <c r="N208" i="156"/>
  <c r="N207" i="156"/>
  <c r="N206" i="156"/>
  <c r="N204" i="156"/>
  <c r="N203" i="156"/>
  <c r="N202" i="156"/>
  <c r="N201" i="156"/>
  <c r="N194" i="156"/>
  <c r="N191" i="156"/>
  <c r="N185" i="156"/>
  <c r="N182" i="156"/>
  <c r="N174" i="156"/>
  <c r="N171" i="156"/>
  <c r="N163" i="156"/>
  <c r="N158" i="156"/>
  <c r="N152" i="156"/>
  <c r="N149" i="156"/>
  <c r="N143" i="156"/>
  <c r="N140" i="156"/>
  <c r="N134" i="156"/>
  <c r="N131" i="156"/>
  <c r="N125" i="156"/>
  <c r="N122" i="156"/>
  <c r="N116" i="156"/>
  <c r="N113" i="156"/>
  <c r="N105" i="156"/>
  <c r="N100" i="156"/>
  <c r="N94" i="156"/>
  <c r="N91" i="156"/>
  <c r="N83" i="156"/>
  <c r="N78" i="156"/>
  <c r="N70" i="156"/>
  <c r="N65" i="156"/>
  <c r="N59" i="156"/>
  <c r="N62" i="156" s="1"/>
  <c r="N56" i="156"/>
  <c r="N50" i="156"/>
  <c r="N47" i="156"/>
  <c r="N41" i="156"/>
  <c r="N38" i="156"/>
  <c r="N32" i="156"/>
  <c r="N29" i="156"/>
  <c r="N23" i="156"/>
  <c r="N20" i="156"/>
  <c r="N26" i="156" s="1"/>
  <c r="N14" i="156"/>
  <c r="N11" i="156"/>
  <c r="M353" i="156"/>
  <c r="M352" i="156"/>
  <c r="M351" i="156"/>
  <c r="M350" i="156"/>
  <c r="M348" i="156"/>
  <c r="M347" i="156"/>
  <c r="M346" i="156"/>
  <c r="M345" i="156"/>
  <c r="M337" i="156"/>
  <c r="M332" i="156"/>
  <c r="M325" i="156"/>
  <c r="M320" i="156"/>
  <c r="M316" i="156"/>
  <c r="M315" i="156"/>
  <c r="M314" i="156"/>
  <c r="M313" i="156"/>
  <c r="M311" i="156"/>
  <c r="M310" i="156"/>
  <c r="M309" i="156"/>
  <c r="M308" i="156"/>
  <c r="M300" i="156"/>
  <c r="M312" i="156" s="1"/>
  <c r="M295" i="156"/>
  <c r="M307" i="156" s="1"/>
  <c r="M292" i="156"/>
  <c r="M291" i="156"/>
  <c r="M290" i="156"/>
  <c r="M289" i="156"/>
  <c r="M288" i="156"/>
  <c r="M286" i="156"/>
  <c r="M285" i="156"/>
  <c r="M284" i="156"/>
  <c r="M283" i="156"/>
  <c r="M282" i="156"/>
  <c r="M281" i="156"/>
  <c r="M272" i="156"/>
  <c r="M287" i="156" s="1"/>
  <c r="M265" i="156"/>
  <c r="M280" i="156" s="1"/>
  <c r="M261" i="156"/>
  <c r="M260" i="156"/>
  <c r="M259" i="156"/>
  <c r="M258" i="156"/>
  <c r="M256" i="156"/>
  <c r="M255" i="156"/>
  <c r="M254" i="156"/>
  <c r="M253" i="156"/>
  <c r="M245" i="156"/>
  <c r="M257" i="156" s="1"/>
  <c r="M240" i="156"/>
  <c r="M252" i="156" s="1"/>
  <c r="M236" i="156"/>
  <c r="M235" i="156"/>
  <c r="M234" i="156"/>
  <c r="M233" i="156"/>
  <c r="M231" i="156"/>
  <c r="M230" i="156"/>
  <c r="M229" i="156"/>
  <c r="M228" i="156"/>
  <c r="M219" i="156"/>
  <c r="M232" i="156" s="1"/>
  <c r="M214" i="156"/>
  <c r="M227" i="156" s="1"/>
  <c r="M209" i="156"/>
  <c r="M208" i="156"/>
  <c r="M207" i="156"/>
  <c r="M206" i="156"/>
  <c r="M204" i="156"/>
  <c r="M203" i="156"/>
  <c r="M202" i="156"/>
  <c r="M201" i="156"/>
  <c r="M194" i="156"/>
  <c r="M191" i="156"/>
  <c r="M185" i="156"/>
  <c r="M182" i="156"/>
  <c r="M188" i="156" s="1"/>
  <c r="M174" i="156"/>
  <c r="M171" i="156"/>
  <c r="M163" i="156"/>
  <c r="M158" i="156"/>
  <c r="M152" i="156"/>
  <c r="M149" i="156"/>
  <c r="M143" i="156"/>
  <c r="M140" i="156"/>
  <c r="M134" i="156"/>
  <c r="M131" i="156"/>
  <c r="M125" i="156"/>
  <c r="M122" i="156"/>
  <c r="M116" i="156"/>
  <c r="M113" i="156"/>
  <c r="M105" i="156"/>
  <c r="M100" i="156"/>
  <c r="M94" i="156"/>
  <c r="M91" i="156"/>
  <c r="M83" i="156"/>
  <c r="M78" i="156"/>
  <c r="M70" i="156"/>
  <c r="M65" i="156"/>
  <c r="M59" i="156"/>
  <c r="M62" i="156" s="1"/>
  <c r="M56" i="156"/>
  <c r="M50" i="156"/>
  <c r="M47" i="156"/>
  <c r="M41" i="156"/>
  <c r="M44" i="156" s="1"/>
  <c r="M38" i="156"/>
  <c r="M32" i="156"/>
  <c r="M29" i="156"/>
  <c r="M23" i="156"/>
  <c r="M20" i="156"/>
  <c r="M14" i="156"/>
  <c r="M11" i="156"/>
  <c r="L353" i="156"/>
  <c r="L352" i="156"/>
  <c r="L351" i="156"/>
  <c r="L350" i="156"/>
  <c r="L348" i="156"/>
  <c r="L347" i="156"/>
  <c r="L346" i="156"/>
  <c r="L345" i="156"/>
  <c r="L337" i="156"/>
  <c r="L332" i="156"/>
  <c r="L325" i="156"/>
  <c r="L320" i="156"/>
  <c r="L316" i="156"/>
  <c r="L315" i="156"/>
  <c r="L314" i="156"/>
  <c r="L313" i="156"/>
  <c r="L311" i="156"/>
  <c r="L310" i="156"/>
  <c r="L309" i="156"/>
  <c r="L308" i="156"/>
  <c r="L300" i="156"/>
  <c r="L312" i="156" s="1"/>
  <c r="L295" i="156"/>
  <c r="L292" i="156"/>
  <c r="L291" i="156"/>
  <c r="L290" i="156"/>
  <c r="L289" i="156"/>
  <c r="L288" i="156"/>
  <c r="L286" i="156"/>
  <c r="L285" i="156"/>
  <c r="L284" i="156"/>
  <c r="L283" i="156"/>
  <c r="L282" i="156"/>
  <c r="L281" i="156"/>
  <c r="L272" i="156"/>
  <c r="L287" i="156" s="1"/>
  <c r="L265" i="156"/>
  <c r="L280" i="156" s="1"/>
  <c r="L261" i="156"/>
  <c r="L260" i="156"/>
  <c r="L259" i="156"/>
  <c r="L258" i="156"/>
  <c r="L256" i="156"/>
  <c r="L255" i="156"/>
  <c r="L254" i="156"/>
  <c r="L253" i="156"/>
  <c r="L245" i="156"/>
  <c r="L257" i="156" s="1"/>
  <c r="L240" i="156"/>
  <c r="L252" i="156" s="1"/>
  <c r="L236" i="156"/>
  <c r="L235" i="156"/>
  <c r="L234" i="156"/>
  <c r="L233" i="156"/>
  <c r="L231" i="156"/>
  <c r="L230" i="156"/>
  <c r="L229" i="156"/>
  <c r="L228" i="156"/>
  <c r="L219" i="156"/>
  <c r="L214" i="156"/>
  <c r="L227" i="156" s="1"/>
  <c r="L209" i="156"/>
  <c r="L208" i="156"/>
  <c r="L207" i="156"/>
  <c r="L206" i="156"/>
  <c r="L204" i="156"/>
  <c r="L203" i="156"/>
  <c r="L202" i="156"/>
  <c r="L201" i="156"/>
  <c r="L194" i="156"/>
  <c r="L191" i="156"/>
  <c r="L197" i="156" s="1"/>
  <c r="L185" i="156"/>
  <c r="L182" i="156"/>
  <c r="L174" i="156"/>
  <c r="L171" i="156"/>
  <c r="L163" i="156"/>
  <c r="L158" i="156"/>
  <c r="L152" i="156"/>
  <c r="L149" i="156"/>
  <c r="L143" i="156"/>
  <c r="L140" i="156"/>
  <c r="L134" i="156"/>
  <c r="L131" i="156"/>
  <c r="L125" i="156"/>
  <c r="L122" i="156"/>
  <c r="L116" i="156"/>
  <c r="L113" i="156"/>
  <c r="L105" i="156"/>
  <c r="L100" i="156"/>
  <c r="L94" i="156"/>
  <c r="L91" i="156"/>
  <c r="L83" i="156"/>
  <c r="L78" i="156"/>
  <c r="L70" i="156"/>
  <c r="L65" i="156"/>
  <c r="L59" i="156"/>
  <c r="L56" i="156"/>
  <c r="L50" i="156"/>
  <c r="L47" i="156"/>
  <c r="L41" i="156"/>
  <c r="L38" i="156"/>
  <c r="L32" i="156"/>
  <c r="L29" i="156"/>
  <c r="L23" i="156"/>
  <c r="L20" i="156"/>
  <c r="L14" i="156"/>
  <c r="L11" i="156"/>
  <c r="N154" i="157" l="1"/>
  <c r="L60" i="157"/>
  <c r="L202" i="157"/>
  <c r="L214" i="157" s="1"/>
  <c r="L252" i="157"/>
  <c r="L264" i="157" s="1"/>
  <c r="M110" i="156"/>
  <c r="L44" i="156"/>
  <c r="L62" i="156"/>
  <c r="L110" i="156"/>
  <c r="L146" i="156"/>
  <c r="L188" i="156"/>
  <c r="K94" i="157"/>
  <c r="K143" i="157"/>
  <c r="K252" i="157"/>
  <c r="K264" i="157" s="1"/>
  <c r="L143" i="157"/>
  <c r="M42" i="157"/>
  <c r="M60" i="157"/>
  <c r="M202" i="157"/>
  <c r="M214" i="157" s="1"/>
  <c r="M252" i="157"/>
  <c r="M264" i="157" s="1"/>
  <c r="N159" i="157"/>
  <c r="K154" i="157"/>
  <c r="L154" i="157"/>
  <c r="M33" i="157"/>
  <c r="M51" i="157"/>
  <c r="M69" i="157"/>
  <c r="M92" i="157"/>
  <c r="M277" i="157"/>
  <c r="M289" i="157" s="1"/>
  <c r="N143" i="157"/>
  <c r="L92" i="157"/>
  <c r="N81" i="157"/>
  <c r="K152" i="157"/>
  <c r="L81" i="157"/>
  <c r="L259" i="157"/>
  <c r="M154" i="157"/>
  <c r="N177" i="157"/>
  <c r="N189" i="157" s="1"/>
  <c r="N202" i="157"/>
  <c r="N214" i="157" s="1"/>
  <c r="N302" i="157"/>
  <c r="N314" i="157" s="1"/>
  <c r="K20" i="157"/>
  <c r="K99" i="157"/>
  <c r="K202" i="157"/>
  <c r="K214" i="157" s="1"/>
  <c r="K302" i="157"/>
  <c r="K314" i="157" s="1"/>
  <c r="L94" i="157"/>
  <c r="L152" i="157"/>
  <c r="L164" i="157" s="1"/>
  <c r="L302" i="157"/>
  <c r="L314" i="157" s="1"/>
  <c r="M20" i="157"/>
  <c r="M118" i="157"/>
  <c r="M130" i="157" s="1"/>
  <c r="M159" i="157"/>
  <c r="N94" i="157"/>
  <c r="N152" i="157"/>
  <c r="N164" i="157" s="1"/>
  <c r="N184" i="157"/>
  <c r="K33" i="157"/>
  <c r="K81" i="157"/>
  <c r="K159" i="157"/>
  <c r="L42" i="157"/>
  <c r="L69" i="157"/>
  <c r="M143" i="157"/>
  <c r="M279" i="157"/>
  <c r="N42" i="157"/>
  <c r="N69" i="157"/>
  <c r="N252" i="157"/>
  <c r="N264" i="157" s="1"/>
  <c r="K164" i="157"/>
  <c r="L99" i="157"/>
  <c r="M99" i="157"/>
  <c r="N99" i="157"/>
  <c r="L224" i="156"/>
  <c r="L237" i="156" s="1"/>
  <c r="M26" i="156"/>
  <c r="N188" i="156"/>
  <c r="L349" i="156"/>
  <c r="O44" i="156"/>
  <c r="O62" i="156"/>
  <c r="O110" i="156"/>
  <c r="O146" i="156"/>
  <c r="O349" i="156"/>
  <c r="N110" i="156"/>
  <c r="O330" i="156"/>
  <c r="M146" i="156"/>
  <c r="L330" i="156"/>
  <c r="O224" i="156"/>
  <c r="O237" i="156" s="1"/>
  <c r="L26" i="156"/>
  <c r="N146" i="156"/>
  <c r="M330" i="156"/>
  <c r="O26" i="156"/>
  <c r="N227" i="157"/>
  <c r="N239" i="157" s="1"/>
  <c r="N277" i="157"/>
  <c r="N289" i="157" s="1"/>
  <c r="N327" i="157"/>
  <c r="N339" i="157" s="1"/>
  <c r="N118" i="157"/>
  <c r="N130" i="157" s="1"/>
  <c r="M81" i="157"/>
  <c r="M94" i="157"/>
  <c r="M177" i="157"/>
  <c r="M189" i="157" s="1"/>
  <c r="M209" i="157"/>
  <c r="M227" i="157"/>
  <c r="M239" i="157" s="1"/>
  <c r="M259" i="157"/>
  <c r="M309" i="157"/>
  <c r="M327" i="157"/>
  <c r="M339" i="157" s="1"/>
  <c r="M152" i="157"/>
  <c r="M164" i="157" s="1"/>
  <c r="L177" i="157"/>
  <c r="L189" i="157" s="1"/>
  <c r="L227" i="157"/>
  <c r="L239" i="157" s="1"/>
  <c r="L277" i="157"/>
  <c r="L289" i="157" s="1"/>
  <c r="L327" i="157"/>
  <c r="L339" i="157" s="1"/>
  <c r="L118" i="157"/>
  <c r="L130" i="157" s="1"/>
  <c r="K177" i="157"/>
  <c r="K189" i="157" s="1"/>
  <c r="K227" i="157"/>
  <c r="K239" i="157" s="1"/>
  <c r="K277" i="157"/>
  <c r="K289" i="157" s="1"/>
  <c r="K327" i="157"/>
  <c r="K339" i="157" s="1"/>
  <c r="K118" i="157"/>
  <c r="K130" i="157" s="1"/>
  <c r="N224" i="156"/>
  <c r="N237" i="156" s="1"/>
  <c r="N349" i="156"/>
  <c r="L137" i="156"/>
  <c r="L344" i="156"/>
  <c r="M137" i="156"/>
  <c r="M197" i="156"/>
  <c r="M344" i="156"/>
  <c r="N137" i="156"/>
  <c r="N88" i="156"/>
  <c r="N168" i="156"/>
  <c r="O53" i="156"/>
  <c r="O137" i="156"/>
  <c r="L17" i="156"/>
  <c r="L88" i="156"/>
  <c r="L155" i="156"/>
  <c r="L53" i="156"/>
  <c r="L128" i="156"/>
  <c r="L205" i="156"/>
  <c r="M53" i="156"/>
  <c r="M200" i="156"/>
  <c r="M342" i="156"/>
  <c r="N35" i="156"/>
  <c r="L75" i="156"/>
  <c r="L97" i="156"/>
  <c r="L119" i="156"/>
  <c r="L168" i="156"/>
  <c r="L305" i="156"/>
  <c r="L317" i="156" s="1"/>
  <c r="M75" i="156"/>
  <c r="M97" i="156"/>
  <c r="M119" i="156"/>
  <c r="M168" i="156"/>
  <c r="M250" i="156"/>
  <c r="M262" i="156" s="1"/>
  <c r="M349" i="156"/>
  <c r="N44" i="156"/>
  <c r="N75" i="156"/>
  <c r="N97" i="156"/>
  <c r="N119" i="156"/>
  <c r="N305" i="156"/>
  <c r="N317" i="156" s="1"/>
  <c r="O75" i="156"/>
  <c r="O97" i="156"/>
  <c r="O119" i="156"/>
  <c r="O168" i="156"/>
  <c r="O250" i="156"/>
  <c r="O262" i="156" s="1"/>
  <c r="L179" i="156"/>
  <c r="M17" i="156"/>
  <c r="M88" i="156"/>
  <c r="M155" i="156"/>
  <c r="M205" i="156"/>
  <c r="N17" i="156"/>
  <c r="N128" i="156"/>
  <c r="N155" i="156"/>
  <c r="N179" i="156"/>
  <c r="N197" i="156"/>
  <c r="O17" i="156"/>
  <c r="O88" i="156"/>
  <c r="O155" i="156"/>
  <c r="O205" i="156"/>
  <c r="O344" i="156"/>
  <c r="L35" i="156"/>
  <c r="L200" i="156"/>
  <c r="M35" i="156"/>
  <c r="M128" i="156"/>
  <c r="N53" i="156"/>
  <c r="N205" i="156"/>
  <c r="O128" i="156"/>
  <c r="O200" i="156"/>
  <c r="O342" i="156"/>
  <c r="O179" i="156"/>
  <c r="O305" i="156"/>
  <c r="O317" i="156" s="1"/>
  <c r="O232" i="156"/>
  <c r="O278" i="156"/>
  <c r="O293" i="156" s="1"/>
  <c r="N200" i="156"/>
  <c r="N232" i="156"/>
  <c r="N250" i="156"/>
  <c r="N262" i="156" s="1"/>
  <c r="N307" i="156"/>
  <c r="N342" i="156"/>
  <c r="N354" i="156" s="1"/>
  <c r="N278" i="156"/>
  <c r="N293" i="156" s="1"/>
  <c r="M179" i="156"/>
  <c r="M224" i="156"/>
  <c r="M237" i="156" s="1"/>
  <c r="M305" i="156"/>
  <c r="M317" i="156" s="1"/>
  <c r="M278" i="156"/>
  <c r="M293" i="156" s="1"/>
  <c r="L232" i="156"/>
  <c r="L250" i="156"/>
  <c r="L262" i="156" s="1"/>
  <c r="L307" i="156"/>
  <c r="L342" i="156"/>
  <c r="L278" i="156"/>
  <c r="L293" i="156" s="1"/>
  <c r="K104" i="157" l="1"/>
  <c r="N104" i="157"/>
  <c r="L354" i="156"/>
  <c r="L104" i="157"/>
  <c r="M104" i="157"/>
  <c r="O354" i="156"/>
  <c r="M354" i="156"/>
  <c r="L210" i="156"/>
  <c r="M210" i="156"/>
  <c r="N210" i="156"/>
  <c r="O210" i="156"/>
  <c r="N30" i="57" l="1"/>
  <c r="N189" i="37" s="1"/>
  <c r="M30" i="57"/>
  <c r="M189" i="37" s="1"/>
  <c r="L30" i="57"/>
  <c r="L189" i="37" s="1"/>
  <c r="K30" i="57"/>
  <c r="K189" i="37" s="1"/>
  <c r="J30" i="57"/>
  <c r="J189" i="37" s="1"/>
  <c r="I30" i="57"/>
  <c r="I189" i="37" s="1"/>
  <c r="N29" i="57"/>
  <c r="N188" i="37" s="1"/>
  <c r="M29" i="57"/>
  <c r="M188" i="37" s="1"/>
  <c r="L29" i="57"/>
  <c r="L188" i="37" s="1"/>
  <c r="K29" i="57"/>
  <c r="K188" i="37" s="1"/>
  <c r="J29" i="57"/>
  <c r="J188" i="37" s="1"/>
  <c r="I29" i="57"/>
  <c r="I188" i="37" s="1"/>
  <c r="N28" i="57"/>
  <c r="N187" i="37" s="1"/>
  <c r="M28" i="57"/>
  <c r="M187" i="37" s="1"/>
  <c r="L28" i="57"/>
  <c r="L187" i="37" s="1"/>
  <c r="K28" i="57"/>
  <c r="K187" i="37" s="1"/>
  <c r="J28" i="57"/>
  <c r="J187" i="37" s="1"/>
  <c r="I28" i="57"/>
  <c r="I187" i="37" s="1"/>
  <c r="N27" i="57"/>
  <c r="N186" i="37" s="1"/>
  <c r="M27" i="57"/>
  <c r="M186" i="37" s="1"/>
  <c r="L27" i="57"/>
  <c r="L186" i="37" s="1"/>
  <c r="K27" i="57"/>
  <c r="K186" i="37" s="1"/>
  <c r="J27" i="57"/>
  <c r="J186" i="37" s="1"/>
  <c r="I27" i="57"/>
  <c r="I186" i="37" s="1"/>
  <c r="N25" i="57"/>
  <c r="N184" i="37" s="1"/>
  <c r="M25" i="57"/>
  <c r="M184" i="37" s="1"/>
  <c r="L25" i="57"/>
  <c r="L184" i="37" s="1"/>
  <c r="K25" i="57"/>
  <c r="K184" i="37" s="1"/>
  <c r="J25" i="57"/>
  <c r="J184" i="37" s="1"/>
  <c r="I25" i="57"/>
  <c r="I184" i="37" s="1"/>
  <c r="N24" i="57"/>
  <c r="N183" i="37" s="1"/>
  <c r="M24" i="57"/>
  <c r="M183" i="37" s="1"/>
  <c r="L24" i="57"/>
  <c r="L183" i="37" s="1"/>
  <c r="K24" i="57"/>
  <c r="K183" i="37" s="1"/>
  <c r="J24" i="57"/>
  <c r="J183" i="37" s="1"/>
  <c r="I24" i="57"/>
  <c r="I183" i="37" s="1"/>
  <c r="N23" i="57"/>
  <c r="N182" i="37" s="1"/>
  <c r="M23" i="57"/>
  <c r="M182" i="37" s="1"/>
  <c r="L23" i="57"/>
  <c r="L182" i="37" s="1"/>
  <c r="K23" i="57"/>
  <c r="K182" i="37" s="1"/>
  <c r="J23" i="57"/>
  <c r="J182" i="37" s="1"/>
  <c r="I23" i="57"/>
  <c r="I182" i="37" s="1"/>
  <c r="N22" i="57"/>
  <c r="N181" i="37" s="1"/>
  <c r="M22" i="57"/>
  <c r="M181" i="37" s="1"/>
  <c r="L22" i="57"/>
  <c r="L181" i="37" s="1"/>
  <c r="K22" i="57"/>
  <c r="K181" i="37" s="1"/>
  <c r="J22" i="57"/>
  <c r="J181" i="37" s="1"/>
  <c r="I22" i="57"/>
  <c r="I181" i="37" s="1"/>
  <c r="N14" i="57"/>
  <c r="M26" i="57"/>
  <c r="L26" i="57"/>
  <c r="K26" i="57"/>
  <c r="J26" i="57"/>
  <c r="I14" i="57"/>
  <c r="I26" i="57" s="1"/>
  <c r="N9" i="57"/>
  <c r="M21" i="57"/>
  <c r="L21" i="57"/>
  <c r="K21" i="57"/>
  <c r="J21" i="57"/>
  <c r="I9" i="57"/>
  <c r="I21" i="57" s="1"/>
  <c r="N30" i="46"/>
  <c r="N54" i="37" s="1"/>
  <c r="M30" i="46"/>
  <c r="M54" i="37" s="1"/>
  <c r="L30" i="46"/>
  <c r="L54" i="37" s="1"/>
  <c r="K30" i="46"/>
  <c r="K54" i="37" s="1"/>
  <c r="J30" i="46"/>
  <c r="J54" i="37" s="1"/>
  <c r="I30" i="46"/>
  <c r="I54" i="37" s="1"/>
  <c r="N29" i="46"/>
  <c r="N53" i="37" s="1"/>
  <c r="M29" i="46"/>
  <c r="M53" i="37" s="1"/>
  <c r="L29" i="46"/>
  <c r="L53" i="37" s="1"/>
  <c r="K29" i="46"/>
  <c r="K53" i="37" s="1"/>
  <c r="J29" i="46"/>
  <c r="J53" i="37" s="1"/>
  <c r="I29" i="46"/>
  <c r="I53" i="37" s="1"/>
  <c r="N28" i="46"/>
  <c r="N52" i="37" s="1"/>
  <c r="M28" i="46"/>
  <c r="M52" i="37" s="1"/>
  <c r="L28" i="46"/>
  <c r="L52" i="37" s="1"/>
  <c r="K28" i="46"/>
  <c r="K52" i="37" s="1"/>
  <c r="J28" i="46"/>
  <c r="J52" i="37" s="1"/>
  <c r="I28" i="46"/>
  <c r="I52" i="37" s="1"/>
  <c r="N27" i="46"/>
  <c r="N51" i="37" s="1"/>
  <c r="M27" i="46"/>
  <c r="M51" i="37" s="1"/>
  <c r="L27" i="46"/>
  <c r="L51" i="37" s="1"/>
  <c r="K27" i="46"/>
  <c r="K51" i="37" s="1"/>
  <c r="J27" i="46"/>
  <c r="J51" i="37" s="1"/>
  <c r="I27" i="46"/>
  <c r="I51" i="37" s="1"/>
  <c r="N25" i="46"/>
  <c r="N49" i="37" s="1"/>
  <c r="M25" i="46"/>
  <c r="M49" i="37" s="1"/>
  <c r="L25" i="46"/>
  <c r="L49" i="37" s="1"/>
  <c r="K25" i="46"/>
  <c r="K49" i="37" s="1"/>
  <c r="J25" i="46"/>
  <c r="J49" i="37" s="1"/>
  <c r="I25" i="46"/>
  <c r="I49" i="37" s="1"/>
  <c r="N24" i="46"/>
  <c r="N48" i="37" s="1"/>
  <c r="M24" i="46"/>
  <c r="M48" i="37" s="1"/>
  <c r="L24" i="46"/>
  <c r="L48" i="37" s="1"/>
  <c r="K24" i="46"/>
  <c r="K48" i="37" s="1"/>
  <c r="J24" i="46"/>
  <c r="J48" i="37" s="1"/>
  <c r="I24" i="46"/>
  <c r="I48" i="37" s="1"/>
  <c r="N23" i="46"/>
  <c r="N47" i="37" s="1"/>
  <c r="M23" i="46"/>
  <c r="M47" i="37" s="1"/>
  <c r="L23" i="46"/>
  <c r="L47" i="37" s="1"/>
  <c r="K23" i="46"/>
  <c r="K47" i="37" s="1"/>
  <c r="J23" i="46"/>
  <c r="J47" i="37" s="1"/>
  <c r="I23" i="46"/>
  <c r="I47" i="37" s="1"/>
  <c r="N22" i="46"/>
  <c r="N46" i="37" s="1"/>
  <c r="M22" i="46"/>
  <c r="M46" i="37" s="1"/>
  <c r="L22" i="46"/>
  <c r="L46" i="37" s="1"/>
  <c r="K22" i="46"/>
  <c r="K46" i="37" s="1"/>
  <c r="J22" i="46"/>
  <c r="J46" i="37" s="1"/>
  <c r="I22" i="46"/>
  <c r="I46" i="37" s="1"/>
  <c r="N14" i="46"/>
  <c r="M26" i="46"/>
  <c r="L26" i="46"/>
  <c r="K26" i="46"/>
  <c r="J26" i="46"/>
  <c r="I14" i="46"/>
  <c r="I26" i="46" s="1"/>
  <c r="N9" i="46"/>
  <c r="M21" i="46"/>
  <c r="L21" i="46"/>
  <c r="K21" i="46"/>
  <c r="J21" i="46"/>
  <c r="I9" i="46"/>
  <c r="I21" i="46" s="1"/>
  <c r="J180" i="37" l="1"/>
  <c r="N21" i="57"/>
  <c r="L185" i="37"/>
  <c r="K180" i="37"/>
  <c r="I185" i="37"/>
  <c r="M185" i="37"/>
  <c r="L180" i="37"/>
  <c r="J185" i="37"/>
  <c r="N26" i="57"/>
  <c r="I180" i="37"/>
  <c r="M180" i="37"/>
  <c r="K185" i="37"/>
  <c r="L45" i="37"/>
  <c r="I45" i="37"/>
  <c r="M45" i="37"/>
  <c r="K50" i="37"/>
  <c r="N26" i="46"/>
  <c r="N21" i="46"/>
  <c r="L50" i="37"/>
  <c r="J50" i="37"/>
  <c r="J45" i="37"/>
  <c r="K45" i="37"/>
  <c r="I50" i="37"/>
  <c r="M50" i="37"/>
  <c r="K19" i="57"/>
  <c r="K31" i="57" s="1"/>
  <c r="L19" i="57"/>
  <c r="L31" i="57" s="1"/>
  <c r="I19" i="57"/>
  <c r="I31" i="57" s="1"/>
  <c r="M19" i="57"/>
  <c r="M31" i="57" s="1"/>
  <c r="J19" i="57"/>
  <c r="J31" i="57" s="1"/>
  <c r="N19" i="57"/>
  <c r="N31" i="57" s="1"/>
  <c r="J19" i="46"/>
  <c r="J31" i="46" s="1"/>
  <c r="N19" i="46"/>
  <c r="N31" i="46" s="1"/>
  <c r="K19" i="46"/>
  <c r="K31" i="46" s="1"/>
  <c r="L19" i="46"/>
  <c r="L31" i="46" s="1"/>
  <c r="I19" i="46"/>
  <c r="I31" i="46" s="1"/>
  <c r="M19" i="46"/>
  <c r="M31" i="46" s="1"/>
  <c r="J190" i="37" l="1"/>
  <c r="K190" i="37"/>
  <c r="N180" i="37"/>
  <c r="M190" i="37"/>
  <c r="N185" i="37"/>
  <c r="I190" i="37"/>
  <c r="N190" i="37"/>
  <c r="L190" i="37"/>
  <c r="M55" i="37"/>
  <c r="N50" i="37"/>
  <c r="I55" i="37"/>
  <c r="J55" i="37"/>
  <c r="N55" i="37"/>
  <c r="L55" i="37"/>
  <c r="N45" i="37"/>
  <c r="K55" i="37"/>
  <c r="O338" i="157"/>
  <c r="N213" i="37" s="1"/>
  <c r="M213" i="37"/>
  <c r="L213" i="37"/>
  <c r="K213" i="37"/>
  <c r="J213" i="37"/>
  <c r="J338" i="157"/>
  <c r="I213" i="37" s="1"/>
  <c r="O337" i="157"/>
  <c r="N212" i="37" s="1"/>
  <c r="M212" i="37"/>
  <c r="L212" i="37"/>
  <c r="K212" i="37"/>
  <c r="J212" i="37"/>
  <c r="J337" i="157"/>
  <c r="I212" i="37" s="1"/>
  <c r="O336" i="157"/>
  <c r="N211" i="37" s="1"/>
  <c r="M211" i="37"/>
  <c r="L211" i="37"/>
  <c r="K211" i="37"/>
  <c r="J211" i="37"/>
  <c r="J336" i="157"/>
  <c r="I211" i="37" s="1"/>
  <c r="O335" i="157"/>
  <c r="N210" i="37" s="1"/>
  <c r="M210" i="37"/>
  <c r="L210" i="37"/>
  <c r="K210" i="37"/>
  <c r="J210" i="37"/>
  <c r="J335" i="157"/>
  <c r="I210" i="37" s="1"/>
  <c r="O333" i="157"/>
  <c r="M208" i="37"/>
  <c r="L208" i="37"/>
  <c r="K208" i="37"/>
  <c r="J208" i="37"/>
  <c r="J333" i="157"/>
  <c r="I208" i="37" s="1"/>
  <c r="O332" i="157"/>
  <c r="M207" i="37"/>
  <c r="L207" i="37"/>
  <c r="K207" i="37"/>
  <c r="J207" i="37"/>
  <c r="J332" i="157"/>
  <c r="I207" i="37" s="1"/>
  <c r="O331" i="157"/>
  <c r="M206" i="37"/>
  <c r="L206" i="37"/>
  <c r="K206" i="37"/>
  <c r="J206" i="37"/>
  <c r="J331" i="157"/>
  <c r="I206" i="37" s="1"/>
  <c r="O330" i="157"/>
  <c r="M205" i="37"/>
  <c r="L205" i="37"/>
  <c r="K205" i="37"/>
  <c r="J205" i="37"/>
  <c r="J330" i="157"/>
  <c r="I205" i="37" s="1"/>
  <c r="O322" i="157"/>
  <c r="M209" i="37"/>
  <c r="L209" i="37"/>
  <c r="K209" i="37"/>
  <c r="J209" i="37"/>
  <c r="J322" i="157"/>
  <c r="J334" i="157" s="1"/>
  <c r="O317" i="157"/>
  <c r="M204" i="37"/>
  <c r="K214" i="37"/>
  <c r="J204" i="37"/>
  <c r="J317" i="157"/>
  <c r="J329" i="157" s="1"/>
  <c r="O313" i="157"/>
  <c r="M201" i="37"/>
  <c r="L201" i="37"/>
  <c r="K201" i="37"/>
  <c r="J201" i="37"/>
  <c r="J313" i="157"/>
  <c r="O312" i="157"/>
  <c r="M200" i="37"/>
  <c r="L200" i="37"/>
  <c r="K200" i="37"/>
  <c r="J200" i="37"/>
  <c r="J312" i="157"/>
  <c r="O311" i="157"/>
  <c r="M199" i="37"/>
  <c r="L199" i="37"/>
  <c r="K199" i="37"/>
  <c r="J199" i="37"/>
  <c r="J311" i="157"/>
  <c r="O310" i="157"/>
  <c r="M198" i="37"/>
  <c r="L198" i="37"/>
  <c r="K198" i="37"/>
  <c r="J198" i="37"/>
  <c r="J310" i="157"/>
  <c r="O308" i="157"/>
  <c r="M196" i="37"/>
  <c r="L196" i="37"/>
  <c r="K196" i="37"/>
  <c r="J196" i="37"/>
  <c r="J308" i="157"/>
  <c r="O307" i="157"/>
  <c r="M195" i="37"/>
  <c r="L195" i="37"/>
  <c r="K195" i="37"/>
  <c r="J195" i="37"/>
  <c r="J307" i="157"/>
  <c r="O306" i="157"/>
  <c r="M194" i="37"/>
  <c r="L194" i="37"/>
  <c r="K194" i="37"/>
  <c r="J194" i="37"/>
  <c r="J306" i="157"/>
  <c r="O305" i="157"/>
  <c r="M193" i="37"/>
  <c r="L193" i="37"/>
  <c r="K193" i="37"/>
  <c r="J193" i="37"/>
  <c r="J305" i="157"/>
  <c r="O297" i="157"/>
  <c r="M197" i="37"/>
  <c r="L197" i="37"/>
  <c r="K197" i="37"/>
  <c r="J197" i="37"/>
  <c r="J297" i="157"/>
  <c r="J309" i="157" s="1"/>
  <c r="O292" i="157"/>
  <c r="M192" i="37"/>
  <c r="L202" i="37"/>
  <c r="K202" i="37"/>
  <c r="J192" i="37"/>
  <c r="J292" i="157"/>
  <c r="J304" i="157" s="1"/>
  <c r="O288" i="157"/>
  <c r="M177" i="37"/>
  <c r="L177" i="37"/>
  <c r="K177" i="37"/>
  <c r="J177" i="37"/>
  <c r="J288" i="157"/>
  <c r="O287" i="157"/>
  <c r="M176" i="37"/>
  <c r="L176" i="37"/>
  <c r="K176" i="37"/>
  <c r="J176" i="37"/>
  <c r="J287" i="157"/>
  <c r="O286" i="157"/>
  <c r="M175" i="37"/>
  <c r="L175" i="37"/>
  <c r="K175" i="37"/>
  <c r="J175" i="37"/>
  <c r="J286" i="157"/>
  <c r="O285" i="157"/>
  <c r="M174" i="37"/>
  <c r="L174" i="37"/>
  <c r="K174" i="37"/>
  <c r="J174" i="37"/>
  <c r="J285" i="157"/>
  <c r="O283" i="157"/>
  <c r="M172" i="37"/>
  <c r="L172" i="37"/>
  <c r="K172" i="37"/>
  <c r="J172" i="37"/>
  <c r="J283" i="157"/>
  <c r="O282" i="157"/>
  <c r="M171" i="37"/>
  <c r="L171" i="37"/>
  <c r="K171" i="37"/>
  <c r="J171" i="37"/>
  <c r="J282" i="157"/>
  <c r="O281" i="157"/>
  <c r="M170" i="37"/>
  <c r="L170" i="37"/>
  <c r="K170" i="37"/>
  <c r="J170" i="37"/>
  <c r="J281" i="157"/>
  <c r="O280" i="157"/>
  <c r="M169" i="37"/>
  <c r="L169" i="37"/>
  <c r="K169" i="37"/>
  <c r="J169" i="37"/>
  <c r="J280" i="157"/>
  <c r="O272" i="157"/>
  <c r="M173" i="37"/>
  <c r="L173" i="37"/>
  <c r="K173" i="37"/>
  <c r="J173" i="37"/>
  <c r="J272" i="157"/>
  <c r="J284" i="157" s="1"/>
  <c r="O267" i="157"/>
  <c r="M168" i="37"/>
  <c r="L178" i="37"/>
  <c r="J168" i="37"/>
  <c r="J267" i="157"/>
  <c r="J279" i="157" s="1"/>
  <c r="O263" i="157"/>
  <c r="M165" i="37"/>
  <c r="L165" i="37"/>
  <c r="K165" i="37"/>
  <c r="J165" i="37"/>
  <c r="J263" i="157"/>
  <c r="O262" i="157"/>
  <c r="M164" i="37"/>
  <c r="L164" i="37"/>
  <c r="K164" i="37"/>
  <c r="J164" i="37"/>
  <c r="J262" i="157"/>
  <c r="O261" i="157"/>
  <c r="M163" i="37"/>
  <c r="L163" i="37"/>
  <c r="K163" i="37"/>
  <c r="J163" i="37"/>
  <c r="J261" i="157"/>
  <c r="O260" i="157"/>
  <c r="M162" i="37"/>
  <c r="L162" i="37"/>
  <c r="K162" i="37"/>
  <c r="J162" i="37"/>
  <c r="J260" i="157"/>
  <c r="O258" i="157"/>
  <c r="M160" i="37"/>
  <c r="L160" i="37"/>
  <c r="K160" i="37"/>
  <c r="J160" i="37"/>
  <c r="J258" i="157"/>
  <c r="O257" i="157"/>
  <c r="M159" i="37"/>
  <c r="L159" i="37"/>
  <c r="K159" i="37"/>
  <c r="J159" i="37"/>
  <c r="J257" i="157"/>
  <c r="O256" i="157"/>
  <c r="M158" i="37"/>
  <c r="L158" i="37"/>
  <c r="K158" i="37"/>
  <c r="J158" i="37"/>
  <c r="J256" i="157"/>
  <c r="O255" i="157"/>
  <c r="M157" i="37"/>
  <c r="L157" i="37"/>
  <c r="K157" i="37"/>
  <c r="J157" i="37"/>
  <c r="J255" i="157"/>
  <c r="O247" i="157"/>
  <c r="M161" i="37"/>
  <c r="L161" i="37"/>
  <c r="K161" i="37"/>
  <c r="J161" i="37"/>
  <c r="J247" i="157"/>
  <c r="J259" i="157" s="1"/>
  <c r="O242" i="157"/>
  <c r="M156" i="37"/>
  <c r="L166" i="37"/>
  <c r="J156" i="37"/>
  <c r="J242" i="157"/>
  <c r="J254" i="157" s="1"/>
  <c r="O238" i="157"/>
  <c r="M153" i="37"/>
  <c r="L153" i="37"/>
  <c r="K153" i="37"/>
  <c r="J153" i="37"/>
  <c r="J238" i="157"/>
  <c r="O237" i="157"/>
  <c r="M152" i="37"/>
  <c r="L152" i="37"/>
  <c r="K152" i="37"/>
  <c r="J152" i="37"/>
  <c r="J237" i="157"/>
  <c r="O236" i="157"/>
  <c r="M151" i="37"/>
  <c r="L151" i="37"/>
  <c r="K151" i="37"/>
  <c r="J151" i="37"/>
  <c r="J236" i="157"/>
  <c r="O235" i="157"/>
  <c r="M150" i="37"/>
  <c r="L150" i="37"/>
  <c r="K150" i="37"/>
  <c r="J150" i="37"/>
  <c r="J235" i="157"/>
  <c r="O233" i="157"/>
  <c r="M148" i="37"/>
  <c r="L148" i="37"/>
  <c r="K148" i="37"/>
  <c r="J148" i="37"/>
  <c r="J233" i="157"/>
  <c r="O232" i="157"/>
  <c r="M147" i="37"/>
  <c r="L147" i="37"/>
  <c r="K147" i="37"/>
  <c r="J147" i="37"/>
  <c r="J232" i="157"/>
  <c r="O231" i="157"/>
  <c r="M146" i="37"/>
  <c r="L146" i="37"/>
  <c r="K146" i="37"/>
  <c r="J146" i="37"/>
  <c r="J231" i="157"/>
  <c r="O230" i="157"/>
  <c r="M145" i="37"/>
  <c r="L145" i="37"/>
  <c r="K145" i="37"/>
  <c r="J145" i="37"/>
  <c r="J230" i="157"/>
  <c r="O222" i="157"/>
  <c r="M149" i="37"/>
  <c r="L149" i="37"/>
  <c r="K149" i="37"/>
  <c r="J149" i="37"/>
  <c r="J222" i="157"/>
  <c r="J234" i="157" s="1"/>
  <c r="O217" i="157"/>
  <c r="M144" i="37"/>
  <c r="L154" i="37"/>
  <c r="K154" i="37"/>
  <c r="J144" i="37"/>
  <c r="J217" i="157"/>
  <c r="J229" i="157" s="1"/>
  <c r="O213" i="157"/>
  <c r="M114" i="37"/>
  <c r="L114" i="37"/>
  <c r="K114" i="37"/>
  <c r="J114" i="37"/>
  <c r="J213" i="157"/>
  <c r="O212" i="157"/>
  <c r="M113" i="37"/>
  <c r="L113" i="37"/>
  <c r="K113" i="37"/>
  <c r="J113" i="37"/>
  <c r="J212" i="157"/>
  <c r="O211" i="157"/>
  <c r="M112" i="37"/>
  <c r="L112" i="37"/>
  <c r="K112" i="37"/>
  <c r="J112" i="37"/>
  <c r="J211" i="157"/>
  <c r="O210" i="157"/>
  <c r="M111" i="37"/>
  <c r="L111" i="37"/>
  <c r="K111" i="37"/>
  <c r="J111" i="37"/>
  <c r="J210" i="157"/>
  <c r="O208" i="157"/>
  <c r="M109" i="37"/>
  <c r="L109" i="37"/>
  <c r="K109" i="37"/>
  <c r="J109" i="37"/>
  <c r="J208" i="157"/>
  <c r="O207" i="157"/>
  <c r="M108" i="37"/>
  <c r="L108" i="37"/>
  <c r="K108" i="37"/>
  <c r="J108" i="37"/>
  <c r="J207" i="157"/>
  <c r="O206" i="157"/>
  <c r="M107" i="37"/>
  <c r="L107" i="37"/>
  <c r="K107" i="37"/>
  <c r="J107" i="37"/>
  <c r="J206" i="157"/>
  <c r="O205" i="157"/>
  <c r="M106" i="37"/>
  <c r="L106" i="37"/>
  <c r="K106" i="37"/>
  <c r="J106" i="37"/>
  <c r="J205" i="157"/>
  <c r="O197" i="157"/>
  <c r="M110" i="37"/>
  <c r="L110" i="37"/>
  <c r="K110" i="37"/>
  <c r="J110" i="37"/>
  <c r="J197" i="157"/>
  <c r="J209" i="157" s="1"/>
  <c r="O192" i="157"/>
  <c r="M105" i="37"/>
  <c r="J105" i="37"/>
  <c r="J192" i="157"/>
  <c r="J204" i="157" s="1"/>
  <c r="O188" i="157"/>
  <c r="M90" i="37"/>
  <c r="L90" i="37"/>
  <c r="K90" i="37"/>
  <c r="J90" i="37"/>
  <c r="J188" i="157"/>
  <c r="O187" i="157"/>
  <c r="M89" i="37"/>
  <c r="L89" i="37"/>
  <c r="K89" i="37"/>
  <c r="J89" i="37"/>
  <c r="J187" i="157"/>
  <c r="O186" i="157"/>
  <c r="M88" i="37"/>
  <c r="L88" i="37"/>
  <c r="K88" i="37"/>
  <c r="J88" i="37"/>
  <c r="J186" i="157"/>
  <c r="O185" i="157"/>
  <c r="M87" i="37"/>
  <c r="L87" i="37"/>
  <c r="K87" i="37"/>
  <c r="J87" i="37"/>
  <c r="J185" i="157"/>
  <c r="O183" i="157"/>
  <c r="M85" i="37"/>
  <c r="L85" i="37"/>
  <c r="K85" i="37"/>
  <c r="J85" i="37"/>
  <c r="J183" i="157"/>
  <c r="O182" i="157"/>
  <c r="M84" i="37"/>
  <c r="L84" i="37"/>
  <c r="K84" i="37"/>
  <c r="J84" i="37"/>
  <c r="J182" i="157"/>
  <c r="O181" i="157"/>
  <c r="M83" i="37"/>
  <c r="L83" i="37"/>
  <c r="K83" i="37"/>
  <c r="J83" i="37"/>
  <c r="J181" i="157"/>
  <c r="O180" i="157"/>
  <c r="M82" i="37"/>
  <c r="L82" i="37"/>
  <c r="K82" i="37"/>
  <c r="J82" i="37"/>
  <c r="J180" i="157"/>
  <c r="O172" i="157"/>
  <c r="M86" i="37"/>
  <c r="L86" i="37"/>
  <c r="K86" i="37"/>
  <c r="J86" i="37"/>
  <c r="J172" i="157"/>
  <c r="J184" i="157" s="1"/>
  <c r="O167" i="157"/>
  <c r="M81" i="37"/>
  <c r="L91" i="37"/>
  <c r="K91" i="37"/>
  <c r="J81" i="37"/>
  <c r="J167" i="157"/>
  <c r="J179" i="157" s="1"/>
  <c r="O163" i="157"/>
  <c r="M78" i="37"/>
  <c r="L78" i="37"/>
  <c r="K78" i="37"/>
  <c r="J78" i="37"/>
  <c r="J163" i="157"/>
  <c r="O162" i="157"/>
  <c r="M77" i="37"/>
  <c r="L77" i="37"/>
  <c r="K77" i="37"/>
  <c r="J77" i="37"/>
  <c r="J162" i="157"/>
  <c r="O161" i="157"/>
  <c r="M76" i="37"/>
  <c r="L76" i="37"/>
  <c r="K76" i="37"/>
  <c r="J76" i="37"/>
  <c r="J161" i="157"/>
  <c r="O160" i="157"/>
  <c r="M75" i="37"/>
  <c r="L75" i="37"/>
  <c r="K75" i="37"/>
  <c r="J75" i="37"/>
  <c r="J160" i="157"/>
  <c r="O158" i="157"/>
  <c r="M73" i="37"/>
  <c r="L73" i="37"/>
  <c r="K73" i="37"/>
  <c r="J73" i="37"/>
  <c r="J158" i="157"/>
  <c r="O157" i="157"/>
  <c r="M72" i="37"/>
  <c r="L72" i="37"/>
  <c r="K72" i="37"/>
  <c r="J72" i="37"/>
  <c r="J157" i="157"/>
  <c r="O156" i="157"/>
  <c r="M71" i="37"/>
  <c r="L71" i="37"/>
  <c r="K71" i="37"/>
  <c r="J71" i="37"/>
  <c r="J156" i="157"/>
  <c r="O155" i="157"/>
  <c r="M70" i="37"/>
  <c r="L70" i="37"/>
  <c r="K70" i="37"/>
  <c r="J70" i="37"/>
  <c r="J155" i="157"/>
  <c r="O149" i="157"/>
  <c r="J149" i="157"/>
  <c r="O146" i="157"/>
  <c r="J146" i="157"/>
  <c r="O138" i="157"/>
  <c r="K74" i="37"/>
  <c r="J138" i="157"/>
  <c r="O133" i="157"/>
  <c r="M69" i="37"/>
  <c r="J69" i="37"/>
  <c r="J133" i="157"/>
  <c r="J154" i="157" s="1"/>
  <c r="O129" i="157"/>
  <c r="M42" i="37"/>
  <c r="L42" i="37"/>
  <c r="K42" i="37"/>
  <c r="J42" i="37"/>
  <c r="J129" i="157"/>
  <c r="O128" i="157"/>
  <c r="M41" i="37"/>
  <c r="L41" i="37"/>
  <c r="K41" i="37"/>
  <c r="J41" i="37"/>
  <c r="J128" i="157"/>
  <c r="O127" i="157"/>
  <c r="M40" i="37"/>
  <c r="L40" i="37"/>
  <c r="K40" i="37"/>
  <c r="J40" i="37"/>
  <c r="J127" i="157"/>
  <c r="O126" i="157"/>
  <c r="M39" i="37"/>
  <c r="L39" i="37"/>
  <c r="K39" i="37"/>
  <c r="J39" i="37"/>
  <c r="J126" i="157"/>
  <c r="O124" i="157"/>
  <c r="M37" i="37"/>
  <c r="L37" i="37"/>
  <c r="K37" i="37"/>
  <c r="J37" i="37"/>
  <c r="J124" i="157"/>
  <c r="O123" i="157"/>
  <c r="M36" i="37"/>
  <c r="L36" i="37"/>
  <c r="K36" i="37"/>
  <c r="J36" i="37"/>
  <c r="J123" i="157"/>
  <c r="O122" i="157"/>
  <c r="M35" i="37"/>
  <c r="L35" i="37"/>
  <c r="K35" i="37"/>
  <c r="J35" i="37"/>
  <c r="J122" i="157"/>
  <c r="O121" i="157"/>
  <c r="M34" i="37"/>
  <c r="L34" i="37"/>
  <c r="K34" i="37"/>
  <c r="J34" i="37"/>
  <c r="J121" i="157"/>
  <c r="O113" i="157"/>
  <c r="M38" i="37"/>
  <c r="L38" i="37"/>
  <c r="K38" i="37"/>
  <c r="J38" i="37"/>
  <c r="J113" i="157"/>
  <c r="J125" i="157" s="1"/>
  <c r="O108" i="157"/>
  <c r="M43" i="37"/>
  <c r="L33" i="37"/>
  <c r="K33" i="37"/>
  <c r="J43" i="37"/>
  <c r="J108" i="157"/>
  <c r="O103" i="157"/>
  <c r="M30" i="37"/>
  <c r="L30" i="37"/>
  <c r="K30" i="37"/>
  <c r="J30" i="37"/>
  <c r="J103" i="157"/>
  <c r="O102" i="157"/>
  <c r="M29" i="37"/>
  <c r="L29" i="37"/>
  <c r="K29" i="37"/>
  <c r="J29" i="37"/>
  <c r="J102" i="157"/>
  <c r="O101" i="157"/>
  <c r="M28" i="37"/>
  <c r="L28" i="37"/>
  <c r="K28" i="37"/>
  <c r="J28" i="37"/>
  <c r="J101" i="157"/>
  <c r="O100" i="157"/>
  <c r="M27" i="37"/>
  <c r="L27" i="37"/>
  <c r="K27" i="37"/>
  <c r="J27" i="37"/>
  <c r="J100" i="157"/>
  <c r="O98" i="157"/>
  <c r="M25" i="37"/>
  <c r="L25" i="37"/>
  <c r="K25" i="37"/>
  <c r="J25" i="37"/>
  <c r="J98" i="157"/>
  <c r="O97" i="157"/>
  <c r="M24" i="37"/>
  <c r="L24" i="37"/>
  <c r="K24" i="37"/>
  <c r="J24" i="37"/>
  <c r="J97" i="157"/>
  <c r="O96" i="157"/>
  <c r="M23" i="37"/>
  <c r="L23" i="37"/>
  <c r="K23" i="37"/>
  <c r="J23" i="37"/>
  <c r="J96" i="157"/>
  <c r="O95" i="157"/>
  <c r="M22" i="37"/>
  <c r="L22" i="37"/>
  <c r="K22" i="37"/>
  <c r="J22" i="37"/>
  <c r="J95" i="157"/>
  <c r="O87" i="157"/>
  <c r="J87" i="157"/>
  <c r="O84" i="157"/>
  <c r="J84" i="157"/>
  <c r="O76" i="157"/>
  <c r="J76" i="157"/>
  <c r="O72" i="157"/>
  <c r="J72" i="157"/>
  <c r="O66" i="157"/>
  <c r="J66" i="157"/>
  <c r="O63" i="157"/>
  <c r="J63" i="157"/>
  <c r="J69" i="157" s="1"/>
  <c r="O57" i="157"/>
  <c r="J57" i="157"/>
  <c r="O54" i="157"/>
  <c r="J54" i="157"/>
  <c r="O48" i="157"/>
  <c r="J48" i="157"/>
  <c r="O45" i="157"/>
  <c r="J45" i="157"/>
  <c r="J51" i="157" s="1"/>
  <c r="O39" i="157"/>
  <c r="J39" i="157"/>
  <c r="O36" i="157"/>
  <c r="J36" i="157"/>
  <c r="O28" i="157"/>
  <c r="J28" i="157"/>
  <c r="O23" i="157"/>
  <c r="J23" i="157"/>
  <c r="O15" i="157"/>
  <c r="J15" i="157"/>
  <c r="O10" i="157"/>
  <c r="M21" i="37"/>
  <c r="L21" i="37"/>
  <c r="K21" i="37"/>
  <c r="J21" i="37"/>
  <c r="J10" i="157"/>
  <c r="I23" i="37" l="1"/>
  <c r="I25" i="37"/>
  <c r="I28" i="37"/>
  <c r="I30" i="37"/>
  <c r="I38" i="37"/>
  <c r="I35" i="37"/>
  <c r="I37" i="37"/>
  <c r="I40" i="37"/>
  <c r="I42" i="37"/>
  <c r="N76" i="37"/>
  <c r="N78" i="37"/>
  <c r="N88" i="37"/>
  <c r="N90" i="37"/>
  <c r="N111" i="37"/>
  <c r="N113" i="37"/>
  <c r="N150" i="37"/>
  <c r="N152" i="37"/>
  <c r="I161" i="37"/>
  <c r="I158" i="37"/>
  <c r="I160" i="37"/>
  <c r="I163" i="37"/>
  <c r="I165" i="37"/>
  <c r="N175" i="37"/>
  <c r="N177" i="37"/>
  <c r="N199" i="37"/>
  <c r="N201" i="37"/>
  <c r="N28" i="37"/>
  <c r="N30" i="37"/>
  <c r="N40" i="37"/>
  <c r="N42" i="37"/>
  <c r="I70" i="37"/>
  <c r="I72" i="37"/>
  <c r="I75" i="37"/>
  <c r="I77" i="37"/>
  <c r="I81" i="37"/>
  <c r="I82" i="37"/>
  <c r="I84" i="37"/>
  <c r="I87" i="37"/>
  <c r="I89" i="37"/>
  <c r="I105" i="37"/>
  <c r="I110" i="37"/>
  <c r="I107" i="37"/>
  <c r="I109" i="37"/>
  <c r="I112" i="37"/>
  <c r="I114" i="37"/>
  <c r="I149" i="37"/>
  <c r="I146" i="37"/>
  <c r="I148" i="37"/>
  <c r="I151" i="37"/>
  <c r="I153" i="37"/>
  <c r="N163" i="37"/>
  <c r="N165" i="37"/>
  <c r="I169" i="37"/>
  <c r="I171" i="37"/>
  <c r="I174" i="37"/>
  <c r="I176" i="37"/>
  <c r="I192" i="37"/>
  <c r="I193" i="37"/>
  <c r="I195" i="37"/>
  <c r="I198" i="37"/>
  <c r="I200" i="37"/>
  <c r="I204" i="37"/>
  <c r="I22" i="37"/>
  <c r="I24" i="37"/>
  <c r="I27" i="37"/>
  <c r="I29" i="37"/>
  <c r="I34" i="37"/>
  <c r="I36" i="37"/>
  <c r="I39" i="37"/>
  <c r="I41" i="37"/>
  <c r="I69" i="37"/>
  <c r="N75" i="37"/>
  <c r="N77" i="37"/>
  <c r="N87" i="37"/>
  <c r="N89" i="37"/>
  <c r="N112" i="37"/>
  <c r="N114" i="37"/>
  <c r="N151" i="37"/>
  <c r="N153" i="37"/>
  <c r="I157" i="37"/>
  <c r="I159" i="37"/>
  <c r="I162" i="37"/>
  <c r="I164" i="37"/>
  <c r="I168" i="37"/>
  <c r="N174" i="37"/>
  <c r="N176" i="37"/>
  <c r="N198" i="37"/>
  <c r="N200" i="37"/>
  <c r="I209" i="37"/>
  <c r="N27" i="37"/>
  <c r="N29" i="37"/>
  <c r="N39" i="37"/>
  <c r="N41" i="37"/>
  <c r="I71" i="37"/>
  <c r="I73" i="37"/>
  <c r="I76" i="37"/>
  <c r="I78" i="37"/>
  <c r="I86" i="37"/>
  <c r="I83" i="37"/>
  <c r="I85" i="37"/>
  <c r="I88" i="37"/>
  <c r="I90" i="37"/>
  <c r="I106" i="37"/>
  <c r="I108" i="37"/>
  <c r="I111" i="37"/>
  <c r="I113" i="37"/>
  <c r="I144" i="37"/>
  <c r="I145" i="37"/>
  <c r="I147" i="37"/>
  <c r="I150" i="37"/>
  <c r="I152" i="37"/>
  <c r="I156" i="37"/>
  <c r="N162" i="37"/>
  <c r="N164" i="37"/>
  <c r="I173" i="37"/>
  <c r="I170" i="37"/>
  <c r="I172" i="37"/>
  <c r="I175" i="37"/>
  <c r="I177" i="37"/>
  <c r="I197" i="37"/>
  <c r="I194" i="37"/>
  <c r="I196" i="37"/>
  <c r="I199" i="37"/>
  <c r="I201" i="37"/>
  <c r="O184" i="157"/>
  <c r="O204" i="157"/>
  <c r="O229" i="157"/>
  <c r="O284" i="157"/>
  <c r="O309" i="157"/>
  <c r="O125" i="157"/>
  <c r="O154" i="157"/>
  <c r="O259" i="157"/>
  <c r="O329" i="157"/>
  <c r="O152" i="157"/>
  <c r="O209" i="157"/>
  <c r="O234" i="157"/>
  <c r="O304" i="157"/>
  <c r="O94" i="157"/>
  <c r="O42" i="157"/>
  <c r="O51" i="157"/>
  <c r="O69" i="157"/>
  <c r="O254" i="157"/>
  <c r="O334" i="157"/>
  <c r="J42" i="157"/>
  <c r="J118" i="157"/>
  <c r="J130" i="157" s="1"/>
  <c r="J92" i="157"/>
  <c r="J81" i="157"/>
  <c r="J94" i="157"/>
  <c r="N83" i="37"/>
  <c r="N85" i="37"/>
  <c r="N145" i="37"/>
  <c r="N147" i="37"/>
  <c r="N170" i="37"/>
  <c r="N172" i="37"/>
  <c r="N22" i="37"/>
  <c r="N24" i="37"/>
  <c r="N35" i="37"/>
  <c r="N37" i="37"/>
  <c r="N71" i="37"/>
  <c r="N73" i="37"/>
  <c r="N106" i="37"/>
  <c r="N108" i="37"/>
  <c r="N158" i="37"/>
  <c r="N160" i="37"/>
  <c r="N193" i="37"/>
  <c r="N195" i="37"/>
  <c r="N204" i="37"/>
  <c r="N206" i="37"/>
  <c r="N208" i="37"/>
  <c r="J33" i="157"/>
  <c r="J60" i="157"/>
  <c r="N82" i="37"/>
  <c r="N84" i="37"/>
  <c r="N146" i="37"/>
  <c r="N148" i="37"/>
  <c r="N169" i="37"/>
  <c r="N171" i="37"/>
  <c r="N23" i="37"/>
  <c r="N25" i="37"/>
  <c r="N34" i="37"/>
  <c r="N36" i="37"/>
  <c r="N69" i="37"/>
  <c r="L79" i="37"/>
  <c r="N70" i="37"/>
  <c r="N72" i="37"/>
  <c r="N107" i="37"/>
  <c r="N109" i="37"/>
  <c r="N157" i="37"/>
  <c r="N159" i="37"/>
  <c r="N194" i="37"/>
  <c r="N196" i="37"/>
  <c r="N205" i="37"/>
  <c r="N207" i="37"/>
  <c r="O118" i="157"/>
  <c r="O130" i="157" s="1"/>
  <c r="O92" i="157"/>
  <c r="O81" i="157"/>
  <c r="O279" i="157"/>
  <c r="O179" i="157"/>
  <c r="O60" i="157"/>
  <c r="O33" i="157"/>
  <c r="J99" i="157"/>
  <c r="M26" i="37"/>
  <c r="J152" i="157"/>
  <c r="K115" i="37"/>
  <c r="K166" i="37"/>
  <c r="L214" i="37"/>
  <c r="J26" i="37"/>
  <c r="O99" i="157"/>
  <c r="L74" i="37"/>
  <c r="L115" i="37"/>
  <c r="K178" i="37"/>
  <c r="K26" i="37"/>
  <c r="J159" i="157"/>
  <c r="M74" i="37"/>
  <c r="L26" i="37"/>
  <c r="J74" i="37"/>
  <c r="O159" i="157"/>
  <c r="J20" i="157"/>
  <c r="K43" i="37"/>
  <c r="J120" i="157"/>
  <c r="M33" i="37"/>
  <c r="K79" i="37"/>
  <c r="K69" i="37"/>
  <c r="J177" i="157"/>
  <c r="J189" i="157" s="1"/>
  <c r="M91" i="37"/>
  <c r="K81" i="37"/>
  <c r="J202" i="157"/>
  <c r="J214" i="157" s="1"/>
  <c r="M115" i="37"/>
  <c r="K105" i="37"/>
  <c r="J227" i="157"/>
  <c r="J239" i="157" s="1"/>
  <c r="M154" i="37"/>
  <c r="K144" i="37"/>
  <c r="J252" i="157"/>
  <c r="J264" i="157" s="1"/>
  <c r="M166" i="37"/>
  <c r="K156" i="37"/>
  <c r="J277" i="157"/>
  <c r="J289" i="157" s="1"/>
  <c r="M178" i="37"/>
  <c r="K168" i="37"/>
  <c r="J302" i="157"/>
  <c r="J314" i="157" s="1"/>
  <c r="M202" i="37"/>
  <c r="K192" i="37"/>
  <c r="J327" i="157"/>
  <c r="J339" i="157" s="1"/>
  <c r="M214" i="37"/>
  <c r="K204" i="37"/>
  <c r="J31" i="37"/>
  <c r="O20" i="157"/>
  <c r="L43" i="37"/>
  <c r="J33" i="37"/>
  <c r="O120" i="157"/>
  <c r="L69" i="37"/>
  <c r="J91" i="37"/>
  <c r="O177" i="157"/>
  <c r="L81" i="37"/>
  <c r="J115" i="37"/>
  <c r="O202" i="157"/>
  <c r="L105" i="37"/>
  <c r="J154" i="37"/>
  <c r="O227" i="157"/>
  <c r="L144" i="37"/>
  <c r="J166" i="37"/>
  <c r="O252" i="157"/>
  <c r="L156" i="37"/>
  <c r="J178" i="37"/>
  <c r="O277" i="157"/>
  <c r="L168" i="37"/>
  <c r="J202" i="37"/>
  <c r="O302" i="157"/>
  <c r="L192" i="37"/>
  <c r="J214" i="37"/>
  <c r="O327" i="157"/>
  <c r="L204" i="37"/>
  <c r="J143" i="157"/>
  <c r="O143" i="157"/>
  <c r="I178" i="37" l="1"/>
  <c r="I91" i="37"/>
  <c r="I33" i="37"/>
  <c r="I21" i="37"/>
  <c r="N110" i="37"/>
  <c r="I202" i="37"/>
  <c r="I115" i="37"/>
  <c r="N156" i="37"/>
  <c r="N197" i="37"/>
  <c r="N105" i="37"/>
  <c r="I214" i="37"/>
  <c r="I154" i="37"/>
  <c r="N209" i="37"/>
  <c r="N192" i="37"/>
  <c r="N149" i="37"/>
  <c r="N161" i="37"/>
  <c r="N144" i="37"/>
  <c r="I166" i="37"/>
  <c r="I74" i="37"/>
  <c r="I26" i="37"/>
  <c r="I43" i="37"/>
  <c r="N21" i="37"/>
  <c r="N38" i="37"/>
  <c r="N173" i="37"/>
  <c r="N86" i="37"/>
  <c r="J164" i="157"/>
  <c r="J104" i="157"/>
  <c r="M79" i="37"/>
  <c r="M31" i="37"/>
  <c r="L31" i="37"/>
  <c r="J79" i="37"/>
  <c r="N33" i="37"/>
  <c r="K31" i="37"/>
  <c r="N81" i="37"/>
  <c r="N168" i="37"/>
  <c r="N74" i="37"/>
  <c r="N43" i="37"/>
  <c r="N26" i="37"/>
  <c r="O339" i="157"/>
  <c r="O314" i="157"/>
  <c r="O289" i="157"/>
  <c r="O264" i="157"/>
  <c r="O239" i="157"/>
  <c r="O214" i="157"/>
  <c r="O189" i="157"/>
  <c r="O164" i="157"/>
  <c r="O104" i="157"/>
  <c r="P83" i="156"/>
  <c r="I31" i="37" l="1"/>
  <c r="I79" i="37"/>
  <c r="N214" i="37"/>
  <c r="N202" i="37"/>
  <c r="N178" i="37"/>
  <c r="N166" i="37"/>
  <c r="N154" i="37"/>
  <c r="N115" i="37"/>
  <c r="N91" i="37"/>
  <c r="N79" i="37"/>
  <c r="N31" i="37"/>
  <c r="P353" i="156" l="1"/>
  <c r="P352" i="156"/>
  <c r="P351" i="156"/>
  <c r="P350" i="156"/>
  <c r="P348" i="156"/>
  <c r="P347" i="156"/>
  <c r="P346" i="156"/>
  <c r="P345" i="156"/>
  <c r="P337" i="156"/>
  <c r="P332" i="156"/>
  <c r="P325" i="156"/>
  <c r="P320" i="156"/>
  <c r="P316" i="156"/>
  <c r="P315" i="156"/>
  <c r="P314" i="156"/>
  <c r="P313" i="156"/>
  <c r="P311" i="156"/>
  <c r="P310" i="156"/>
  <c r="P309" i="156"/>
  <c r="P308" i="156"/>
  <c r="P300" i="156"/>
  <c r="P295" i="156"/>
  <c r="P292" i="156"/>
  <c r="P291" i="156"/>
  <c r="P290" i="156"/>
  <c r="P289" i="156"/>
  <c r="P288" i="156"/>
  <c r="P286" i="156"/>
  <c r="P285" i="156"/>
  <c r="P284" i="156"/>
  <c r="P283" i="156"/>
  <c r="P282" i="156"/>
  <c r="P281" i="156"/>
  <c r="P272" i="156"/>
  <c r="P265" i="156"/>
  <c r="P261" i="156"/>
  <c r="P260" i="156"/>
  <c r="P259" i="156"/>
  <c r="P258" i="156"/>
  <c r="P256" i="156"/>
  <c r="P255" i="156"/>
  <c r="P254" i="156"/>
  <c r="P253" i="156"/>
  <c r="P245" i="156"/>
  <c r="P240" i="156"/>
  <c r="P236" i="156"/>
  <c r="P235" i="156"/>
  <c r="P234" i="156"/>
  <c r="P233" i="156"/>
  <c r="P231" i="156"/>
  <c r="P230" i="156"/>
  <c r="P229" i="156"/>
  <c r="P228" i="156"/>
  <c r="P219" i="156"/>
  <c r="P214" i="156"/>
  <c r="P209" i="156"/>
  <c r="P208" i="156"/>
  <c r="P207" i="156"/>
  <c r="P206" i="156"/>
  <c r="P204" i="156"/>
  <c r="P203" i="156"/>
  <c r="P202" i="156"/>
  <c r="P201" i="156"/>
  <c r="P194" i="156"/>
  <c r="P191" i="156"/>
  <c r="P185" i="156"/>
  <c r="P182" i="156"/>
  <c r="P174" i="156"/>
  <c r="P171" i="156"/>
  <c r="P163" i="156"/>
  <c r="P158" i="156"/>
  <c r="P152" i="156"/>
  <c r="P149" i="156"/>
  <c r="P143" i="156"/>
  <c r="P140" i="156"/>
  <c r="P134" i="156"/>
  <c r="P131" i="156"/>
  <c r="P125" i="156"/>
  <c r="P122" i="156"/>
  <c r="P116" i="156"/>
  <c r="P113" i="156"/>
  <c r="P105" i="156"/>
  <c r="P100" i="156"/>
  <c r="P94" i="156"/>
  <c r="P91" i="156"/>
  <c r="P78" i="156"/>
  <c r="P70" i="156"/>
  <c r="P65" i="156"/>
  <c r="P59" i="156"/>
  <c r="P56" i="156"/>
  <c r="P50" i="156"/>
  <c r="P47" i="156"/>
  <c r="P41" i="156"/>
  <c r="P38" i="156"/>
  <c r="P32" i="156"/>
  <c r="P29" i="156"/>
  <c r="P23" i="156"/>
  <c r="P20" i="156"/>
  <c r="P14" i="156"/>
  <c r="P11" i="156"/>
  <c r="M225" i="37"/>
  <c r="M224" i="37"/>
  <c r="M223" i="37"/>
  <c r="M222" i="37"/>
  <c r="M220" i="37"/>
  <c r="M219" i="37"/>
  <c r="M218" i="37"/>
  <c r="M217" i="37"/>
  <c r="M216" i="37"/>
  <c r="M141" i="37"/>
  <c r="M140" i="37"/>
  <c r="M139" i="37"/>
  <c r="M138" i="37"/>
  <c r="M136" i="37"/>
  <c r="M135" i="37"/>
  <c r="M134" i="37"/>
  <c r="M133" i="37"/>
  <c r="M137" i="37"/>
  <c r="M132" i="37"/>
  <c r="M129" i="37"/>
  <c r="M128" i="37"/>
  <c r="M127" i="37"/>
  <c r="M126" i="37"/>
  <c r="M237" i="37" s="1"/>
  <c r="M125" i="37"/>
  <c r="M123" i="37"/>
  <c r="M234" i="37" s="1"/>
  <c r="M122" i="37"/>
  <c r="M121" i="37"/>
  <c r="M120" i="37"/>
  <c r="M119" i="37"/>
  <c r="M230" i="37" s="1"/>
  <c r="M118" i="37"/>
  <c r="M124" i="37"/>
  <c r="M117" i="37"/>
  <c r="M102" i="37"/>
  <c r="M101" i="37"/>
  <c r="M100" i="37"/>
  <c r="M99" i="37"/>
  <c r="M97" i="37"/>
  <c r="M96" i="37"/>
  <c r="M95" i="37"/>
  <c r="M94" i="37"/>
  <c r="M98" i="37"/>
  <c r="M93" i="37"/>
  <c r="M66" i="37"/>
  <c r="M65" i="37"/>
  <c r="M64" i="37"/>
  <c r="M63" i="37"/>
  <c r="M61" i="37"/>
  <c r="M60" i="37"/>
  <c r="M59" i="37"/>
  <c r="M58" i="37"/>
  <c r="M57" i="37"/>
  <c r="M62" i="37"/>
  <c r="M17" i="37"/>
  <c r="M16" i="37"/>
  <c r="M15" i="37"/>
  <c r="M14" i="37"/>
  <c r="M12" i="37"/>
  <c r="M11" i="37"/>
  <c r="M10" i="37"/>
  <c r="M9" i="37"/>
  <c r="L225" i="37"/>
  <c r="L224" i="37"/>
  <c r="L223" i="37"/>
  <c r="L222" i="37"/>
  <c r="L220" i="37"/>
  <c r="L219" i="37"/>
  <c r="L218" i="37"/>
  <c r="L217" i="37"/>
  <c r="L141" i="37"/>
  <c r="L140" i="37"/>
  <c r="L139" i="37"/>
  <c r="L138" i="37"/>
  <c r="L136" i="37"/>
  <c r="L135" i="37"/>
  <c r="L134" i="37"/>
  <c r="L133" i="37"/>
  <c r="L132" i="37"/>
  <c r="L129" i="37"/>
  <c r="L128" i="37"/>
  <c r="L127" i="37"/>
  <c r="L126" i="37"/>
  <c r="L237" i="37" s="1"/>
  <c r="L125" i="37"/>
  <c r="L123" i="37"/>
  <c r="L234" i="37" s="1"/>
  <c r="L122" i="37"/>
  <c r="L121" i="37"/>
  <c r="L120" i="37"/>
  <c r="L119" i="37"/>
  <c r="L230" i="37" s="1"/>
  <c r="L118" i="37"/>
  <c r="L124" i="37"/>
  <c r="L117" i="37"/>
  <c r="L102" i="37"/>
  <c r="L101" i="37"/>
  <c r="L100" i="37"/>
  <c r="L99" i="37"/>
  <c r="L97" i="37"/>
  <c r="L96" i="37"/>
  <c r="L95" i="37"/>
  <c r="L94" i="37"/>
  <c r="L93" i="37"/>
  <c r="L66" i="37"/>
  <c r="L65" i="37"/>
  <c r="L64" i="37"/>
  <c r="L63" i="37"/>
  <c r="L61" i="37"/>
  <c r="L60" i="37"/>
  <c r="L59" i="37"/>
  <c r="L58" i="37"/>
  <c r="L62" i="37"/>
  <c r="L57" i="37"/>
  <c r="L17" i="37"/>
  <c r="L16" i="37"/>
  <c r="L15" i="37"/>
  <c r="L14" i="37"/>
  <c r="L12" i="37"/>
  <c r="L11" i="37"/>
  <c r="L10" i="37"/>
  <c r="L9" i="37"/>
  <c r="K225" i="37"/>
  <c r="K224" i="37"/>
  <c r="K223" i="37"/>
  <c r="K222" i="37"/>
  <c r="K220" i="37"/>
  <c r="K219" i="37"/>
  <c r="K218" i="37"/>
  <c r="K217" i="37"/>
  <c r="K141" i="37"/>
  <c r="K140" i="37"/>
  <c r="K139" i="37"/>
  <c r="K138" i="37"/>
  <c r="K136" i="37"/>
  <c r="K135" i="37"/>
  <c r="K134" i="37"/>
  <c r="K133" i="37"/>
  <c r="K137" i="37"/>
  <c r="K132" i="37"/>
  <c r="K129" i="37"/>
  <c r="K128" i="37"/>
  <c r="K127" i="37"/>
  <c r="K126" i="37"/>
  <c r="K237" i="37" s="1"/>
  <c r="K125" i="37"/>
  <c r="K123" i="37"/>
  <c r="K234" i="37" s="1"/>
  <c r="K122" i="37"/>
  <c r="K121" i="37"/>
  <c r="K120" i="37"/>
  <c r="K119" i="37"/>
  <c r="K230" i="37" s="1"/>
  <c r="K118" i="37"/>
  <c r="K124" i="37"/>
  <c r="K117" i="37"/>
  <c r="K102" i="37"/>
  <c r="K101" i="37"/>
  <c r="K100" i="37"/>
  <c r="K99" i="37"/>
  <c r="K97" i="37"/>
  <c r="K96" i="37"/>
  <c r="K95" i="37"/>
  <c r="K94" i="37"/>
  <c r="K93" i="37"/>
  <c r="K66" i="37"/>
  <c r="K65" i="37"/>
  <c r="K64" i="37"/>
  <c r="K63" i="37"/>
  <c r="K61" i="37"/>
  <c r="K60" i="37"/>
  <c r="K59" i="37"/>
  <c r="K58" i="37"/>
  <c r="K57" i="37"/>
  <c r="K17" i="37"/>
  <c r="K16" i="37"/>
  <c r="K15" i="37"/>
  <c r="K14" i="37"/>
  <c r="K12" i="37"/>
  <c r="K11" i="37"/>
  <c r="K10" i="37"/>
  <c r="K9" i="37"/>
  <c r="J225" i="37"/>
  <c r="J224" i="37"/>
  <c r="J223" i="37"/>
  <c r="J222" i="37"/>
  <c r="J220" i="37"/>
  <c r="J219" i="37"/>
  <c r="J218" i="37"/>
  <c r="J217" i="37"/>
  <c r="J141" i="37"/>
  <c r="J140" i="37"/>
  <c r="J139" i="37"/>
  <c r="J138" i="37"/>
  <c r="J136" i="37"/>
  <c r="J135" i="37"/>
  <c r="J134" i="37"/>
  <c r="J133" i="37"/>
  <c r="J137" i="37"/>
  <c r="J132" i="37"/>
  <c r="J129" i="37"/>
  <c r="J128" i="37"/>
  <c r="J127" i="37"/>
  <c r="J126" i="37"/>
  <c r="J237" i="37" s="1"/>
  <c r="J125" i="37"/>
  <c r="J123" i="37"/>
  <c r="J234" i="37" s="1"/>
  <c r="J122" i="37"/>
  <c r="J121" i="37"/>
  <c r="J120" i="37"/>
  <c r="J119" i="37"/>
  <c r="J230" i="37" s="1"/>
  <c r="J118" i="37"/>
  <c r="J124" i="37"/>
  <c r="J117" i="37"/>
  <c r="J102" i="37"/>
  <c r="J101" i="37"/>
  <c r="J100" i="37"/>
  <c r="J99" i="37"/>
  <c r="J97" i="37"/>
  <c r="J96" i="37"/>
  <c r="J95" i="37"/>
  <c r="J94" i="37"/>
  <c r="J98" i="37"/>
  <c r="J93" i="37"/>
  <c r="J66" i="37"/>
  <c r="J65" i="37"/>
  <c r="J64" i="37"/>
  <c r="J63" i="37"/>
  <c r="J61" i="37"/>
  <c r="J60" i="37"/>
  <c r="J59" i="37"/>
  <c r="J58" i="37"/>
  <c r="J57" i="37"/>
  <c r="J17" i="37"/>
  <c r="J16" i="37"/>
  <c r="J15" i="37"/>
  <c r="J14" i="37"/>
  <c r="J12" i="37"/>
  <c r="J11" i="37"/>
  <c r="J10" i="37"/>
  <c r="J9" i="37"/>
  <c r="K353" i="156"/>
  <c r="K352" i="156"/>
  <c r="K351" i="156"/>
  <c r="K350" i="156"/>
  <c r="K348" i="156"/>
  <c r="K347" i="156"/>
  <c r="K346" i="156"/>
  <c r="K345" i="156"/>
  <c r="K337" i="156"/>
  <c r="K332" i="156"/>
  <c r="K325" i="156"/>
  <c r="K320" i="156"/>
  <c r="K316" i="156"/>
  <c r="K315" i="156"/>
  <c r="K314" i="156"/>
  <c r="K313" i="156"/>
  <c r="K311" i="156"/>
  <c r="K310" i="156"/>
  <c r="K309" i="156"/>
  <c r="K308" i="156"/>
  <c r="K300" i="156"/>
  <c r="K295" i="156"/>
  <c r="K307" i="156" s="1"/>
  <c r="K292" i="156"/>
  <c r="K291" i="156"/>
  <c r="K290" i="156"/>
  <c r="K289" i="156"/>
  <c r="K288" i="156"/>
  <c r="K286" i="156"/>
  <c r="K285" i="156"/>
  <c r="K284" i="156"/>
  <c r="K283" i="156"/>
  <c r="K282" i="156"/>
  <c r="K281" i="156"/>
  <c r="K272" i="156"/>
  <c r="K287" i="156" s="1"/>
  <c r="K265" i="156"/>
  <c r="K280" i="156" s="1"/>
  <c r="K261" i="156"/>
  <c r="K260" i="156"/>
  <c r="K259" i="156"/>
  <c r="K258" i="156"/>
  <c r="K256" i="156"/>
  <c r="K255" i="156"/>
  <c r="K254" i="156"/>
  <c r="K253" i="156"/>
  <c r="K245" i="156"/>
  <c r="K257" i="156" s="1"/>
  <c r="K240" i="156"/>
  <c r="K252" i="156" s="1"/>
  <c r="K236" i="156"/>
  <c r="K235" i="156"/>
  <c r="K234" i="156"/>
  <c r="K233" i="156"/>
  <c r="K231" i="156"/>
  <c r="K230" i="156"/>
  <c r="K229" i="156"/>
  <c r="K228" i="156"/>
  <c r="K219" i="156"/>
  <c r="K214" i="156"/>
  <c r="K227" i="156" s="1"/>
  <c r="K209" i="156"/>
  <c r="K208" i="156"/>
  <c r="K207" i="156"/>
  <c r="K206" i="156"/>
  <c r="K204" i="156"/>
  <c r="K203" i="156"/>
  <c r="K202" i="156"/>
  <c r="K201" i="156"/>
  <c r="K194" i="156"/>
  <c r="K191" i="156"/>
  <c r="K185" i="156"/>
  <c r="K182" i="156"/>
  <c r="K174" i="156"/>
  <c r="K171" i="156"/>
  <c r="K163" i="156"/>
  <c r="K158" i="156"/>
  <c r="K152" i="156"/>
  <c r="K149" i="156"/>
  <c r="K143" i="156"/>
  <c r="K140" i="156"/>
  <c r="K134" i="156"/>
  <c r="K131" i="156"/>
  <c r="K125" i="156"/>
  <c r="K122" i="156"/>
  <c r="K116" i="156"/>
  <c r="K113" i="156"/>
  <c r="K105" i="156"/>
  <c r="K100" i="156"/>
  <c r="K94" i="156"/>
  <c r="K91" i="156"/>
  <c r="K83" i="156"/>
  <c r="K78" i="156"/>
  <c r="K70" i="156"/>
  <c r="K65" i="156"/>
  <c r="K59" i="156"/>
  <c r="K56" i="156"/>
  <c r="K50" i="156"/>
  <c r="K47" i="156"/>
  <c r="K41" i="156"/>
  <c r="K38" i="156"/>
  <c r="K32" i="156"/>
  <c r="K29" i="156"/>
  <c r="K23" i="156"/>
  <c r="K20" i="156"/>
  <c r="K14" i="156"/>
  <c r="K11" i="156"/>
  <c r="I60" i="37" l="1"/>
  <c r="I94" i="37"/>
  <c r="I125" i="37"/>
  <c r="I139" i="37"/>
  <c r="I218" i="37"/>
  <c r="N134" i="37"/>
  <c r="N218" i="37"/>
  <c r="I59" i="37"/>
  <c r="I64" i="37"/>
  <c r="I98" i="37"/>
  <c r="I97" i="37"/>
  <c r="I102" i="37"/>
  <c r="I119" i="37"/>
  <c r="I230" i="37" s="1"/>
  <c r="I123" i="37"/>
  <c r="I234" i="37" s="1"/>
  <c r="I128" i="37"/>
  <c r="I133" i="37"/>
  <c r="I138" i="37"/>
  <c r="I217" i="37"/>
  <c r="I222" i="37"/>
  <c r="N59" i="37"/>
  <c r="N97" i="37"/>
  <c r="N119" i="37"/>
  <c r="N230" i="37" s="1"/>
  <c r="N123" i="37"/>
  <c r="N234" i="37" s="1"/>
  <c r="N133" i="37"/>
  <c r="N217" i="37"/>
  <c r="I117" i="37"/>
  <c r="I129" i="37"/>
  <c r="I223" i="37"/>
  <c r="I61" i="37"/>
  <c r="I66" i="37"/>
  <c r="I95" i="37"/>
  <c r="I100" i="37"/>
  <c r="I124" i="37"/>
  <c r="I121" i="37"/>
  <c r="I126" i="37"/>
  <c r="I237" i="37" s="1"/>
  <c r="I135" i="37"/>
  <c r="I140" i="37"/>
  <c r="I219" i="37"/>
  <c r="I224" i="37"/>
  <c r="N61" i="37"/>
  <c r="N95" i="37"/>
  <c r="N121" i="37"/>
  <c r="N135" i="37"/>
  <c r="N219" i="37"/>
  <c r="I65" i="37"/>
  <c r="I99" i="37"/>
  <c r="I120" i="37"/>
  <c r="I134" i="37"/>
  <c r="N60" i="37"/>
  <c r="N94" i="37"/>
  <c r="N120" i="37"/>
  <c r="I58" i="37"/>
  <c r="I63" i="37"/>
  <c r="I96" i="37"/>
  <c r="I101" i="37"/>
  <c r="I118" i="37"/>
  <c r="I122" i="37"/>
  <c r="I127" i="37"/>
  <c r="I136" i="37"/>
  <c r="I141" i="37"/>
  <c r="I220" i="37"/>
  <c r="I225" i="37"/>
  <c r="N58" i="37"/>
  <c r="N96" i="37"/>
  <c r="N118" i="37"/>
  <c r="N122" i="37"/>
  <c r="N136" i="37"/>
  <c r="N220" i="37"/>
  <c r="I14" i="37"/>
  <c r="I12" i="37"/>
  <c r="I17" i="37"/>
  <c r="I9" i="37"/>
  <c r="I10" i="37"/>
  <c r="I15" i="37"/>
  <c r="I132" i="37"/>
  <c r="I57" i="37"/>
  <c r="I11" i="37"/>
  <c r="I232" i="37" s="1"/>
  <c r="I16" i="37"/>
  <c r="I93" i="37"/>
  <c r="K155" i="156"/>
  <c r="K146" i="156"/>
  <c r="K26" i="156"/>
  <c r="K119" i="156"/>
  <c r="K67" i="37"/>
  <c r="K179" i="156"/>
  <c r="K188" i="156"/>
  <c r="K224" i="156"/>
  <c r="K237" i="156" s="1"/>
  <c r="L103" i="37"/>
  <c r="J216" i="37"/>
  <c r="K344" i="156"/>
  <c r="L216" i="37"/>
  <c r="K35" i="156"/>
  <c r="K53" i="156"/>
  <c r="K75" i="156"/>
  <c r="K97" i="156"/>
  <c r="K137" i="156"/>
  <c r="K330" i="156"/>
  <c r="I229" i="37"/>
  <c r="J233" i="37"/>
  <c r="J240" i="37"/>
  <c r="K103" i="37"/>
  <c r="K216" i="37"/>
  <c r="K232" i="37"/>
  <c r="K239" i="37"/>
  <c r="L142" i="37"/>
  <c r="L232" i="37"/>
  <c r="L239" i="37"/>
  <c r="M229" i="37"/>
  <c r="M236" i="37"/>
  <c r="J67" i="37"/>
  <c r="J229" i="37"/>
  <c r="J236" i="37"/>
  <c r="K226" i="37"/>
  <c r="K233" i="37"/>
  <c r="K240" i="37"/>
  <c r="L233" i="37"/>
  <c r="L240" i="37"/>
  <c r="M231" i="37"/>
  <c r="M238" i="37"/>
  <c r="K44" i="156"/>
  <c r="K62" i="156"/>
  <c r="K88" i="156"/>
  <c r="K110" i="156"/>
  <c r="K128" i="156"/>
  <c r="K168" i="156"/>
  <c r="K305" i="156"/>
  <c r="K317" i="156" s="1"/>
  <c r="J231" i="37"/>
  <c r="J238" i="37"/>
  <c r="K229" i="37"/>
  <c r="K236" i="37"/>
  <c r="L229" i="37"/>
  <c r="L236" i="37"/>
  <c r="M232" i="37"/>
  <c r="M239" i="37"/>
  <c r="J232" i="37"/>
  <c r="J239" i="37"/>
  <c r="K231" i="37"/>
  <c r="K238" i="37"/>
  <c r="L231" i="37"/>
  <c r="L238" i="37"/>
  <c r="M142" i="37"/>
  <c r="M233" i="37"/>
  <c r="M240" i="37"/>
  <c r="N223" i="37"/>
  <c r="N225" i="37"/>
  <c r="N224" i="37"/>
  <c r="N222" i="37"/>
  <c r="P349" i="156"/>
  <c r="N139" i="37"/>
  <c r="N141" i="37"/>
  <c r="N140" i="37"/>
  <c r="N138" i="37"/>
  <c r="P312" i="156"/>
  <c r="N127" i="37"/>
  <c r="N129" i="37"/>
  <c r="N128" i="37"/>
  <c r="N126" i="37"/>
  <c r="N237" i="37" s="1"/>
  <c r="N125" i="37"/>
  <c r="P287" i="156"/>
  <c r="N100" i="37"/>
  <c r="N102" i="37"/>
  <c r="N101" i="37"/>
  <c r="P257" i="156"/>
  <c r="N99" i="37"/>
  <c r="N64" i="37"/>
  <c r="N66" i="37"/>
  <c r="N65" i="37"/>
  <c r="P232" i="156"/>
  <c r="N63" i="37"/>
  <c r="N15" i="37"/>
  <c r="N17" i="37"/>
  <c r="N16" i="37"/>
  <c r="N14" i="37"/>
  <c r="N10" i="37"/>
  <c r="N9" i="37"/>
  <c r="N229" i="37" s="1"/>
  <c r="N12" i="37"/>
  <c r="N11" i="37"/>
  <c r="P330" i="156"/>
  <c r="P344" i="156"/>
  <c r="P307" i="156"/>
  <c r="P280" i="156"/>
  <c r="P252" i="156"/>
  <c r="P224" i="156"/>
  <c r="P227" i="156"/>
  <c r="P188" i="156"/>
  <c r="P179" i="156"/>
  <c r="P155" i="156"/>
  <c r="P146" i="156"/>
  <c r="P137" i="156"/>
  <c r="P128" i="156"/>
  <c r="P119" i="156"/>
  <c r="P97" i="156"/>
  <c r="P88" i="156"/>
  <c r="P75" i="156"/>
  <c r="P53" i="156"/>
  <c r="P44" i="156"/>
  <c r="P35" i="156"/>
  <c r="P26" i="156"/>
  <c r="P17" i="156"/>
  <c r="L98" i="37"/>
  <c r="L221" i="37"/>
  <c r="M130" i="37"/>
  <c r="M221" i="37"/>
  <c r="P62" i="156"/>
  <c r="K13" i="37"/>
  <c r="K98" i="37"/>
  <c r="L137" i="37"/>
  <c r="P110" i="156"/>
  <c r="P200" i="156"/>
  <c r="K8" i="37"/>
  <c r="L8" i="37"/>
  <c r="M8" i="37"/>
  <c r="M228" i="37" s="1"/>
  <c r="M67" i="37"/>
  <c r="P205" i="156"/>
  <c r="K221" i="37"/>
  <c r="M13" i="37"/>
  <c r="P168" i="156"/>
  <c r="P278" i="156"/>
  <c r="P305" i="156"/>
  <c r="P197" i="156"/>
  <c r="P250" i="156"/>
  <c r="P342" i="156"/>
  <c r="M103" i="37"/>
  <c r="M226" i="37"/>
  <c r="L13" i="37"/>
  <c r="L67" i="37"/>
  <c r="L130" i="37"/>
  <c r="K130" i="37"/>
  <c r="K142" i="37"/>
  <c r="K62" i="37"/>
  <c r="K312" i="156"/>
  <c r="K349" i="156"/>
  <c r="K197" i="156"/>
  <c r="J221" i="37"/>
  <c r="J142" i="37"/>
  <c r="K17" i="156"/>
  <c r="K205" i="156"/>
  <c r="J8" i="37"/>
  <c r="J228" i="37" s="1"/>
  <c r="J13" i="37"/>
  <c r="J62" i="37"/>
  <c r="J103" i="37"/>
  <c r="J226" i="37"/>
  <c r="J130" i="37"/>
  <c r="K232" i="156"/>
  <c r="K250" i="156"/>
  <c r="K262" i="156" s="1"/>
  <c r="K342" i="156"/>
  <c r="K200" i="156"/>
  <c r="K278" i="156"/>
  <c r="K293" i="156" s="1"/>
  <c r="I239" i="37" l="1"/>
  <c r="I233" i="37"/>
  <c r="I240" i="37"/>
  <c r="I238" i="37"/>
  <c r="I236" i="37"/>
  <c r="I231" i="37"/>
  <c r="N231" i="37"/>
  <c r="N232" i="37"/>
  <c r="I62" i="37"/>
  <c r="I221" i="37"/>
  <c r="N233" i="37"/>
  <c r="I137" i="37"/>
  <c r="N117" i="37"/>
  <c r="I130" i="37"/>
  <c r="I8" i="37"/>
  <c r="N216" i="37"/>
  <c r="I216" i="37"/>
  <c r="N57" i="37"/>
  <c r="N132" i="37"/>
  <c r="I67" i="37"/>
  <c r="N93" i="37"/>
  <c r="I142" i="37"/>
  <c r="I103" i="37"/>
  <c r="I13" i="37"/>
  <c r="K354" i="156"/>
  <c r="M18" i="37"/>
  <c r="M227" i="37" s="1"/>
  <c r="L18" i="37"/>
  <c r="L226" i="37"/>
  <c r="L228" i="37"/>
  <c r="K210" i="156"/>
  <c r="N239" i="37"/>
  <c r="K235" i="37"/>
  <c r="N240" i="37"/>
  <c r="J235" i="37"/>
  <c r="N238" i="37"/>
  <c r="L235" i="37"/>
  <c r="K228" i="37"/>
  <c r="M235" i="37"/>
  <c r="N221" i="37"/>
  <c r="N137" i="37"/>
  <c r="N236" i="37"/>
  <c r="N124" i="37"/>
  <c r="N98" i="37"/>
  <c r="N62" i="37"/>
  <c r="N13" i="37"/>
  <c r="N8" i="37"/>
  <c r="N228" i="37" s="1"/>
  <c r="Q76" i="157"/>
  <c r="P354" i="156"/>
  <c r="P317" i="156"/>
  <c r="P293" i="156"/>
  <c r="P262" i="156"/>
  <c r="P237" i="156"/>
  <c r="P210" i="156"/>
  <c r="K18" i="37"/>
  <c r="K227" i="37" s="1"/>
  <c r="J18" i="37"/>
  <c r="J227" i="37" s="1"/>
  <c r="I235" i="37" l="1"/>
  <c r="I18" i="37"/>
  <c r="I226" i="37"/>
  <c r="I228" i="37"/>
  <c r="L227" i="37"/>
  <c r="N235" i="37"/>
  <c r="N226" i="37"/>
  <c r="N142" i="37"/>
  <c r="N130" i="37"/>
  <c r="N103" i="37"/>
  <c r="N67" i="37"/>
  <c r="N18" i="37"/>
  <c r="H183" i="37"/>
  <c r="H54" i="37"/>
  <c r="H52" i="37"/>
  <c r="H49" i="37"/>
  <c r="H47" i="37"/>
  <c r="H30" i="57"/>
  <c r="H189" i="37" s="1"/>
  <c r="H29" i="57"/>
  <c r="H188" i="37" s="1"/>
  <c r="H28" i="57"/>
  <c r="H187" i="37" s="1"/>
  <c r="H27" i="57"/>
  <c r="H186" i="37" s="1"/>
  <c r="H25" i="57"/>
  <c r="H184" i="37" s="1"/>
  <c r="H24" i="57"/>
  <c r="H23" i="57"/>
  <c r="H182" i="37" s="1"/>
  <c r="H22" i="57"/>
  <c r="H181" i="37" s="1"/>
  <c r="H14" i="57"/>
  <c r="H19" i="57" s="1"/>
  <c r="H31" i="57" s="1"/>
  <c r="H9" i="57"/>
  <c r="H21" i="57" s="1"/>
  <c r="H180" i="37" s="1"/>
  <c r="H30" i="46"/>
  <c r="H29" i="46"/>
  <c r="H53" i="37" s="1"/>
  <c r="H28" i="46"/>
  <c r="H27" i="46"/>
  <c r="H51" i="37" s="1"/>
  <c r="H25" i="46"/>
  <c r="H24" i="46"/>
  <c r="H48" i="37" s="1"/>
  <c r="H23" i="46"/>
  <c r="H22" i="46"/>
  <c r="H46" i="37" s="1"/>
  <c r="H14" i="46"/>
  <c r="H26" i="46" s="1"/>
  <c r="H9" i="46"/>
  <c r="H21" i="46" s="1"/>
  <c r="H45" i="37" s="1"/>
  <c r="I338" i="157"/>
  <c r="H213" i="37" s="1"/>
  <c r="I337" i="157"/>
  <c r="H212" i="37" s="1"/>
  <c r="I336" i="157"/>
  <c r="H211" i="37" s="1"/>
  <c r="I335" i="157"/>
  <c r="H210" i="37" s="1"/>
  <c r="I333" i="157"/>
  <c r="H208" i="37" s="1"/>
  <c r="I332" i="157"/>
  <c r="H207" i="37" s="1"/>
  <c r="I331" i="157"/>
  <c r="H206" i="37" s="1"/>
  <c r="I330" i="157"/>
  <c r="H205" i="37" s="1"/>
  <c r="I322" i="157"/>
  <c r="I317" i="157"/>
  <c r="I329" i="157" s="1"/>
  <c r="H204" i="37" s="1"/>
  <c r="I313" i="157"/>
  <c r="I312" i="157"/>
  <c r="I311" i="157"/>
  <c r="I310" i="157"/>
  <c r="I308" i="157"/>
  <c r="I307" i="157"/>
  <c r="I306" i="157"/>
  <c r="I305" i="157"/>
  <c r="I297" i="157"/>
  <c r="I309" i="157" s="1"/>
  <c r="I292" i="157"/>
  <c r="I304" i="157" s="1"/>
  <c r="I288" i="157"/>
  <c r="I287" i="157"/>
  <c r="I286" i="157"/>
  <c r="I285" i="157"/>
  <c r="I283" i="157"/>
  <c r="I282" i="157"/>
  <c r="I281" i="157"/>
  <c r="I280" i="157"/>
  <c r="I272" i="157"/>
  <c r="I267" i="157"/>
  <c r="I279" i="157" s="1"/>
  <c r="I263" i="157"/>
  <c r="I262" i="157"/>
  <c r="I261" i="157"/>
  <c r="I260" i="157"/>
  <c r="I258" i="157"/>
  <c r="I257" i="157"/>
  <c r="I256" i="157"/>
  <c r="I255" i="157"/>
  <c r="I247" i="157"/>
  <c r="I259" i="157" s="1"/>
  <c r="I242" i="157"/>
  <c r="I254" i="157" s="1"/>
  <c r="I238" i="157"/>
  <c r="I237" i="157"/>
  <c r="I236" i="157"/>
  <c r="I235" i="157"/>
  <c r="I233" i="157"/>
  <c r="I232" i="157"/>
  <c r="I231" i="157"/>
  <c r="I230" i="157"/>
  <c r="I222" i="157"/>
  <c r="I217" i="157"/>
  <c r="I229" i="157" s="1"/>
  <c r="I213" i="157"/>
  <c r="I212" i="157"/>
  <c r="I211" i="157"/>
  <c r="I210" i="157"/>
  <c r="I208" i="157"/>
  <c r="I207" i="157"/>
  <c r="I206" i="157"/>
  <c r="I205" i="157"/>
  <c r="I197" i="157"/>
  <c r="I209" i="157" s="1"/>
  <c r="I192" i="157"/>
  <c r="I204" i="157" s="1"/>
  <c r="I188" i="157"/>
  <c r="I187" i="157"/>
  <c r="I186" i="157"/>
  <c r="I185" i="157"/>
  <c r="I183" i="157"/>
  <c r="I182" i="157"/>
  <c r="I181" i="157"/>
  <c r="I180" i="157"/>
  <c r="I172" i="157"/>
  <c r="I167" i="157"/>
  <c r="I179" i="157" s="1"/>
  <c r="I163" i="157"/>
  <c r="I162" i="157"/>
  <c r="I161" i="157"/>
  <c r="I160" i="157"/>
  <c r="I158" i="157"/>
  <c r="I157" i="157"/>
  <c r="I156" i="157"/>
  <c r="I155" i="157"/>
  <c r="I149" i="157"/>
  <c r="I146" i="157"/>
  <c r="I138" i="157"/>
  <c r="I133" i="157"/>
  <c r="I129" i="157"/>
  <c r="I128" i="157"/>
  <c r="I127" i="157"/>
  <c r="I126" i="157"/>
  <c r="I124" i="157"/>
  <c r="I123" i="157"/>
  <c r="I122" i="157"/>
  <c r="I121" i="157"/>
  <c r="I113" i="157"/>
  <c r="I125" i="157" s="1"/>
  <c r="I108" i="157"/>
  <c r="I120" i="157" s="1"/>
  <c r="I103" i="157"/>
  <c r="I102" i="157"/>
  <c r="I101" i="157"/>
  <c r="I100" i="157"/>
  <c r="I98" i="157"/>
  <c r="I97" i="157"/>
  <c r="I96" i="157"/>
  <c r="I95" i="157"/>
  <c r="I87" i="157"/>
  <c r="I84" i="157"/>
  <c r="I76" i="157"/>
  <c r="I72" i="157"/>
  <c r="I66" i="157"/>
  <c r="I63" i="157"/>
  <c r="I57" i="157"/>
  <c r="I54" i="157"/>
  <c r="I48" i="157"/>
  <c r="I45" i="157"/>
  <c r="I39" i="157"/>
  <c r="I36" i="157"/>
  <c r="I28" i="157"/>
  <c r="I23" i="157"/>
  <c r="I15" i="157"/>
  <c r="I10" i="157"/>
  <c r="J353" i="156"/>
  <c r="J352" i="156"/>
  <c r="J351" i="156"/>
  <c r="J350" i="156"/>
  <c r="J348" i="156"/>
  <c r="J347" i="156"/>
  <c r="J346" i="156"/>
  <c r="J345" i="156"/>
  <c r="J337" i="156"/>
  <c r="J332" i="156"/>
  <c r="J325" i="156"/>
  <c r="J320" i="156"/>
  <c r="J316" i="156"/>
  <c r="J315" i="156"/>
  <c r="J314" i="156"/>
  <c r="J313" i="156"/>
  <c r="J311" i="156"/>
  <c r="J310" i="156"/>
  <c r="J309" i="156"/>
  <c r="J308" i="156"/>
  <c r="J300" i="156"/>
  <c r="J312" i="156" s="1"/>
  <c r="J295" i="156"/>
  <c r="J307" i="156" s="1"/>
  <c r="J292" i="156"/>
  <c r="J291" i="156"/>
  <c r="J290" i="156"/>
  <c r="J289" i="156"/>
  <c r="J288" i="156"/>
  <c r="J286" i="156"/>
  <c r="J285" i="156"/>
  <c r="J284" i="156"/>
  <c r="J283" i="156"/>
  <c r="J282" i="156"/>
  <c r="J281" i="156"/>
  <c r="J272" i="156"/>
  <c r="J287" i="156" s="1"/>
  <c r="J265" i="156"/>
  <c r="J280" i="156" s="1"/>
  <c r="J261" i="156"/>
  <c r="J260" i="156"/>
  <c r="J259" i="156"/>
  <c r="J258" i="156"/>
  <c r="J256" i="156"/>
  <c r="J255" i="156"/>
  <c r="J254" i="156"/>
  <c r="J253" i="156"/>
  <c r="J245" i="156"/>
  <c r="J257" i="156" s="1"/>
  <c r="J240" i="156"/>
  <c r="J252" i="156" s="1"/>
  <c r="J236" i="156"/>
  <c r="J235" i="156"/>
  <c r="J234" i="156"/>
  <c r="J233" i="156"/>
  <c r="J231" i="156"/>
  <c r="J230" i="156"/>
  <c r="J229" i="156"/>
  <c r="J228" i="156"/>
  <c r="J219" i="156"/>
  <c r="J214" i="156"/>
  <c r="J227" i="156" s="1"/>
  <c r="J209" i="156"/>
  <c r="J208" i="156"/>
  <c r="J207" i="156"/>
  <c r="J206" i="156"/>
  <c r="J204" i="156"/>
  <c r="J203" i="156"/>
  <c r="J202" i="156"/>
  <c r="J201" i="156"/>
  <c r="J194" i="156"/>
  <c r="J191" i="156"/>
  <c r="J185" i="156"/>
  <c r="J182" i="156"/>
  <c r="J174" i="156"/>
  <c r="J171" i="156"/>
  <c r="J163" i="156"/>
  <c r="J158" i="156"/>
  <c r="J152" i="156"/>
  <c r="J149" i="156"/>
  <c r="J143" i="156"/>
  <c r="J140" i="156"/>
  <c r="J134" i="156"/>
  <c r="J131" i="156"/>
  <c r="J125" i="156"/>
  <c r="J122" i="156"/>
  <c r="J116" i="156"/>
  <c r="J113" i="156"/>
  <c r="J105" i="156"/>
  <c r="J100" i="156"/>
  <c r="J94" i="156"/>
  <c r="J91" i="156"/>
  <c r="J83" i="156"/>
  <c r="J78" i="156"/>
  <c r="J70" i="156"/>
  <c r="J65" i="156"/>
  <c r="J59" i="156"/>
  <c r="J56" i="156"/>
  <c r="J50" i="156"/>
  <c r="J47" i="156"/>
  <c r="J41" i="156"/>
  <c r="J38" i="156"/>
  <c r="J32" i="156"/>
  <c r="J29" i="156"/>
  <c r="J23" i="156"/>
  <c r="J20" i="156"/>
  <c r="J14" i="156"/>
  <c r="J11" i="156"/>
  <c r="I227" i="37" l="1"/>
  <c r="H190" i="37"/>
  <c r="H50" i="37"/>
  <c r="H22" i="37"/>
  <c r="H27" i="37"/>
  <c r="H33" i="37"/>
  <c r="H36" i="37"/>
  <c r="H41" i="37"/>
  <c r="H72" i="37"/>
  <c r="H77" i="37"/>
  <c r="H82" i="37"/>
  <c r="H87" i="37"/>
  <c r="H105" i="37"/>
  <c r="H108" i="37"/>
  <c r="H113" i="37"/>
  <c r="H145" i="37"/>
  <c r="H150" i="37"/>
  <c r="H156" i="37"/>
  <c r="H159" i="37"/>
  <c r="H164" i="37"/>
  <c r="H169" i="37"/>
  <c r="H174" i="37"/>
  <c r="H192" i="37"/>
  <c r="H195" i="37"/>
  <c r="H200" i="37"/>
  <c r="H23" i="37"/>
  <c r="H28" i="37"/>
  <c r="H38" i="37"/>
  <c r="H37" i="37"/>
  <c r="H42" i="37"/>
  <c r="H73" i="37"/>
  <c r="H78" i="37"/>
  <c r="H83" i="37"/>
  <c r="H88" i="37"/>
  <c r="H110" i="37"/>
  <c r="H109" i="37"/>
  <c r="H114" i="37"/>
  <c r="H146" i="37"/>
  <c r="H151" i="37"/>
  <c r="H161" i="37"/>
  <c r="H160" i="37"/>
  <c r="H165" i="37"/>
  <c r="H170" i="37"/>
  <c r="H175" i="37"/>
  <c r="H197" i="37"/>
  <c r="H196" i="37"/>
  <c r="H201" i="37"/>
  <c r="H24" i="37"/>
  <c r="H29" i="37"/>
  <c r="H34" i="37"/>
  <c r="H39" i="37"/>
  <c r="H70" i="37"/>
  <c r="H75" i="37"/>
  <c r="H81" i="37"/>
  <c r="H84" i="37"/>
  <c r="H89" i="37"/>
  <c r="H106" i="37"/>
  <c r="H111" i="37"/>
  <c r="H144" i="37"/>
  <c r="H147" i="37"/>
  <c r="H152" i="37"/>
  <c r="H157" i="37"/>
  <c r="H162" i="37"/>
  <c r="H168" i="37"/>
  <c r="H171" i="37"/>
  <c r="H176" i="37"/>
  <c r="H193" i="37"/>
  <c r="H198" i="37"/>
  <c r="H25" i="37"/>
  <c r="H30" i="37"/>
  <c r="H35" i="37"/>
  <c r="H40" i="37"/>
  <c r="H71" i="37"/>
  <c r="H76" i="37"/>
  <c r="H85" i="37"/>
  <c r="H90" i="37"/>
  <c r="H107" i="37"/>
  <c r="H112" i="37"/>
  <c r="H148" i="37"/>
  <c r="H153" i="37"/>
  <c r="H158" i="37"/>
  <c r="H163" i="37"/>
  <c r="H172" i="37"/>
  <c r="H177" i="37"/>
  <c r="H194" i="37"/>
  <c r="H199" i="37"/>
  <c r="H218" i="37"/>
  <c r="H217" i="37"/>
  <c r="H222" i="37"/>
  <c r="H223" i="37"/>
  <c r="H219" i="37"/>
  <c r="H224" i="37"/>
  <c r="H220" i="37"/>
  <c r="H225" i="37"/>
  <c r="H11" i="37"/>
  <c r="H16" i="37"/>
  <c r="H58" i="37"/>
  <c r="H63" i="37"/>
  <c r="H93" i="37"/>
  <c r="H96" i="37"/>
  <c r="H101" i="37"/>
  <c r="H118" i="37"/>
  <c r="H122" i="37"/>
  <c r="H127" i="37"/>
  <c r="H137" i="37"/>
  <c r="H136" i="37"/>
  <c r="H141" i="37"/>
  <c r="H12" i="37"/>
  <c r="H17" i="37"/>
  <c r="H59" i="37"/>
  <c r="H64" i="37"/>
  <c r="H98" i="37"/>
  <c r="H97" i="37"/>
  <c r="H102" i="37"/>
  <c r="H119" i="37"/>
  <c r="H230" i="37" s="1"/>
  <c r="H123" i="37"/>
  <c r="H234" i="37" s="1"/>
  <c r="H128" i="37"/>
  <c r="H133" i="37"/>
  <c r="H138" i="37"/>
  <c r="H9" i="37"/>
  <c r="H14" i="37"/>
  <c r="H57" i="37"/>
  <c r="H60" i="37"/>
  <c r="H65" i="37"/>
  <c r="H94" i="37"/>
  <c r="H99" i="37"/>
  <c r="H117" i="37"/>
  <c r="H120" i="37"/>
  <c r="H125" i="37"/>
  <c r="H129" i="37"/>
  <c r="H134" i="37"/>
  <c r="H139" i="37"/>
  <c r="H10" i="37"/>
  <c r="H15" i="37"/>
  <c r="H61" i="37"/>
  <c r="H66" i="37"/>
  <c r="H95" i="37"/>
  <c r="H100" i="37"/>
  <c r="H124" i="37"/>
  <c r="H121" i="37"/>
  <c r="H126" i="37"/>
  <c r="H237" i="37" s="1"/>
  <c r="H132" i="37"/>
  <c r="H135" i="37"/>
  <c r="H140" i="37"/>
  <c r="J26" i="156"/>
  <c r="J53" i="156"/>
  <c r="J137" i="156"/>
  <c r="J97" i="156"/>
  <c r="J155" i="156"/>
  <c r="J75" i="156"/>
  <c r="J179" i="156"/>
  <c r="I327" i="157"/>
  <c r="I339" i="157" s="1"/>
  <c r="I20" i="157"/>
  <c r="I60" i="157"/>
  <c r="I51" i="157"/>
  <c r="I69" i="157"/>
  <c r="I143" i="157"/>
  <c r="I177" i="157"/>
  <c r="I189" i="157" s="1"/>
  <c r="I227" i="157"/>
  <c r="I239" i="157" s="1"/>
  <c r="I33" i="157"/>
  <c r="I152" i="157"/>
  <c r="I277" i="157"/>
  <c r="I289" i="157" s="1"/>
  <c r="I94" i="157"/>
  <c r="I154" i="157"/>
  <c r="J330" i="156"/>
  <c r="J44" i="156"/>
  <c r="J88" i="156"/>
  <c r="J128" i="156"/>
  <c r="J224" i="156"/>
  <c r="J237" i="156" s="1"/>
  <c r="J344" i="156"/>
  <c r="J35" i="156"/>
  <c r="J119" i="156"/>
  <c r="J146" i="156"/>
  <c r="N227" i="37"/>
  <c r="H26" i="57"/>
  <c r="I42" i="157"/>
  <c r="I164" i="157"/>
  <c r="I302" i="157"/>
  <c r="I314" i="157" s="1"/>
  <c r="I334" i="157"/>
  <c r="I92" i="157"/>
  <c r="I118" i="157"/>
  <c r="I130" i="157" s="1"/>
  <c r="I184" i="157"/>
  <c r="I252" i="157"/>
  <c r="I264" i="157" s="1"/>
  <c r="I284" i="157"/>
  <c r="I99" i="157"/>
  <c r="I202" i="157"/>
  <c r="I214" i="157" s="1"/>
  <c r="I234" i="157"/>
  <c r="I81" i="157"/>
  <c r="I159" i="157"/>
  <c r="J168" i="156"/>
  <c r="J349" i="156"/>
  <c r="J188" i="156"/>
  <c r="J17" i="156"/>
  <c r="J205" i="156"/>
  <c r="J62" i="156"/>
  <c r="J305" i="156"/>
  <c r="J317" i="156" s="1"/>
  <c r="J110" i="156"/>
  <c r="J200" i="156"/>
  <c r="H19" i="46"/>
  <c r="H31" i="46" s="1"/>
  <c r="J197" i="156"/>
  <c r="J232" i="156"/>
  <c r="J250" i="156"/>
  <c r="J262" i="156" s="1"/>
  <c r="J342" i="156"/>
  <c r="J278" i="156"/>
  <c r="J293" i="156" s="1"/>
  <c r="H185" i="37" l="1"/>
  <c r="H55" i="37"/>
  <c r="H74" i="37"/>
  <c r="H26" i="37"/>
  <c r="H43" i="37"/>
  <c r="H79" i="37"/>
  <c r="H173" i="37"/>
  <c r="H69" i="37"/>
  <c r="H214" i="37"/>
  <c r="H149" i="37"/>
  <c r="H166" i="37"/>
  <c r="H209" i="37"/>
  <c r="H21" i="37"/>
  <c r="H154" i="37"/>
  <c r="H115" i="37"/>
  <c r="H86" i="37"/>
  <c r="H202" i="37"/>
  <c r="H178" i="37"/>
  <c r="H91" i="37"/>
  <c r="H232" i="37"/>
  <c r="H231" i="37"/>
  <c r="H236" i="37"/>
  <c r="H233" i="37"/>
  <c r="H240" i="37"/>
  <c r="H239" i="37"/>
  <c r="H238" i="37"/>
  <c r="H229" i="37"/>
  <c r="H8" i="37"/>
  <c r="H130" i="37"/>
  <c r="H142" i="37"/>
  <c r="H13" i="37"/>
  <c r="H221" i="37"/>
  <c r="H216" i="37"/>
  <c r="H228" i="37" s="1"/>
  <c r="H103" i="37"/>
  <c r="H62" i="37"/>
  <c r="H235" i="37" s="1"/>
  <c r="H67" i="37"/>
  <c r="I104" i="157"/>
  <c r="J354" i="156"/>
  <c r="J210" i="156"/>
  <c r="H31" i="37" l="1"/>
  <c r="H18" i="37"/>
  <c r="H226" i="37"/>
  <c r="H227" i="37" s="1"/>
  <c r="R327" i="156" l="1"/>
  <c r="U97" i="157"/>
  <c r="G30" i="57" l="1"/>
  <c r="G29" i="57"/>
  <c r="G28" i="57"/>
  <c r="G27" i="57"/>
  <c r="G25" i="57"/>
  <c r="G24" i="57"/>
  <c r="G23" i="57"/>
  <c r="G22" i="57"/>
  <c r="G14" i="57"/>
  <c r="G9" i="57"/>
  <c r="G21" i="57" s="1"/>
  <c r="G30" i="46"/>
  <c r="G29" i="46"/>
  <c r="G28" i="46"/>
  <c r="G27" i="46"/>
  <c r="G25" i="46"/>
  <c r="G24" i="46"/>
  <c r="G23" i="46"/>
  <c r="G22" i="46"/>
  <c r="G14" i="46"/>
  <c r="G9" i="46"/>
  <c r="G21" i="46" s="1"/>
  <c r="H338" i="157"/>
  <c r="H337" i="157"/>
  <c r="H336" i="157"/>
  <c r="H335" i="157"/>
  <c r="H333" i="157"/>
  <c r="H332" i="157"/>
  <c r="H331" i="157"/>
  <c r="H330" i="157"/>
  <c r="H322" i="157"/>
  <c r="H317" i="157"/>
  <c r="H329" i="157" s="1"/>
  <c r="H313" i="157"/>
  <c r="H312" i="157"/>
  <c r="H311" i="157"/>
  <c r="H310" i="157"/>
  <c r="H308" i="157"/>
  <c r="H307" i="157"/>
  <c r="H306" i="157"/>
  <c r="H305" i="157"/>
  <c r="H297" i="157"/>
  <c r="H292" i="157"/>
  <c r="H304" i="157" s="1"/>
  <c r="H288" i="157"/>
  <c r="H287" i="157"/>
  <c r="H286" i="157"/>
  <c r="H285" i="157"/>
  <c r="H283" i="157"/>
  <c r="H282" i="157"/>
  <c r="H281" i="157"/>
  <c r="H280" i="157"/>
  <c r="H272" i="157"/>
  <c r="H267" i="157"/>
  <c r="H279" i="157" s="1"/>
  <c r="H263" i="157"/>
  <c r="H262" i="157"/>
  <c r="H261" i="157"/>
  <c r="H260" i="157"/>
  <c r="H258" i="157"/>
  <c r="H257" i="157"/>
  <c r="H256" i="157"/>
  <c r="H255" i="157"/>
  <c r="H247" i="157"/>
  <c r="H242" i="157"/>
  <c r="H254" i="157" s="1"/>
  <c r="H238" i="157"/>
  <c r="H237" i="157"/>
  <c r="H236" i="157"/>
  <c r="H235" i="157"/>
  <c r="H233" i="157"/>
  <c r="H232" i="157"/>
  <c r="H231" i="157"/>
  <c r="H230" i="157"/>
  <c r="H222" i="157"/>
  <c r="H217" i="157"/>
  <c r="H229" i="157" s="1"/>
  <c r="H213" i="157"/>
  <c r="H212" i="157"/>
  <c r="H211" i="157"/>
  <c r="H210" i="157"/>
  <c r="H208" i="157"/>
  <c r="H207" i="157"/>
  <c r="H206" i="157"/>
  <c r="H205" i="157"/>
  <c r="H197" i="157"/>
  <c r="H192" i="157"/>
  <c r="H204" i="157" s="1"/>
  <c r="H188" i="157"/>
  <c r="H187" i="157"/>
  <c r="H186" i="157"/>
  <c r="H185" i="157"/>
  <c r="H183" i="157"/>
  <c r="H182" i="157"/>
  <c r="H181" i="157"/>
  <c r="H180" i="157"/>
  <c r="H172" i="157"/>
  <c r="H167" i="157"/>
  <c r="H179" i="157" s="1"/>
  <c r="H163" i="157"/>
  <c r="H162" i="157"/>
  <c r="H161" i="157"/>
  <c r="H160" i="157"/>
  <c r="H158" i="157"/>
  <c r="H157" i="157"/>
  <c r="H156" i="157"/>
  <c r="H155" i="157"/>
  <c r="H149" i="157"/>
  <c r="H146" i="157"/>
  <c r="H138" i="157"/>
  <c r="H133" i="157"/>
  <c r="H129" i="157"/>
  <c r="H128" i="157"/>
  <c r="H127" i="157"/>
  <c r="H126" i="157"/>
  <c r="H124" i="157"/>
  <c r="H123" i="157"/>
  <c r="H122" i="157"/>
  <c r="H121" i="157"/>
  <c r="H113" i="157"/>
  <c r="H108" i="157"/>
  <c r="H120" i="157" s="1"/>
  <c r="H103" i="157"/>
  <c r="H102" i="157"/>
  <c r="H101" i="157"/>
  <c r="H100" i="157"/>
  <c r="H98" i="157"/>
  <c r="H97" i="157"/>
  <c r="H96" i="157"/>
  <c r="H95" i="157"/>
  <c r="H87" i="157"/>
  <c r="H84" i="157"/>
  <c r="H76" i="157"/>
  <c r="H72" i="157"/>
  <c r="H66" i="157"/>
  <c r="H63" i="157"/>
  <c r="H57" i="157"/>
  <c r="H54" i="157"/>
  <c r="H48" i="157"/>
  <c r="H45" i="157"/>
  <c r="H39" i="157"/>
  <c r="H36" i="157"/>
  <c r="H28" i="157"/>
  <c r="H23" i="157"/>
  <c r="H15" i="157"/>
  <c r="H10" i="157"/>
  <c r="I353" i="156"/>
  <c r="I352" i="156"/>
  <c r="I351" i="156"/>
  <c r="I350" i="156"/>
  <c r="I348" i="156"/>
  <c r="I347" i="156"/>
  <c r="I346" i="156"/>
  <c r="I345" i="156"/>
  <c r="I337" i="156"/>
  <c r="I332" i="156"/>
  <c r="I325" i="156"/>
  <c r="I320" i="156"/>
  <c r="I316" i="156"/>
  <c r="I315" i="156"/>
  <c r="I314" i="156"/>
  <c r="I313" i="156"/>
  <c r="I311" i="156"/>
  <c r="I310" i="156"/>
  <c r="I309" i="156"/>
  <c r="I308" i="156"/>
  <c r="I300" i="156"/>
  <c r="I295" i="156"/>
  <c r="I307" i="156" s="1"/>
  <c r="I292" i="156"/>
  <c r="I291" i="156"/>
  <c r="I290" i="156"/>
  <c r="I289" i="156"/>
  <c r="I288" i="156"/>
  <c r="I286" i="156"/>
  <c r="I285" i="156"/>
  <c r="I284" i="156"/>
  <c r="I283" i="156"/>
  <c r="I282" i="156"/>
  <c r="I281" i="156"/>
  <c r="I272" i="156"/>
  <c r="I287" i="156" s="1"/>
  <c r="I265" i="156"/>
  <c r="I261" i="156"/>
  <c r="I260" i="156"/>
  <c r="I259" i="156"/>
  <c r="I258" i="156"/>
  <c r="I256" i="156"/>
  <c r="I255" i="156"/>
  <c r="I254" i="156"/>
  <c r="I253" i="156"/>
  <c r="I245" i="156"/>
  <c r="I240" i="156"/>
  <c r="I252" i="156" s="1"/>
  <c r="I236" i="156"/>
  <c r="I235" i="156"/>
  <c r="I234" i="156"/>
  <c r="I233" i="156"/>
  <c r="I231" i="156"/>
  <c r="I230" i="156"/>
  <c r="I229" i="156"/>
  <c r="I228" i="156"/>
  <c r="I219" i="156"/>
  <c r="I214" i="156"/>
  <c r="I227" i="156" s="1"/>
  <c r="I209" i="156"/>
  <c r="I208" i="156"/>
  <c r="I207" i="156"/>
  <c r="I206" i="156"/>
  <c r="I204" i="156"/>
  <c r="I203" i="156"/>
  <c r="I202" i="156"/>
  <c r="I201" i="156"/>
  <c r="I194" i="156"/>
  <c r="I191" i="156"/>
  <c r="I185" i="156"/>
  <c r="I182" i="156"/>
  <c r="I174" i="156"/>
  <c r="I171" i="156"/>
  <c r="I163" i="156"/>
  <c r="I158" i="156"/>
  <c r="I152" i="156"/>
  <c r="I149" i="156"/>
  <c r="I143" i="156"/>
  <c r="I140" i="156"/>
  <c r="I134" i="156"/>
  <c r="I131" i="156"/>
  <c r="I125" i="156"/>
  <c r="I122" i="156"/>
  <c r="I116" i="156"/>
  <c r="I113" i="156"/>
  <c r="I105" i="156"/>
  <c r="I100" i="156"/>
  <c r="I94" i="156"/>
  <c r="I91" i="156"/>
  <c r="I83" i="156"/>
  <c r="I78" i="156"/>
  <c r="I70" i="156"/>
  <c r="I65" i="156"/>
  <c r="I59" i="156"/>
  <c r="I56" i="156"/>
  <c r="I50" i="156"/>
  <c r="I47" i="156"/>
  <c r="I41" i="156"/>
  <c r="I38" i="156"/>
  <c r="I32" i="156"/>
  <c r="I29" i="156"/>
  <c r="I23" i="156"/>
  <c r="I20" i="156"/>
  <c r="I14" i="156"/>
  <c r="I11" i="156"/>
  <c r="G160" i="37" l="1"/>
  <c r="H154" i="157"/>
  <c r="H60" i="157"/>
  <c r="G26" i="46"/>
  <c r="H92" i="157"/>
  <c r="H143" i="157"/>
  <c r="H125" i="157"/>
  <c r="H209" i="157"/>
  <c r="H259" i="157"/>
  <c r="I110" i="156"/>
  <c r="I312" i="156"/>
  <c r="I257" i="156"/>
  <c r="I280" i="156"/>
  <c r="I232" i="156"/>
  <c r="H309" i="157"/>
  <c r="H152" i="157"/>
  <c r="H184" i="157"/>
  <c r="H327" i="157"/>
  <c r="H339" i="157" s="1"/>
  <c r="I53" i="156"/>
  <c r="I97" i="156"/>
  <c r="I188" i="156"/>
  <c r="G19" i="57"/>
  <c r="G31" i="57" s="1"/>
  <c r="G26" i="57"/>
  <c r="H94" i="157"/>
  <c r="H33" i="157"/>
  <c r="H51" i="157"/>
  <c r="H69" i="157"/>
  <c r="H159" i="157"/>
  <c r="H42" i="157"/>
  <c r="H277" i="157"/>
  <c r="H289" i="157" s="1"/>
  <c r="H302" i="157"/>
  <c r="H314" i="157" s="1"/>
  <c r="H334" i="157"/>
  <c r="H20" i="157"/>
  <c r="H81" i="157"/>
  <c r="H227" i="157"/>
  <c r="H239" i="157" s="1"/>
  <c r="H252" i="157"/>
  <c r="H264" i="157" s="1"/>
  <c r="H284" i="157"/>
  <c r="H177" i="157"/>
  <c r="H189" i="157" s="1"/>
  <c r="H202" i="157"/>
  <c r="H214" i="157" s="1"/>
  <c r="H234" i="157"/>
  <c r="I179" i="156"/>
  <c r="I17" i="156"/>
  <c r="I44" i="156"/>
  <c r="I155" i="156"/>
  <c r="I119" i="156"/>
  <c r="I137" i="156"/>
  <c r="I75" i="156"/>
  <c r="I342" i="156"/>
  <c r="I88" i="156"/>
  <c r="I168" i="156"/>
  <c r="I62" i="156"/>
  <c r="I278" i="156"/>
  <c r="I293" i="156" s="1"/>
  <c r="I349" i="156"/>
  <c r="I200" i="156"/>
  <c r="I224" i="156"/>
  <c r="I237" i="156" s="1"/>
  <c r="I330" i="156"/>
  <c r="I35" i="156"/>
  <c r="I146" i="156"/>
  <c r="I344" i="156"/>
  <c r="I354" i="156"/>
  <c r="I205" i="156"/>
  <c r="I26" i="156"/>
  <c r="I250" i="156"/>
  <c r="I262" i="156" s="1"/>
  <c r="G19" i="46"/>
  <c r="G31" i="46" s="1"/>
  <c r="H99" i="157"/>
  <c r="H118" i="157"/>
  <c r="H130" i="157" s="1"/>
  <c r="I197" i="156"/>
  <c r="I128" i="156"/>
  <c r="I305" i="156"/>
  <c r="I317" i="156" s="1"/>
  <c r="H164" i="157" l="1"/>
  <c r="H104" i="157"/>
  <c r="I210" i="156"/>
  <c r="W32" i="157"/>
  <c r="W31" i="157"/>
  <c r="X30" i="157"/>
  <c r="W29" i="157"/>
  <c r="W27" i="157"/>
  <c r="W25" i="157"/>
  <c r="W24" i="157"/>
  <c r="W67" i="157"/>
  <c r="W65" i="157"/>
  <c r="W64" i="157"/>
  <c r="F265" i="156" l="1"/>
  <c r="V265" i="156" l="1"/>
  <c r="U265" i="156"/>
  <c r="H265" i="156"/>
  <c r="U139" i="37"/>
  <c r="G139" i="37"/>
  <c r="G127" i="37"/>
  <c r="G100" i="37"/>
  <c r="G64" i="37"/>
  <c r="U15" i="37"/>
  <c r="G15" i="37"/>
  <c r="E15" i="37"/>
  <c r="T14" i="57"/>
  <c r="S14" i="57"/>
  <c r="F14" i="57"/>
  <c r="D14" i="57"/>
  <c r="B14" i="57"/>
  <c r="T14" i="46"/>
  <c r="S14" i="46"/>
  <c r="F14" i="46"/>
  <c r="D14" i="46"/>
  <c r="B14" i="46"/>
  <c r="U322" i="157"/>
  <c r="T322" i="157"/>
  <c r="G322" i="157"/>
  <c r="E322" i="157"/>
  <c r="C322" i="157"/>
  <c r="U297" i="157"/>
  <c r="T297" i="157"/>
  <c r="G297" i="157"/>
  <c r="E297" i="157"/>
  <c r="C297" i="157"/>
  <c r="U272" i="157"/>
  <c r="T272" i="157"/>
  <c r="G272" i="157"/>
  <c r="E272" i="157"/>
  <c r="C272" i="157"/>
  <c r="U247" i="157"/>
  <c r="T247" i="157"/>
  <c r="G247" i="157"/>
  <c r="E247" i="157"/>
  <c r="C247" i="157"/>
  <c r="P14" i="46" l="1"/>
  <c r="U222" i="157" l="1"/>
  <c r="T222" i="157"/>
  <c r="G222" i="157"/>
  <c r="E222" i="157"/>
  <c r="C222" i="157"/>
  <c r="U197" i="157" l="1"/>
  <c r="T197" i="157"/>
  <c r="G197" i="157"/>
  <c r="C197" i="157"/>
  <c r="U172" i="157" l="1"/>
  <c r="T172" i="157"/>
  <c r="G172" i="157"/>
  <c r="E172" i="157"/>
  <c r="C172" i="157"/>
  <c r="U138" i="157"/>
  <c r="T138" i="157"/>
  <c r="G138" i="157"/>
  <c r="E138" i="157"/>
  <c r="C138" i="157"/>
  <c r="U113" i="157"/>
  <c r="T113" i="157"/>
  <c r="G113" i="157"/>
  <c r="E113" i="157"/>
  <c r="C113" i="157"/>
  <c r="G87" i="157"/>
  <c r="U101" i="157"/>
  <c r="T101" i="157"/>
  <c r="S101" i="157"/>
  <c r="R101" i="157"/>
  <c r="G101" i="157"/>
  <c r="E101" i="157"/>
  <c r="D101" i="157"/>
  <c r="C101" i="157"/>
  <c r="U103" i="157"/>
  <c r="T103" i="157"/>
  <c r="G103" i="157"/>
  <c r="E103" i="157"/>
  <c r="C103" i="157"/>
  <c r="U102" i="157"/>
  <c r="T102" i="157"/>
  <c r="G102" i="157"/>
  <c r="E102" i="157"/>
  <c r="C102" i="157"/>
  <c r="V91" i="157"/>
  <c r="V90" i="157"/>
  <c r="U87" i="157"/>
  <c r="T87" i="157"/>
  <c r="E87" i="157"/>
  <c r="C87" i="157"/>
  <c r="U76" i="157"/>
  <c r="T76" i="157"/>
  <c r="G76" i="157"/>
  <c r="E76" i="157"/>
  <c r="C76" i="157"/>
  <c r="U28" i="157"/>
  <c r="T28" i="157"/>
  <c r="G28" i="157"/>
  <c r="E28" i="157"/>
  <c r="C28" i="157"/>
  <c r="U15" i="157"/>
  <c r="T15" i="157"/>
  <c r="G15" i="157"/>
  <c r="C15" i="157"/>
  <c r="U223" i="37"/>
  <c r="G223" i="37"/>
  <c r="E223" i="37"/>
  <c r="V351" i="156"/>
  <c r="U351" i="156"/>
  <c r="T351" i="156"/>
  <c r="S351" i="156"/>
  <c r="H351" i="156"/>
  <c r="F351" i="156"/>
  <c r="E351" i="156"/>
  <c r="D351" i="156"/>
  <c r="V337" i="156"/>
  <c r="U337" i="156"/>
  <c r="H337" i="156"/>
  <c r="D337" i="156"/>
  <c r="V325" i="156"/>
  <c r="U325" i="156"/>
  <c r="H325" i="156"/>
  <c r="D325" i="156"/>
  <c r="V314" i="156"/>
  <c r="U314" i="156"/>
  <c r="T314" i="156"/>
  <c r="S314" i="156"/>
  <c r="R314" i="156"/>
  <c r="H314" i="156"/>
  <c r="G314" i="156"/>
  <c r="F314" i="156"/>
  <c r="E314" i="156"/>
  <c r="D314" i="156"/>
  <c r="D315" i="156"/>
  <c r="D316" i="156"/>
  <c r="D317" i="156"/>
  <c r="D320" i="156"/>
  <c r="D332" i="156"/>
  <c r="V245" i="156"/>
  <c r="U245" i="156"/>
  <c r="H245" i="156"/>
  <c r="F245" i="156"/>
  <c r="D245" i="156"/>
  <c r="V300" i="156"/>
  <c r="U300" i="156"/>
  <c r="H300" i="156"/>
  <c r="F300" i="156"/>
  <c r="D300" i="156"/>
  <c r="R223" i="37" l="1"/>
  <c r="F223" i="37"/>
  <c r="C223" i="37"/>
  <c r="B223" i="37"/>
  <c r="Q223" i="37"/>
  <c r="C139" i="37"/>
  <c r="Q139" i="37"/>
  <c r="E139" i="37"/>
  <c r="R139" i="37"/>
  <c r="P139" i="37"/>
  <c r="B139" i="37"/>
  <c r="F139" i="37"/>
  <c r="T223" i="37"/>
  <c r="S223" i="37"/>
  <c r="D223" i="37"/>
  <c r="T139" i="37"/>
  <c r="S139" i="37"/>
  <c r="D139" i="37"/>
  <c r="W28" i="157"/>
  <c r="V272" i="156"/>
  <c r="U272" i="156"/>
  <c r="H272" i="156"/>
  <c r="F272" i="156"/>
  <c r="D272" i="156"/>
  <c r="W290" i="156"/>
  <c r="V290" i="156"/>
  <c r="U290" i="156"/>
  <c r="T290" i="156"/>
  <c r="S290" i="156"/>
  <c r="R290" i="156"/>
  <c r="H290" i="156"/>
  <c r="G290" i="156"/>
  <c r="F290" i="156"/>
  <c r="E290" i="156"/>
  <c r="D290" i="156"/>
  <c r="B127" i="37" l="1"/>
  <c r="F127" i="37"/>
  <c r="C127" i="37"/>
  <c r="P127" i="37"/>
  <c r="Q127" i="37"/>
  <c r="U127" i="37"/>
  <c r="E127" i="37"/>
  <c r="R127" i="37"/>
  <c r="T127" i="37"/>
  <c r="S127" i="37"/>
  <c r="D127" i="37"/>
  <c r="V207" i="156"/>
  <c r="U207" i="156"/>
  <c r="T207" i="156"/>
  <c r="S207" i="156"/>
  <c r="R207" i="156"/>
  <c r="H207" i="156"/>
  <c r="F207" i="156"/>
  <c r="E207" i="156"/>
  <c r="D207" i="156"/>
  <c r="W259" i="156"/>
  <c r="V259" i="156"/>
  <c r="U259" i="156"/>
  <c r="T259" i="156"/>
  <c r="S259" i="156"/>
  <c r="R259" i="156"/>
  <c r="H259" i="156"/>
  <c r="G259" i="156"/>
  <c r="F259" i="156"/>
  <c r="E259" i="156"/>
  <c r="D259" i="156"/>
  <c r="W234" i="156"/>
  <c r="V234" i="156"/>
  <c r="U234" i="156"/>
  <c r="T234" i="156"/>
  <c r="S234" i="156"/>
  <c r="R234" i="156"/>
  <c r="H234" i="156"/>
  <c r="G234" i="156"/>
  <c r="F234" i="156"/>
  <c r="E234" i="156"/>
  <c r="D234" i="156"/>
  <c r="B64" i="37" l="1"/>
  <c r="D64" i="37"/>
  <c r="Q64" i="37"/>
  <c r="U64" i="37"/>
  <c r="E100" i="37"/>
  <c r="R100" i="37"/>
  <c r="B15" i="37"/>
  <c r="P15" i="37"/>
  <c r="E64" i="37"/>
  <c r="R64" i="37"/>
  <c r="B100" i="37"/>
  <c r="F100" i="37"/>
  <c r="S100" i="37"/>
  <c r="C15" i="37"/>
  <c r="Q15" i="37"/>
  <c r="F64" i="37"/>
  <c r="S64" i="37"/>
  <c r="C100" i="37"/>
  <c r="P100" i="37"/>
  <c r="T100" i="37"/>
  <c r="R15" i="37"/>
  <c r="C64" i="37"/>
  <c r="P64" i="37"/>
  <c r="T64" i="37"/>
  <c r="D100" i="37"/>
  <c r="Q100" i="37"/>
  <c r="U100" i="37"/>
  <c r="F15" i="37"/>
  <c r="S15" i="37"/>
  <c r="T15" i="37"/>
  <c r="D15" i="37"/>
  <c r="V219" i="156"/>
  <c r="U219" i="156"/>
  <c r="H219" i="156"/>
  <c r="F219" i="156"/>
  <c r="D219" i="156"/>
  <c r="G210" i="156"/>
  <c r="F210" i="156"/>
  <c r="E210" i="156"/>
  <c r="D210" i="156"/>
  <c r="V209" i="156"/>
  <c r="U209" i="156"/>
  <c r="H209" i="156"/>
  <c r="F209" i="156"/>
  <c r="D209" i="156"/>
  <c r="V208" i="156"/>
  <c r="U208" i="156"/>
  <c r="H208" i="156"/>
  <c r="F208" i="156"/>
  <c r="D208" i="156"/>
  <c r="V206" i="156"/>
  <c r="U206" i="156"/>
  <c r="H206" i="156"/>
  <c r="F206" i="156"/>
  <c r="D206" i="156"/>
  <c r="V204" i="156"/>
  <c r="U204" i="156"/>
  <c r="H204" i="156"/>
  <c r="F204" i="156"/>
  <c r="D204" i="156"/>
  <c r="V203" i="156"/>
  <c r="U203" i="156"/>
  <c r="H203" i="156"/>
  <c r="F203" i="156"/>
  <c r="D203" i="156"/>
  <c r="V202" i="156"/>
  <c r="U202" i="156"/>
  <c r="H202" i="156"/>
  <c r="V201" i="156"/>
  <c r="U201" i="156"/>
  <c r="H201" i="156"/>
  <c r="F202" i="156"/>
  <c r="F201" i="156"/>
  <c r="D202" i="156"/>
  <c r="D201" i="156"/>
  <c r="S178" i="156"/>
  <c r="S177" i="156"/>
  <c r="V174" i="156"/>
  <c r="U174" i="156"/>
  <c r="H174" i="156"/>
  <c r="F174" i="156"/>
  <c r="D174" i="156"/>
  <c r="V163" i="156"/>
  <c r="U163" i="156"/>
  <c r="H163" i="156"/>
  <c r="D163" i="156"/>
  <c r="H116" i="156"/>
  <c r="V105" i="156"/>
  <c r="U105" i="156"/>
  <c r="H105" i="156"/>
  <c r="D105" i="156"/>
  <c r="V83" i="156"/>
  <c r="U83" i="156"/>
  <c r="H83" i="156"/>
  <c r="V70" i="156"/>
  <c r="U70" i="156"/>
  <c r="T177" i="156" l="1"/>
  <c r="W178" i="156"/>
  <c r="T178" i="156"/>
  <c r="W177" i="156"/>
  <c r="Q151" i="157" l="1"/>
  <c r="Q87" i="157"/>
  <c r="Q68" i="157"/>
  <c r="G66" i="157"/>
  <c r="Q50" i="157"/>
  <c r="Q41" i="157"/>
  <c r="R351" i="156"/>
  <c r="R300" i="156"/>
  <c r="H278" i="156"/>
  <c r="H293" i="156" s="1"/>
  <c r="P223" i="37" l="1"/>
  <c r="R272" i="156"/>
  <c r="Q297" i="157"/>
  <c r="Q322" i="157"/>
  <c r="R337" i="156"/>
  <c r="R265" i="156"/>
  <c r="Q197" i="157"/>
  <c r="Q247" i="157"/>
  <c r="Q272" i="157"/>
  <c r="Q222" i="157"/>
  <c r="Q138" i="157"/>
  <c r="Q101" i="157"/>
  <c r="Q102" i="157"/>
  <c r="Q113" i="157"/>
  <c r="Q103" i="157"/>
  <c r="Q28" i="157"/>
  <c r="Q15" i="157"/>
  <c r="R325" i="156"/>
  <c r="R245" i="156"/>
  <c r="D265" i="156"/>
  <c r="R219" i="156" l="1"/>
  <c r="R174" i="156"/>
  <c r="R105" i="156" l="1"/>
  <c r="R201" i="156"/>
  <c r="R202" i="156"/>
  <c r="R203" i="156"/>
  <c r="R204" i="156"/>
  <c r="R208" i="156"/>
  <c r="R209" i="156"/>
  <c r="R163" i="156"/>
  <c r="R83" i="156"/>
  <c r="P14" i="57" l="1"/>
  <c r="Q172" i="157" l="1"/>
  <c r="D87" i="157" l="1"/>
  <c r="E174" i="156"/>
  <c r="E201" i="156" l="1"/>
  <c r="E206" i="156"/>
  <c r="F337" i="156"/>
  <c r="F325" i="156"/>
  <c r="F163" i="156"/>
  <c r="F105" i="156"/>
  <c r="F70" i="156"/>
  <c r="F83" i="156" l="1"/>
  <c r="E15" i="157" l="1"/>
  <c r="U199" i="37" l="1"/>
  <c r="U28" i="57"/>
  <c r="U187" i="37" s="1"/>
  <c r="T28" i="57"/>
  <c r="T187" i="37" s="1"/>
  <c r="S28" i="57"/>
  <c r="S187" i="37" s="1"/>
  <c r="R28" i="57"/>
  <c r="R187" i="37" s="1"/>
  <c r="Q28" i="57"/>
  <c r="Q187" i="37" s="1"/>
  <c r="P28" i="57"/>
  <c r="G187" i="37"/>
  <c r="F28" i="57"/>
  <c r="F187" i="37" s="1"/>
  <c r="E28" i="57"/>
  <c r="E187" i="37" s="1"/>
  <c r="D28" i="57"/>
  <c r="D187" i="37" s="1"/>
  <c r="C28" i="57"/>
  <c r="C187" i="37" s="1"/>
  <c r="B28" i="57"/>
  <c r="B187" i="37" s="1"/>
  <c r="U28" i="46"/>
  <c r="U52" i="37" s="1"/>
  <c r="T28" i="46"/>
  <c r="T52" i="37" s="1"/>
  <c r="S28" i="46"/>
  <c r="S52" i="37" s="1"/>
  <c r="R28" i="46"/>
  <c r="R52" i="37" s="1"/>
  <c r="Q28" i="46"/>
  <c r="Q52" i="37" s="1"/>
  <c r="P28" i="46"/>
  <c r="G52" i="37"/>
  <c r="F28" i="46"/>
  <c r="F52" i="37" s="1"/>
  <c r="E28" i="46"/>
  <c r="E52" i="37" s="1"/>
  <c r="D28" i="46"/>
  <c r="D52" i="37" s="1"/>
  <c r="C28" i="46"/>
  <c r="C52" i="37" s="1"/>
  <c r="B28" i="46"/>
  <c r="B52" i="37" s="1"/>
  <c r="V336" i="157"/>
  <c r="U211" i="37" s="1"/>
  <c r="U336" i="157"/>
  <c r="T211" i="37" s="1"/>
  <c r="T336" i="157"/>
  <c r="S211" i="37" s="1"/>
  <c r="S336" i="157"/>
  <c r="R211" i="37" s="1"/>
  <c r="R336" i="157"/>
  <c r="Q211" i="37" s="1"/>
  <c r="Q336" i="157"/>
  <c r="G211" i="37"/>
  <c r="G336" i="157"/>
  <c r="F211" i="37" s="1"/>
  <c r="F336" i="157"/>
  <c r="E211" i="37" s="1"/>
  <c r="E336" i="157"/>
  <c r="D211" i="37" s="1"/>
  <c r="D336" i="157"/>
  <c r="C211" i="37" s="1"/>
  <c r="C336" i="157"/>
  <c r="U311" i="157"/>
  <c r="T311" i="157"/>
  <c r="S311" i="157"/>
  <c r="R311" i="157"/>
  <c r="Q311" i="157"/>
  <c r="G199" i="37"/>
  <c r="G311" i="157"/>
  <c r="F311" i="157"/>
  <c r="E311" i="157"/>
  <c r="D311" i="157"/>
  <c r="C311" i="157"/>
  <c r="V286" i="157"/>
  <c r="U286" i="157"/>
  <c r="T286" i="157"/>
  <c r="S286" i="157"/>
  <c r="R286" i="157"/>
  <c r="Q286" i="157"/>
  <c r="G175" i="37"/>
  <c r="G286" i="157"/>
  <c r="F286" i="157"/>
  <c r="E286" i="157"/>
  <c r="D286" i="157"/>
  <c r="C286" i="157"/>
  <c r="V261" i="157"/>
  <c r="U163" i="37" s="1"/>
  <c r="U261" i="157"/>
  <c r="T261" i="157"/>
  <c r="S261" i="157"/>
  <c r="R261" i="157"/>
  <c r="Q261" i="157"/>
  <c r="G163" i="37"/>
  <c r="G261" i="157"/>
  <c r="F261" i="157"/>
  <c r="E163" i="37" s="1"/>
  <c r="E261" i="157"/>
  <c r="D261" i="157"/>
  <c r="C261" i="157"/>
  <c r="V236" i="157"/>
  <c r="U236" i="157"/>
  <c r="T236" i="157"/>
  <c r="S236" i="157"/>
  <c r="R236" i="157"/>
  <c r="Q236" i="157"/>
  <c r="G151" i="37"/>
  <c r="G236" i="157"/>
  <c r="F236" i="157"/>
  <c r="E236" i="157"/>
  <c r="D236" i="157"/>
  <c r="C236" i="157"/>
  <c r="V211" i="157"/>
  <c r="U211" i="157"/>
  <c r="T211" i="157"/>
  <c r="S211" i="157"/>
  <c r="R211" i="157"/>
  <c r="Q211" i="157"/>
  <c r="G112" i="37"/>
  <c r="G211" i="157"/>
  <c r="F211" i="157"/>
  <c r="E211" i="157"/>
  <c r="D211" i="157"/>
  <c r="C211" i="157"/>
  <c r="V186" i="157"/>
  <c r="U186" i="157"/>
  <c r="T186" i="157"/>
  <c r="S186" i="157"/>
  <c r="R186" i="157"/>
  <c r="Q186" i="157"/>
  <c r="G88" i="37"/>
  <c r="G186" i="157"/>
  <c r="F186" i="157"/>
  <c r="E186" i="157"/>
  <c r="D186" i="157"/>
  <c r="C186" i="157"/>
  <c r="V161" i="157"/>
  <c r="U161" i="157"/>
  <c r="T161" i="157"/>
  <c r="S161" i="157"/>
  <c r="R161" i="157"/>
  <c r="Q161" i="157"/>
  <c r="G76" i="37"/>
  <c r="G161" i="157"/>
  <c r="F161" i="157"/>
  <c r="E161" i="157"/>
  <c r="D161" i="157"/>
  <c r="C161" i="157"/>
  <c r="V127" i="157"/>
  <c r="U127" i="157"/>
  <c r="T127" i="157"/>
  <c r="S127" i="157"/>
  <c r="R127" i="157"/>
  <c r="Q127" i="157"/>
  <c r="G40" i="37"/>
  <c r="G127" i="157"/>
  <c r="F127" i="157"/>
  <c r="E40" i="37" s="1"/>
  <c r="E127" i="157"/>
  <c r="D127" i="157"/>
  <c r="C127" i="157"/>
  <c r="U28" i="37"/>
  <c r="T28" i="37"/>
  <c r="S28" i="37"/>
  <c r="R28" i="37"/>
  <c r="Q28" i="37"/>
  <c r="P28" i="37"/>
  <c r="G28" i="37"/>
  <c r="F28" i="37"/>
  <c r="E28" i="37"/>
  <c r="D28" i="37"/>
  <c r="C28" i="37"/>
  <c r="B28" i="37"/>
  <c r="P187" i="37" l="1"/>
  <c r="P52" i="37"/>
  <c r="P211" i="37"/>
  <c r="F40" i="37"/>
  <c r="R40" i="37"/>
  <c r="F76" i="37"/>
  <c r="R76" i="37"/>
  <c r="F88" i="37"/>
  <c r="R88" i="37"/>
  <c r="F112" i="37"/>
  <c r="R112" i="37"/>
  <c r="F151" i="37"/>
  <c r="R151" i="37"/>
  <c r="F163" i="37"/>
  <c r="R163" i="37"/>
  <c r="F175" i="37"/>
  <c r="R175" i="37"/>
  <c r="F199" i="37"/>
  <c r="R199" i="37"/>
  <c r="C40" i="37"/>
  <c r="S40" i="37"/>
  <c r="C76" i="37"/>
  <c r="S76" i="37"/>
  <c r="C88" i="37"/>
  <c r="S88" i="37"/>
  <c r="C112" i="37"/>
  <c r="C151" i="37"/>
  <c r="S151" i="37"/>
  <c r="C163" i="37"/>
  <c r="S163" i="37"/>
  <c r="C175" i="37"/>
  <c r="S175" i="37"/>
  <c r="C199" i="37"/>
  <c r="S199" i="37"/>
  <c r="D40" i="37"/>
  <c r="P40" i="37"/>
  <c r="T40" i="37"/>
  <c r="D76" i="37"/>
  <c r="P76" i="37"/>
  <c r="T76" i="37"/>
  <c r="D88" i="37"/>
  <c r="P88" i="37"/>
  <c r="T88" i="37"/>
  <c r="P112" i="37"/>
  <c r="D151" i="37"/>
  <c r="P151" i="37"/>
  <c r="T151" i="37"/>
  <c r="D163" i="37"/>
  <c r="P163" i="37"/>
  <c r="T163" i="37"/>
  <c r="D175" i="37"/>
  <c r="P175" i="37"/>
  <c r="T175" i="37"/>
  <c r="D199" i="37"/>
  <c r="P199" i="37"/>
  <c r="T199" i="37"/>
  <c r="Q40" i="37"/>
  <c r="U40" i="37"/>
  <c r="E76" i="37"/>
  <c r="Q76" i="37"/>
  <c r="U76" i="37"/>
  <c r="E88" i="37"/>
  <c r="Q88" i="37"/>
  <c r="U88" i="37"/>
  <c r="E112" i="37"/>
  <c r="Q112" i="37"/>
  <c r="U112" i="37"/>
  <c r="E151" i="37"/>
  <c r="Q151" i="37"/>
  <c r="U151" i="37"/>
  <c r="Q163" i="37"/>
  <c r="E175" i="37"/>
  <c r="Q175" i="37"/>
  <c r="U175" i="37"/>
  <c r="E199" i="37"/>
  <c r="Q199" i="37"/>
  <c r="S112" i="37"/>
  <c r="S238" i="37" s="1"/>
  <c r="T112" i="37"/>
  <c r="D112" i="37"/>
  <c r="B40" i="37"/>
  <c r="B76" i="37"/>
  <c r="B88" i="37"/>
  <c r="B112" i="37"/>
  <c r="B151" i="37"/>
  <c r="B163" i="37"/>
  <c r="B175" i="37"/>
  <c r="B238" i="37" s="1"/>
  <c r="B199" i="37"/>
  <c r="B211" i="37"/>
  <c r="F238" i="37"/>
  <c r="P238" i="37"/>
  <c r="T238" i="37"/>
  <c r="C238" i="37"/>
  <c r="G238" i="37"/>
  <c r="Q238" i="37"/>
  <c r="D238" i="37"/>
  <c r="R238" i="37"/>
  <c r="R59" i="156" l="1"/>
  <c r="R56" i="156" l="1"/>
  <c r="R65" i="156"/>
  <c r="R62" i="156" l="1"/>
  <c r="G189" i="37" l="1"/>
  <c r="G188" i="37"/>
  <c r="G186" i="37"/>
  <c r="G184" i="37"/>
  <c r="G183" i="37"/>
  <c r="G182" i="37"/>
  <c r="G181" i="37"/>
  <c r="G185" i="37"/>
  <c r="G180" i="37"/>
  <c r="G54" i="37"/>
  <c r="G53" i="37"/>
  <c r="G51" i="37"/>
  <c r="G49" i="37"/>
  <c r="G48" i="37"/>
  <c r="G47" i="37"/>
  <c r="G46" i="37"/>
  <c r="G45" i="37"/>
  <c r="G213" i="37"/>
  <c r="G212" i="37"/>
  <c r="G210" i="37"/>
  <c r="G208" i="37"/>
  <c r="G207" i="37"/>
  <c r="G206" i="37"/>
  <c r="G205" i="37"/>
  <c r="G204" i="37"/>
  <c r="G201" i="37"/>
  <c r="G200" i="37"/>
  <c r="G198" i="37"/>
  <c r="G196" i="37"/>
  <c r="G195" i="37"/>
  <c r="G194" i="37"/>
  <c r="G193" i="37"/>
  <c r="G192" i="37"/>
  <c r="G177" i="37"/>
  <c r="G176" i="37"/>
  <c r="G174" i="37"/>
  <c r="G172" i="37"/>
  <c r="G171" i="37"/>
  <c r="G170" i="37"/>
  <c r="G169" i="37"/>
  <c r="G168" i="37"/>
  <c r="G165" i="37"/>
  <c r="G164" i="37"/>
  <c r="G162" i="37"/>
  <c r="G159" i="37"/>
  <c r="G158" i="37"/>
  <c r="G157" i="37"/>
  <c r="G156" i="37"/>
  <c r="G153" i="37"/>
  <c r="G152" i="37"/>
  <c r="G150" i="37"/>
  <c r="G148" i="37"/>
  <c r="G147" i="37"/>
  <c r="G146" i="37"/>
  <c r="G145" i="37"/>
  <c r="G149" i="37"/>
  <c r="G144" i="37"/>
  <c r="G114" i="37"/>
  <c r="G113" i="37"/>
  <c r="G111" i="37"/>
  <c r="G109" i="37"/>
  <c r="G108" i="37"/>
  <c r="G107" i="37"/>
  <c r="G106" i="37"/>
  <c r="G105" i="37"/>
  <c r="G90" i="37"/>
  <c r="G89" i="37"/>
  <c r="G87" i="37"/>
  <c r="G85" i="37"/>
  <c r="G84" i="37"/>
  <c r="G83" i="37"/>
  <c r="G82" i="37"/>
  <c r="G81" i="37"/>
  <c r="G78" i="37"/>
  <c r="G77" i="37"/>
  <c r="G75" i="37"/>
  <c r="G73" i="37"/>
  <c r="G72" i="37"/>
  <c r="G71" i="37"/>
  <c r="G70" i="37"/>
  <c r="G69" i="37"/>
  <c r="G42" i="37"/>
  <c r="G41" i="37"/>
  <c r="G39" i="37"/>
  <c r="G37" i="37"/>
  <c r="G36" i="37"/>
  <c r="G35" i="37"/>
  <c r="G34" i="37"/>
  <c r="G38" i="37"/>
  <c r="G33" i="37"/>
  <c r="G30" i="37"/>
  <c r="G29" i="37"/>
  <c r="G27" i="37"/>
  <c r="G25" i="37"/>
  <c r="G24" i="37"/>
  <c r="G23" i="37"/>
  <c r="G22" i="37"/>
  <c r="G225" i="37"/>
  <c r="G224" i="37"/>
  <c r="G222" i="37"/>
  <c r="G220" i="37"/>
  <c r="G219" i="37"/>
  <c r="G218" i="37"/>
  <c r="G217" i="37"/>
  <c r="G141" i="37"/>
  <c r="G140" i="37"/>
  <c r="G138" i="37"/>
  <c r="G136" i="37"/>
  <c r="G135" i="37"/>
  <c r="G134" i="37"/>
  <c r="G133" i="37"/>
  <c r="G137" i="37"/>
  <c r="G132" i="37"/>
  <c r="G129" i="37"/>
  <c r="G128" i="37"/>
  <c r="G126" i="37"/>
  <c r="G237" i="37" s="1"/>
  <c r="G125" i="37"/>
  <c r="G123" i="37"/>
  <c r="G234" i="37" s="1"/>
  <c r="G122" i="37"/>
  <c r="G121" i="37"/>
  <c r="G120" i="37"/>
  <c r="G119" i="37"/>
  <c r="G230" i="37" s="1"/>
  <c r="G118" i="37"/>
  <c r="G124" i="37"/>
  <c r="G117" i="37"/>
  <c r="G102" i="37"/>
  <c r="G101" i="37"/>
  <c r="G99" i="37"/>
  <c r="G97" i="37"/>
  <c r="G96" i="37"/>
  <c r="G95" i="37"/>
  <c r="G94" i="37"/>
  <c r="G98" i="37"/>
  <c r="G66" i="37"/>
  <c r="G65" i="37"/>
  <c r="G63" i="37"/>
  <c r="G61" i="37"/>
  <c r="G60" i="37"/>
  <c r="G59" i="37"/>
  <c r="G58" i="37"/>
  <c r="G62" i="37"/>
  <c r="G57" i="37"/>
  <c r="G17" i="37"/>
  <c r="G16" i="37"/>
  <c r="G14" i="37"/>
  <c r="G12" i="37"/>
  <c r="G11" i="37"/>
  <c r="G10" i="37"/>
  <c r="G9" i="37"/>
  <c r="G55" i="37" l="1"/>
  <c r="G202" i="37"/>
  <c r="G13" i="37"/>
  <c r="G229" i="37"/>
  <c r="G236" i="37"/>
  <c r="G231" i="37"/>
  <c r="G115" i="37"/>
  <c r="G50" i="37"/>
  <c r="G178" i="37"/>
  <c r="G103" i="37"/>
  <c r="G173" i="37"/>
  <c r="G21" i="37"/>
  <c r="G43" i="37"/>
  <c r="G91" i="37"/>
  <c r="G214" i="37"/>
  <c r="G86" i="37"/>
  <c r="G209" i="37"/>
  <c r="G26" i="37"/>
  <c r="G74" i="37"/>
  <c r="G154" i="37"/>
  <c r="G166" i="37"/>
  <c r="G216" i="37"/>
  <c r="G8" i="37"/>
  <c r="G221" i="37"/>
  <c r="G93" i="37"/>
  <c r="G142" i="37"/>
  <c r="G232" i="37"/>
  <c r="G233" i="37"/>
  <c r="G239" i="37"/>
  <c r="G240" i="37"/>
  <c r="G190" i="37"/>
  <c r="G31" i="37"/>
  <c r="G79" i="37"/>
  <c r="G110" i="37"/>
  <c r="G161" i="37"/>
  <c r="G197" i="37"/>
  <c r="G130" i="37"/>
  <c r="G67" i="37"/>
  <c r="G235" i="37" l="1"/>
  <c r="G18" i="37"/>
  <c r="G228" i="37"/>
  <c r="G226" i="37"/>
  <c r="F30" i="57"/>
  <c r="F189" i="37" s="1"/>
  <c r="F29" i="57"/>
  <c r="F188" i="37" s="1"/>
  <c r="F27" i="57"/>
  <c r="F186" i="37" s="1"/>
  <c r="F25" i="57"/>
  <c r="F184" i="37" s="1"/>
  <c r="F24" i="57"/>
  <c r="F183" i="37" s="1"/>
  <c r="F23" i="57"/>
  <c r="F182" i="37" s="1"/>
  <c r="F22" i="57"/>
  <c r="F181" i="37" s="1"/>
  <c r="F9" i="57"/>
  <c r="F30" i="46"/>
  <c r="F54" i="37" s="1"/>
  <c r="F29" i="46"/>
  <c r="F53" i="37" s="1"/>
  <c r="F27" i="46"/>
  <c r="F51" i="37" s="1"/>
  <c r="F25" i="46"/>
  <c r="F49" i="37" s="1"/>
  <c r="F24" i="46"/>
  <c r="F48" i="37" s="1"/>
  <c r="F23" i="46"/>
  <c r="F47" i="37" s="1"/>
  <c r="F22" i="46"/>
  <c r="F46" i="37" s="1"/>
  <c r="F26" i="46"/>
  <c r="F9" i="46"/>
  <c r="G338" i="157"/>
  <c r="F213" i="37" s="1"/>
  <c r="G337" i="157"/>
  <c r="F212" i="37" s="1"/>
  <c r="G335" i="157"/>
  <c r="F210" i="37" s="1"/>
  <c r="G333" i="157"/>
  <c r="F208" i="37" s="1"/>
  <c r="G332" i="157"/>
  <c r="F207" i="37" s="1"/>
  <c r="G331" i="157"/>
  <c r="F206" i="37" s="1"/>
  <c r="G330" i="157"/>
  <c r="F205" i="37" s="1"/>
  <c r="G317" i="157"/>
  <c r="G313" i="157"/>
  <c r="G312" i="157"/>
  <c r="G310" i="157"/>
  <c r="G308" i="157"/>
  <c r="G307" i="157"/>
  <c r="G306" i="157"/>
  <c r="G305" i="157"/>
  <c r="G292" i="157"/>
  <c r="G288" i="157"/>
  <c r="G287" i="157"/>
  <c r="G285" i="157"/>
  <c r="G283" i="157"/>
  <c r="G282" i="157"/>
  <c r="G281" i="157"/>
  <c r="G280" i="157"/>
  <c r="G284" i="157"/>
  <c r="G267" i="157"/>
  <c r="G263" i="157"/>
  <c r="G262" i="157"/>
  <c r="G260" i="157"/>
  <c r="G258" i="157"/>
  <c r="G257" i="157"/>
  <c r="G256" i="157"/>
  <c r="G255" i="157"/>
  <c r="G242" i="157"/>
  <c r="G238" i="157"/>
  <c r="G237" i="157"/>
  <c r="G235" i="157"/>
  <c r="G233" i="157"/>
  <c r="G232" i="157"/>
  <c r="G231" i="157"/>
  <c r="G230" i="157"/>
  <c r="G234" i="157"/>
  <c r="G217" i="157"/>
  <c r="G213" i="157"/>
  <c r="G212" i="157"/>
  <c r="G210" i="157"/>
  <c r="G208" i="157"/>
  <c r="G207" i="157"/>
  <c r="G206" i="157"/>
  <c r="G205" i="157"/>
  <c r="G192" i="157"/>
  <c r="G188" i="157"/>
  <c r="G187" i="157"/>
  <c r="G185" i="157"/>
  <c r="G183" i="157"/>
  <c r="G182" i="157"/>
  <c r="G181" i="157"/>
  <c r="G180" i="157"/>
  <c r="G184" i="157"/>
  <c r="G167" i="157"/>
  <c r="G163" i="157"/>
  <c r="G162" i="157"/>
  <c r="G160" i="157"/>
  <c r="G158" i="157"/>
  <c r="G157" i="157"/>
  <c r="G156" i="157"/>
  <c r="G155" i="157"/>
  <c r="G149" i="157"/>
  <c r="G146" i="157"/>
  <c r="G133" i="157"/>
  <c r="G143" i="157" s="1"/>
  <c r="G129" i="157"/>
  <c r="G128" i="157"/>
  <c r="G126" i="157"/>
  <c r="G124" i="157"/>
  <c r="G123" i="157"/>
  <c r="G122" i="157"/>
  <c r="G121" i="157"/>
  <c r="G125" i="157"/>
  <c r="G108" i="157"/>
  <c r="F30" i="37"/>
  <c r="F29" i="37"/>
  <c r="G100" i="157"/>
  <c r="G98" i="157"/>
  <c r="G97" i="157"/>
  <c r="G96" i="157"/>
  <c r="G95" i="157"/>
  <c r="G84" i="157"/>
  <c r="G92" i="157" s="1"/>
  <c r="G72" i="157"/>
  <c r="G81" i="157" s="1"/>
  <c r="G63" i="157"/>
  <c r="G57" i="157"/>
  <c r="G54" i="157"/>
  <c r="G48" i="157"/>
  <c r="G45" i="157"/>
  <c r="G39" i="157"/>
  <c r="G36" i="157"/>
  <c r="G23" i="157"/>
  <c r="G10" i="157"/>
  <c r="G20" i="157" s="1"/>
  <c r="H353" i="156"/>
  <c r="H352" i="156"/>
  <c r="H350" i="156"/>
  <c r="H348" i="156"/>
  <c r="H347" i="156"/>
  <c r="H346" i="156"/>
  <c r="H345" i="156"/>
  <c r="H332" i="156"/>
  <c r="H320" i="156"/>
  <c r="H330" i="156" s="1"/>
  <c r="H316" i="156"/>
  <c r="H315" i="156"/>
  <c r="H313" i="156"/>
  <c r="H311" i="156"/>
  <c r="H310" i="156"/>
  <c r="H309" i="156"/>
  <c r="H308" i="156"/>
  <c r="H295" i="156"/>
  <c r="H292" i="156"/>
  <c r="H291" i="156"/>
  <c r="H289" i="156"/>
  <c r="H288" i="156"/>
  <c r="H286" i="156"/>
  <c r="H285" i="156"/>
  <c r="H284" i="156"/>
  <c r="H283" i="156"/>
  <c r="H282" i="156"/>
  <c r="H281" i="156"/>
  <c r="H287" i="156"/>
  <c r="H280" i="156"/>
  <c r="H261" i="156"/>
  <c r="H260" i="156"/>
  <c r="H258" i="156"/>
  <c r="H256" i="156"/>
  <c r="H255" i="156"/>
  <c r="H254" i="156"/>
  <c r="H253" i="156"/>
  <c r="H240" i="156"/>
  <c r="H252" i="156" s="1"/>
  <c r="H236" i="156"/>
  <c r="H235" i="156"/>
  <c r="H233" i="156"/>
  <c r="H231" i="156"/>
  <c r="H230" i="156"/>
  <c r="H229" i="156"/>
  <c r="H228" i="156"/>
  <c r="H232" i="156"/>
  <c r="H214" i="156"/>
  <c r="F17" i="37"/>
  <c r="F16" i="37"/>
  <c r="F14" i="37"/>
  <c r="F12" i="37"/>
  <c r="F11" i="37"/>
  <c r="F10" i="37"/>
  <c r="F9" i="37"/>
  <c r="H194" i="156"/>
  <c r="H191" i="156"/>
  <c r="H185" i="156"/>
  <c r="H182" i="156"/>
  <c r="H171" i="156"/>
  <c r="H179" i="156" s="1"/>
  <c r="H158" i="156"/>
  <c r="H168" i="156" s="1"/>
  <c r="H152" i="156"/>
  <c r="H149" i="156"/>
  <c r="H143" i="156"/>
  <c r="H140" i="156"/>
  <c r="H134" i="156"/>
  <c r="H131" i="156"/>
  <c r="H125" i="156"/>
  <c r="H122" i="156"/>
  <c r="H113" i="156"/>
  <c r="H119" i="156" s="1"/>
  <c r="H100" i="156"/>
  <c r="H94" i="156"/>
  <c r="H91" i="156"/>
  <c r="H78" i="156"/>
  <c r="H88" i="156" s="1"/>
  <c r="H70" i="156"/>
  <c r="H65" i="156"/>
  <c r="H59" i="156"/>
  <c r="H56" i="156"/>
  <c r="H50" i="156"/>
  <c r="H47" i="156"/>
  <c r="H41" i="156"/>
  <c r="H38" i="156"/>
  <c r="H32" i="156"/>
  <c r="H29" i="156"/>
  <c r="H23" i="156"/>
  <c r="H20" i="156"/>
  <c r="H14" i="156"/>
  <c r="H11" i="156"/>
  <c r="F50" i="37" l="1"/>
  <c r="F24" i="37"/>
  <c r="F35" i="37"/>
  <c r="F41" i="37"/>
  <c r="F73" i="37"/>
  <c r="F84" i="37"/>
  <c r="F90" i="37"/>
  <c r="F108" i="37"/>
  <c r="F114" i="37"/>
  <c r="F146" i="37"/>
  <c r="F152" i="37"/>
  <c r="F158" i="37"/>
  <c r="F164" i="37"/>
  <c r="F169" i="37"/>
  <c r="F174" i="37"/>
  <c r="F193" i="37"/>
  <c r="F198" i="37"/>
  <c r="F25" i="37"/>
  <c r="F36" i="37"/>
  <c r="F42" i="37"/>
  <c r="F70" i="37"/>
  <c r="F75" i="37"/>
  <c r="F86" i="37"/>
  <c r="F85" i="37"/>
  <c r="F109" i="37"/>
  <c r="F147" i="37"/>
  <c r="F153" i="37"/>
  <c r="F159" i="37"/>
  <c r="F165" i="37"/>
  <c r="F170" i="37"/>
  <c r="F176" i="37"/>
  <c r="F194" i="37"/>
  <c r="F200" i="37"/>
  <c r="F22" i="37"/>
  <c r="F27" i="37"/>
  <c r="F38" i="37"/>
  <c r="F37" i="37"/>
  <c r="F71" i="37"/>
  <c r="F77" i="37"/>
  <c r="F82" i="37"/>
  <c r="F87" i="37"/>
  <c r="F106" i="37"/>
  <c r="F111" i="37"/>
  <c r="F149" i="37"/>
  <c r="F148" i="37"/>
  <c r="F160" i="37"/>
  <c r="F171" i="37"/>
  <c r="F177" i="37"/>
  <c r="F195" i="37"/>
  <c r="F201" i="37"/>
  <c r="F23" i="37"/>
  <c r="F34" i="37"/>
  <c r="F39" i="37"/>
  <c r="F72" i="37"/>
  <c r="F78" i="37"/>
  <c r="F83" i="37"/>
  <c r="F89" i="37"/>
  <c r="F107" i="37"/>
  <c r="F113" i="37"/>
  <c r="F145" i="37"/>
  <c r="F150" i="37"/>
  <c r="F157" i="37"/>
  <c r="F162" i="37"/>
  <c r="F173" i="37"/>
  <c r="F172" i="37"/>
  <c r="F196" i="37"/>
  <c r="F217" i="37"/>
  <c r="F222" i="37"/>
  <c r="F218" i="37"/>
  <c r="F224" i="37"/>
  <c r="F219" i="37"/>
  <c r="F225" i="37"/>
  <c r="F220" i="37"/>
  <c r="F59" i="37"/>
  <c r="F65" i="37"/>
  <c r="F95" i="37"/>
  <c r="F101" i="37"/>
  <c r="F118" i="37"/>
  <c r="F122" i="37"/>
  <c r="F128" i="37"/>
  <c r="F134" i="37"/>
  <c r="F140" i="37"/>
  <c r="F60" i="37"/>
  <c r="F66" i="37"/>
  <c r="F96" i="37"/>
  <c r="F102" i="37"/>
  <c r="F119" i="37"/>
  <c r="F230" i="37" s="1"/>
  <c r="F123" i="37"/>
  <c r="F234" i="37" s="1"/>
  <c r="F129" i="37"/>
  <c r="F135" i="37"/>
  <c r="F141" i="37"/>
  <c r="F62" i="37"/>
  <c r="F61" i="37"/>
  <c r="F93" i="37"/>
  <c r="F97" i="37"/>
  <c r="F117" i="37"/>
  <c r="F120" i="37"/>
  <c r="F125" i="37"/>
  <c r="F136" i="37"/>
  <c r="F58" i="37"/>
  <c r="F63" i="37"/>
  <c r="F94" i="37"/>
  <c r="F99" i="37"/>
  <c r="F121" i="37"/>
  <c r="F126" i="37"/>
  <c r="F237" i="37" s="1"/>
  <c r="F133" i="37"/>
  <c r="F138" i="37"/>
  <c r="G227" i="37"/>
  <c r="H188" i="156"/>
  <c r="G152" i="157"/>
  <c r="H110" i="156"/>
  <c r="H342" i="156"/>
  <c r="G33" i="157"/>
  <c r="G69" i="157"/>
  <c r="F21" i="57"/>
  <c r="F180" i="37" s="1"/>
  <c r="F19" i="57"/>
  <c r="F21" i="46"/>
  <c r="F45" i="37" s="1"/>
  <c r="F19" i="46"/>
  <c r="G329" i="157"/>
  <c r="F204" i="37" s="1"/>
  <c r="G327" i="157"/>
  <c r="G339" i="157" s="1"/>
  <c r="G304" i="157"/>
  <c r="G302" i="157"/>
  <c r="G279" i="157"/>
  <c r="G277" i="157"/>
  <c r="G289" i="157" s="1"/>
  <c r="G254" i="157"/>
  <c r="G252" i="157"/>
  <c r="G229" i="157"/>
  <c r="G227" i="157"/>
  <c r="G239" i="157" s="1"/>
  <c r="G204" i="157"/>
  <c r="G202" i="157"/>
  <c r="G179" i="157"/>
  <c r="G177" i="157"/>
  <c r="G189" i="157" s="1"/>
  <c r="G120" i="157"/>
  <c r="G118" i="157"/>
  <c r="G130" i="157" s="1"/>
  <c r="G51" i="157"/>
  <c r="G42" i="157"/>
  <c r="G60" i="157"/>
  <c r="H250" i="156"/>
  <c r="H262" i="156" s="1"/>
  <c r="H307" i="156"/>
  <c r="H305" i="156"/>
  <c r="H317" i="156" s="1"/>
  <c r="H53" i="156"/>
  <c r="H35" i="156"/>
  <c r="H227" i="156"/>
  <c r="H224" i="156"/>
  <c r="H237" i="156" s="1"/>
  <c r="H137" i="156"/>
  <c r="H128" i="156"/>
  <c r="H146" i="156"/>
  <c r="H197" i="156"/>
  <c r="H155" i="156"/>
  <c r="H75" i="156"/>
  <c r="H44" i="156"/>
  <c r="H62" i="156"/>
  <c r="H97" i="156"/>
  <c r="H26" i="156"/>
  <c r="H17" i="156"/>
  <c r="H205" i="156"/>
  <c r="H200" i="156"/>
  <c r="F236" i="37"/>
  <c r="F229" i="37"/>
  <c r="F231" i="37"/>
  <c r="H344" i="156"/>
  <c r="F31" i="57"/>
  <c r="G159" i="157"/>
  <c r="G214" i="157"/>
  <c r="G264" i="157"/>
  <c r="G314" i="157"/>
  <c r="G209" i="157"/>
  <c r="G259" i="157"/>
  <c r="G309" i="157"/>
  <c r="G334" i="157"/>
  <c r="G154" i="157"/>
  <c r="G99" i="157"/>
  <c r="H257" i="156"/>
  <c r="H349" i="156"/>
  <c r="F130" i="37"/>
  <c r="H312" i="156"/>
  <c r="F26" i="57"/>
  <c r="F232" i="37"/>
  <c r="F239" i="37"/>
  <c r="F240" i="37"/>
  <c r="F233" i="37"/>
  <c r="F124" i="37"/>
  <c r="F31" i="46"/>
  <c r="G94" i="157"/>
  <c r="F185" i="37" l="1"/>
  <c r="F190" i="37"/>
  <c r="F55" i="37"/>
  <c r="F69" i="37"/>
  <c r="F110" i="37"/>
  <c r="F74" i="37"/>
  <c r="F81" i="37"/>
  <c r="F144" i="37"/>
  <c r="F168" i="37"/>
  <c r="F21" i="37"/>
  <c r="F209" i="37"/>
  <c r="F202" i="37"/>
  <c r="F43" i="37"/>
  <c r="F26" i="37"/>
  <c r="F197" i="37"/>
  <c r="F166" i="37"/>
  <c r="F33" i="37"/>
  <c r="F105" i="37"/>
  <c r="F156" i="37"/>
  <c r="F192" i="37"/>
  <c r="F161" i="37"/>
  <c r="F115" i="37"/>
  <c r="F91" i="37"/>
  <c r="F154" i="37"/>
  <c r="F178" i="37"/>
  <c r="F214" i="37"/>
  <c r="F137" i="37"/>
  <c r="F57" i="37"/>
  <c r="F132" i="37"/>
  <c r="F221" i="37"/>
  <c r="F103" i="37"/>
  <c r="F98" i="37"/>
  <c r="F216" i="37"/>
  <c r="F8" i="37"/>
  <c r="F13" i="37"/>
  <c r="F67" i="37"/>
  <c r="F142" i="37"/>
  <c r="F235" i="37"/>
  <c r="G164" i="157"/>
  <c r="H210" i="156"/>
  <c r="F228" i="37"/>
  <c r="G104" i="157"/>
  <c r="H354" i="156"/>
  <c r="V278" i="156"/>
  <c r="V293" i="156" s="1"/>
  <c r="U278" i="156"/>
  <c r="U293" i="156" s="1"/>
  <c r="F31" i="37" l="1"/>
  <c r="F79" i="37"/>
  <c r="F226" i="37"/>
  <c r="F18" i="37"/>
  <c r="F227" i="37" s="1"/>
  <c r="B130" i="37"/>
  <c r="C130" i="37"/>
  <c r="D130" i="37"/>
  <c r="E130" i="37"/>
  <c r="V289" i="156"/>
  <c r="U289" i="156"/>
  <c r="F289" i="156"/>
  <c r="D289" i="156"/>
  <c r="V286" i="156"/>
  <c r="U286" i="156"/>
  <c r="F286" i="156"/>
  <c r="D286" i="156"/>
  <c r="S274" i="156"/>
  <c r="R289" i="156"/>
  <c r="S271" i="156"/>
  <c r="R286" i="156"/>
  <c r="G271" i="156"/>
  <c r="G286" i="156" s="1"/>
  <c r="P126" i="37" l="1"/>
  <c r="P237" i="37" s="1"/>
  <c r="P123" i="37"/>
  <c r="P234" i="37" s="1"/>
  <c r="B123" i="37"/>
  <c r="B234" i="37" s="1"/>
  <c r="B126" i="37"/>
  <c r="B237" i="37" s="1"/>
  <c r="S126" i="37"/>
  <c r="S237" i="37" s="1"/>
  <c r="T126" i="37"/>
  <c r="T237" i="37" s="1"/>
  <c r="S123" i="37"/>
  <c r="S234" i="37" s="1"/>
  <c r="T123" i="37"/>
  <c r="T234" i="37" s="1"/>
  <c r="D126" i="37"/>
  <c r="D237" i="37" s="1"/>
  <c r="D123" i="37"/>
  <c r="D234" i="37" s="1"/>
  <c r="E123" i="37"/>
  <c r="E234" i="37" s="1"/>
  <c r="G274" i="156"/>
  <c r="G289" i="156" s="1"/>
  <c r="S286" i="156"/>
  <c r="S289" i="156"/>
  <c r="E289" i="156"/>
  <c r="E286" i="156"/>
  <c r="W274" i="156"/>
  <c r="W289" i="156" s="1"/>
  <c r="T274" i="156"/>
  <c r="T289" i="156" s="1"/>
  <c r="W271" i="156"/>
  <c r="W286" i="156" s="1"/>
  <c r="T271" i="156"/>
  <c r="T286" i="156" s="1"/>
  <c r="C123" i="37" l="1"/>
  <c r="C234" i="37" s="1"/>
  <c r="C126" i="37"/>
  <c r="C237" i="37" s="1"/>
  <c r="U126" i="37"/>
  <c r="U237" i="37" s="1"/>
  <c r="R126" i="37"/>
  <c r="R237" i="37" s="1"/>
  <c r="Q126" i="37"/>
  <c r="Q237" i="37" s="1"/>
  <c r="U123" i="37"/>
  <c r="U234" i="37" s="1"/>
  <c r="Q123" i="37"/>
  <c r="Q234" i="37" s="1"/>
  <c r="R123" i="37"/>
  <c r="R234" i="37" s="1"/>
  <c r="E126" i="37"/>
  <c r="E237" i="37" s="1"/>
  <c r="A1" i="57"/>
  <c r="U56" i="156" l="1"/>
  <c r="V56" i="156"/>
  <c r="S58" i="156" l="1"/>
  <c r="Q15" i="57" l="1"/>
  <c r="Q12" i="57"/>
  <c r="Q11" i="57"/>
  <c r="Q10" i="57"/>
  <c r="Q18" i="46"/>
  <c r="Q17" i="46"/>
  <c r="Q15" i="46"/>
  <c r="Q11" i="46"/>
  <c r="Q10" i="46"/>
  <c r="R326" i="157"/>
  <c r="R323" i="157"/>
  <c r="R318" i="157"/>
  <c r="R301" i="157"/>
  <c r="R300" i="157"/>
  <c r="R298" i="157"/>
  <c r="R294" i="157"/>
  <c r="R293" i="157"/>
  <c r="R276" i="157"/>
  <c r="R275" i="157"/>
  <c r="R273" i="157"/>
  <c r="R271" i="157"/>
  <c r="R270" i="157"/>
  <c r="R269" i="157"/>
  <c r="R268" i="157"/>
  <c r="R251" i="157"/>
  <c r="R250" i="157"/>
  <c r="R248" i="157"/>
  <c r="R245" i="157"/>
  <c r="R244" i="157"/>
  <c r="R243" i="157"/>
  <c r="R226" i="157"/>
  <c r="R225" i="157"/>
  <c r="R223" i="157"/>
  <c r="R219" i="157"/>
  <c r="R218" i="157"/>
  <c r="R201" i="157"/>
  <c r="R200" i="157"/>
  <c r="R198" i="157"/>
  <c r="R196" i="157"/>
  <c r="R195" i="157"/>
  <c r="R194" i="157"/>
  <c r="R193" i="157"/>
  <c r="R176" i="157"/>
  <c r="R175" i="157"/>
  <c r="R173" i="157"/>
  <c r="R169" i="157"/>
  <c r="R168" i="157"/>
  <c r="R150" i="157"/>
  <c r="R148" i="157"/>
  <c r="R147" i="157"/>
  <c r="R142" i="157"/>
  <c r="R141" i="157"/>
  <c r="R139" i="157"/>
  <c r="R137" i="157"/>
  <c r="R135" i="157"/>
  <c r="R134" i="157"/>
  <c r="R117" i="157"/>
  <c r="R116" i="157"/>
  <c r="R114" i="157"/>
  <c r="R112" i="157"/>
  <c r="R110" i="157"/>
  <c r="R109" i="157"/>
  <c r="R88" i="157"/>
  <c r="R87" i="157" s="1"/>
  <c r="R86" i="157"/>
  <c r="R85" i="157"/>
  <c r="R80" i="157"/>
  <c r="R79" i="157"/>
  <c r="R77" i="157"/>
  <c r="R74" i="157"/>
  <c r="R73" i="157"/>
  <c r="R67" i="157"/>
  <c r="X67" i="157" s="1"/>
  <c r="R65" i="157"/>
  <c r="X65" i="157" s="1"/>
  <c r="R64" i="157"/>
  <c r="X64" i="157" s="1"/>
  <c r="R59" i="157"/>
  <c r="R58" i="157"/>
  <c r="R56" i="157"/>
  <c r="R55" i="157"/>
  <c r="R49" i="157"/>
  <c r="R47" i="157"/>
  <c r="R46" i="157"/>
  <c r="R40" i="157"/>
  <c r="R38" i="157"/>
  <c r="R37" i="157"/>
  <c r="R32" i="157"/>
  <c r="R31" i="157"/>
  <c r="R29" i="157"/>
  <c r="X29" i="157" s="1"/>
  <c r="R27" i="157"/>
  <c r="R25" i="157"/>
  <c r="X25" i="157" s="1"/>
  <c r="R24" i="157"/>
  <c r="X24" i="157" s="1"/>
  <c r="R19" i="157"/>
  <c r="R18" i="157"/>
  <c r="R16" i="157"/>
  <c r="R14" i="157"/>
  <c r="R13" i="157"/>
  <c r="R12" i="157"/>
  <c r="R11" i="157"/>
  <c r="S341" i="156"/>
  <c r="S340" i="156"/>
  <c r="S338" i="156"/>
  <c r="S335" i="156"/>
  <c r="S334" i="156"/>
  <c r="S333" i="156"/>
  <c r="S329" i="156"/>
  <c r="S328" i="156"/>
  <c r="S326" i="156"/>
  <c r="S324" i="156"/>
  <c r="S322" i="156"/>
  <c r="S321" i="156"/>
  <c r="S304" i="156"/>
  <c r="S303" i="156"/>
  <c r="S301" i="156"/>
  <c r="S299" i="156"/>
  <c r="S298" i="156"/>
  <c r="S297" i="156"/>
  <c r="S296" i="156"/>
  <c r="S277" i="156"/>
  <c r="S276" i="156"/>
  <c r="S273" i="156"/>
  <c r="S270" i="156"/>
  <c r="S269" i="156"/>
  <c r="S268" i="156"/>
  <c r="S267" i="156"/>
  <c r="S266" i="156"/>
  <c r="S249" i="156"/>
  <c r="S248" i="156"/>
  <c r="S246" i="156"/>
  <c r="S242" i="156"/>
  <c r="S241" i="156"/>
  <c r="S223" i="156"/>
  <c r="S222" i="156"/>
  <c r="S220" i="156"/>
  <c r="S218" i="156"/>
  <c r="S217" i="156"/>
  <c r="S216" i="156"/>
  <c r="S215" i="156"/>
  <c r="S195" i="156"/>
  <c r="S193" i="156"/>
  <c r="S192" i="156"/>
  <c r="S186" i="156"/>
  <c r="S184" i="156"/>
  <c r="S183" i="156"/>
  <c r="S175" i="156"/>
  <c r="S173" i="156"/>
  <c r="S172" i="156"/>
  <c r="S167" i="156"/>
  <c r="S166" i="156"/>
  <c r="S164" i="156"/>
  <c r="S162" i="156"/>
  <c r="S159" i="156"/>
  <c r="S160" i="156"/>
  <c r="S154" i="156"/>
  <c r="S153" i="156"/>
  <c r="S145" i="156"/>
  <c r="S144" i="156"/>
  <c r="S142" i="156"/>
  <c r="S141" i="156"/>
  <c r="S136" i="156"/>
  <c r="S135" i="156"/>
  <c r="S133" i="156"/>
  <c r="S132" i="156"/>
  <c r="S126" i="156"/>
  <c r="S127" i="156"/>
  <c r="S124" i="156"/>
  <c r="S123" i="156"/>
  <c r="S117" i="156"/>
  <c r="S115" i="156"/>
  <c r="S114" i="156"/>
  <c r="S109" i="156"/>
  <c r="S108" i="156"/>
  <c r="S106" i="156"/>
  <c r="S104" i="156"/>
  <c r="S103" i="156"/>
  <c r="S102" i="156"/>
  <c r="S101" i="156"/>
  <c r="S95" i="156"/>
  <c r="S93" i="156"/>
  <c r="S92" i="156"/>
  <c r="S87" i="156"/>
  <c r="S86" i="156"/>
  <c r="S84" i="156"/>
  <c r="S82" i="156"/>
  <c r="S81" i="156"/>
  <c r="S80" i="156"/>
  <c r="W80" i="156" s="1"/>
  <c r="S79" i="156"/>
  <c r="W79" i="156" s="1"/>
  <c r="S74" i="156"/>
  <c r="S73" i="156"/>
  <c r="S71" i="156"/>
  <c r="S69" i="156"/>
  <c r="S68" i="156"/>
  <c r="S67" i="156"/>
  <c r="S66" i="156"/>
  <c r="S60" i="156"/>
  <c r="S57" i="156"/>
  <c r="S51" i="156"/>
  <c r="S49" i="156"/>
  <c r="S48" i="156"/>
  <c r="S265" i="156" l="1"/>
  <c r="X32" i="157"/>
  <c r="X27" i="157"/>
  <c r="X31" i="157"/>
  <c r="Q14" i="46"/>
  <c r="R197" i="157"/>
  <c r="R172" i="157"/>
  <c r="S337" i="156"/>
  <c r="S325" i="156"/>
  <c r="R297" i="157"/>
  <c r="R272" i="157"/>
  <c r="R247" i="157"/>
  <c r="R222" i="157"/>
  <c r="R138" i="157"/>
  <c r="R113" i="157"/>
  <c r="R103" i="157"/>
  <c r="R76" i="157"/>
  <c r="R102" i="157"/>
  <c r="R28" i="157"/>
  <c r="R15" i="157"/>
  <c r="S245" i="156"/>
  <c r="S272" i="156"/>
  <c r="S300" i="156"/>
  <c r="S219" i="156"/>
  <c r="S105" i="156"/>
  <c r="S163" i="156"/>
  <c r="T175" i="156"/>
  <c r="S174" i="156"/>
  <c r="S83" i="156"/>
  <c r="S70" i="156"/>
  <c r="S42" i="156"/>
  <c r="S40" i="156"/>
  <c r="S39" i="156"/>
  <c r="S34" i="156"/>
  <c r="S33" i="156"/>
  <c r="S31" i="156"/>
  <c r="S30" i="156"/>
  <c r="S25" i="156"/>
  <c r="S24" i="156"/>
  <c r="S22" i="156"/>
  <c r="S21" i="156"/>
  <c r="S15" i="156"/>
  <c r="S13" i="156"/>
  <c r="S12" i="156"/>
  <c r="X28" i="157" l="1"/>
  <c r="T24" i="156"/>
  <c r="T25" i="156"/>
  <c r="S278" i="156"/>
  <c r="S293" i="156" s="1"/>
  <c r="S201" i="156"/>
  <c r="S202" i="156"/>
  <c r="S206" i="156"/>
  <c r="S208" i="156"/>
  <c r="S209" i="156"/>
  <c r="T174" i="156"/>
  <c r="R20" i="46" l="1"/>
  <c r="S328" i="157" l="1"/>
  <c r="S316" i="157"/>
  <c r="S315" i="157"/>
  <c r="S303" i="157"/>
  <c r="S291" i="157"/>
  <c r="S290" i="157"/>
  <c r="S278" i="157"/>
  <c r="S266" i="157"/>
  <c r="S265" i="157"/>
  <c r="S253" i="157"/>
  <c r="S241" i="157"/>
  <c r="S240" i="157"/>
  <c r="S228" i="157"/>
  <c r="S216" i="157"/>
  <c r="S215" i="157"/>
  <c r="S203" i="157"/>
  <c r="S191" i="157"/>
  <c r="S190" i="157"/>
  <c r="S178" i="157"/>
  <c r="S165" i="157"/>
  <c r="S153" i="157"/>
  <c r="S145" i="157"/>
  <c r="S144" i="157"/>
  <c r="S132" i="157"/>
  <c r="S131" i="157"/>
  <c r="S119" i="157"/>
  <c r="S107" i="157"/>
  <c r="S106" i="157"/>
  <c r="S105" i="157"/>
  <c r="S93" i="157"/>
  <c r="S83" i="157"/>
  <c r="S82" i="157"/>
  <c r="S71" i="157"/>
  <c r="S70" i="157"/>
  <c r="S62" i="157"/>
  <c r="S61" i="157"/>
  <c r="S53" i="157"/>
  <c r="S52" i="157"/>
  <c r="S44" i="157"/>
  <c r="S43" i="157"/>
  <c r="S35" i="157"/>
  <c r="S34" i="157"/>
  <c r="S22" i="157"/>
  <c r="S21" i="157"/>
  <c r="T343" i="156"/>
  <c r="T331" i="156"/>
  <c r="T319" i="156"/>
  <c r="T318" i="156"/>
  <c r="T306" i="156"/>
  <c r="T294" i="156"/>
  <c r="T279" i="156"/>
  <c r="T264" i="156"/>
  <c r="T263" i="156"/>
  <c r="T251" i="156"/>
  <c r="T239" i="156"/>
  <c r="T238" i="156"/>
  <c r="T226" i="156"/>
  <c r="T225" i="156"/>
  <c r="T213" i="156"/>
  <c r="T212" i="156"/>
  <c r="T211" i="156"/>
  <c r="T198" i="156"/>
  <c r="T190" i="156"/>
  <c r="T189" i="156"/>
  <c r="T181" i="156"/>
  <c r="T180" i="156"/>
  <c r="T170" i="156"/>
  <c r="T169" i="156"/>
  <c r="T157" i="156"/>
  <c r="T156" i="156"/>
  <c r="T148" i="156"/>
  <c r="T147" i="156"/>
  <c r="T139" i="156"/>
  <c r="T138" i="156"/>
  <c r="T130" i="156"/>
  <c r="T129" i="156"/>
  <c r="T121" i="156"/>
  <c r="T120" i="156"/>
  <c r="T112" i="156"/>
  <c r="T111" i="156"/>
  <c r="T99" i="156"/>
  <c r="T98" i="156"/>
  <c r="T90" i="156"/>
  <c r="T89" i="156"/>
  <c r="T77" i="156"/>
  <c r="T76" i="156"/>
  <c r="T63" i="156"/>
  <c r="T55" i="156"/>
  <c r="T54" i="156"/>
  <c r="T46" i="156"/>
  <c r="T45" i="156"/>
  <c r="T37" i="156"/>
  <c r="T36" i="156"/>
  <c r="T28" i="156"/>
  <c r="T27" i="156"/>
  <c r="T19" i="156"/>
  <c r="T18" i="156"/>
  <c r="T10" i="156"/>
  <c r="T9" i="156"/>
  <c r="T8" i="156"/>
  <c r="P5" i="37" l="1"/>
  <c r="Q18" i="57"/>
  <c r="Q17" i="57"/>
  <c r="Q13" i="57"/>
  <c r="P5" i="57"/>
  <c r="T30" i="57"/>
  <c r="T29" i="57"/>
  <c r="T27" i="57"/>
  <c r="T25" i="57"/>
  <c r="T24" i="57"/>
  <c r="T23" i="57"/>
  <c r="T22" i="57"/>
  <c r="T9" i="57"/>
  <c r="S30" i="57"/>
  <c r="S29" i="57"/>
  <c r="S27" i="57"/>
  <c r="S25" i="57"/>
  <c r="S24" i="57"/>
  <c r="S23" i="57"/>
  <c r="S22" i="57"/>
  <c r="S9" i="57"/>
  <c r="S19" i="57" s="1"/>
  <c r="Q13" i="46"/>
  <c r="Q12" i="46"/>
  <c r="P5" i="46"/>
  <c r="T30" i="46"/>
  <c r="T29" i="46"/>
  <c r="T27" i="46"/>
  <c r="T25" i="46"/>
  <c r="T24" i="46"/>
  <c r="T48" i="37" s="1"/>
  <c r="T23" i="46"/>
  <c r="T22" i="46"/>
  <c r="T9" i="46"/>
  <c r="T19" i="46" s="1"/>
  <c r="S30" i="46"/>
  <c r="S29" i="46"/>
  <c r="S27" i="46"/>
  <c r="S25" i="46"/>
  <c r="S24" i="46"/>
  <c r="S48" i="37" s="1"/>
  <c r="S23" i="46"/>
  <c r="R325" i="157"/>
  <c r="R321" i="157"/>
  <c r="R320" i="157"/>
  <c r="R319" i="157"/>
  <c r="R296" i="157"/>
  <c r="R295" i="157"/>
  <c r="R246" i="157"/>
  <c r="R221" i="157"/>
  <c r="R220" i="157"/>
  <c r="R171" i="157"/>
  <c r="R170" i="157"/>
  <c r="R136" i="157"/>
  <c r="R111" i="157"/>
  <c r="R75" i="157"/>
  <c r="R26" i="157"/>
  <c r="U338" i="157"/>
  <c r="T213" i="37" s="1"/>
  <c r="U337" i="157"/>
  <c r="T212" i="37" s="1"/>
  <c r="U335" i="157"/>
  <c r="U333" i="157"/>
  <c r="T208" i="37" s="1"/>
  <c r="U332" i="157"/>
  <c r="T207" i="37" s="1"/>
  <c r="U331" i="157"/>
  <c r="U330" i="157"/>
  <c r="U317" i="157"/>
  <c r="U327" i="157" s="1"/>
  <c r="U313" i="157"/>
  <c r="U312" i="157"/>
  <c r="U310" i="157"/>
  <c r="U308" i="157"/>
  <c r="U307" i="157"/>
  <c r="U306" i="157"/>
  <c r="U305" i="157"/>
  <c r="U309" i="157"/>
  <c r="U292" i="157"/>
  <c r="U288" i="157"/>
  <c r="U287" i="157"/>
  <c r="U285" i="157"/>
  <c r="U283" i="157"/>
  <c r="U282" i="157"/>
  <c r="U281" i="157"/>
  <c r="U280" i="157"/>
  <c r="U284" i="157"/>
  <c r="U267" i="157"/>
  <c r="U277" i="157" s="1"/>
  <c r="U263" i="157"/>
  <c r="U262" i="157"/>
  <c r="U260" i="157"/>
  <c r="U258" i="157"/>
  <c r="U257" i="157"/>
  <c r="U256" i="157"/>
  <c r="U255" i="157"/>
  <c r="U242" i="157"/>
  <c r="U252" i="157" s="1"/>
  <c r="U238" i="157"/>
  <c r="U237" i="157"/>
  <c r="U235" i="157"/>
  <c r="U233" i="157"/>
  <c r="U232" i="157"/>
  <c r="U231" i="157"/>
  <c r="U230" i="157"/>
  <c r="U217" i="157"/>
  <c r="U227" i="157" s="1"/>
  <c r="U213" i="157"/>
  <c r="U212" i="157"/>
  <c r="U210" i="157"/>
  <c r="U208" i="157"/>
  <c r="U207" i="157"/>
  <c r="U206" i="157"/>
  <c r="U205" i="157"/>
  <c r="U192" i="157"/>
  <c r="U202" i="157" s="1"/>
  <c r="U188" i="157"/>
  <c r="U187" i="157"/>
  <c r="U185" i="157"/>
  <c r="U183" i="157"/>
  <c r="U182" i="157"/>
  <c r="U181" i="157"/>
  <c r="U180" i="157"/>
  <c r="U167" i="157"/>
  <c r="U177" i="157" s="1"/>
  <c r="U163" i="157"/>
  <c r="U162" i="157"/>
  <c r="U160" i="157"/>
  <c r="U158" i="157"/>
  <c r="U157" i="157"/>
  <c r="U156" i="157"/>
  <c r="U155" i="157"/>
  <c r="U149" i="157"/>
  <c r="U146" i="157"/>
  <c r="U133" i="157"/>
  <c r="U129" i="157"/>
  <c r="U128" i="157"/>
  <c r="U126" i="157"/>
  <c r="U124" i="157"/>
  <c r="U123" i="157"/>
  <c r="U122" i="157"/>
  <c r="U121" i="157"/>
  <c r="U108" i="157"/>
  <c r="T30" i="37"/>
  <c r="T29" i="37"/>
  <c r="U100" i="157"/>
  <c r="U98" i="157"/>
  <c r="T24" i="37"/>
  <c r="U96" i="157"/>
  <c r="U95" i="157"/>
  <c r="U84" i="157"/>
  <c r="U72" i="157"/>
  <c r="U66" i="157"/>
  <c r="U63" i="157"/>
  <c r="U57" i="157"/>
  <c r="U54" i="157"/>
  <c r="U48" i="157"/>
  <c r="U45" i="157"/>
  <c r="U39" i="157"/>
  <c r="U36" i="157"/>
  <c r="U23" i="157"/>
  <c r="U10" i="157"/>
  <c r="T338" i="157"/>
  <c r="S213" i="37" s="1"/>
  <c r="T337" i="157"/>
  <c r="S212" i="37" s="1"/>
  <c r="T335" i="157"/>
  <c r="T333" i="157"/>
  <c r="S208" i="37" s="1"/>
  <c r="T332" i="157"/>
  <c r="S207" i="37" s="1"/>
  <c r="T331" i="157"/>
  <c r="T330" i="157"/>
  <c r="T317" i="157"/>
  <c r="T327" i="157" s="1"/>
  <c r="T313" i="157"/>
  <c r="T312" i="157"/>
  <c r="T310" i="157"/>
  <c r="T308" i="157"/>
  <c r="T307" i="157"/>
  <c r="T306" i="157"/>
  <c r="T305" i="157"/>
  <c r="T309" i="157"/>
  <c r="T292" i="157"/>
  <c r="T288" i="157"/>
  <c r="T287" i="157"/>
  <c r="T285" i="157"/>
  <c r="T283" i="157"/>
  <c r="T282" i="157"/>
  <c r="T281" i="157"/>
  <c r="T280" i="157"/>
  <c r="T284" i="157"/>
  <c r="T267" i="157"/>
  <c r="T277" i="157" s="1"/>
  <c r="T263" i="157"/>
  <c r="T262" i="157"/>
  <c r="T260" i="157"/>
  <c r="T258" i="157"/>
  <c r="T257" i="157"/>
  <c r="T256" i="157"/>
  <c r="T255" i="157"/>
  <c r="T242" i="157"/>
  <c r="T252" i="157" s="1"/>
  <c r="T238" i="157"/>
  <c r="T237" i="157"/>
  <c r="T235" i="157"/>
  <c r="T233" i="157"/>
  <c r="T232" i="157"/>
  <c r="T231" i="157"/>
  <c r="T230" i="157"/>
  <c r="T217" i="157"/>
  <c r="T227" i="157" s="1"/>
  <c r="T213" i="157"/>
  <c r="T212" i="157"/>
  <c r="T210" i="157"/>
  <c r="T208" i="157"/>
  <c r="T207" i="157"/>
  <c r="T206" i="157"/>
  <c r="T205" i="157"/>
  <c r="T192" i="157"/>
  <c r="T202" i="157" s="1"/>
  <c r="T188" i="157"/>
  <c r="T187" i="157"/>
  <c r="T185" i="157"/>
  <c r="T183" i="157"/>
  <c r="T182" i="157"/>
  <c r="T181" i="157"/>
  <c r="T180" i="157"/>
  <c r="T167" i="157"/>
  <c r="T177" i="157" s="1"/>
  <c r="T163" i="157"/>
  <c r="T162" i="157"/>
  <c r="T160" i="157"/>
  <c r="T158" i="157"/>
  <c r="T157" i="157"/>
  <c r="T156" i="157"/>
  <c r="T155" i="157"/>
  <c r="T149" i="157"/>
  <c r="T146" i="157"/>
  <c r="T133" i="157"/>
  <c r="T129" i="157"/>
  <c r="T128" i="157"/>
  <c r="T126" i="157"/>
  <c r="T124" i="157"/>
  <c r="T123" i="157"/>
  <c r="T122" i="157"/>
  <c r="T121" i="157"/>
  <c r="T108" i="157"/>
  <c r="S30" i="37"/>
  <c r="S29" i="37"/>
  <c r="T100" i="157"/>
  <c r="T98" i="157"/>
  <c r="T97" i="157"/>
  <c r="T96" i="157"/>
  <c r="T95" i="157"/>
  <c r="T84" i="157"/>
  <c r="T72" i="157"/>
  <c r="T66" i="157"/>
  <c r="T63" i="157"/>
  <c r="T57" i="157"/>
  <c r="T54" i="157"/>
  <c r="T48" i="157"/>
  <c r="T45" i="157"/>
  <c r="T39" i="157"/>
  <c r="T36" i="157"/>
  <c r="T23" i="157"/>
  <c r="T10" i="157"/>
  <c r="Q6" i="157"/>
  <c r="S336" i="156"/>
  <c r="S323" i="156"/>
  <c r="S244" i="156"/>
  <c r="S243" i="156"/>
  <c r="S161" i="156"/>
  <c r="S151" i="156"/>
  <c r="S150" i="156"/>
  <c r="V353" i="156"/>
  <c r="V352" i="156"/>
  <c r="V350" i="156"/>
  <c r="V348" i="156"/>
  <c r="V347" i="156"/>
  <c r="V346" i="156"/>
  <c r="V345" i="156"/>
  <c r="V332" i="156"/>
  <c r="V320" i="156"/>
  <c r="V316" i="156"/>
  <c r="V315" i="156"/>
  <c r="V313" i="156"/>
  <c r="V311" i="156"/>
  <c r="V310" i="156"/>
  <c r="V309" i="156"/>
  <c r="V308" i="156"/>
  <c r="V295" i="156"/>
  <c r="V305" i="156" s="1"/>
  <c r="V292" i="156"/>
  <c r="V291" i="156"/>
  <c r="V288" i="156"/>
  <c r="V285" i="156"/>
  <c r="V284" i="156"/>
  <c r="V283" i="156"/>
  <c r="V282" i="156"/>
  <c r="V281" i="156"/>
  <c r="V280" i="156"/>
  <c r="V261" i="156"/>
  <c r="V260" i="156"/>
  <c r="V258" i="156"/>
  <c r="V256" i="156"/>
  <c r="V255" i="156"/>
  <c r="V254" i="156"/>
  <c r="V253" i="156"/>
  <c r="V240" i="156"/>
  <c r="V250" i="156" s="1"/>
  <c r="V236" i="156"/>
  <c r="V235" i="156"/>
  <c r="V233" i="156"/>
  <c r="V231" i="156"/>
  <c r="V230" i="156"/>
  <c r="V229" i="156"/>
  <c r="V228" i="156"/>
  <c r="V214" i="156"/>
  <c r="V224" i="156" s="1"/>
  <c r="T16" i="37"/>
  <c r="V194" i="156"/>
  <c r="V191" i="156"/>
  <c r="V185" i="156"/>
  <c r="V182" i="156"/>
  <c r="V171" i="156"/>
  <c r="V158" i="156"/>
  <c r="V152" i="156"/>
  <c r="V149" i="156"/>
  <c r="V143" i="156"/>
  <c r="V140" i="156"/>
  <c r="V134" i="156"/>
  <c r="V131" i="156"/>
  <c r="V125" i="156"/>
  <c r="V122" i="156"/>
  <c r="V116" i="156"/>
  <c r="V113" i="156"/>
  <c r="V100" i="156"/>
  <c r="V94" i="156"/>
  <c r="V91" i="156"/>
  <c r="V78" i="156"/>
  <c r="V65" i="156"/>
  <c r="V59" i="156"/>
  <c r="V50" i="156"/>
  <c r="V47" i="156"/>
  <c r="V41" i="156"/>
  <c r="V38" i="156"/>
  <c r="V32" i="156"/>
  <c r="V29" i="156"/>
  <c r="V23" i="156"/>
  <c r="V20" i="156"/>
  <c r="V14" i="156"/>
  <c r="V11" i="156"/>
  <c r="U353" i="156"/>
  <c r="U352" i="156"/>
  <c r="U350" i="156"/>
  <c r="U348" i="156"/>
  <c r="U347" i="156"/>
  <c r="U346" i="156"/>
  <c r="U345" i="156"/>
  <c r="U332" i="156"/>
  <c r="U320" i="156"/>
  <c r="U316" i="156"/>
  <c r="U315" i="156"/>
  <c r="U313" i="156"/>
  <c r="U311" i="156"/>
  <c r="U310" i="156"/>
  <c r="U309" i="156"/>
  <c r="U308" i="156"/>
  <c r="U295" i="156"/>
  <c r="U305" i="156" s="1"/>
  <c r="U292" i="156"/>
  <c r="U291" i="156"/>
  <c r="U288" i="156"/>
  <c r="U285" i="156"/>
  <c r="U284" i="156"/>
  <c r="U283" i="156"/>
  <c r="U282" i="156"/>
  <c r="U281" i="156"/>
  <c r="U280" i="156"/>
  <c r="U261" i="156"/>
  <c r="U260" i="156"/>
  <c r="U258" i="156"/>
  <c r="U256" i="156"/>
  <c r="U255" i="156"/>
  <c r="U254" i="156"/>
  <c r="U253" i="156"/>
  <c r="U240" i="156"/>
  <c r="U236" i="156"/>
  <c r="U235" i="156"/>
  <c r="U233" i="156"/>
  <c r="U231" i="156"/>
  <c r="U230" i="156"/>
  <c r="U229" i="156"/>
  <c r="U228" i="156"/>
  <c r="U214" i="156"/>
  <c r="U224" i="156" s="1"/>
  <c r="S17" i="37"/>
  <c r="S16" i="37"/>
  <c r="S14" i="37"/>
  <c r="S12" i="37"/>
  <c r="S11" i="37"/>
  <c r="S10" i="37"/>
  <c r="S9" i="37"/>
  <c r="U194" i="156"/>
  <c r="U191" i="156"/>
  <c r="U185" i="156"/>
  <c r="U182" i="156"/>
  <c r="U171" i="156"/>
  <c r="U158" i="156"/>
  <c r="U152" i="156"/>
  <c r="U149" i="156"/>
  <c r="U143" i="156"/>
  <c r="U140" i="156"/>
  <c r="U134" i="156"/>
  <c r="U131" i="156"/>
  <c r="U125" i="156"/>
  <c r="U122" i="156"/>
  <c r="U116" i="156"/>
  <c r="U113" i="156"/>
  <c r="U100" i="156"/>
  <c r="U94" i="156"/>
  <c r="U91" i="156"/>
  <c r="U78" i="156"/>
  <c r="U65" i="156"/>
  <c r="U59" i="156"/>
  <c r="U50" i="156"/>
  <c r="U47" i="156"/>
  <c r="U41" i="156"/>
  <c r="U38" i="156"/>
  <c r="U32" i="156"/>
  <c r="U29" i="156"/>
  <c r="U23" i="156"/>
  <c r="U20" i="156"/>
  <c r="U14" i="156"/>
  <c r="U11" i="156"/>
  <c r="S36" i="37" l="1"/>
  <c r="S108" i="37"/>
  <c r="S147" i="37"/>
  <c r="S159" i="37"/>
  <c r="T108" i="37"/>
  <c r="T147" i="37"/>
  <c r="T159" i="37"/>
  <c r="S148" i="37"/>
  <c r="T36" i="37"/>
  <c r="T148" i="37"/>
  <c r="S111" i="37"/>
  <c r="S61" i="37"/>
  <c r="T61" i="37"/>
  <c r="S60" i="37"/>
  <c r="T60" i="37"/>
  <c r="S181" i="37"/>
  <c r="T181" i="37"/>
  <c r="S182" i="37"/>
  <c r="T182" i="37"/>
  <c r="S186" i="37"/>
  <c r="T186" i="37"/>
  <c r="S183" i="37"/>
  <c r="T183" i="37"/>
  <c r="S184" i="37"/>
  <c r="T184" i="37"/>
  <c r="S188" i="37"/>
  <c r="T188" i="37"/>
  <c r="S189" i="37"/>
  <c r="T189" i="37"/>
  <c r="T46" i="37"/>
  <c r="S47" i="37"/>
  <c r="T47" i="37"/>
  <c r="S49" i="37"/>
  <c r="T49" i="37"/>
  <c r="S51" i="37"/>
  <c r="T51" i="37"/>
  <c r="S53" i="37"/>
  <c r="T53" i="37"/>
  <c r="S54" i="37"/>
  <c r="T54" i="37"/>
  <c r="S210" i="37"/>
  <c r="T210" i="37"/>
  <c r="S205" i="37"/>
  <c r="T205" i="37"/>
  <c r="S206" i="37"/>
  <c r="T206" i="37"/>
  <c r="S193" i="37"/>
  <c r="T193" i="37"/>
  <c r="S194" i="37"/>
  <c r="T194" i="37"/>
  <c r="S198" i="37"/>
  <c r="T198" i="37"/>
  <c r="S195" i="37"/>
  <c r="T195" i="37"/>
  <c r="S196" i="37"/>
  <c r="T196" i="37"/>
  <c r="S200" i="37"/>
  <c r="T200" i="37"/>
  <c r="S201" i="37"/>
  <c r="T201" i="37"/>
  <c r="S197" i="37"/>
  <c r="T197" i="37"/>
  <c r="S170" i="37"/>
  <c r="T170" i="37"/>
  <c r="S169" i="37"/>
  <c r="T169" i="37"/>
  <c r="S174" i="37"/>
  <c r="T174" i="37"/>
  <c r="S171" i="37"/>
  <c r="T171" i="37"/>
  <c r="S172" i="37"/>
  <c r="T172" i="37"/>
  <c r="S176" i="37"/>
  <c r="T176" i="37"/>
  <c r="S177" i="37"/>
  <c r="T177" i="37"/>
  <c r="S173" i="37"/>
  <c r="T173" i="37"/>
  <c r="S165" i="37"/>
  <c r="T165" i="37"/>
  <c r="S164" i="37"/>
  <c r="T164" i="37"/>
  <c r="S160" i="37"/>
  <c r="T160" i="37"/>
  <c r="S162" i="37"/>
  <c r="T162" i="37"/>
  <c r="S157" i="37"/>
  <c r="T157" i="37"/>
  <c r="S158" i="37"/>
  <c r="T158" i="37"/>
  <c r="S145" i="37"/>
  <c r="T145" i="37"/>
  <c r="S146" i="37"/>
  <c r="T146" i="37"/>
  <c r="S150" i="37"/>
  <c r="T150" i="37"/>
  <c r="S153" i="37"/>
  <c r="T153" i="37"/>
  <c r="S152" i="37"/>
  <c r="T152" i="37"/>
  <c r="S106" i="37"/>
  <c r="T106" i="37"/>
  <c r="S107" i="37"/>
  <c r="T107" i="37"/>
  <c r="T111" i="37"/>
  <c r="S109" i="37"/>
  <c r="T109" i="37"/>
  <c r="S114" i="37"/>
  <c r="T114" i="37"/>
  <c r="S113" i="37"/>
  <c r="T113" i="37"/>
  <c r="T90" i="37"/>
  <c r="S89" i="37"/>
  <c r="S90" i="37"/>
  <c r="T89" i="37"/>
  <c r="S84" i="37"/>
  <c r="S85" i="37"/>
  <c r="T84" i="37"/>
  <c r="T85" i="37"/>
  <c r="S87" i="37"/>
  <c r="T87" i="37"/>
  <c r="S82" i="37"/>
  <c r="S83" i="37"/>
  <c r="T82" i="37"/>
  <c r="T83" i="37"/>
  <c r="T78" i="37"/>
  <c r="S77" i="37"/>
  <c r="S78" i="37"/>
  <c r="T77" i="37"/>
  <c r="S75" i="37"/>
  <c r="T75" i="37"/>
  <c r="S73" i="37"/>
  <c r="T72" i="37"/>
  <c r="T73" i="37"/>
  <c r="S72" i="37"/>
  <c r="S70" i="37"/>
  <c r="S71" i="37"/>
  <c r="T70" i="37"/>
  <c r="T71" i="37"/>
  <c r="S42" i="37"/>
  <c r="T41" i="37"/>
  <c r="T42" i="37"/>
  <c r="S41" i="37"/>
  <c r="S37" i="37"/>
  <c r="T37" i="37"/>
  <c r="S39" i="37"/>
  <c r="T39" i="37"/>
  <c r="T35" i="37"/>
  <c r="S34" i="37"/>
  <c r="S35" i="37"/>
  <c r="T34" i="37"/>
  <c r="S27" i="37"/>
  <c r="T27" i="37"/>
  <c r="S24" i="37"/>
  <c r="T23" i="37"/>
  <c r="S25" i="37"/>
  <c r="S22" i="37"/>
  <c r="T25" i="37"/>
  <c r="S23" i="37"/>
  <c r="T22" i="37"/>
  <c r="S219" i="37"/>
  <c r="T219" i="37"/>
  <c r="S220" i="37"/>
  <c r="T220" i="37"/>
  <c r="T218" i="37"/>
  <c r="S217" i="37"/>
  <c r="S218" i="37"/>
  <c r="T217" i="37"/>
  <c r="S225" i="37"/>
  <c r="T224" i="37"/>
  <c r="T225" i="37"/>
  <c r="S222" i="37"/>
  <c r="S224" i="37"/>
  <c r="T222" i="37"/>
  <c r="S134" i="37"/>
  <c r="T133" i="37"/>
  <c r="S135" i="37"/>
  <c r="T134" i="37"/>
  <c r="S136" i="37"/>
  <c r="T135" i="37"/>
  <c r="S133" i="37"/>
  <c r="T136" i="37"/>
  <c r="S140" i="37"/>
  <c r="T138" i="37"/>
  <c r="S141" i="37"/>
  <c r="T140" i="37"/>
  <c r="T141" i="37"/>
  <c r="S138" i="37"/>
  <c r="S129" i="37"/>
  <c r="T128" i="37"/>
  <c r="T129" i="37"/>
  <c r="S125" i="37"/>
  <c r="S128" i="37"/>
  <c r="T125" i="37"/>
  <c r="S117" i="37"/>
  <c r="S121" i="37"/>
  <c r="T117" i="37"/>
  <c r="T120" i="37"/>
  <c r="S118" i="37"/>
  <c r="S122" i="37"/>
  <c r="T121" i="37"/>
  <c r="S119" i="37"/>
  <c r="S230" i="37" s="1"/>
  <c r="T118" i="37"/>
  <c r="T122" i="37"/>
  <c r="S120" i="37"/>
  <c r="T119" i="37"/>
  <c r="T230" i="37" s="1"/>
  <c r="S101" i="37"/>
  <c r="T101" i="37"/>
  <c r="S102" i="37"/>
  <c r="T102" i="37"/>
  <c r="S99" i="37"/>
  <c r="T99" i="37"/>
  <c r="S97" i="37"/>
  <c r="S94" i="37"/>
  <c r="T94" i="37"/>
  <c r="T97" i="37"/>
  <c r="S95" i="37"/>
  <c r="T95" i="37"/>
  <c r="S96" i="37"/>
  <c r="T96" i="37"/>
  <c r="S65" i="37"/>
  <c r="T65" i="37"/>
  <c r="S66" i="37"/>
  <c r="T66" i="37"/>
  <c r="S63" i="37"/>
  <c r="T63" i="37"/>
  <c r="S58" i="37"/>
  <c r="T58" i="37"/>
  <c r="S59" i="37"/>
  <c r="T59" i="37"/>
  <c r="R322" i="157"/>
  <c r="V179" i="156"/>
  <c r="U179" i="156"/>
  <c r="T19" i="57"/>
  <c r="Q14" i="57"/>
  <c r="T302" i="157"/>
  <c r="T314" i="157" s="1"/>
  <c r="U302" i="157"/>
  <c r="U314" i="157" s="1"/>
  <c r="T152" i="157"/>
  <c r="U152" i="157"/>
  <c r="U143" i="157"/>
  <c r="T143" i="157"/>
  <c r="T118" i="157"/>
  <c r="T130" i="157" s="1"/>
  <c r="U118" i="157"/>
  <c r="U130" i="157" s="1"/>
  <c r="U92" i="157"/>
  <c r="T92" i="157"/>
  <c r="T81" i="157"/>
  <c r="U81" i="157"/>
  <c r="U69" i="157"/>
  <c r="T69" i="157"/>
  <c r="T60" i="157"/>
  <c r="U60" i="157"/>
  <c r="U51" i="157"/>
  <c r="T51" i="157"/>
  <c r="T42" i="157"/>
  <c r="U42" i="157"/>
  <c r="U33" i="157"/>
  <c r="T33" i="157"/>
  <c r="T20" i="157"/>
  <c r="U20" i="157"/>
  <c r="U342" i="156"/>
  <c r="V342" i="156"/>
  <c r="U330" i="156"/>
  <c r="V330" i="156"/>
  <c r="U250" i="156"/>
  <c r="U262" i="156" s="1"/>
  <c r="U197" i="156"/>
  <c r="V197" i="156"/>
  <c r="U155" i="156"/>
  <c r="V188" i="156"/>
  <c r="U188" i="156"/>
  <c r="V168" i="156"/>
  <c r="U168" i="156"/>
  <c r="V155" i="156"/>
  <c r="V146" i="156"/>
  <c r="U146" i="156"/>
  <c r="V137" i="156"/>
  <c r="U137" i="156"/>
  <c r="U128" i="156"/>
  <c r="V128" i="156"/>
  <c r="U119" i="156"/>
  <c r="V119" i="156"/>
  <c r="V110" i="156"/>
  <c r="U110" i="156"/>
  <c r="U97" i="156"/>
  <c r="V97" i="156"/>
  <c r="V35" i="156"/>
  <c r="V88" i="156"/>
  <c r="U88" i="156"/>
  <c r="U75" i="156"/>
  <c r="V75" i="156"/>
  <c r="V62" i="156"/>
  <c r="U62" i="156"/>
  <c r="U53" i="156"/>
  <c r="V53" i="156"/>
  <c r="U44" i="156"/>
  <c r="V44" i="156"/>
  <c r="U35" i="156"/>
  <c r="V26" i="156"/>
  <c r="U26" i="156"/>
  <c r="V17" i="156"/>
  <c r="U17" i="156"/>
  <c r="U200" i="156"/>
  <c r="V205" i="156"/>
  <c r="S203" i="156"/>
  <c r="S204" i="156"/>
  <c r="U205" i="156"/>
  <c r="V200" i="156"/>
  <c r="S26" i="46"/>
  <c r="T159" i="157"/>
  <c r="T334" i="157"/>
  <c r="U334" i="157"/>
  <c r="T329" i="157"/>
  <c r="U329" i="157"/>
  <c r="T26" i="46"/>
  <c r="T21" i="46"/>
  <c r="S26" i="57"/>
  <c r="T26" i="57"/>
  <c r="S21" i="57"/>
  <c r="T234" i="157"/>
  <c r="U234" i="157"/>
  <c r="T229" i="157"/>
  <c r="U229" i="157"/>
  <c r="T184" i="157"/>
  <c r="U184" i="157"/>
  <c r="T179" i="157"/>
  <c r="U179" i="157"/>
  <c r="T259" i="157"/>
  <c r="U259" i="157"/>
  <c r="T254" i="157"/>
  <c r="U254" i="157"/>
  <c r="T125" i="157"/>
  <c r="U125" i="157"/>
  <c r="T279" i="157"/>
  <c r="U279" i="157"/>
  <c r="U209" i="157"/>
  <c r="T204" i="157"/>
  <c r="U204" i="157"/>
  <c r="U307" i="156"/>
  <c r="V307" i="156"/>
  <c r="U232" i="156"/>
  <c r="U227" i="156"/>
  <c r="V227" i="156"/>
  <c r="U252" i="156"/>
  <c r="V252" i="156"/>
  <c r="U287" i="156"/>
  <c r="T21" i="57"/>
  <c r="V257" i="156"/>
  <c r="T214" i="157"/>
  <c r="T14" i="37"/>
  <c r="T236" i="37" s="1"/>
  <c r="T11" i="37"/>
  <c r="T17" i="37"/>
  <c r="T12" i="37"/>
  <c r="T10" i="37"/>
  <c r="T231" i="37" s="1"/>
  <c r="T9" i="37"/>
  <c r="T31" i="57"/>
  <c r="U154" i="157"/>
  <c r="V349" i="156"/>
  <c r="U344" i="156"/>
  <c r="T339" i="157"/>
  <c r="T304" i="157"/>
  <c r="U304" i="157"/>
  <c r="U264" i="157"/>
  <c r="T264" i="157"/>
  <c r="T239" i="157"/>
  <c r="U239" i="157"/>
  <c r="U214" i="157"/>
  <c r="T189" i="157"/>
  <c r="U189" i="157"/>
  <c r="T154" i="157"/>
  <c r="T120" i="157"/>
  <c r="U120" i="157"/>
  <c r="T94" i="157"/>
  <c r="U94" i="157"/>
  <c r="T99" i="157"/>
  <c r="U99" i="157"/>
  <c r="S239" i="37"/>
  <c r="S31" i="57"/>
  <c r="T31" i="46"/>
  <c r="U159" i="157"/>
  <c r="U339" i="157"/>
  <c r="T209" i="157"/>
  <c r="U317" i="156"/>
  <c r="V237" i="156"/>
  <c r="V317" i="156"/>
  <c r="V344" i="156"/>
  <c r="V262" i="156"/>
  <c r="U257" i="156"/>
  <c r="U312" i="156"/>
  <c r="U237" i="156"/>
  <c r="V232" i="156"/>
  <c r="V312" i="156"/>
  <c r="U349" i="156"/>
  <c r="V287" i="156"/>
  <c r="T239" i="37" l="1"/>
  <c r="S233" i="37"/>
  <c r="S231" i="37"/>
  <c r="S236" i="37"/>
  <c r="S240" i="37"/>
  <c r="S232" i="37"/>
  <c r="T240" i="37"/>
  <c r="T180" i="37"/>
  <c r="S180" i="37"/>
  <c r="T190" i="37"/>
  <c r="S185" i="37"/>
  <c r="S190" i="37"/>
  <c r="T185" i="37"/>
  <c r="T45" i="37"/>
  <c r="T55" i="37"/>
  <c r="S50" i="37"/>
  <c r="T50" i="37"/>
  <c r="T209" i="37"/>
  <c r="S209" i="37"/>
  <c r="S214" i="37"/>
  <c r="T204" i="37"/>
  <c r="T214" i="37"/>
  <c r="S204" i="37"/>
  <c r="S192" i="37"/>
  <c r="T192" i="37"/>
  <c r="T202" i="37"/>
  <c r="S202" i="37"/>
  <c r="S168" i="37"/>
  <c r="T168" i="37"/>
  <c r="S161" i="37"/>
  <c r="T161" i="37"/>
  <c r="S166" i="37"/>
  <c r="T166" i="37"/>
  <c r="S156" i="37"/>
  <c r="T156" i="37"/>
  <c r="S144" i="37"/>
  <c r="T144" i="37"/>
  <c r="S149" i="37"/>
  <c r="T154" i="37"/>
  <c r="S154" i="37"/>
  <c r="T149" i="37"/>
  <c r="S105" i="37"/>
  <c r="T105" i="37"/>
  <c r="T115" i="37"/>
  <c r="S110" i="37"/>
  <c r="S115" i="37"/>
  <c r="T110" i="37"/>
  <c r="T86" i="37"/>
  <c r="S86" i="37"/>
  <c r="T81" i="37"/>
  <c r="S91" i="37"/>
  <c r="T91" i="37"/>
  <c r="S81" i="37"/>
  <c r="T74" i="37"/>
  <c r="S74" i="37"/>
  <c r="S69" i="37"/>
  <c r="T69" i="37"/>
  <c r="S38" i="37"/>
  <c r="T38" i="37"/>
  <c r="T33" i="37"/>
  <c r="S33" i="37"/>
  <c r="S43" i="37"/>
  <c r="T43" i="37"/>
  <c r="S26" i="37"/>
  <c r="T26" i="37"/>
  <c r="S21" i="37"/>
  <c r="T21" i="37"/>
  <c r="T233" i="37"/>
  <c r="T232" i="37"/>
  <c r="T216" i="37"/>
  <c r="S216" i="37"/>
  <c r="S221" i="37"/>
  <c r="T221" i="37"/>
  <c r="T132" i="37"/>
  <c r="S132" i="37"/>
  <c r="S137" i="37"/>
  <c r="T142" i="37"/>
  <c r="T137" i="37"/>
  <c r="S142" i="37"/>
  <c r="T124" i="37"/>
  <c r="S124" i="37"/>
  <c r="T98" i="37"/>
  <c r="S98" i="37"/>
  <c r="T103" i="37"/>
  <c r="S93" i="37"/>
  <c r="T229" i="37"/>
  <c r="T93" i="37"/>
  <c r="S103" i="37"/>
  <c r="S62" i="37"/>
  <c r="T62" i="37"/>
  <c r="T57" i="37"/>
  <c r="S67" i="37"/>
  <c r="T67" i="37"/>
  <c r="S57" i="37"/>
  <c r="S13" i="37"/>
  <c r="S8" i="37"/>
  <c r="S130" i="37"/>
  <c r="T13" i="37"/>
  <c r="T8" i="37"/>
  <c r="U164" i="157"/>
  <c r="V354" i="156"/>
  <c r="T164" i="157"/>
  <c r="U104" i="157"/>
  <c r="T104" i="157"/>
  <c r="U354" i="156"/>
  <c r="T130" i="37"/>
  <c r="T235" i="37" l="1"/>
  <c r="S79" i="37"/>
  <c r="T79" i="37"/>
  <c r="S235" i="37"/>
  <c r="T31" i="37"/>
  <c r="S31" i="37"/>
  <c r="T226" i="37"/>
  <c r="S226" i="37"/>
  <c r="T228" i="37"/>
  <c r="S282" i="156"/>
  <c r="F282" i="156"/>
  <c r="D282" i="156"/>
  <c r="D119" i="37" l="1"/>
  <c r="D230" i="37" s="1"/>
  <c r="B119" i="37"/>
  <c r="B230" i="37" s="1"/>
  <c r="Q119" i="37"/>
  <c r="Q230" i="37" s="1"/>
  <c r="E282" i="156"/>
  <c r="G267" i="156"/>
  <c r="R282" i="156"/>
  <c r="T267" i="156"/>
  <c r="W267" i="156"/>
  <c r="C5" i="37"/>
  <c r="D6" i="157"/>
  <c r="C5" i="57" s="1"/>
  <c r="C119" i="37" l="1"/>
  <c r="C230" i="37" s="1"/>
  <c r="P119" i="37"/>
  <c r="P230" i="37" s="1"/>
  <c r="G282" i="156"/>
  <c r="W282" i="156"/>
  <c r="T282" i="156"/>
  <c r="C5" i="46"/>
  <c r="R146" i="157"/>
  <c r="U119" i="37" l="1"/>
  <c r="U230" i="37" s="1"/>
  <c r="E119" i="37"/>
  <c r="E230" i="37" s="1"/>
  <c r="R119" i="37"/>
  <c r="R230" i="37" s="1"/>
  <c r="W142" i="156" l="1"/>
  <c r="T142" i="156"/>
  <c r="W141" i="156"/>
  <c r="T141" i="156"/>
  <c r="T140" i="156" l="1"/>
  <c r="S158" i="156"/>
  <c r="F158" i="156"/>
  <c r="D158" i="156"/>
  <c r="S75" i="157"/>
  <c r="T217" i="156"/>
  <c r="B1" i="157"/>
  <c r="S168" i="156" l="1"/>
  <c r="E163" i="156"/>
  <c r="R15" i="57"/>
  <c r="R17" i="57"/>
  <c r="R18" i="57"/>
  <c r="R13" i="46"/>
  <c r="R10" i="46"/>
  <c r="R15" i="46"/>
  <c r="R11" i="46"/>
  <c r="R17" i="46"/>
  <c r="R12" i="46"/>
  <c r="R18" i="46"/>
  <c r="S26" i="157"/>
  <c r="S38" i="157"/>
  <c r="S64" i="157"/>
  <c r="S112" i="157"/>
  <c r="S136" i="157"/>
  <c r="S148" i="157"/>
  <c r="S170" i="157"/>
  <c r="S194" i="157"/>
  <c r="S218" i="157"/>
  <c r="S246" i="157"/>
  <c r="S270" i="157"/>
  <c r="S294" i="157"/>
  <c r="S318" i="157"/>
  <c r="S11" i="157"/>
  <c r="S27" i="157"/>
  <c r="S55" i="157"/>
  <c r="S65" i="157"/>
  <c r="S109" i="157"/>
  <c r="S137" i="157"/>
  <c r="S195" i="157"/>
  <c r="S219" i="157"/>
  <c r="S243" i="157"/>
  <c r="S271" i="157"/>
  <c r="S295" i="157"/>
  <c r="S319" i="157"/>
  <c r="S12" i="157"/>
  <c r="S24" i="157"/>
  <c r="S46" i="157"/>
  <c r="S56" i="157"/>
  <c r="S73" i="157"/>
  <c r="S85" i="157"/>
  <c r="S110" i="157"/>
  <c r="S134" i="157"/>
  <c r="S168" i="157"/>
  <c r="S196" i="157"/>
  <c r="S220" i="157"/>
  <c r="S244" i="157"/>
  <c r="S268" i="157"/>
  <c r="S296" i="157"/>
  <c r="S320" i="157"/>
  <c r="S13" i="157"/>
  <c r="S25" i="157"/>
  <c r="S37" i="157"/>
  <c r="S47" i="157"/>
  <c r="S74" i="157"/>
  <c r="S86" i="157"/>
  <c r="S111" i="157"/>
  <c r="S135" i="157"/>
  <c r="S147" i="157"/>
  <c r="S169" i="157"/>
  <c r="S193" i="157"/>
  <c r="S221" i="157"/>
  <c r="S245" i="157"/>
  <c r="S269" i="157"/>
  <c r="S293" i="157"/>
  <c r="S321" i="157"/>
  <c r="T15" i="156"/>
  <c r="T31" i="156"/>
  <c r="T48" i="156"/>
  <c r="T57" i="156"/>
  <c r="T66" i="156"/>
  <c r="T79" i="156"/>
  <c r="T84" i="156"/>
  <c r="T92" i="156"/>
  <c r="T101" i="156"/>
  <c r="T106" i="156"/>
  <c r="T114" i="156"/>
  <c r="T123" i="156"/>
  <c r="T136" i="156"/>
  <c r="T154" i="156"/>
  <c r="T161" i="156"/>
  <c r="T218" i="156"/>
  <c r="T244" i="156"/>
  <c r="T270" i="156"/>
  <c r="T299" i="156"/>
  <c r="T324" i="156"/>
  <c r="T336" i="156"/>
  <c r="T33" i="156"/>
  <c r="T49" i="156"/>
  <c r="T58" i="156"/>
  <c r="T67" i="156"/>
  <c r="T73" i="156"/>
  <c r="T80" i="156"/>
  <c r="T86" i="156"/>
  <c r="T93" i="156"/>
  <c r="T102" i="156"/>
  <c r="T108" i="156"/>
  <c r="T115" i="156"/>
  <c r="T124" i="156"/>
  <c r="T132" i="156"/>
  <c r="T150" i="156"/>
  <c r="T162" i="156"/>
  <c r="T172" i="156"/>
  <c r="T183" i="156"/>
  <c r="T192" i="156"/>
  <c r="T215" i="156"/>
  <c r="T220" i="156"/>
  <c r="T241" i="156"/>
  <c r="T246" i="156"/>
  <c r="T266" i="156"/>
  <c r="T273" i="156"/>
  <c r="T296" i="156"/>
  <c r="T301" i="156"/>
  <c r="T321" i="156"/>
  <c r="T326" i="156"/>
  <c r="T333" i="156"/>
  <c r="T338" i="156"/>
  <c r="G162" i="156"/>
  <c r="T12" i="156"/>
  <c r="T21" i="156"/>
  <c r="T34" i="156"/>
  <c r="T51" i="156"/>
  <c r="T60" i="156"/>
  <c r="T74" i="156"/>
  <c r="T81" i="156"/>
  <c r="T87" i="156"/>
  <c r="T95" i="156"/>
  <c r="T103" i="156"/>
  <c r="T109" i="156"/>
  <c r="T117" i="156"/>
  <c r="T126" i="156"/>
  <c r="T133" i="156"/>
  <c r="T144" i="156"/>
  <c r="T151" i="156"/>
  <c r="T159" i="156"/>
  <c r="T166" i="156"/>
  <c r="T173" i="156"/>
  <c r="T184" i="156"/>
  <c r="T193" i="156"/>
  <c r="T216" i="156"/>
  <c r="T222" i="156"/>
  <c r="T242" i="156"/>
  <c r="T248" i="156"/>
  <c r="T268" i="156"/>
  <c r="T276" i="156"/>
  <c r="T297" i="156"/>
  <c r="T303" i="156"/>
  <c r="T322" i="156"/>
  <c r="T328" i="156"/>
  <c r="T334" i="156"/>
  <c r="T340" i="156"/>
  <c r="T13" i="156"/>
  <c r="T22" i="156"/>
  <c r="T30" i="156"/>
  <c r="T69" i="156"/>
  <c r="T82" i="156"/>
  <c r="T104" i="156"/>
  <c r="T127" i="156"/>
  <c r="T135" i="156"/>
  <c r="T145" i="156"/>
  <c r="T153" i="156"/>
  <c r="T160" i="156"/>
  <c r="T167" i="156"/>
  <c r="T186" i="156"/>
  <c r="T195" i="156"/>
  <c r="T230" i="156"/>
  <c r="T223" i="156"/>
  <c r="T243" i="156"/>
  <c r="T249" i="156"/>
  <c r="T269" i="156"/>
  <c r="T277" i="156"/>
  <c r="T298" i="156"/>
  <c r="T304" i="156"/>
  <c r="T323" i="156"/>
  <c r="T329" i="156"/>
  <c r="T335" i="156"/>
  <c r="T341" i="156"/>
  <c r="T68" i="156"/>
  <c r="T42" i="156"/>
  <c r="T40" i="156"/>
  <c r="T39" i="156"/>
  <c r="R11" i="57"/>
  <c r="R12" i="57"/>
  <c r="R13" i="57"/>
  <c r="S14" i="157"/>
  <c r="R22" i="46"/>
  <c r="V171" i="157"/>
  <c r="S171" i="157"/>
  <c r="E158" i="156"/>
  <c r="R158" i="156"/>
  <c r="S114" i="157"/>
  <c r="R60" i="37" l="1"/>
  <c r="R46" i="37"/>
  <c r="T265" i="156"/>
  <c r="R14" i="57"/>
  <c r="R27" i="46"/>
  <c r="R14" i="46"/>
  <c r="T337" i="156"/>
  <c r="T325" i="156"/>
  <c r="T245" i="156"/>
  <c r="T300" i="156"/>
  <c r="T272" i="156"/>
  <c r="R278" i="156"/>
  <c r="R293" i="156" s="1"/>
  <c r="T219" i="156"/>
  <c r="R168" i="156"/>
  <c r="T204" i="156"/>
  <c r="T203" i="156"/>
  <c r="T209" i="156"/>
  <c r="T201" i="156"/>
  <c r="T202" i="156"/>
  <c r="T208" i="156"/>
  <c r="T105" i="156"/>
  <c r="T83" i="156"/>
  <c r="R9" i="46"/>
  <c r="S255" i="157"/>
  <c r="S280" i="157"/>
  <c r="S305" i="157"/>
  <c r="S121" i="157"/>
  <c r="S230" i="157"/>
  <c r="T295" i="156"/>
  <c r="T182" i="156"/>
  <c r="T131" i="156"/>
  <c r="T56" i="156"/>
  <c r="S108" i="157"/>
  <c r="S267" i="157"/>
  <c r="S279" i="157" s="1"/>
  <c r="T345" i="156"/>
  <c r="S242" i="157"/>
  <c r="S254" i="157" s="1"/>
  <c r="S84" i="157"/>
  <c r="T214" i="156"/>
  <c r="T227" i="156" s="1"/>
  <c r="T233" i="156"/>
  <c r="T91" i="156"/>
  <c r="T47" i="156"/>
  <c r="T288" i="156"/>
  <c r="T258" i="156"/>
  <c r="T313" i="156"/>
  <c r="T253" i="156"/>
  <c r="T149" i="156"/>
  <c r="T122" i="156"/>
  <c r="T347" i="156"/>
  <c r="S292" i="157"/>
  <c r="S146" i="157"/>
  <c r="S217" i="157"/>
  <c r="S229" i="157" s="1"/>
  <c r="T332" i="156"/>
  <c r="T171" i="156"/>
  <c r="T179" i="156" s="1"/>
  <c r="T65" i="156"/>
  <c r="T38" i="156"/>
  <c r="T125" i="156"/>
  <c r="T191" i="156"/>
  <c r="T143" i="156"/>
  <c r="T146" i="156" s="1"/>
  <c r="T20" i="156"/>
  <c r="T152" i="156"/>
  <c r="T11" i="156"/>
  <c r="R25" i="57"/>
  <c r="R24" i="57"/>
  <c r="R27" i="57"/>
  <c r="R23" i="57"/>
  <c r="R29" i="57"/>
  <c r="R30" i="57"/>
  <c r="R24" i="46"/>
  <c r="R23" i="46"/>
  <c r="R30" i="46"/>
  <c r="R29" i="46"/>
  <c r="R25" i="46"/>
  <c r="S95" i="157"/>
  <c r="S54" i="157"/>
  <c r="S155" i="157"/>
  <c r="S317" i="157"/>
  <c r="S63" i="157"/>
  <c r="S180" i="157"/>
  <c r="S45" i="157"/>
  <c r="S192" i="157"/>
  <c r="S204" i="157" s="1"/>
  <c r="S330" i="157"/>
  <c r="S98" i="157"/>
  <c r="S133" i="157"/>
  <c r="S23" i="157"/>
  <c r="S205" i="157"/>
  <c r="S72" i="157"/>
  <c r="S201" i="157"/>
  <c r="S176" i="157"/>
  <c r="S323" i="157"/>
  <c r="S16" i="157"/>
  <c r="S31" i="157"/>
  <c r="S58" i="157"/>
  <c r="S79" i="157"/>
  <c r="S116" i="157"/>
  <c r="S142" i="157"/>
  <c r="S251" i="157"/>
  <c r="V251" i="157"/>
  <c r="S223" i="157"/>
  <c r="S325" i="157"/>
  <c r="S276" i="157"/>
  <c r="S281" i="157"/>
  <c r="S233" i="157"/>
  <c r="S123" i="157"/>
  <c r="S332" i="157"/>
  <c r="S256" i="157"/>
  <c r="S208" i="157"/>
  <c r="S307" i="157"/>
  <c r="S231" i="157"/>
  <c r="S282" i="157"/>
  <c r="S206" i="157"/>
  <c r="S124" i="157"/>
  <c r="S49" i="157"/>
  <c r="S141" i="157"/>
  <c r="S301" i="157"/>
  <c r="S198" i="157"/>
  <c r="S18" i="157"/>
  <c r="S32" i="157"/>
  <c r="S59" i="157"/>
  <c r="S80" i="157"/>
  <c r="S117" i="157"/>
  <c r="S150" i="157"/>
  <c r="S173" i="157"/>
  <c r="S225" i="157"/>
  <c r="S326" i="157"/>
  <c r="S298" i="157"/>
  <c r="S29" i="157"/>
  <c r="S77" i="157"/>
  <c r="S250" i="157"/>
  <c r="V250" i="157"/>
  <c r="S275" i="157"/>
  <c r="S183" i="157"/>
  <c r="S200" i="157"/>
  <c r="S19" i="157"/>
  <c r="S40" i="157"/>
  <c r="S67" i="157"/>
  <c r="S88" i="157"/>
  <c r="S139" i="157"/>
  <c r="S248" i="157"/>
  <c r="V248" i="157"/>
  <c r="S175" i="157"/>
  <c r="S226" i="157"/>
  <c r="S273" i="157"/>
  <c r="S300" i="157"/>
  <c r="S96" i="157"/>
  <c r="S10" i="157"/>
  <c r="S333" i="157"/>
  <c r="S257" i="157"/>
  <c r="S181" i="157"/>
  <c r="S156" i="157"/>
  <c r="S36" i="157"/>
  <c r="S97" i="157"/>
  <c r="S308" i="157"/>
  <c r="S232" i="157"/>
  <c r="S122" i="157"/>
  <c r="S331" i="157"/>
  <c r="S283" i="157"/>
  <c r="S207" i="157"/>
  <c r="S158" i="157"/>
  <c r="S306" i="157"/>
  <c r="S258" i="157"/>
  <c r="S182" i="157"/>
  <c r="S157" i="157"/>
  <c r="T158" i="156"/>
  <c r="T134" i="156"/>
  <c r="T310" i="156"/>
  <c r="T185" i="156"/>
  <c r="T291" i="156"/>
  <c r="T194" i="156"/>
  <c r="T29" i="156"/>
  <c r="T350" i="156"/>
  <c r="T320" i="156"/>
  <c r="T308" i="156"/>
  <c r="T281" i="156"/>
  <c r="T240" i="156"/>
  <c r="T228" i="156"/>
  <c r="T32" i="156"/>
  <c r="T100" i="156"/>
  <c r="T23" i="156"/>
  <c r="T78" i="156"/>
  <c r="T113" i="156"/>
  <c r="T353" i="156"/>
  <c r="T316" i="156"/>
  <c r="T292" i="156"/>
  <c r="T261" i="156"/>
  <c r="T236" i="156"/>
  <c r="T346" i="156"/>
  <c r="T309" i="156"/>
  <c r="T283" i="156"/>
  <c r="T254" i="156"/>
  <c r="T229" i="156"/>
  <c r="T116" i="156"/>
  <c r="T50" i="156"/>
  <c r="T348" i="156"/>
  <c r="T311" i="156"/>
  <c r="T285" i="156"/>
  <c r="T256" i="156"/>
  <c r="T231" i="156"/>
  <c r="T284" i="156"/>
  <c r="T255" i="156"/>
  <c r="T352" i="156"/>
  <c r="T315" i="156"/>
  <c r="T260" i="156"/>
  <c r="T235" i="156"/>
  <c r="T59" i="156"/>
  <c r="T14" i="156"/>
  <c r="T41" i="156"/>
  <c r="S167" i="157"/>
  <c r="S126" i="157"/>
  <c r="W162" i="156"/>
  <c r="R48" i="37" l="1"/>
  <c r="R208" i="37"/>
  <c r="R207" i="37"/>
  <c r="R148" i="37"/>
  <c r="R108" i="37"/>
  <c r="R147" i="37"/>
  <c r="R159" i="37"/>
  <c r="R36" i="37"/>
  <c r="R61" i="37"/>
  <c r="R182" i="37"/>
  <c r="R186" i="37"/>
  <c r="R184" i="37"/>
  <c r="R183" i="37"/>
  <c r="R188" i="37"/>
  <c r="R189" i="37"/>
  <c r="R47" i="37"/>
  <c r="R49" i="37"/>
  <c r="R51" i="37"/>
  <c r="R53" i="37"/>
  <c r="R54" i="37"/>
  <c r="R205" i="37"/>
  <c r="R206" i="37"/>
  <c r="R193" i="37"/>
  <c r="R194" i="37"/>
  <c r="R196" i="37"/>
  <c r="R195" i="37"/>
  <c r="R170" i="37"/>
  <c r="R169" i="37"/>
  <c r="R168" i="37"/>
  <c r="R172" i="37"/>
  <c r="R171" i="37"/>
  <c r="R160" i="37"/>
  <c r="R158" i="37"/>
  <c r="R156" i="37"/>
  <c r="R157" i="37"/>
  <c r="R146" i="37"/>
  <c r="R144" i="37"/>
  <c r="R145" i="37"/>
  <c r="R106" i="37"/>
  <c r="R107" i="37"/>
  <c r="R109" i="37"/>
  <c r="R105" i="37"/>
  <c r="R85" i="37"/>
  <c r="R84" i="37"/>
  <c r="R83" i="37"/>
  <c r="R82" i="37"/>
  <c r="R72" i="37"/>
  <c r="R73" i="37"/>
  <c r="R71" i="37"/>
  <c r="R70" i="37"/>
  <c r="R37" i="37"/>
  <c r="R39" i="37"/>
  <c r="R35" i="37"/>
  <c r="R34" i="37"/>
  <c r="R22" i="37"/>
  <c r="R24" i="37"/>
  <c r="R23" i="37"/>
  <c r="R25" i="37"/>
  <c r="R219" i="37"/>
  <c r="R220" i="37"/>
  <c r="R218" i="37"/>
  <c r="R217" i="37"/>
  <c r="R224" i="37"/>
  <c r="R225" i="37"/>
  <c r="R222" i="37"/>
  <c r="R136" i="37"/>
  <c r="R133" i="37"/>
  <c r="R134" i="37"/>
  <c r="R135" i="37"/>
  <c r="R141" i="37"/>
  <c r="R138" i="37"/>
  <c r="R140" i="37"/>
  <c r="R129" i="37"/>
  <c r="R128" i="37"/>
  <c r="R125" i="37"/>
  <c r="R121" i="37"/>
  <c r="R120" i="37"/>
  <c r="R122" i="37"/>
  <c r="R118" i="37"/>
  <c r="R101" i="37"/>
  <c r="R102" i="37"/>
  <c r="R99" i="37"/>
  <c r="R97" i="37"/>
  <c r="R96" i="37"/>
  <c r="R95" i="37"/>
  <c r="R94" i="37"/>
  <c r="R65" i="37"/>
  <c r="R66" i="37"/>
  <c r="R63" i="37"/>
  <c r="R59" i="37"/>
  <c r="R58" i="37"/>
  <c r="R57" i="37"/>
  <c r="R11" i="37"/>
  <c r="R12" i="37"/>
  <c r="R16" i="37"/>
  <c r="R17" i="37"/>
  <c r="R9" i="37"/>
  <c r="R10" i="37"/>
  <c r="S304" i="157"/>
  <c r="R19" i="46"/>
  <c r="R31" i="46" s="1"/>
  <c r="S322" i="157"/>
  <c r="S327" i="157" s="1"/>
  <c r="S297" i="157"/>
  <c r="S302" i="157" s="1"/>
  <c r="S310" i="157"/>
  <c r="S28" i="157"/>
  <c r="S33" i="157" s="1"/>
  <c r="S149" i="157"/>
  <c r="S272" i="157"/>
  <c r="S277" i="157" s="1"/>
  <c r="S260" i="157"/>
  <c r="S247" i="157"/>
  <c r="S252" i="157" s="1"/>
  <c r="S222" i="157"/>
  <c r="S227" i="157" s="1"/>
  <c r="S197" i="157"/>
  <c r="S202" i="157" s="1"/>
  <c r="S172" i="157"/>
  <c r="S177" i="157" s="1"/>
  <c r="S138" i="157"/>
  <c r="S143" i="157" s="1"/>
  <c r="S113" i="157"/>
  <c r="S118" i="157" s="1"/>
  <c r="S102" i="157"/>
  <c r="S103" i="157"/>
  <c r="S87" i="157"/>
  <c r="S92" i="157" s="1"/>
  <c r="S76" i="157"/>
  <c r="S81" i="157" s="1"/>
  <c r="S15" i="157"/>
  <c r="S20" i="157" s="1"/>
  <c r="T342" i="156"/>
  <c r="T330" i="156"/>
  <c r="T305" i="156"/>
  <c r="T317" i="156" s="1"/>
  <c r="T278" i="156"/>
  <c r="T293" i="156" s="1"/>
  <c r="T250" i="156"/>
  <c r="T262" i="156" s="1"/>
  <c r="T224" i="156"/>
  <c r="T237" i="156" s="1"/>
  <c r="T197" i="156"/>
  <c r="T232" i="156"/>
  <c r="T188" i="156"/>
  <c r="T155" i="156"/>
  <c r="T119" i="156"/>
  <c r="T137" i="156"/>
  <c r="T128" i="156"/>
  <c r="T110" i="156"/>
  <c r="T88" i="156"/>
  <c r="T62" i="156"/>
  <c r="T53" i="156"/>
  <c r="T44" i="156"/>
  <c r="T35" i="156"/>
  <c r="T26" i="156"/>
  <c r="T17" i="156"/>
  <c r="T200" i="156"/>
  <c r="S120" i="157"/>
  <c r="T307" i="156"/>
  <c r="R26" i="46"/>
  <c r="R21" i="46"/>
  <c r="S160" i="157"/>
  <c r="S329" i="157"/>
  <c r="R26" i="57"/>
  <c r="S235" i="157"/>
  <c r="S285" i="157"/>
  <c r="S335" i="157"/>
  <c r="S57" i="157"/>
  <c r="S60" i="157" s="1"/>
  <c r="S100" i="157"/>
  <c r="S94" i="157"/>
  <c r="T280" i="156"/>
  <c r="T312" i="156"/>
  <c r="S210" i="157"/>
  <c r="T287" i="156"/>
  <c r="S154" i="157"/>
  <c r="T257" i="156"/>
  <c r="S185" i="157"/>
  <c r="T344" i="156"/>
  <c r="T349" i="156"/>
  <c r="S179" i="157"/>
  <c r="S312" i="157"/>
  <c r="S238" i="157"/>
  <c r="S237" i="157"/>
  <c r="S162" i="157"/>
  <c r="S288" i="157"/>
  <c r="S39" i="157"/>
  <c r="S42" i="157" s="1"/>
  <c r="S212" i="157"/>
  <c r="S163" i="157"/>
  <c r="S188" i="157"/>
  <c r="S187" i="157"/>
  <c r="S262" i="157"/>
  <c r="S338" i="157"/>
  <c r="S129" i="157"/>
  <c r="S313" i="157"/>
  <c r="S48" i="157"/>
  <c r="S51" i="157" s="1"/>
  <c r="S337" i="157"/>
  <c r="S66" i="157"/>
  <c r="S69" i="157" s="1"/>
  <c r="S287" i="157"/>
  <c r="S263" i="157"/>
  <c r="S128" i="157"/>
  <c r="S213" i="157"/>
  <c r="T252" i="156"/>
  <c r="S23" i="156"/>
  <c r="R212" i="37" l="1"/>
  <c r="R213" i="37"/>
  <c r="R231" i="37"/>
  <c r="R233" i="37"/>
  <c r="R232" i="37"/>
  <c r="R185" i="37"/>
  <c r="R45" i="37"/>
  <c r="R50" i="37"/>
  <c r="R55" i="37"/>
  <c r="R210" i="37"/>
  <c r="R204" i="37"/>
  <c r="R198" i="37"/>
  <c r="R192" i="37"/>
  <c r="R201" i="37"/>
  <c r="R200" i="37"/>
  <c r="R174" i="37"/>
  <c r="R177" i="37"/>
  <c r="R176" i="37"/>
  <c r="R165" i="37"/>
  <c r="R164" i="37"/>
  <c r="R162" i="37"/>
  <c r="R150" i="37"/>
  <c r="R153" i="37"/>
  <c r="R152" i="37"/>
  <c r="R111" i="37"/>
  <c r="R114" i="37"/>
  <c r="R113" i="37"/>
  <c r="R89" i="37"/>
  <c r="R90" i="37"/>
  <c r="R87" i="37"/>
  <c r="R81" i="37"/>
  <c r="R78" i="37"/>
  <c r="R77" i="37"/>
  <c r="R75" i="37"/>
  <c r="R69" i="37"/>
  <c r="R41" i="37"/>
  <c r="R42" i="37"/>
  <c r="R33" i="37"/>
  <c r="R30" i="37"/>
  <c r="R29" i="37"/>
  <c r="R27" i="37"/>
  <c r="R21" i="37"/>
  <c r="R216" i="37"/>
  <c r="R221" i="37"/>
  <c r="R132" i="37"/>
  <c r="R137" i="37"/>
  <c r="R142" i="37"/>
  <c r="R124" i="37"/>
  <c r="R117" i="37"/>
  <c r="R98" i="37"/>
  <c r="R93" i="37"/>
  <c r="R103" i="37"/>
  <c r="R62" i="37"/>
  <c r="R67" i="37"/>
  <c r="R8" i="37"/>
  <c r="S152" i="157"/>
  <c r="S164" i="157" s="1"/>
  <c r="S314" i="157"/>
  <c r="S284" i="157"/>
  <c r="S189" i="157"/>
  <c r="S159" i="157"/>
  <c r="S309" i="157"/>
  <c r="S239" i="157"/>
  <c r="S234" i="157"/>
  <c r="S125" i="157"/>
  <c r="S334" i="157"/>
  <c r="S339" i="157"/>
  <c r="S209" i="157"/>
  <c r="S214" i="157"/>
  <c r="S184" i="157"/>
  <c r="S130" i="157"/>
  <c r="S259" i="157"/>
  <c r="R130" i="37"/>
  <c r="S264" i="157"/>
  <c r="T354" i="156"/>
  <c r="S99" i="157"/>
  <c r="R240" i="37" l="1"/>
  <c r="R209" i="37"/>
  <c r="R214" i="37"/>
  <c r="R197" i="37"/>
  <c r="R202" i="37"/>
  <c r="R239" i="37"/>
  <c r="R173" i="37"/>
  <c r="R161" i="37"/>
  <c r="R166" i="37"/>
  <c r="R149" i="37"/>
  <c r="R154" i="37"/>
  <c r="R115" i="37"/>
  <c r="R110" i="37"/>
  <c r="R86" i="37"/>
  <c r="R91" i="37"/>
  <c r="R74" i="37"/>
  <c r="R79" i="37"/>
  <c r="R38" i="37"/>
  <c r="R43" i="37"/>
  <c r="R26" i="37"/>
  <c r="R226" i="37"/>
  <c r="S104" i="157"/>
  <c r="W166" i="156"/>
  <c r="W167" i="156"/>
  <c r="G167" i="156"/>
  <c r="G166" i="156"/>
  <c r="R31" i="37" l="1"/>
  <c r="B67" i="37"/>
  <c r="C67" i="37"/>
  <c r="D67" i="37"/>
  <c r="C14" i="57" l="1"/>
  <c r="E14" i="156" l="1"/>
  <c r="E41" i="156"/>
  <c r="E50" i="156"/>
  <c r="E59" i="156"/>
  <c r="E94" i="156"/>
  <c r="E103" i="156"/>
  <c r="E116" i="156"/>
  <c r="E230" i="156"/>
  <c r="E233" i="156"/>
  <c r="E258" i="156"/>
  <c r="E262" i="156"/>
  <c r="E317" i="156"/>
  <c r="E323" i="156"/>
  <c r="E354" i="156"/>
  <c r="E265" i="156" l="1"/>
  <c r="E337" i="156"/>
  <c r="E325" i="156"/>
  <c r="E245" i="156"/>
  <c r="E300" i="156"/>
  <c r="E272" i="156"/>
  <c r="E219" i="156"/>
  <c r="E204" i="156"/>
  <c r="E202" i="156"/>
  <c r="E208" i="156"/>
  <c r="E203" i="156"/>
  <c r="E209" i="156"/>
  <c r="E105" i="156"/>
  <c r="E292" i="156"/>
  <c r="E255" i="156"/>
  <c r="E291" i="156"/>
  <c r="E254" i="156"/>
  <c r="E229" i="156"/>
  <c r="E194" i="156"/>
  <c r="E316" i="156"/>
  <c r="E309" i="156"/>
  <c r="E285" i="156"/>
  <c r="E228" i="156"/>
  <c r="E315" i="156"/>
  <c r="E308" i="156"/>
  <c r="E256" i="156"/>
  <c r="E261" i="156"/>
  <c r="G142" i="156"/>
  <c r="E284" i="156"/>
  <c r="E231" i="156"/>
  <c r="E283" i="156"/>
  <c r="E236" i="156"/>
  <c r="E310" i="156"/>
  <c r="E260" i="156"/>
  <c r="E235" i="156"/>
  <c r="E185" i="156"/>
  <c r="G141" i="156"/>
  <c r="E347" i="156"/>
  <c r="E350" i="156"/>
  <c r="E346" i="156"/>
  <c r="E345" i="156"/>
  <c r="E352" i="156"/>
  <c r="E348" i="156"/>
  <c r="E23" i="156"/>
  <c r="E11" i="156"/>
  <c r="E143" i="156"/>
  <c r="E20" i="156"/>
  <c r="E149" i="156"/>
  <c r="E91" i="156"/>
  <c r="E140" i="156"/>
  <c r="E125" i="156"/>
  <c r="E83" i="156"/>
  <c r="E78" i="156"/>
  <c r="E70" i="156"/>
  <c r="E56" i="156"/>
  <c r="E47" i="156"/>
  <c r="E295" i="156"/>
  <c r="E122" i="156"/>
  <c r="E191" i="156"/>
  <c r="E313" i="156"/>
  <c r="E182" i="156"/>
  <c r="E171" i="156"/>
  <c r="E152" i="156"/>
  <c r="E134" i="156"/>
  <c r="E113" i="156"/>
  <c r="E65" i="156"/>
  <c r="E38" i="156"/>
  <c r="E32" i="156"/>
  <c r="E320" i="156"/>
  <c r="E240" i="156"/>
  <c r="E100" i="156"/>
  <c r="E353" i="156"/>
  <c r="E131" i="156"/>
  <c r="E29" i="156"/>
  <c r="E332" i="156"/>
  <c r="E311" i="156"/>
  <c r="E288" i="156"/>
  <c r="E281" i="156"/>
  <c r="E253" i="156"/>
  <c r="E214" i="156"/>
  <c r="C120" i="37" l="1"/>
  <c r="C129" i="37"/>
  <c r="C122" i="37"/>
  <c r="C125" i="37"/>
  <c r="C118" i="37"/>
  <c r="C128" i="37"/>
  <c r="C121" i="37"/>
  <c r="E200" i="156"/>
  <c r="E205" i="156"/>
  <c r="E252" i="156"/>
  <c r="E227" i="156"/>
  <c r="E232" i="156"/>
  <c r="E307" i="156"/>
  <c r="E280" i="156"/>
  <c r="E257" i="156"/>
  <c r="E287" i="156"/>
  <c r="E312" i="156"/>
  <c r="E349" i="156"/>
  <c r="E344" i="156"/>
  <c r="C124" i="37" l="1"/>
  <c r="C117" i="37"/>
  <c r="S91" i="156"/>
  <c r="S116" i="156" l="1"/>
  <c r="F11" i="156"/>
  <c r="S14" i="156"/>
  <c r="F14" i="156"/>
  <c r="S11" i="156"/>
  <c r="S17" i="156" l="1"/>
  <c r="A1" i="46"/>
  <c r="S38" i="156" l="1"/>
  <c r="D41" i="156" l="1"/>
  <c r="D47" i="156"/>
  <c r="D50" i="156"/>
  <c r="F140" i="156" l="1"/>
  <c r="F143" i="156"/>
  <c r="C12" i="46" l="1"/>
  <c r="C14" i="46" l="1"/>
  <c r="S134" i="156" l="1"/>
  <c r="S182" i="156" l="1"/>
  <c r="R149" i="157" l="1"/>
  <c r="R152" i="157" l="1"/>
  <c r="V80" i="157" l="1"/>
  <c r="E72" i="157" l="1"/>
  <c r="C72" i="157"/>
  <c r="F80" i="157" l="1"/>
  <c r="E57" i="157"/>
  <c r="S350" i="156" l="1"/>
  <c r="S353" i="156"/>
  <c r="S41" i="156"/>
  <c r="S44" i="156" l="1"/>
  <c r="F152" i="156" l="1"/>
  <c r="F113" i="156"/>
  <c r="F91" i="156" l="1"/>
  <c r="S59" i="156"/>
  <c r="F56" i="156"/>
  <c r="F47" i="156" l="1"/>
  <c r="F38" i="156"/>
  <c r="D350" i="156" l="1"/>
  <c r="F350" i="156"/>
  <c r="D352" i="156"/>
  <c r="F352" i="156"/>
  <c r="D353" i="156"/>
  <c r="F353" i="156"/>
  <c r="C100" i="157" l="1"/>
  <c r="C66" i="157"/>
  <c r="C57" i="157"/>
  <c r="C48" i="157"/>
  <c r="C39" i="157"/>
  <c r="C36" i="157" l="1"/>
  <c r="D125" i="156" l="1"/>
  <c r="D116" i="156"/>
  <c r="D94" i="156"/>
  <c r="D70" i="156"/>
  <c r="D59" i="156"/>
  <c r="F32" i="156"/>
  <c r="D32" i="156"/>
  <c r="D23" i="156"/>
  <c r="D222" i="37"/>
  <c r="D224" i="37"/>
  <c r="D225" i="37"/>
  <c r="E37" i="37"/>
  <c r="B22" i="57"/>
  <c r="D22" i="57"/>
  <c r="B23" i="57"/>
  <c r="D23" i="57"/>
  <c r="B24" i="57"/>
  <c r="B183" i="37" s="1"/>
  <c r="D24" i="57"/>
  <c r="B25" i="57"/>
  <c r="D25" i="57"/>
  <c r="B27" i="57"/>
  <c r="D27" i="57"/>
  <c r="B29" i="57"/>
  <c r="D29" i="57"/>
  <c r="B30" i="57"/>
  <c r="D30" i="57"/>
  <c r="Q22" i="57"/>
  <c r="Q23" i="57"/>
  <c r="Q24" i="57"/>
  <c r="Q25" i="57"/>
  <c r="Q27" i="57"/>
  <c r="Q29" i="57"/>
  <c r="Q30" i="57"/>
  <c r="P25" i="57"/>
  <c r="U15" i="57"/>
  <c r="U17" i="57"/>
  <c r="P30" i="57"/>
  <c r="C27" i="57"/>
  <c r="E17" i="57"/>
  <c r="C30" i="57"/>
  <c r="B26" i="57"/>
  <c r="B22" i="46"/>
  <c r="D22" i="46"/>
  <c r="B23" i="46"/>
  <c r="D23" i="46"/>
  <c r="B24" i="46"/>
  <c r="B48" i="37" s="1"/>
  <c r="D24" i="46"/>
  <c r="D48" i="37" s="1"/>
  <c r="B25" i="46"/>
  <c r="D25" i="46"/>
  <c r="B27" i="46"/>
  <c r="D27" i="46"/>
  <c r="B29" i="46"/>
  <c r="D29" i="46"/>
  <c r="B30" i="46"/>
  <c r="D30" i="46"/>
  <c r="Q23" i="46"/>
  <c r="Q24" i="46"/>
  <c r="Q48" i="37" s="1"/>
  <c r="Q25" i="46"/>
  <c r="Q27" i="46"/>
  <c r="Q29" i="46"/>
  <c r="Q30" i="46"/>
  <c r="B26" i="46"/>
  <c r="P25" i="46"/>
  <c r="U15" i="46"/>
  <c r="U17" i="46"/>
  <c r="U18" i="46"/>
  <c r="C25" i="46"/>
  <c r="E15" i="46"/>
  <c r="C29" i="46"/>
  <c r="C30" i="46"/>
  <c r="C330" i="157"/>
  <c r="E330" i="157"/>
  <c r="C331" i="157"/>
  <c r="E331" i="157"/>
  <c r="C332" i="157"/>
  <c r="E332" i="157"/>
  <c r="D207" i="37" s="1"/>
  <c r="C333" i="157"/>
  <c r="E333" i="157"/>
  <c r="D208" i="37" s="1"/>
  <c r="C335" i="157"/>
  <c r="E335" i="157"/>
  <c r="D210" i="37" s="1"/>
  <c r="C337" i="157"/>
  <c r="E337" i="157"/>
  <c r="D212" i="37" s="1"/>
  <c r="C338" i="157"/>
  <c r="E338" i="157"/>
  <c r="D213" i="37" s="1"/>
  <c r="R330" i="157"/>
  <c r="R331" i="157"/>
  <c r="R332" i="157"/>
  <c r="Q207" i="37" s="1"/>
  <c r="U207" i="37"/>
  <c r="R333" i="157"/>
  <c r="Q208" i="37" s="1"/>
  <c r="U208" i="37"/>
  <c r="R335" i="157"/>
  <c r="R337" i="157"/>
  <c r="R338" i="157"/>
  <c r="V321" i="157"/>
  <c r="D335" i="157"/>
  <c r="C305" i="157"/>
  <c r="E305" i="157"/>
  <c r="C306" i="157"/>
  <c r="E306" i="157"/>
  <c r="C307" i="157"/>
  <c r="E307" i="157"/>
  <c r="C308" i="157"/>
  <c r="E308" i="157"/>
  <c r="C310" i="157"/>
  <c r="E310" i="157"/>
  <c r="C312" i="157"/>
  <c r="E312" i="157"/>
  <c r="C313" i="157"/>
  <c r="E313" i="157"/>
  <c r="R305" i="157"/>
  <c r="R306" i="157"/>
  <c r="R307" i="157"/>
  <c r="R308" i="157"/>
  <c r="R310" i="157"/>
  <c r="R312" i="157"/>
  <c r="R313" i="157"/>
  <c r="D310" i="157"/>
  <c r="C309" i="157"/>
  <c r="C280" i="157"/>
  <c r="E280" i="157"/>
  <c r="C281" i="157"/>
  <c r="E281" i="157"/>
  <c r="C282" i="157"/>
  <c r="E282" i="157"/>
  <c r="C283" i="157"/>
  <c r="E283" i="157"/>
  <c r="C285" i="157"/>
  <c r="E285" i="157"/>
  <c r="C287" i="157"/>
  <c r="E287" i="157"/>
  <c r="C288" i="157"/>
  <c r="E288" i="157"/>
  <c r="R280" i="157"/>
  <c r="R281" i="157"/>
  <c r="R282" i="157"/>
  <c r="R283" i="157"/>
  <c r="R285" i="157"/>
  <c r="R287" i="157"/>
  <c r="R288" i="157"/>
  <c r="C284" i="157"/>
  <c r="D285" i="157"/>
  <c r="C255" i="157"/>
  <c r="E255" i="157"/>
  <c r="C256" i="157"/>
  <c r="E256" i="157"/>
  <c r="C257" i="157"/>
  <c r="E257" i="157"/>
  <c r="C258" i="157"/>
  <c r="E258" i="157"/>
  <c r="C260" i="157"/>
  <c r="E260" i="157"/>
  <c r="C262" i="157"/>
  <c r="E262" i="157"/>
  <c r="C263" i="157"/>
  <c r="E263" i="157"/>
  <c r="R255" i="157"/>
  <c r="R256" i="157"/>
  <c r="R257" i="157"/>
  <c r="R258" i="157"/>
  <c r="R260" i="157"/>
  <c r="R262" i="157"/>
  <c r="R263" i="157"/>
  <c r="F248" i="157"/>
  <c r="C259" i="157"/>
  <c r="C230" i="157"/>
  <c r="E230" i="157"/>
  <c r="C231" i="157"/>
  <c r="E231" i="157"/>
  <c r="C232" i="157"/>
  <c r="E232" i="157"/>
  <c r="C233" i="157"/>
  <c r="E233" i="157"/>
  <c r="C235" i="157"/>
  <c r="E235" i="157"/>
  <c r="C237" i="157"/>
  <c r="E237" i="157"/>
  <c r="C238" i="157"/>
  <c r="E238" i="157"/>
  <c r="R230" i="157"/>
  <c r="R231" i="157"/>
  <c r="R232" i="157"/>
  <c r="R233" i="157"/>
  <c r="R235" i="157"/>
  <c r="R237" i="157"/>
  <c r="R238" i="157"/>
  <c r="D235" i="157"/>
  <c r="C234" i="157"/>
  <c r="C205" i="157"/>
  <c r="E205" i="157"/>
  <c r="C206" i="157"/>
  <c r="E206" i="157"/>
  <c r="C207" i="157"/>
  <c r="E207" i="157"/>
  <c r="C208" i="157"/>
  <c r="E208" i="157"/>
  <c r="C210" i="157"/>
  <c r="E210" i="157"/>
  <c r="C212" i="157"/>
  <c r="E212" i="157"/>
  <c r="C213" i="157"/>
  <c r="E213" i="157"/>
  <c r="R205" i="157"/>
  <c r="R206" i="157"/>
  <c r="R207" i="157"/>
  <c r="R208" i="157"/>
  <c r="R210" i="157"/>
  <c r="R212" i="157"/>
  <c r="R213" i="157"/>
  <c r="E209" i="157"/>
  <c r="F198" i="157"/>
  <c r="C209" i="157"/>
  <c r="C180" i="157"/>
  <c r="E180" i="157"/>
  <c r="C181" i="157"/>
  <c r="E181" i="157"/>
  <c r="C182" i="157"/>
  <c r="E182" i="157"/>
  <c r="C183" i="157"/>
  <c r="E183" i="157"/>
  <c r="C185" i="157"/>
  <c r="E185" i="157"/>
  <c r="C187" i="157"/>
  <c r="E187" i="157"/>
  <c r="C188" i="157"/>
  <c r="E188" i="157"/>
  <c r="R180" i="157"/>
  <c r="R181" i="157"/>
  <c r="R182" i="157"/>
  <c r="R183" i="157"/>
  <c r="V183" i="157"/>
  <c r="R185" i="157"/>
  <c r="R187" i="157"/>
  <c r="R188" i="157"/>
  <c r="Q183" i="157"/>
  <c r="F173" i="157"/>
  <c r="C184" i="157"/>
  <c r="C162" i="157"/>
  <c r="E162" i="157"/>
  <c r="C163" i="157"/>
  <c r="E163" i="157"/>
  <c r="R162" i="157"/>
  <c r="R163" i="157"/>
  <c r="C160" i="157"/>
  <c r="E160" i="157"/>
  <c r="R160" i="157"/>
  <c r="E149" i="157"/>
  <c r="F150" i="157"/>
  <c r="C149" i="157"/>
  <c r="V139" i="157"/>
  <c r="F139" i="157"/>
  <c r="C129" i="157"/>
  <c r="E129" i="157"/>
  <c r="R129" i="157"/>
  <c r="C128" i="157"/>
  <c r="E128" i="157"/>
  <c r="R128" i="157"/>
  <c r="C126" i="157"/>
  <c r="E126" i="157"/>
  <c r="R126" i="157"/>
  <c r="C125" i="157"/>
  <c r="V112" i="157"/>
  <c r="F114" i="157"/>
  <c r="B30" i="37"/>
  <c r="B29" i="37"/>
  <c r="B27" i="37"/>
  <c r="E100" i="157"/>
  <c r="R100" i="157"/>
  <c r="C98" i="157"/>
  <c r="E98" i="157"/>
  <c r="C97" i="157"/>
  <c r="E97" i="157"/>
  <c r="C96" i="157"/>
  <c r="E96" i="157"/>
  <c r="C95" i="157"/>
  <c r="E95" i="157"/>
  <c r="V77" i="157"/>
  <c r="F77" i="157"/>
  <c r="E66" i="157"/>
  <c r="R66" i="157"/>
  <c r="F67" i="157"/>
  <c r="E48" i="157"/>
  <c r="R48" i="157"/>
  <c r="E39" i="157"/>
  <c r="R39" i="157"/>
  <c r="F40" i="157"/>
  <c r="V32" i="157"/>
  <c r="V29" i="157"/>
  <c r="F29" i="157"/>
  <c r="B189" i="37" l="1"/>
  <c r="B188" i="37"/>
  <c r="B186" i="37"/>
  <c r="B185" i="37"/>
  <c r="B184" i="37"/>
  <c r="B182" i="37"/>
  <c r="B181" i="37"/>
  <c r="B54" i="37"/>
  <c r="B53" i="37"/>
  <c r="B51" i="37"/>
  <c r="B50" i="37"/>
  <c r="B49" i="37"/>
  <c r="B47" i="37"/>
  <c r="B46" i="37"/>
  <c r="D189" i="37"/>
  <c r="D188" i="37"/>
  <c r="D184" i="37"/>
  <c r="C189" i="37"/>
  <c r="C186" i="37"/>
  <c r="P184" i="37"/>
  <c r="P189" i="37"/>
  <c r="C54" i="37"/>
  <c r="C53" i="37"/>
  <c r="C49" i="37"/>
  <c r="P49" i="37"/>
  <c r="C210" i="37"/>
  <c r="B25" i="37"/>
  <c r="Q108" i="37"/>
  <c r="Q159" i="37"/>
  <c r="D84" i="37"/>
  <c r="Q148" i="37"/>
  <c r="D147" i="37"/>
  <c r="D160" i="37"/>
  <c r="C198" i="37"/>
  <c r="D196" i="37"/>
  <c r="B24" i="37"/>
  <c r="Q147" i="37"/>
  <c r="C174" i="37"/>
  <c r="D85" i="37"/>
  <c r="D108" i="37"/>
  <c r="C150" i="37"/>
  <c r="D148" i="37"/>
  <c r="D159" i="37"/>
  <c r="D195" i="37"/>
  <c r="Q182" i="37"/>
  <c r="Q181" i="37"/>
  <c r="Q186" i="37"/>
  <c r="Q184" i="37"/>
  <c r="Q183" i="37"/>
  <c r="Q188" i="37"/>
  <c r="Q189" i="37"/>
  <c r="D183" i="37"/>
  <c r="D186" i="37"/>
  <c r="D181" i="37"/>
  <c r="D182" i="37"/>
  <c r="Q47" i="37"/>
  <c r="Q49" i="37"/>
  <c r="Q51" i="37"/>
  <c r="Q54" i="37"/>
  <c r="Q53" i="37"/>
  <c r="D54" i="37"/>
  <c r="D53" i="37"/>
  <c r="D49" i="37"/>
  <c r="D51" i="37"/>
  <c r="D46" i="37"/>
  <c r="D47" i="37"/>
  <c r="D206" i="37"/>
  <c r="D205" i="37"/>
  <c r="Q194" i="37"/>
  <c r="Q193" i="37"/>
  <c r="Q198" i="37"/>
  <c r="Q195" i="37"/>
  <c r="Q196" i="37"/>
  <c r="Q201" i="37"/>
  <c r="Q200" i="37"/>
  <c r="D200" i="37"/>
  <c r="D201" i="37"/>
  <c r="D198" i="37"/>
  <c r="D194" i="37"/>
  <c r="D193" i="37"/>
  <c r="Q169" i="37"/>
  <c r="Q170" i="37"/>
  <c r="Q174" i="37"/>
  <c r="Q172" i="37"/>
  <c r="Q171" i="37"/>
  <c r="Q177" i="37"/>
  <c r="Q176" i="37"/>
  <c r="D177" i="37"/>
  <c r="D176" i="37"/>
  <c r="D171" i="37"/>
  <c r="D172" i="37"/>
  <c r="D174" i="37"/>
  <c r="D169" i="37"/>
  <c r="D170" i="37"/>
  <c r="Q165" i="37"/>
  <c r="Q164" i="37"/>
  <c r="Q160" i="37"/>
  <c r="Q162" i="37"/>
  <c r="D164" i="37"/>
  <c r="D165" i="37"/>
  <c r="D162" i="37"/>
  <c r="Q158" i="37"/>
  <c r="Q157" i="37"/>
  <c r="D158" i="37"/>
  <c r="D157" i="37"/>
  <c r="Q145" i="37"/>
  <c r="Q146" i="37"/>
  <c r="Q150" i="37"/>
  <c r="Q153" i="37"/>
  <c r="Q152" i="37"/>
  <c r="D153" i="37"/>
  <c r="D152" i="37"/>
  <c r="D150" i="37"/>
  <c r="D145" i="37"/>
  <c r="D146" i="37"/>
  <c r="Q107" i="37"/>
  <c r="Q106" i="37"/>
  <c r="Q111" i="37"/>
  <c r="Q109" i="37"/>
  <c r="Q114" i="37"/>
  <c r="Q113" i="37"/>
  <c r="D113" i="37"/>
  <c r="D114" i="37"/>
  <c r="D109" i="37"/>
  <c r="D110" i="37"/>
  <c r="D111" i="37"/>
  <c r="D107" i="37"/>
  <c r="D106" i="37"/>
  <c r="Q90" i="37"/>
  <c r="Q89" i="37"/>
  <c r="Q85" i="37"/>
  <c r="U85" i="37"/>
  <c r="Q84" i="37"/>
  <c r="Q87" i="37"/>
  <c r="Q82" i="37"/>
  <c r="Q83" i="37"/>
  <c r="D89" i="37"/>
  <c r="D90" i="37"/>
  <c r="D87" i="37"/>
  <c r="D82" i="37"/>
  <c r="D83" i="37"/>
  <c r="D75" i="37"/>
  <c r="D77" i="37"/>
  <c r="D78" i="37"/>
  <c r="Q42" i="37"/>
  <c r="Q41" i="37"/>
  <c r="D41" i="37"/>
  <c r="D42" i="37"/>
  <c r="D39" i="37"/>
  <c r="B39" i="37"/>
  <c r="B110" i="37"/>
  <c r="B113" i="37"/>
  <c r="B109" i="37"/>
  <c r="B107" i="37"/>
  <c r="B165" i="37"/>
  <c r="B162" i="37"/>
  <c r="B159" i="37"/>
  <c r="B157" i="37"/>
  <c r="B197" i="37"/>
  <c r="B200" i="37"/>
  <c r="B196" i="37"/>
  <c r="B194" i="37"/>
  <c r="B212" i="37"/>
  <c r="B208" i="37"/>
  <c r="B206" i="37"/>
  <c r="B23" i="37"/>
  <c r="B77" i="37"/>
  <c r="B89" i="37"/>
  <c r="B85" i="37"/>
  <c r="B83" i="37"/>
  <c r="B153" i="37"/>
  <c r="B150" i="37"/>
  <c r="B147" i="37"/>
  <c r="B145" i="37"/>
  <c r="B176" i="37"/>
  <c r="B172" i="37"/>
  <c r="B170" i="37"/>
  <c r="B38" i="37"/>
  <c r="B42" i="37"/>
  <c r="B86" i="37"/>
  <c r="B114" i="37"/>
  <c r="B111" i="37"/>
  <c r="B108" i="37"/>
  <c r="B106" i="37"/>
  <c r="B161" i="37"/>
  <c r="B164" i="37"/>
  <c r="B160" i="37"/>
  <c r="B158" i="37"/>
  <c r="B201" i="37"/>
  <c r="B198" i="37"/>
  <c r="B195" i="37"/>
  <c r="B193" i="37"/>
  <c r="B213" i="37"/>
  <c r="B210" i="37"/>
  <c r="B207" i="37"/>
  <c r="B205" i="37"/>
  <c r="B22" i="37"/>
  <c r="B41" i="37"/>
  <c r="B75" i="37"/>
  <c r="B78" i="37"/>
  <c r="B90" i="37"/>
  <c r="B87" i="37"/>
  <c r="B84" i="37"/>
  <c r="B82" i="37"/>
  <c r="B149" i="37"/>
  <c r="B152" i="37"/>
  <c r="B148" i="37"/>
  <c r="B146" i="37"/>
  <c r="B173" i="37"/>
  <c r="B177" i="37"/>
  <c r="B174" i="37"/>
  <c r="B171" i="37"/>
  <c r="B169" i="37"/>
  <c r="Q39" i="37"/>
  <c r="D322" i="157"/>
  <c r="D297" i="157"/>
  <c r="D272" i="157"/>
  <c r="D247" i="157"/>
  <c r="D222" i="157"/>
  <c r="D197" i="157"/>
  <c r="D172" i="157"/>
  <c r="D138" i="157"/>
  <c r="D113" i="157"/>
  <c r="D28" i="157"/>
  <c r="Q26" i="46"/>
  <c r="U27" i="57"/>
  <c r="E29" i="57"/>
  <c r="U29" i="57"/>
  <c r="E27" i="46"/>
  <c r="U27" i="46"/>
  <c r="U30" i="46"/>
  <c r="U29" i="46"/>
  <c r="F31" i="157"/>
  <c r="F126" i="157"/>
  <c r="F185" i="157"/>
  <c r="F201" i="157"/>
  <c r="F225" i="157"/>
  <c r="F260" i="157"/>
  <c r="D288" i="157"/>
  <c r="D313" i="157"/>
  <c r="F325" i="157"/>
  <c r="F200" i="157"/>
  <c r="D287" i="157"/>
  <c r="F300" i="157"/>
  <c r="F117" i="157"/>
  <c r="F142" i="157"/>
  <c r="F176" i="157"/>
  <c r="F210" i="157"/>
  <c r="F251" i="157"/>
  <c r="F116" i="157"/>
  <c r="D162" i="157"/>
  <c r="F175" i="157"/>
  <c r="F226" i="157"/>
  <c r="F250" i="157"/>
  <c r="F326" i="157"/>
  <c r="F332" i="157"/>
  <c r="E207" i="37" s="1"/>
  <c r="D26" i="57"/>
  <c r="D26" i="46"/>
  <c r="E309" i="157"/>
  <c r="E284" i="157"/>
  <c r="E259" i="157"/>
  <c r="E234" i="157"/>
  <c r="E184" i="157"/>
  <c r="C25" i="57"/>
  <c r="C334" i="157"/>
  <c r="P85" i="37"/>
  <c r="F321" i="157"/>
  <c r="D183" i="157"/>
  <c r="F171" i="157"/>
  <c r="F59" i="157"/>
  <c r="Q26" i="57"/>
  <c r="V59" i="157"/>
  <c r="Q126" i="157"/>
  <c r="V114" i="157"/>
  <c r="Q187" i="157"/>
  <c r="V175" i="157"/>
  <c r="Q212" i="157"/>
  <c r="V200" i="157"/>
  <c r="Q263" i="157"/>
  <c r="V263" i="157"/>
  <c r="Q285" i="157"/>
  <c r="V273" i="157"/>
  <c r="Q310" i="157"/>
  <c r="V298" i="157"/>
  <c r="Q338" i="157"/>
  <c r="V326" i="157"/>
  <c r="Q332" i="157"/>
  <c r="V88" i="157"/>
  <c r="Q163" i="157"/>
  <c r="V142" i="157"/>
  <c r="Q149" i="157"/>
  <c r="V150" i="157"/>
  <c r="Q185" i="157"/>
  <c r="V173" i="157"/>
  <c r="Q210" i="157"/>
  <c r="V198" i="157"/>
  <c r="Q238" i="157"/>
  <c r="V226" i="157"/>
  <c r="Q262" i="157"/>
  <c r="V262" i="157"/>
  <c r="Q308" i="157"/>
  <c r="V296" i="157"/>
  <c r="Q337" i="157"/>
  <c r="V325" i="157"/>
  <c r="Q206" i="37"/>
  <c r="Q129" i="157"/>
  <c r="V117" i="157"/>
  <c r="Q162" i="157"/>
  <c r="V141" i="157"/>
  <c r="Q237" i="157"/>
  <c r="V225" i="157"/>
  <c r="Q260" i="157"/>
  <c r="V260" i="157"/>
  <c r="Q288" i="157"/>
  <c r="V276" i="157"/>
  <c r="Q313" i="157"/>
  <c r="V301" i="157"/>
  <c r="Q335" i="157"/>
  <c r="V323" i="157"/>
  <c r="Q128" i="157"/>
  <c r="V116" i="157"/>
  <c r="Q188" i="157"/>
  <c r="V176" i="157"/>
  <c r="Q213" i="157"/>
  <c r="V201" i="157"/>
  <c r="Q235" i="157"/>
  <c r="V223" i="157"/>
  <c r="Q287" i="157"/>
  <c r="V275" i="157"/>
  <c r="Q312" i="157"/>
  <c r="V300" i="157"/>
  <c r="Q333" i="157"/>
  <c r="Q210" i="37"/>
  <c r="Q213" i="37"/>
  <c r="Q212" i="37"/>
  <c r="Q205" i="37"/>
  <c r="R309" i="157"/>
  <c r="R284" i="157"/>
  <c r="R259" i="157"/>
  <c r="R234" i="157"/>
  <c r="R209" i="157"/>
  <c r="Q78" i="37"/>
  <c r="Q77" i="37"/>
  <c r="V79" i="157"/>
  <c r="D30" i="37"/>
  <c r="Q30" i="37"/>
  <c r="Q29" i="37"/>
  <c r="D29" i="37"/>
  <c r="D27" i="37"/>
  <c r="Q27" i="37"/>
  <c r="D25" i="37"/>
  <c r="D24" i="37"/>
  <c r="D23" i="37"/>
  <c r="D22" i="37"/>
  <c r="Q75" i="37"/>
  <c r="R184" i="157"/>
  <c r="Q66" i="157"/>
  <c r="V67" i="157"/>
  <c r="Q48" i="157"/>
  <c r="V49" i="157"/>
  <c r="Q39" i="157"/>
  <c r="V40" i="157"/>
  <c r="F141" i="157"/>
  <c r="F160" i="157"/>
  <c r="U13" i="57"/>
  <c r="P27" i="57"/>
  <c r="P29" i="57"/>
  <c r="U18" i="57"/>
  <c r="U13" i="46"/>
  <c r="P27" i="46"/>
  <c r="P29" i="46"/>
  <c r="P30" i="46"/>
  <c r="E15" i="57"/>
  <c r="E18" i="57"/>
  <c r="C29" i="57"/>
  <c r="E13" i="57"/>
  <c r="C27" i="46"/>
  <c r="E18" i="46"/>
  <c r="E17" i="46"/>
  <c r="E13" i="46"/>
  <c r="C159" i="157"/>
  <c r="D337" i="157"/>
  <c r="E334" i="157"/>
  <c r="D338" i="157"/>
  <c r="D333" i="157"/>
  <c r="D332" i="157"/>
  <c r="R334" i="157"/>
  <c r="F323" i="157"/>
  <c r="F298" i="157"/>
  <c r="F301" i="157"/>
  <c r="D312" i="157"/>
  <c r="F273" i="157"/>
  <c r="F276" i="157"/>
  <c r="F275" i="157"/>
  <c r="D263" i="157"/>
  <c r="D262" i="157"/>
  <c r="D260" i="157"/>
  <c r="D238" i="157"/>
  <c r="D237" i="157"/>
  <c r="F223" i="157"/>
  <c r="D213" i="157"/>
  <c r="D212" i="157"/>
  <c r="D210" i="157"/>
  <c r="D187" i="157"/>
  <c r="D185" i="157"/>
  <c r="D188" i="157"/>
  <c r="D149" i="157"/>
  <c r="E159" i="157"/>
  <c r="D163" i="157"/>
  <c r="R159" i="157"/>
  <c r="D160" i="157"/>
  <c r="Q160" i="157"/>
  <c r="D126" i="157"/>
  <c r="D128" i="157"/>
  <c r="D129" i="157"/>
  <c r="E125" i="157"/>
  <c r="R125" i="157"/>
  <c r="F88" i="157"/>
  <c r="F87" i="157"/>
  <c r="D66" i="157"/>
  <c r="D39" i="157"/>
  <c r="F32" i="157"/>
  <c r="E188" i="37" l="1"/>
  <c r="C188" i="37"/>
  <c r="C184" i="37"/>
  <c r="P188" i="37"/>
  <c r="P186" i="37"/>
  <c r="C51" i="37"/>
  <c r="P53" i="37"/>
  <c r="P51" i="37"/>
  <c r="P54" i="37"/>
  <c r="C212" i="37"/>
  <c r="C213" i="37"/>
  <c r="C208" i="37"/>
  <c r="C207" i="37"/>
  <c r="C41" i="37"/>
  <c r="C75" i="37"/>
  <c r="C89" i="37"/>
  <c r="C153" i="37"/>
  <c r="C85" i="37"/>
  <c r="C39" i="37"/>
  <c r="C90" i="37"/>
  <c r="C111" i="37"/>
  <c r="C162" i="37"/>
  <c r="C200" i="37"/>
  <c r="C176" i="37"/>
  <c r="C201" i="37"/>
  <c r="C78" i="37"/>
  <c r="C87" i="37"/>
  <c r="C113" i="37"/>
  <c r="C152" i="37"/>
  <c r="C164" i="37"/>
  <c r="D209" i="37"/>
  <c r="C77" i="37"/>
  <c r="C42" i="37"/>
  <c r="C114" i="37"/>
  <c r="C165" i="37"/>
  <c r="C177" i="37"/>
  <c r="U186" i="37"/>
  <c r="U188" i="37"/>
  <c r="Q185" i="37"/>
  <c r="D185" i="37"/>
  <c r="U51" i="37"/>
  <c r="U53" i="37"/>
  <c r="U54" i="37"/>
  <c r="Q50" i="37"/>
  <c r="E51" i="37"/>
  <c r="D50" i="37"/>
  <c r="Q197" i="37"/>
  <c r="D197" i="37"/>
  <c r="Q173" i="37"/>
  <c r="D173" i="37"/>
  <c r="U165" i="37"/>
  <c r="U164" i="37"/>
  <c r="U162" i="37"/>
  <c r="Q161" i="37"/>
  <c r="D161" i="37"/>
  <c r="E162" i="37"/>
  <c r="Q149" i="37"/>
  <c r="D149" i="37"/>
  <c r="Q110" i="37"/>
  <c r="E111" i="37"/>
  <c r="Q86" i="37"/>
  <c r="E87" i="37"/>
  <c r="D86" i="37"/>
  <c r="E75" i="37"/>
  <c r="D74" i="37"/>
  <c r="E39" i="37"/>
  <c r="D38" i="37"/>
  <c r="B74" i="37"/>
  <c r="B209" i="37"/>
  <c r="Q38" i="37"/>
  <c r="E27" i="57"/>
  <c r="U25" i="57"/>
  <c r="E25" i="57"/>
  <c r="U30" i="57"/>
  <c r="E30" i="57"/>
  <c r="E30" i="46"/>
  <c r="E25" i="46"/>
  <c r="U25" i="46"/>
  <c r="E29" i="46"/>
  <c r="F149" i="157"/>
  <c r="F287" i="157"/>
  <c r="V287" i="157"/>
  <c r="V213" i="157"/>
  <c r="V128" i="157"/>
  <c r="V313" i="157"/>
  <c r="V285" i="157"/>
  <c r="V212" i="157"/>
  <c r="V126" i="157"/>
  <c r="F188" i="157"/>
  <c r="F163" i="157"/>
  <c r="F312" i="157"/>
  <c r="F212" i="157"/>
  <c r="F337" i="157"/>
  <c r="F39" i="157"/>
  <c r="F235" i="157"/>
  <c r="F288" i="157"/>
  <c r="F313" i="157"/>
  <c r="F335" i="157"/>
  <c r="V210" i="157"/>
  <c r="F183" i="157"/>
  <c r="F262" i="157"/>
  <c r="F187" i="157"/>
  <c r="F128" i="157"/>
  <c r="F237" i="157"/>
  <c r="F66" i="157"/>
  <c r="F285" i="157"/>
  <c r="D309" i="157"/>
  <c r="D334" i="157"/>
  <c r="F162" i="157"/>
  <c r="V312" i="157"/>
  <c r="V235" i="157"/>
  <c r="V188" i="157"/>
  <c r="V288" i="157"/>
  <c r="V237" i="157"/>
  <c r="V129" i="157"/>
  <c r="V310" i="157"/>
  <c r="V187" i="157"/>
  <c r="F129" i="157"/>
  <c r="F310" i="157"/>
  <c r="V308" i="157"/>
  <c r="V238" i="157"/>
  <c r="V185" i="157"/>
  <c r="F333" i="157"/>
  <c r="F338" i="157"/>
  <c r="F238" i="157"/>
  <c r="F263" i="157"/>
  <c r="F213" i="157"/>
  <c r="P207" i="37"/>
  <c r="P200" i="37"/>
  <c r="P201" i="37"/>
  <c r="P198" i="37"/>
  <c r="P177" i="37"/>
  <c r="P176" i="37"/>
  <c r="P174" i="37"/>
  <c r="P212" i="37"/>
  <c r="P213" i="37"/>
  <c r="P210" i="37"/>
  <c r="P152" i="37"/>
  <c r="P153" i="37"/>
  <c r="P150" i="37"/>
  <c r="P90" i="37"/>
  <c r="P89" i="37"/>
  <c r="P87" i="37"/>
  <c r="P164" i="37"/>
  <c r="P165" i="37"/>
  <c r="P162" i="37"/>
  <c r="V149" i="157"/>
  <c r="P78" i="37"/>
  <c r="P77" i="37"/>
  <c r="P75" i="37"/>
  <c r="P42" i="37"/>
  <c r="P41" i="37"/>
  <c r="P39" i="37"/>
  <c r="P114" i="37"/>
  <c r="P113" i="37"/>
  <c r="P111" i="37"/>
  <c r="V87" i="157"/>
  <c r="V66" i="157"/>
  <c r="V48" i="157"/>
  <c r="V39" i="157"/>
  <c r="P208" i="37"/>
  <c r="P196" i="37"/>
  <c r="V335" i="157"/>
  <c r="Q234" i="157"/>
  <c r="V113" i="157"/>
  <c r="Q334" i="157"/>
  <c r="Q309" i="157"/>
  <c r="Q259" i="157"/>
  <c r="Q284" i="157"/>
  <c r="Q209" i="157"/>
  <c r="Q159" i="157"/>
  <c r="V163" i="157"/>
  <c r="V338" i="157"/>
  <c r="V337" i="157"/>
  <c r="V162" i="157"/>
  <c r="V197" i="157"/>
  <c r="V247" i="157"/>
  <c r="V297" i="157"/>
  <c r="V138" i="157"/>
  <c r="V322" i="157"/>
  <c r="V160" i="157"/>
  <c r="V222" i="157"/>
  <c r="V272" i="157"/>
  <c r="Q209" i="37"/>
  <c r="Q74" i="37"/>
  <c r="U14" i="46"/>
  <c r="P26" i="46"/>
  <c r="E14" i="46"/>
  <c r="C26" i="46"/>
  <c r="F322" i="157"/>
  <c r="F297" i="157"/>
  <c r="F272" i="157"/>
  <c r="D284" i="157"/>
  <c r="F247" i="157"/>
  <c r="D259" i="157"/>
  <c r="F197" i="157"/>
  <c r="D209" i="157"/>
  <c r="Q125" i="157"/>
  <c r="D125" i="157"/>
  <c r="F113" i="157"/>
  <c r="E189" i="37" l="1"/>
  <c r="E184" i="37"/>
  <c r="C50" i="37"/>
  <c r="P50" i="37"/>
  <c r="E212" i="37"/>
  <c r="E213" i="37"/>
  <c r="E210" i="37"/>
  <c r="E208" i="37"/>
  <c r="U212" i="37"/>
  <c r="U213" i="37"/>
  <c r="C209" i="37"/>
  <c r="U184" i="37"/>
  <c r="U189" i="37"/>
  <c r="E186" i="37"/>
  <c r="U49" i="37"/>
  <c r="E54" i="37"/>
  <c r="E53" i="37"/>
  <c r="E49" i="37"/>
  <c r="U210" i="37"/>
  <c r="U198" i="37"/>
  <c r="U196" i="37"/>
  <c r="U200" i="37"/>
  <c r="U201" i="37"/>
  <c r="E201" i="37"/>
  <c r="E200" i="37"/>
  <c r="E198" i="37"/>
  <c r="U174" i="37"/>
  <c r="U177" i="37"/>
  <c r="U176" i="37"/>
  <c r="E177" i="37"/>
  <c r="E176" i="37"/>
  <c r="E174" i="37"/>
  <c r="E165" i="37"/>
  <c r="E164" i="37"/>
  <c r="U150" i="37"/>
  <c r="U152" i="37"/>
  <c r="U153" i="37"/>
  <c r="E153" i="37"/>
  <c r="E152" i="37"/>
  <c r="E150" i="37"/>
  <c r="U111" i="37"/>
  <c r="U113" i="37"/>
  <c r="U114" i="37"/>
  <c r="E113" i="37"/>
  <c r="E114" i="37"/>
  <c r="U90" i="37"/>
  <c r="U89" i="37"/>
  <c r="U87" i="37"/>
  <c r="E89" i="37"/>
  <c r="E90" i="37"/>
  <c r="U78" i="37"/>
  <c r="U77" i="37"/>
  <c r="U75" i="37"/>
  <c r="E77" i="37"/>
  <c r="E78" i="37"/>
  <c r="U42" i="37"/>
  <c r="U41" i="37"/>
  <c r="U39" i="37"/>
  <c r="E41" i="37"/>
  <c r="E42" i="37"/>
  <c r="C38" i="37"/>
  <c r="C161" i="37"/>
  <c r="C110" i="37"/>
  <c r="C173" i="37"/>
  <c r="C197" i="37"/>
  <c r="E85" i="37"/>
  <c r="E26" i="46"/>
  <c r="U26" i="46"/>
  <c r="V259" i="157"/>
  <c r="V125" i="157"/>
  <c r="F334" i="157"/>
  <c r="V234" i="157"/>
  <c r="F125" i="157"/>
  <c r="F209" i="157"/>
  <c r="F284" i="157"/>
  <c r="V209" i="157"/>
  <c r="F259" i="157"/>
  <c r="V309" i="157"/>
  <c r="F309" i="157"/>
  <c r="V284" i="157"/>
  <c r="P197" i="37"/>
  <c r="P173" i="37"/>
  <c r="P209" i="37"/>
  <c r="P149" i="37"/>
  <c r="P161" i="37"/>
  <c r="P74" i="37"/>
  <c r="P38" i="37"/>
  <c r="P110" i="37"/>
  <c r="V334" i="157"/>
  <c r="V159" i="157"/>
  <c r="C99" i="157"/>
  <c r="E209" i="37" l="1"/>
  <c r="U50" i="37"/>
  <c r="E50" i="37"/>
  <c r="U209" i="37"/>
  <c r="U197" i="37"/>
  <c r="E197" i="37"/>
  <c r="U173" i="37"/>
  <c r="E173" i="37"/>
  <c r="U161" i="37"/>
  <c r="E161" i="37"/>
  <c r="U149" i="37"/>
  <c r="U110" i="37"/>
  <c r="E110" i="37"/>
  <c r="U74" i="37"/>
  <c r="U38" i="37"/>
  <c r="E38" i="37"/>
  <c r="B26" i="37"/>
  <c r="D103" i="157"/>
  <c r="F19" i="157"/>
  <c r="V16" i="157"/>
  <c r="Q100" i="157"/>
  <c r="V19" i="157"/>
  <c r="F16" i="157"/>
  <c r="F103" i="157" l="1"/>
  <c r="P27" i="37"/>
  <c r="V100" i="157"/>
  <c r="C30" i="37"/>
  <c r="P30" i="37"/>
  <c r="V103" i="157"/>
  <c r="D83" i="156"/>
  <c r="E30" i="37" l="1"/>
  <c r="U30" i="37"/>
  <c r="U27" i="37"/>
  <c r="Q225" i="37"/>
  <c r="B225" i="37"/>
  <c r="Q222" i="37"/>
  <c r="B222" i="37"/>
  <c r="W340" i="156"/>
  <c r="W326" i="156"/>
  <c r="W329" i="156"/>
  <c r="G326" i="156"/>
  <c r="G328" i="156"/>
  <c r="G329" i="156"/>
  <c r="F316" i="156"/>
  <c r="S316" i="156"/>
  <c r="B141" i="37"/>
  <c r="F313" i="156"/>
  <c r="S313" i="156"/>
  <c r="D313" i="156"/>
  <c r="G301" i="156"/>
  <c r="G303" i="156"/>
  <c r="G304" i="156"/>
  <c r="W301" i="156"/>
  <c r="W303" i="156"/>
  <c r="W304" i="156"/>
  <c r="F292" i="156"/>
  <c r="S292" i="156"/>
  <c r="D292" i="156"/>
  <c r="F288" i="156"/>
  <c r="S288" i="156"/>
  <c r="D288" i="156"/>
  <c r="W277" i="156"/>
  <c r="G273" i="156"/>
  <c r="G276" i="156"/>
  <c r="G277" i="156"/>
  <c r="F261" i="156"/>
  <c r="S261" i="156"/>
  <c r="D261" i="156"/>
  <c r="F258" i="156"/>
  <c r="S258" i="156"/>
  <c r="D258" i="156"/>
  <c r="W246" i="156"/>
  <c r="W248" i="156"/>
  <c r="W249" i="156"/>
  <c r="G246" i="156"/>
  <c r="G248" i="156"/>
  <c r="G249" i="156"/>
  <c r="F236" i="156"/>
  <c r="S236" i="156"/>
  <c r="D236" i="156"/>
  <c r="F233" i="156"/>
  <c r="S233" i="156"/>
  <c r="D233" i="156"/>
  <c r="G222" i="156"/>
  <c r="G223" i="156"/>
  <c r="G220" i="156"/>
  <c r="W222" i="156"/>
  <c r="W223" i="156"/>
  <c r="W220" i="156"/>
  <c r="D17" i="37"/>
  <c r="B17" i="37"/>
  <c r="D16" i="37"/>
  <c r="B16" i="37"/>
  <c r="B14" i="37"/>
  <c r="F194" i="156"/>
  <c r="S194" i="156"/>
  <c r="D194" i="156"/>
  <c r="W195" i="156"/>
  <c r="F185" i="156"/>
  <c r="S185" i="156"/>
  <c r="W186" i="156"/>
  <c r="G186" i="156"/>
  <c r="D185" i="156"/>
  <c r="G175" i="156"/>
  <c r="G164" i="156"/>
  <c r="W154" i="156"/>
  <c r="G154" i="156"/>
  <c r="D152" i="156"/>
  <c r="W145" i="156"/>
  <c r="G145" i="156"/>
  <c r="W136" i="156"/>
  <c r="G136" i="156"/>
  <c r="F134" i="156"/>
  <c r="D134" i="156"/>
  <c r="F125" i="156"/>
  <c r="S125" i="156"/>
  <c r="G127" i="156"/>
  <c r="F116" i="156"/>
  <c r="W117" i="156"/>
  <c r="G117" i="156"/>
  <c r="W106" i="156"/>
  <c r="W109" i="156"/>
  <c r="G106" i="156"/>
  <c r="G108" i="156"/>
  <c r="G109" i="156"/>
  <c r="G93" i="156"/>
  <c r="F94" i="156"/>
  <c r="S94" i="156"/>
  <c r="W82" i="156"/>
  <c r="W84" i="156"/>
  <c r="W86" i="156"/>
  <c r="W87" i="156"/>
  <c r="G84" i="156"/>
  <c r="G87" i="156"/>
  <c r="W73" i="156"/>
  <c r="W74" i="156"/>
  <c r="G73" i="156"/>
  <c r="G74" i="156"/>
  <c r="G71" i="156"/>
  <c r="F59" i="156"/>
  <c r="G60" i="156"/>
  <c r="F50" i="156"/>
  <c r="S50" i="156"/>
  <c r="R50" i="156"/>
  <c r="F41" i="156"/>
  <c r="W42" i="156"/>
  <c r="G42" i="156"/>
  <c r="S32" i="156"/>
  <c r="G34" i="156"/>
  <c r="G25" i="156"/>
  <c r="W25" i="156"/>
  <c r="D14" i="156"/>
  <c r="W15" i="156"/>
  <c r="B66" i="37" l="1"/>
  <c r="B63" i="37"/>
  <c r="B102" i="37"/>
  <c r="B99" i="37"/>
  <c r="B129" i="37"/>
  <c r="B240" i="37" s="1"/>
  <c r="B138" i="37"/>
  <c r="B236" i="37" s="1"/>
  <c r="B125" i="37"/>
  <c r="Q141" i="37"/>
  <c r="Q138" i="37"/>
  <c r="D138" i="37"/>
  <c r="D141" i="37"/>
  <c r="Q125" i="37"/>
  <c r="Q129" i="37"/>
  <c r="D129" i="37"/>
  <c r="D125" i="37"/>
  <c r="Q102" i="37"/>
  <c r="D102" i="37"/>
  <c r="Q99" i="37"/>
  <c r="D99" i="37"/>
  <c r="Q66" i="37"/>
  <c r="Q63" i="37"/>
  <c r="D66" i="37"/>
  <c r="D63" i="37"/>
  <c r="S188" i="156"/>
  <c r="S97" i="156"/>
  <c r="W258" i="156"/>
  <c r="W316" i="156"/>
  <c r="G233" i="156"/>
  <c r="G258" i="156"/>
  <c r="G292" i="156"/>
  <c r="W292" i="156"/>
  <c r="G313" i="156"/>
  <c r="W233" i="156"/>
  <c r="G236" i="156"/>
  <c r="W261" i="156"/>
  <c r="W313" i="156"/>
  <c r="W236" i="156"/>
  <c r="G261" i="156"/>
  <c r="G288" i="156"/>
  <c r="G316" i="156"/>
  <c r="W127" i="156"/>
  <c r="R288" i="156"/>
  <c r="W273" i="156"/>
  <c r="W338" i="156"/>
  <c r="R350" i="156"/>
  <c r="W341" i="156"/>
  <c r="R353" i="156"/>
  <c r="D14" i="37"/>
  <c r="Q16" i="37"/>
  <c r="Q17" i="37"/>
  <c r="Q14" i="37"/>
  <c r="R32" i="156"/>
  <c r="G341" i="156"/>
  <c r="G340" i="156"/>
  <c r="G352" i="156"/>
  <c r="G195" i="156"/>
  <c r="G86" i="156"/>
  <c r="G83" i="156"/>
  <c r="G337" i="156"/>
  <c r="G338" i="156"/>
  <c r="G325" i="156"/>
  <c r="W328" i="156"/>
  <c r="R313" i="156"/>
  <c r="C138" i="37"/>
  <c r="R316" i="156"/>
  <c r="C141" i="37"/>
  <c r="G300" i="156"/>
  <c r="R292" i="156"/>
  <c r="C99" i="37"/>
  <c r="R261" i="156"/>
  <c r="R258" i="156"/>
  <c r="C102" i="37"/>
  <c r="C66" i="37"/>
  <c r="R236" i="156"/>
  <c r="R233" i="156"/>
  <c r="C63" i="37"/>
  <c r="R194" i="156"/>
  <c r="R185" i="156"/>
  <c r="G185" i="156"/>
  <c r="G174" i="156"/>
  <c r="W174" i="156"/>
  <c r="G163" i="156"/>
  <c r="W175" i="156"/>
  <c r="G116" i="156"/>
  <c r="R116" i="156"/>
  <c r="G15" i="156"/>
  <c r="W60" i="156"/>
  <c r="W59" i="156"/>
  <c r="W50" i="156"/>
  <c r="G50" i="156"/>
  <c r="W51" i="156"/>
  <c r="G51" i="156"/>
  <c r="G41" i="156"/>
  <c r="R41" i="156"/>
  <c r="G14" i="156"/>
  <c r="W34" i="156"/>
  <c r="R14" i="156"/>
  <c r="D240" i="37" l="1"/>
  <c r="Q240" i="37"/>
  <c r="Q236" i="37"/>
  <c r="P125" i="37"/>
  <c r="P129" i="37"/>
  <c r="D236" i="37"/>
  <c r="U141" i="37"/>
  <c r="U138" i="37"/>
  <c r="E141" i="37"/>
  <c r="E138" i="37"/>
  <c r="U129" i="37"/>
  <c r="E125" i="37"/>
  <c r="E129" i="37"/>
  <c r="U102" i="37"/>
  <c r="E102" i="37"/>
  <c r="U99" i="37"/>
  <c r="E99" i="37"/>
  <c r="U66" i="37"/>
  <c r="U63" i="37"/>
  <c r="E66" i="37"/>
  <c r="E63" i="37"/>
  <c r="W288" i="156"/>
  <c r="P141" i="37"/>
  <c r="W185" i="156"/>
  <c r="P66" i="37"/>
  <c r="P99" i="37"/>
  <c r="P138" i="37"/>
  <c r="W194" i="156"/>
  <c r="P102" i="37"/>
  <c r="P63" i="37"/>
  <c r="W14" i="156"/>
  <c r="W116" i="156"/>
  <c r="P17" i="37"/>
  <c r="W325" i="156"/>
  <c r="W337" i="156"/>
  <c r="W41" i="156"/>
  <c r="W245" i="156"/>
  <c r="W83" i="156"/>
  <c r="C17" i="37"/>
  <c r="G209" i="156"/>
  <c r="C222" i="37"/>
  <c r="G350" i="156"/>
  <c r="P222" i="37"/>
  <c r="W350" i="156"/>
  <c r="P225" i="37"/>
  <c r="W353" i="156"/>
  <c r="C225" i="37"/>
  <c r="G353" i="156"/>
  <c r="W209" i="156"/>
  <c r="G272" i="156"/>
  <c r="G245" i="156"/>
  <c r="G194" i="156"/>
  <c r="G70" i="156"/>
  <c r="G59" i="156"/>
  <c r="U222" i="37" l="1"/>
  <c r="U225" i="37"/>
  <c r="E222" i="37"/>
  <c r="U125" i="37"/>
  <c r="U17" i="37"/>
  <c r="E17" i="37"/>
  <c r="E225" i="37"/>
  <c r="P240" i="37"/>
  <c r="C240" i="37"/>
  <c r="Q9" i="57"/>
  <c r="R317" i="157"/>
  <c r="R292" i="157"/>
  <c r="R267" i="157"/>
  <c r="R242" i="157"/>
  <c r="V219" i="157"/>
  <c r="V220" i="157"/>
  <c r="V221" i="157"/>
  <c r="V218" i="157"/>
  <c r="R217" i="157"/>
  <c r="R192" i="157"/>
  <c r="R167" i="157"/>
  <c r="R158" i="157"/>
  <c r="R157" i="157"/>
  <c r="R156" i="157"/>
  <c r="R155" i="157"/>
  <c r="V148" i="157"/>
  <c r="V147" i="157"/>
  <c r="R133" i="157"/>
  <c r="V135" i="157"/>
  <c r="V134" i="157"/>
  <c r="R124" i="157"/>
  <c r="V124" i="157"/>
  <c r="R123" i="157"/>
  <c r="R122" i="157"/>
  <c r="R121" i="157"/>
  <c r="Q124" i="157"/>
  <c r="R108" i="157"/>
  <c r="R95" i="157"/>
  <c r="R96" i="157"/>
  <c r="R97" i="157"/>
  <c r="R98" i="157"/>
  <c r="R84" i="157"/>
  <c r="V86" i="157"/>
  <c r="V85" i="157"/>
  <c r="V74" i="157"/>
  <c r="V73" i="157"/>
  <c r="R72" i="157"/>
  <c r="V64" i="157"/>
  <c r="R63" i="157"/>
  <c r="V65" i="157"/>
  <c r="V58" i="157"/>
  <c r="V56" i="157"/>
  <c r="V55" i="157"/>
  <c r="R57" i="157"/>
  <c r="R54" i="157"/>
  <c r="U37" i="37" l="1"/>
  <c r="Q19" i="57"/>
  <c r="R327" i="157"/>
  <c r="R302" i="157"/>
  <c r="R277" i="157"/>
  <c r="R252" i="157"/>
  <c r="R227" i="157"/>
  <c r="R202" i="157"/>
  <c r="R177" i="157"/>
  <c r="R143" i="157"/>
  <c r="R118" i="157"/>
  <c r="R81" i="157"/>
  <c r="Q37" i="37"/>
  <c r="Q34" i="37"/>
  <c r="Q36" i="37"/>
  <c r="Q35" i="37"/>
  <c r="R69" i="157"/>
  <c r="R92" i="157"/>
  <c r="R60" i="157"/>
  <c r="V230" i="157"/>
  <c r="V233" i="157"/>
  <c r="V232" i="157"/>
  <c r="V231" i="157"/>
  <c r="E240" i="37"/>
  <c r="R99" i="157"/>
  <c r="P37" i="37"/>
  <c r="U240" i="37"/>
  <c r="Q21" i="57"/>
  <c r="Q31" i="57"/>
  <c r="Q123" i="157"/>
  <c r="V111" i="157"/>
  <c r="Q157" i="157"/>
  <c r="V136" i="157"/>
  <c r="Q181" i="157"/>
  <c r="V169" i="157"/>
  <c r="Q206" i="157"/>
  <c r="V194" i="157"/>
  <c r="Q258" i="157"/>
  <c r="V246" i="157"/>
  <c r="Q283" i="157"/>
  <c r="V271" i="157"/>
  <c r="Q307" i="157"/>
  <c r="V295" i="157"/>
  <c r="Q330" i="157"/>
  <c r="V318" i="157"/>
  <c r="Q122" i="157"/>
  <c r="V110" i="157"/>
  <c r="Q180" i="157"/>
  <c r="V168" i="157"/>
  <c r="Q205" i="157"/>
  <c r="V193" i="157"/>
  <c r="Q257" i="157"/>
  <c r="V245" i="157"/>
  <c r="Q282" i="157"/>
  <c r="V270" i="157"/>
  <c r="Q306" i="157"/>
  <c r="V294" i="157"/>
  <c r="Q331" i="157"/>
  <c r="V319" i="157"/>
  <c r="Q121" i="157"/>
  <c r="V109" i="157"/>
  <c r="Q208" i="157"/>
  <c r="V196" i="157"/>
  <c r="Q256" i="157"/>
  <c r="V244" i="157"/>
  <c r="Q281" i="157"/>
  <c r="V269" i="157"/>
  <c r="Q158" i="157"/>
  <c r="V137" i="157"/>
  <c r="Q72" i="37"/>
  <c r="Q182" i="157"/>
  <c r="V170" i="157"/>
  <c r="Q207" i="157"/>
  <c r="V195" i="157"/>
  <c r="Q255" i="157"/>
  <c r="V243" i="157"/>
  <c r="Q280" i="157"/>
  <c r="V268" i="157"/>
  <c r="Q305" i="157"/>
  <c r="V293" i="157"/>
  <c r="R304" i="157"/>
  <c r="R279" i="157"/>
  <c r="R229" i="157"/>
  <c r="R204" i="157"/>
  <c r="Q73" i="37"/>
  <c r="Q71" i="37"/>
  <c r="Q70" i="37"/>
  <c r="Q25" i="37"/>
  <c r="Q24" i="37"/>
  <c r="Q23" i="37"/>
  <c r="Q22" i="37"/>
  <c r="R254" i="157"/>
  <c r="R179" i="157"/>
  <c r="R329" i="157"/>
  <c r="P24" i="57"/>
  <c r="U12" i="57"/>
  <c r="U11" i="57"/>
  <c r="P23" i="57"/>
  <c r="P22" i="46"/>
  <c r="P24" i="46"/>
  <c r="U24" i="46"/>
  <c r="U48" i="37" s="1"/>
  <c r="U11" i="46"/>
  <c r="P23" i="46"/>
  <c r="Q63" i="157"/>
  <c r="Q230" i="157"/>
  <c r="Q233" i="157"/>
  <c r="Q232" i="157"/>
  <c r="Q231" i="157"/>
  <c r="Q155" i="157"/>
  <c r="R120" i="157"/>
  <c r="Q156" i="157"/>
  <c r="Q317" i="157"/>
  <c r="R154" i="157"/>
  <c r="Q167" i="157"/>
  <c r="Q57" i="157"/>
  <c r="P9" i="46"/>
  <c r="Q292" i="157"/>
  <c r="Q267" i="157"/>
  <c r="Q242" i="157"/>
  <c r="Q217" i="157"/>
  <c r="Q192" i="157"/>
  <c r="Q146" i="157"/>
  <c r="Q133" i="157"/>
  <c r="Q108" i="157"/>
  <c r="Q84" i="157"/>
  <c r="Q72" i="157"/>
  <c r="Q54" i="157"/>
  <c r="V47" i="157"/>
  <c r="V46" i="157"/>
  <c r="V38" i="157"/>
  <c r="V37" i="157"/>
  <c r="R45" i="157"/>
  <c r="R36" i="157"/>
  <c r="V25" i="157"/>
  <c r="V27" i="157"/>
  <c r="R23" i="157"/>
  <c r="R10" i="157"/>
  <c r="V11" i="157"/>
  <c r="S352" i="156"/>
  <c r="S348" i="156"/>
  <c r="S347" i="156"/>
  <c r="S346" i="156"/>
  <c r="S345" i="156"/>
  <c r="S332" i="156"/>
  <c r="W335" i="156"/>
  <c r="W336" i="156"/>
  <c r="W333" i="156"/>
  <c r="S320" i="156"/>
  <c r="W322" i="156"/>
  <c r="W324" i="156"/>
  <c r="W321" i="156"/>
  <c r="S308" i="156"/>
  <c r="S309" i="156"/>
  <c r="S310" i="156"/>
  <c r="S311" i="156"/>
  <c r="S315" i="156"/>
  <c r="S312" i="156"/>
  <c r="W297" i="156"/>
  <c r="R310" i="156"/>
  <c r="W299" i="156"/>
  <c r="R315" i="156"/>
  <c r="W296" i="156"/>
  <c r="S295" i="156"/>
  <c r="S281" i="156"/>
  <c r="S283" i="156"/>
  <c r="S284" i="156"/>
  <c r="S285" i="156"/>
  <c r="S291" i="156"/>
  <c r="W268" i="156"/>
  <c r="W269" i="156"/>
  <c r="W270" i="156"/>
  <c r="R291" i="156"/>
  <c r="W266" i="156"/>
  <c r="S253" i="156"/>
  <c r="S254" i="156"/>
  <c r="S255" i="156"/>
  <c r="S256" i="156"/>
  <c r="S260" i="156"/>
  <c r="S257" i="156"/>
  <c r="R254" i="156"/>
  <c r="R255" i="156"/>
  <c r="R256" i="156"/>
  <c r="W241" i="156"/>
  <c r="S240" i="156"/>
  <c r="P183" i="37" l="1"/>
  <c r="P182" i="37"/>
  <c r="P48" i="37"/>
  <c r="P47" i="37"/>
  <c r="P46" i="37"/>
  <c r="U148" i="37"/>
  <c r="U147" i="37"/>
  <c r="P128" i="37"/>
  <c r="Q180" i="37"/>
  <c r="Q190" i="37"/>
  <c r="Q192" i="37"/>
  <c r="Q168" i="37"/>
  <c r="Q156" i="37"/>
  <c r="U145" i="37"/>
  <c r="Q144" i="37"/>
  <c r="U146" i="37"/>
  <c r="Q105" i="37"/>
  <c r="Q81" i="37"/>
  <c r="Q26" i="37"/>
  <c r="Q219" i="37"/>
  <c r="Q220" i="37"/>
  <c r="Q217" i="37"/>
  <c r="Q218" i="37"/>
  <c r="Q224" i="37"/>
  <c r="Q134" i="37"/>
  <c r="Q133" i="37"/>
  <c r="Q136" i="37"/>
  <c r="Q135" i="37"/>
  <c r="Q137" i="37"/>
  <c r="Q140" i="37"/>
  <c r="Q128" i="37"/>
  <c r="Q120" i="37"/>
  <c r="Q118" i="37"/>
  <c r="Q122" i="37"/>
  <c r="Q121" i="37"/>
  <c r="Q101" i="37"/>
  <c r="Q98" i="37"/>
  <c r="Q97" i="37"/>
  <c r="Q96" i="37"/>
  <c r="Q95" i="37"/>
  <c r="Q94" i="37"/>
  <c r="R51" i="157"/>
  <c r="R42" i="157"/>
  <c r="R20" i="157"/>
  <c r="S342" i="156"/>
  <c r="S330" i="156"/>
  <c r="S305" i="156"/>
  <c r="S317" i="156" s="1"/>
  <c r="S250" i="156"/>
  <c r="S262" i="156" s="1"/>
  <c r="Q92" i="157"/>
  <c r="Q33" i="37"/>
  <c r="R33" i="157"/>
  <c r="P19" i="46"/>
  <c r="P31" i="46" s="1"/>
  <c r="Q327" i="157"/>
  <c r="Q302" i="157"/>
  <c r="Q277" i="157"/>
  <c r="Q252" i="157"/>
  <c r="Q227" i="157"/>
  <c r="Q202" i="157"/>
  <c r="Q177" i="157"/>
  <c r="Q152" i="157"/>
  <c r="Q143" i="157"/>
  <c r="Q118" i="157"/>
  <c r="Q81" i="157"/>
  <c r="Q69" i="157"/>
  <c r="Q60" i="157"/>
  <c r="U23" i="57"/>
  <c r="U24" i="57"/>
  <c r="U23" i="46"/>
  <c r="V256" i="157"/>
  <c r="V306" i="157"/>
  <c r="U159" i="37"/>
  <c r="V180" i="157"/>
  <c r="V283" i="157"/>
  <c r="V305" i="157"/>
  <c r="V255" i="157"/>
  <c r="V182" i="157"/>
  <c r="V281" i="157"/>
  <c r="V208" i="157"/>
  <c r="V282" i="157"/>
  <c r="V205" i="157"/>
  <c r="V122" i="157"/>
  <c r="V307" i="157"/>
  <c r="V258" i="157"/>
  <c r="V181" i="157"/>
  <c r="V123" i="157"/>
  <c r="V280" i="157"/>
  <c r="V207" i="157"/>
  <c r="V121" i="157"/>
  <c r="V206" i="157"/>
  <c r="V84" i="157"/>
  <c r="W284" i="156"/>
  <c r="W281" i="156"/>
  <c r="W283" i="156"/>
  <c r="W311" i="156"/>
  <c r="W253" i="156"/>
  <c r="W285" i="156"/>
  <c r="W308" i="156"/>
  <c r="W309" i="156"/>
  <c r="P97" i="37"/>
  <c r="P140" i="37"/>
  <c r="P96" i="37"/>
  <c r="P95" i="37"/>
  <c r="P135" i="37"/>
  <c r="V76" i="157"/>
  <c r="P195" i="37"/>
  <c r="P194" i="37"/>
  <c r="P193" i="37"/>
  <c r="P172" i="37"/>
  <c r="P171" i="37"/>
  <c r="P170" i="37"/>
  <c r="P169" i="37"/>
  <c r="P148" i="37"/>
  <c r="P147" i="37"/>
  <c r="P146" i="37"/>
  <c r="P145" i="37"/>
  <c r="P84" i="37"/>
  <c r="P83" i="37"/>
  <c r="Q179" i="157"/>
  <c r="P82" i="37"/>
  <c r="P160" i="37"/>
  <c r="P159" i="37"/>
  <c r="P158" i="37"/>
  <c r="P157" i="37"/>
  <c r="P73" i="37"/>
  <c r="P72" i="37"/>
  <c r="P71" i="37"/>
  <c r="P70" i="37"/>
  <c r="P36" i="37"/>
  <c r="P35" i="37"/>
  <c r="P34" i="37"/>
  <c r="P109" i="37"/>
  <c r="P108" i="37"/>
  <c r="P107" i="37"/>
  <c r="P106" i="37"/>
  <c r="V54" i="157"/>
  <c r="P21" i="46"/>
  <c r="Q254" i="157"/>
  <c r="Q279" i="157"/>
  <c r="Q304" i="157"/>
  <c r="V57" i="157"/>
  <c r="Q329" i="157"/>
  <c r="V72" i="157"/>
  <c r="V108" i="157"/>
  <c r="V217" i="157"/>
  <c r="Q204" i="157"/>
  <c r="V158" i="157"/>
  <c r="R164" i="157"/>
  <c r="V157" i="157"/>
  <c r="V242" i="157"/>
  <c r="V155" i="157"/>
  <c r="V192" i="157"/>
  <c r="V267" i="157"/>
  <c r="V317" i="157"/>
  <c r="P205" i="37"/>
  <c r="V330" i="157"/>
  <c r="V133" i="157"/>
  <c r="V156" i="157"/>
  <c r="V146" i="157"/>
  <c r="V292" i="157"/>
  <c r="P206" i="37"/>
  <c r="V331" i="157"/>
  <c r="Q184" i="157"/>
  <c r="V172" i="157"/>
  <c r="V167" i="157"/>
  <c r="Q204" i="37"/>
  <c r="R339" i="157"/>
  <c r="R314" i="157"/>
  <c r="R239" i="157"/>
  <c r="R214" i="157"/>
  <c r="Q69" i="37"/>
  <c r="R130" i="157"/>
  <c r="R264" i="157"/>
  <c r="R189" i="157"/>
  <c r="V63" i="157"/>
  <c r="R94" i="157"/>
  <c r="Q45" i="157"/>
  <c r="U14" i="57"/>
  <c r="P26" i="57"/>
  <c r="S280" i="156"/>
  <c r="S307" i="156"/>
  <c r="S344" i="156"/>
  <c r="S252" i="156"/>
  <c r="Q229" i="157"/>
  <c r="Q120" i="157"/>
  <c r="Q95" i="157"/>
  <c r="Q154" i="157"/>
  <c r="Q36" i="157"/>
  <c r="V31" i="157"/>
  <c r="V18" i="157"/>
  <c r="V14" i="157"/>
  <c r="Q98" i="157"/>
  <c r="V13" i="157"/>
  <c r="Q97" i="157"/>
  <c r="V12" i="157"/>
  <c r="Q96" i="157"/>
  <c r="R349" i="156"/>
  <c r="R346" i="156"/>
  <c r="R348" i="156"/>
  <c r="R257" i="156"/>
  <c r="W243" i="156"/>
  <c r="R260" i="156"/>
  <c r="W276" i="156"/>
  <c r="S287" i="156"/>
  <c r="R285" i="156"/>
  <c r="R312" i="156"/>
  <c r="W315" i="156"/>
  <c r="R308" i="156"/>
  <c r="W334" i="156"/>
  <c r="R352" i="156"/>
  <c r="W260" i="156"/>
  <c r="W242" i="156"/>
  <c r="R281" i="156"/>
  <c r="W300" i="156"/>
  <c r="R309" i="156"/>
  <c r="R320" i="156"/>
  <c r="W257" i="156"/>
  <c r="R287" i="156"/>
  <c r="R283" i="156"/>
  <c r="S349" i="156"/>
  <c r="W244" i="156"/>
  <c r="R284" i="156"/>
  <c r="R311" i="156"/>
  <c r="R345" i="156"/>
  <c r="R347" i="156"/>
  <c r="Q23" i="157"/>
  <c r="V24" i="157"/>
  <c r="Q10" i="157"/>
  <c r="R332" i="156"/>
  <c r="R295" i="156"/>
  <c r="W298" i="156"/>
  <c r="R240" i="156"/>
  <c r="R253" i="156"/>
  <c r="P185" i="37" l="1"/>
  <c r="P45" i="37"/>
  <c r="V329" i="157"/>
  <c r="U108" i="37"/>
  <c r="U36" i="37"/>
  <c r="P121" i="37"/>
  <c r="P120" i="37"/>
  <c r="P124" i="37"/>
  <c r="P118" i="37"/>
  <c r="P122" i="37"/>
  <c r="U182" i="37"/>
  <c r="U183" i="37"/>
  <c r="U47" i="37"/>
  <c r="Q214" i="37"/>
  <c r="U206" i="37"/>
  <c r="U204" i="37"/>
  <c r="U205" i="37"/>
  <c r="U193" i="37"/>
  <c r="U194" i="37"/>
  <c r="U195" i="37"/>
  <c r="Q202" i="37"/>
  <c r="U170" i="37"/>
  <c r="U169" i="37"/>
  <c r="U171" i="37"/>
  <c r="U172" i="37"/>
  <c r="U160" i="37"/>
  <c r="Q166" i="37"/>
  <c r="U157" i="37"/>
  <c r="U158" i="37"/>
  <c r="Q154" i="37"/>
  <c r="U106" i="37"/>
  <c r="U107" i="37"/>
  <c r="U109" i="37"/>
  <c r="Q115" i="37"/>
  <c r="U84" i="37"/>
  <c r="Q91" i="37"/>
  <c r="U83" i="37"/>
  <c r="U82" i="37"/>
  <c r="U73" i="37"/>
  <c r="U72" i="37"/>
  <c r="U70" i="37"/>
  <c r="U71" i="37"/>
  <c r="Q79" i="37"/>
  <c r="Q43" i="37"/>
  <c r="U34" i="37"/>
  <c r="U35" i="37"/>
  <c r="Q216" i="37"/>
  <c r="Q221" i="37"/>
  <c r="U134" i="37"/>
  <c r="U136" i="37"/>
  <c r="Q132" i="37"/>
  <c r="U133" i="37"/>
  <c r="U140" i="37"/>
  <c r="Q142" i="37"/>
  <c r="Q124" i="37"/>
  <c r="Q117" i="37"/>
  <c r="U120" i="37"/>
  <c r="U121" i="37"/>
  <c r="U122" i="37"/>
  <c r="U118" i="37"/>
  <c r="U101" i="37"/>
  <c r="U98" i="37"/>
  <c r="U94" i="37"/>
  <c r="Q93" i="37"/>
  <c r="Q103" i="37"/>
  <c r="Q51" i="157"/>
  <c r="Q42" i="157"/>
  <c r="V42" i="157" s="1"/>
  <c r="Q33" i="157"/>
  <c r="Q20" i="157"/>
  <c r="R342" i="156"/>
  <c r="R330" i="156"/>
  <c r="W330" i="156" s="1"/>
  <c r="R305" i="156"/>
  <c r="R250" i="156"/>
  <c r="W250" i="156" s="1"/>
  <c r="W262" i="156" s="1"/>
  <c r="R104" i="157"/>
  <c r="S354" i="156"/>
  <c r="U26" i="57"/>
  <c r="V184" i="157"/>
  <c r="V120" i="157"/>
  <c r="V254" i="157"/>
  <c r="V229" i="157"/>
  <c r="V179" i="157"/>
  <c r="V279" i="157"/>
  <c r="V304" i="157"/>
  <c r="V204" i="157"/>
  <c r="W255" i="156"/>
  <c r="W256" i="156"/>
  <c r="W310" i="156"/>
  <c r="W254" i="156"/>
  <c r="W291" i="156"/>
  <c r="W312" i="156"/>
  <c r="Q130" i="37"/>
  <c r="P136" i="37"/>
  <c r="P134" i="37"/>
  <c r="P137" i="37"/>
  <c r="P101" i="37"/>
  <c r="W278" i="156"/>
  <c r="P133" i="37"/>
  <c r="P98" i="37"/>
  <c r="P94" i="37"/>
  <c r="P86" i="37"/>
  <c r="V69" i="157"/>
  <c r="V15" i="157"/>
  <c r="Q339" i="157"/>
  <c r="P204" i="37"/>
  <c r="Q314" i="157"/>
  <c r="P192" i="37"/>
  <c r="P168" i="37"/>
  <c r="Q289" i="157"/>
  <c r="P144" i="37"/>
  <c r="Q239" i="157"/>
  <c r="Q189" i="157"/>
  <c r="P81" i="37"/>
  <c r="P156" i="37"/>
  <c r="Q264" i="157"/>
  <c r="V152" i="157"/>
  <c r="Q164" i="157"/>
  <c r="V143" i="157"/>
  <c r="P69" i="37"/>
  <c r="P33" i="37"/>
  <c r="Q130" i="157"/>
  <c r="V202" i="157"/>
  <c r="V214" i="157" s="1"/>
  <c r="P105" i="37"/>
  <c r="V92" i="157"/>
  <c r="V81" i="157"/>
  <c r="V60" i="157"/>
  <c r="V23" i="157"/>
  <c r="Q214" i="157"/>
  <c r="V227" i="157"/>
  <c r="V239" i="157" s="1"/>
  <c r="V252" i="157"/>
  <c r="V264" i="157" s="1"/>
  <c r="V154" i="157"/>
  <c r="V302" i="157"/>
  <c r="V314" i="157" s="1"/>
  <c r="V177" i="157"/>
  <c r="V189" i="157" s="1"/>
  <c r="V118" i="157"/>
  <c r="V130" i="157" s="1"/>
  <c r="V327" i="157"/>
  <c r="V339" i="157" s="1"/>
  <c r="P24" i="37"/>
  <c r="V97" i="157"/>
  <c r="P22" i="37"/>
  <c r="V95" i="157"/>
  <c r="P29" i="37"/>
  <c r="V102" i="157"/>
  <c r="P25" i="37"/>
  <c r="V98" i="157"/>
  <c r="P23" i="37"/>
  <c r="V96" i="157"/>
  <c r="Q21" i="37"/>
  <c r="V45" i="157"/>
  <c r="V36" i="157"/>
  <c r="P224" i="37"/>
  <c r="W352" i="156"/>
  <c r="P218" i="37"/>
  <c r="W346" i="156"/>
  <c r="P220" i="37"/>
  <c r="W348" i="156"/>
  <c r="P219" i="37"/>
  <c r="W347" i="156"/>
  <c r="P221" i="37"/>
  <c r="W349" i="156"/>
  <c r="P217" i="37"/>
  <c r="W345" i="156"/>
  <c r="P55" i="37"/>
  <c r="Q94" i="157"/>
  <c r="Q99" i="157"/>
  <c r="V28" i="157"/>
  <c r="V10" i="157"/>
  <c r="W320" i="156"/>
  <c r="W295" i="156"/>
  <c r="R280" i="156"/>
  <c r="R344" i="156"/>
  <c r="W272" i="156"/>
  <c r="R307" i="156"/>
  <c r="W332" i="156"/>
  <c r="W265" i="156"/>
  <c r="W240" i="156"/>
  <c r="R252" i="156"/>
  <c r="P117" i="37" l="1"/>
  <c r="U185" i="37"/>
  <c r="U214" i="37"/>
  <c r="U192" i="37"/>
  <c r="U202" i="37"/>
  <c r="U168" i="37"/>
  <c r="U156" i="37"/>
  <c r="U166" i="37"/>
  <c r="U144" i="37"/>
  <c r="U154" i="37"/>
  <c r="U105" i="37"/>
  <c r="U115" i="37"/>
  <c r="U86" i="37"/>
  <c r="U91" i="37"/>
  <c r="U81" i="37"/>
  <c r="U69" i="37"/>
  <c r="U43" i="37"/>
  <c r="U33" i="37"/>
  <c r="U29" i="37"/>
  <c r="Q31" i="37"/>
  <c r="U23" i="37"/>
  <c r="U25" i="37"/>
  <c r="U22" i="37"/>
  <c r="U24" i="37"/>
  <c r="U219" i="37"/>
  <c r="U220" i="37"/>
  <c r="U217" i="37"/>
  <c r="U218" i="37"/>
  <c r="U221" i="37"/>
  <c r="U224" i="37"/>
  <c r="Q226" i="37"/>
  <c r="U135" i="37"/>
  <c r="U137" i="37"/>
  <c r="U128" i="37"/>
  <c r="U96" i="37"/>
  <c r="U95" i="37"/>
  <c r="U97" i="37"/>
  <c r="W252" i="156"/>
  <c r="W287" i="156"/>
  <c r="W307" i="156"/>
  <c r="P130" i="37"/>
  <c r="R262" i="156"/>
  <c r="P93" i="37"/>
  <c r="P132" i="37"/>
  <c r="W342" i="156"/>
  <c r="P79" i="37"/>
  <c r="V164" i="157"/>
  <c r="V51" i="157"/>
  <c r="P214" i="37"/>
  <c r="P202" i="37"/>
  <c r="P178" i="37"/>
  <c r="P154" i="37"/>
  <c r="P91" i="37"/>
  <c r="P166" i="37"/>
  <c r="P43" i="37"/>
  <c r="P115" i="37"/>
  <c r="V33" i="157"/>
  <c r="P21" i="37"/>
  <c r="V20" i="157"/>
  <c r="U103" i="37"/>
  <c r="V94" i="157"/>
  <c r="P26" i="37"/>
  <c r="V99" i="157"/>
  <c r="P216" i="37"/>
  <c r="W344" i="156"/>
  <c r="Q104" i="157"/>
  <c r="W305" i="156"/>
  <c r="W317" i="156" s="1"/>
  <c r="R317" i="156"/>
  <c r="W293" i="156"/>
  <c r="W280" i="156"/>
  <c r="R354" i="156"/>
  <c r="S235" i="156"/>
  <c r="S231" i="156"/>
  <c r="S230" i="156"/>
  <c r="S229" i="156"/>
  <c r="S228" i="156"/>
  <c r="W215" i="156"/>
  <c r="W216" i="156"/>
  <c r="R230" i="156"/>
  <c r="W218" i="156"/>
  <c r="R235" i="156"/>
  <c r="S214" i="156"/>
  <c r="W32" i="156"/>
  <c r="W33" i="156"/>
  <c r="S191" i="156"/>
  <c r="W193" i="156"/>
  <c r="R191" i="156"/>
  <c r="S171" i="156"/>
  <c r="W173" i="156"/>
  <c r="W160" i="156"/>
  <c r="W159" i="156"/>
  <c r="S152" i="156"/>
  <c r="W150" i="156"/>
  <c r="S149" i="156"/>
  <c r="W144" i="156"/>
  <c r="S143" i="156"/>
  <c r="S140" i="156"/>
  <c r="S131" i="156"/>
  <c r="W133" i="156"/>
  <c r="W132" i="156"/>
  <c r="W124" i="156"/>
  <c r="W123" i="156"/>
  <c r="S122" i="156"/>
  <c r="S113" i="156"/>
  <c r="W115" i="156"/>
  <c r="S100" i="156"/>
  <c r="W102" i="156"/>
  <c r="W101" i="156"/>
  <c r="W81" i="156"/>
  <c r="S78" i="156"/>
  <c r="W67" i="156"/>
  <c r="W68" i="156"/>
  <c r="W69" i="156"/>
  <c r="W66" i="156"/>
  <c r="S65" i="156"/>
  <c r="W58" i="156"/>
  <c r="S56" i="156"/>
  <c r="W49" i="156"/>
  <c r="W48" i="156"/>
  <c r="S47" i="156"/>
  <c r="W39" i="156"/>
  <c r="W30" i="156"/>
  <c r="S29" i="156"/>
  <c r="S20" i="156"/>
  <c r="Q60" i="37" l="1"/>
  <c r="Q61" i="37"/>
  <c r="P103" i="37"/>
  <c r="U79" i="37"/>
  <c r="U26" i="37"/>
  <c r="U21" i="37"/>
  <c r="U216" i="37"/>
  <c r="U132" i="37"/>
  <c r="U142" i="37"/>
  <c r="U124" i="37"/>
  <c r="U117" i="37"/>
  <c r="U130" i="37"/>
  <c r="U93" i="37"/>
  <c r="Q65" i="37"/>
  <c r="Q239" i="37" s="1"/>
  <c r="Q58" i="37"/>
  <c r="Q59" i="37"/>
  <c r="S197" i="156"/>
  <c r="S179" i="156"/>
  <c r="S119" i="156"/>
  <c r="S110" i="156"/>
  <c r="S88" i="156"/>
  <c r="S75" i="156"/>
  <c r="S62" i="156"/>
  <c r="S53" i="156"/>
  <c r="R197" i="156"/>
  <c r="S224" i="156"/>
  <c r="S237" i="156" s="1"/>
  <c r="S146" i="156"/>
  <c r="S155" i="156"/>
  <c r="S137" i="156"/>
  <c r="S128" i="156"/>
  <c r="S205" i="156"/>
  <c r="S35" i="156"/>
  <c r="S26" i="156"/>
  <c r="S200" i="156"/>
  <c r="P142" i="37"/>
  <c r="P60" i="37"/>
  <c r="W104" i="156"/>
  <c r="R125" i="156"/>
  <c r="W184" i="156"/>
  <c r="P226" i="37"/>
  <c r="W354" i="156"/>
  <c r="S227" i="156"/>
  <c r="P31" i="37"/>
  <c r="V104" i="157"/>
  <c r="Q10" i="37"/>
  <c r="Q11" i="37"/>
  <c r="Q12" i="37"/>
  <c r="Q9" i="37"/>
  <c r="W235" i="156"/>
  <c r="P65" i="37"/>
  <c r="R182" i="156"/>
  <c r="W153" i="156"/>
  <c r="R149" i="156"/>
  <c r="R152" i="156"/>
  <c r="W135" i="156"/>
  <c r="R134" i="156"/>
  <c r="R29" i="156"/>
  <c r="R38" i="156"/>
  <c r="W230" i="156"/>
  <c r="W57" i="156"/>
  <c r="W108" i="156"/>
  <c r="W126" i="156"/>
  <c r="W151" i="156"/>
  <c r="W191" i="156"/>
  <c r="S232" i="156"/>
  <c r="R113" i="156"/>
  <c r="R143" i="156"/>
  <c r="R171" i="156"/>
  <c r="W114" i="156"/>
  <c r="W172" i="156"/>
  <c r="W217" i="156"/>
  <c r="R229" i="156"/>
  <c r="R231" i="156"/>
  <c r="W31" i="156"/>
  <c r="W40" i="156"/>
  <c r="W183" i="156"/>
  <c r="W192" i="156"/>
  <c r="R228" i="156"/>
  <c r="R214" i="156"/>
  <c r="R140" i="156"/>
  <c r="R131" i="156"/>
  <c r="R100" i="156"/>
  <c r="R78" i="156"/>
  <c r="R47" i="156"/>
  <c r="U60" i="37" l="1"/>
  <c r="Q231" i="37"/>
  <c r="U31" i="37"/>
  <c r="U226" i="37"/>
  <c r="U65" i="37"/>
  <c r="Q57" i="37"/>
  <c r="R179" i="156"/>
  <c r="R224" i="156"/>
  <c r="R188" i="156"/>
  <c r="R155" i="156"/>
  <c r="R146" i="156"/>
  <c r="R137" i="156"/>
  <c r="R119" i="156"/>
  <c r="R110" i="156"/>
  <c r="R88" i="156"/>
  <c r="R53" i="156"/>
  <c r="R44" i="156"/>
  <c r="R35" i="156"/>
  <c r="Q232" i="37"/>
  <c r="Q233" i="37"/>
  <c r="W197" i="156"/>
  <c r="R227" i="156"/>
  <c r="W100" i="156"/>
  <c r="W149" i="156"/>
  <c r="W125" i="156"/>
  <c r="W143" i="156"/>
  <c r="W105" i="156"/>
  <c r="W152" i="156"/>
  <c r="W219" i="156"/>
  <c r="Q13" i="37"/>
  <c r="Q67" i="37"/>
  <c r="Q62" i="37"/>
  <c r="W231" i="156"/>
  <c r="P61" i="37"/>
  <c r="W229" i="156"/>
  <c r="P59" i="37"/>
  <c r="W228" i="156"/>
  <c r="P58" i="37"/>
  <c r="W182" i="156"/>
  <c r="R232" i="156"/>
  <c r="W158" i="156"/>
  <c r="W134" i="156"/>
  <c r="W56" i="156"/>
  <c r="W131" i="156"/>
  <c r="W78" i="156"/>
  <c r="W29" i="156"/>
  <c r="W38" i="156"/>
  <c r="W47" i="156"/>
  <c r="W65" i="156"/>
  <c r="W113" i="156"/>
  <c r="W171" i="156"/>
  <c r="W140" i="156"/>
  <c r="W214" i="156"/>
  <c r="P57" i="37" l="1"/>
  <c r="U61" i="37"/>
  <c r="U59" i="37"/>
  <c r="U58" i="37"/>
  <c r="Q235" i="37"/>
  <c r="W227" i="156"/>
  <c r="W119" i="156"/>
  <c r="W188" i="156"/>
  <c r="W179" i="156"/>
  <c r="W88" i="156"/>
  <c r="W35" i="156"/>
  <c r="W146" i="156"/>
  <c r="W137" i="156"/>
  <c r="W155" i="156"/>
  <c r="W44" i="156"/>
  <c r="W110" i="156"/>
  <c r="W62" i="156"/>
  <c r="W53" i="156"/>
  <c r="W224" i="156"/>
  <c r="W237" i="156" s="1"/>
  <c r="R237" i="156"/>
  <c r="W232" i="156"/>
  <c r="P62" i="37"/>
  <c r="U62" i="37" l="1"/>
  <c r="U67" i="37"/>
  <c r="U57" i="37"/>
  <c r="P67" i="37"/>
  <c r="W13" i="156"/>
  <c r="D11" i="156"/>
  <c r="P11" i="37" l="1"/>
  <c r="P232" i="37" s="1"/>
  <c r="W203" i="156"/>
  <c r="R23" i="156"/>
  <c r="W24" i="156"/>
  <c r="Q8" i="37"/>
  <c r="W22" i="156"/>
  <c r="W12" i="156"/>
  <c r="W21" i="156"/>
  <c r="R20" i="156"/>
  <c r="R11" i="156"/>
  <c r="U11" i="37" l="1"/>
  <c r="R26" i="156"/>
  <c r="R17" i="156"/>
  <c r="P12" i="37"/>
  <c r="P233" i="37" s="1"/>
  <c r="W204" i="156"/>
  <c r="P16" i="37"/>
  <c r="P239" i="37" s="1"/>
  <c r="W208" i="156"/>
  <c r="W23" i="156"/>
  <c r="W20" i="156"/>
  <c r="W11" i="156"/>
  <c r="D38" i="156"/>
  <c r="D29" i="156"/>
  <c r="D20" i="156"/>
  <c r="U12" i="37" l="1"/>
  <c r="U16" i="37"/>
  <c r="W26" i="156"/>
  <c r="U232" i="37"/>
  <c r="U239" i="37" l="1"/>
  <c r="U233" i="37"/>
  <c r="D9" i="57"/>
  <c r="B9" i="57"/>
  <c r="D21" i="57" l="1"/>
  <c r="B21" i="57"/>
  <c r="B19" i="57"/>
  <c r="B190" i="37" s="1"/>
  <c r="E10" i="57"/>
  <c r="C22" i="57"/>
  <c r="C23" i="57"/>
  <c r="E11" i="57"/>
  <c r="C24" i="57"/>
  <c r="E12" i="57"/>
  <c r="D19" i="57"/>
  <c r="D190" i="37" s="1"/>
  <c r="C9" i="57"/>
  <c r="B180" i="37" l="1"/>
  <c r="C182" i="37"/>
  <c r="C183" i="37"/>
  <c r="C181" i="37"/>
  <c r="D180" i="37"/>
  <c r="E22" i="57"/>
  <c r="E24" i="57"/>
  <c r="E23" i="57"/>
  <c r="C21" i="57"/>
  <c r="E14" i="57"/>
  <c r="C26" i="57"/>
  <c r="C19" i="57"/>
  <c r="E9" i="57"/>
  <c r="C180" i="37" l="1"/>
  <c r="C185" i="37"/>
  <c r="E183" i="37"/>
  <c r="E182" i="37"/>
  <c r="E181" i="37"/>
  <c r="R10" i="57"/>
  <c r="U10" i="57"/>
  <c r="P22" i="57"/>
  <c r="P9" i="57"/>
  <c r="E26" i="57"/>
  <c r="E21" i="57"/>
  <c r="C190" i="37"/>
  <c r="E19" i="57"/>
  <c r="E190" i="37" s="1"/>
  <c r="D9" i="46"/>
  <c r="B9" i="46"/>
  <c r="P181" i="37" l="1"/>
  <c r="E185" i="37"/>
  <c r="E180" i="37"/>
  <c r="P19" i="57"/>
  <c r="P31" i="57" s="1"/>
  <c r="U22" i="57"/>
  <c r="P21" i="57"/>
  <c r="U9" i="57"/>
  <c r="R22" i="57"/>
  <c r="R9" i="57"/>
  <c r="R19" i="57" s="1"/>
  <c r="B21" i="46"/>
  <c r="D21" i="46"/>
  <c r="E10" i="46"/>
  <c r="C22" i="46"/>
  <c r="E11" i="46"/>
  <c r="C23" i="46"/>
  <c r="C24" i="46"/>
  <c r="E24" i="46"/>
  <c r="E48" i="37" s="1"/>
  <c r="B19" i="46"/>
  <c r="B55" i="37" s="1"/>
  <c r="D19" i="46"/>
  <c r="D55" i="37" s="1"/>
  <c r="C9" i="46"/>
  <c r="B45" i="37" l="1"/>
  <c r="P180" i="37"/>
  <c r="U19" i="57"/>
  <c r="U31" i="57" s="1"/>
  <c r="P190" i="37"/>
  <c r="C47" i="37"/>
  <c r="C46" i="37"/>
  <c r="C48" i="37"/>
  <c r="U181" i="37"/>
  <c r="R181" i="37"/>
  <c r="R229" i="37" s="1"/>
  <c r="D45" i="37"/>
  <c r="U21" i="57"/>
  <c r="R21" i="57"/>
  <c r="R31" i="57"/>
  <c r="E23" i="46"/>
  <c r="C21" i="46"/>
  <c r="E22" i="46"/>
  <c r="C19" i="46"/>
  <c r="E9" i="46"/>
  <c r="U190" i="37" l="1"/>
  <c r="C45" i="37"/>
  <c r="R180" i="37"/>
  <c r="R228" i="37" s="1"/>
  <c r="U180" i="37"/>
  <c r="R190" i="37"/>
  <c r="E46" i="37"/>
  <c r="E47" i="37"/>
  <c r="E21" i="46"/>
  <c r="C55" i="37"/>
  <c r="E19" i="46"/>
  <c r="E55" i="37" s="1"/>
  <c r="E317" i="157"/>
  <c r="C317" i="157"/>
  <c r="E292" i="157"/>
  <c r="C292" i="157"/>
  <c r="E267" i="157"/>
  <c r="C267" i="157"/>
  <c r="E242" i="157"/>
  <c r="C242" i="157"/>
  <c r="E217" i="157"/>
  <c r="C217" i="157"/>
  <c r="E192" i="157"/>
  <c r="C192" i="157"/>
  <c r="E45" i="37" l="1"/>
  <c r="C304" i="157"/>
  <c r="C254" i="157"/>
  <c r="E304" i="157"/>
  <c r="E229" i="157"/>
  <c r="E254" i="157"/>
  <c r="E279" i="157"/>
  <c r="E204" i="157"/>
  <c r="D207" i="157"/>
  <c r="D230" i="157"/>
  <c r="D257" i="157"/>
  <c r="D280" i="157"/>
  <c r="D307" i="157"/>
  <c r="D330" i="157"/>
  <c r="D281" i="157"/>
  <c r="D331" i="157"/>
  <c r="D205" i="157"/>
  <c r="D232" i="157"/>
  <c r="D255" i="157"/>
  <c r="D282" i="157"/>
  <c r="D305" i="157"/>
  <c r="D231" i="157"/>
  <c r="D206" i="157"/>
  <c r="D256" i="157"/>
  <c r="D306" i="157"/>
  <c r="E329" i="157"/>
  <c r="E339" i="157"/>
  <c r="D214" i="37" s="1"/>
  <c r="C329" i="157"/>
  <c r="C339" i="157"/>
  <c r="C279" i="157"/>
  <c r="C289" i="157"/>
  <c r="C239" i="157"/>
  <c r="C229" i="157"/>
  <c r="D308" i="157"/>
  <c r="F296" i="157"/>
  <c r="D283" i="157"/>
  <c r="F271" i="157"/>
  <c r="F246" i="157"/>
  <c r="D258" i="157"/>
  <c r="F221" i="157"/>
  <c r="D233" i="157"/>
  <c r="E239" i="157"/>
  <c r="C204" i="157"/>
  <c r="C214" i="157"/>
  <c r="F196" i="157"/>
  <c r="D208" i="157"/>
  <c r="E289" i="157"/>
  <c r="E264" i="157"/>
  <c r="E214" i="157"/>
  <c r="C314" i="157"/>
  <c r="C264" i="157"/>
  <c r="F193" i="157"/>
  <c r="F218" i="157"/>
  <c r="F319" i="157"/>
  <c r="F194" i="157"/>
  <c r="F219" i="157"/>
  <c r="F268" i="157"/>
  <c r="F293" i="157"/>
  <c r="F195" i="157"/>
  <c r="F243" i="157"/>
  <c r="F269" i="157"/>
  <c r="F294" i="157"/>
  <c r="F244" i="157"/>
  <c r="F270" i="157"/>
  <c r="F295" i="157"/>
  <c r="D317" i="157"/>
  <c r="F318" i="157"/>
  <c r="D292" i="157"/>
  <c r="D267" i="157"/>
  <c r="D242" i="157"/>
  <c r="D217" i="157"/>
  <c r="F220" i="157"/>
  <c r="D192" i="157"/>
  <c r="D178" i="37" l="1"/>
  <c r="D154" i="37"/>
  <c r="D115" i="37"/>
  <c r="D166" i="37"/>
  <c r="D204" i="37"/>
  <c r="D192" i="37"/>
  <c r="D168" i="37"/>
  <c r="D156" i="37"/>
  <c r="D144" i="37"/>
  <c r="D105" i="37"/>
  <c r="C205" i="37"/>
  <c r="B156" i="37"/>
  <c r="B166" i="37"/>
  <c r="B105" i="37"/>
  <c r="C160" i="37"/>
  <c r="B178" i="37"/>
  <c r="C193" i="37"/>
  <c r="C206" i="37"/>
  <c r="C159" i="37"/>
  <c r="B202" i="37"/>
  <c r="B168" i="37"/>
  <c r="C157" i="37"/>
  <c r="C148" i="37"/>
  <c r="B144" i="37"/>
  <c r="B214" i="37"/>
  <c r="C171" i="37"/>
  <c r="C106" i="37"/>
  <c r="C170" i="37"/>
  <c r="C169" i="37"/>
  <c r="C109" i="37"/>
  <c r="C196" i="37"/>
  <c r="C158" i="37"/>
  <c r="C146" i="37"/>
  <c r="C108" i="37"/>
  <c r="B115" i="37"/>
  <c r="C172" i="37"/>
  <c r="B154" i="37"/>
  <c r="B204" i="37"/>
  <c r="C194" i="37"/>
  <c r="C107" i="37"/>
  <c r="C147" i="37"/>
  <c r="C195" i="37"/>
  <c r="C145" i="37"/>
  <c r="B192" i="37"/>
  <c r="D229" i="157"/>
  <c r="F207" i="157"/>
  <c r="F206" i="157"/>
  <c r="F205" i="157"/>
  <c r="F283" i="157"/>
  <c r="F306" i="157"/>
  <c r="F305" i="157"/>
  <c r="F331" i="157"/>
  <c r="F233" i="157"/>
  <c r="F256" i="157"/>
  <c r="D254" i="157"/>
  <c r="D279" i="157"/>
  <c r="F307" i="157"/>
  <c r="F281" i="157"/>
  <c r="F280" i="157"/>
  <c r="E159" i="37"/>
  <c r="D234" i="157"/>
  <c r="F308" i="157"/>
  <c r="F330" i="157"/>
  <c r="D204" i="157"/>
  <c r="F232" i="157"/>
  <c r="D304" i="157"/>
  <c r="F282" i="157"/>
  <c r="F255" i="157"/>
  <c r="F231" i="157"/>
  <c r="F230" i="157"/>
  <c r="F208" i="157"/>
  <c r="F258" i="157"/>
  <c r="D329" i="157"/>
  <c r="E314" i="157"/>
  <c r="F222" i="157"/>
  <c r="D314" i="157"/>
  <c r="F317" i="157"/>
  <c r="F292" i="157"/>
  <c r="F267" i="157"/>
  <c r="F242" i="157"/>
  <c r="F217" i="157"/>
  <c r="F192" i="157"/>
  <c r="E167" i="157"/>
  <c r="C167" i="157"/>
  <c r="E158" i="157"/>
  <c r="C158" i="157"/>
  <c r="E157" i="157"/>
  <c r="C157" i="157"/>
  <c r="E156" i="157"/>
  <c r="C156" i="157"/>
  <c r="E155" i="157"/>
  <c r="C155" i="157"/>
  <c r="E146" i="157"/>
  <c r="C146" i="157"/>
  <c r="E133" i="157"/>
  <c r="C133" i="157"/>
  <c r="E160" i="37" l="1"/>
  <c r="C204" i="37"/>
  <c r="C168" i="37"/>
  <c r="D202" i="37"/>
  <c r="C144" i="37"/>
  <c r="C192" i="37"/>
  <c r="C105" i="37"/>
  <c r="E195" i="37"/>
  <c r="C156" i="37"/>
  <c r="E148" i="37"/>
  <c r="E108" i="37"/>
  <c r="E147" i="37"/>
  <c r="C202" i="37"/>
  <c r="E196" i="37"/>
  <c r="E205" i="37"/>
  <c r="E206" i="37"/>
  <c r="E193" i="37"/>
  <c r="E194" i="37"/>
  <c r="E172" i="37"/>
  <c r="E171" i="37"/>
  <c r="E169" i="37"/>
  <c r="E170" i="37"/>
  <c r="E158" i="37"/>
  <c r="E157" i="37"/>
  <c r="E145" i="37"/>
  <c r="E146" i="37"/>
  <c r="E109" i="37"/>
  <c r="E107" i="37"/>
  <c r="E106" i="37"/>
  <c r="D73" i="37"/>
  <c r="D72" i="37"/>
  <c r="D71" i="37"/>
  <c r="D70" i="37"/>
  <c r="B73" i="37"/>
  <c r="B71" i="37"/>
  <c r="C149" i="37"/>
  <c r="B70" i="37"/>
  <c r="B72" i="37"/>
  <c r="F204" i="157"/>
  <c r="F304" i="157"/>
  <c r="D180" i="157"/>
  <c r="F229" i="157"/>
  <c r="F329" i="157"/>
  <c r="F137" i="157"/>
  <c r="D181" i="157"/>
  <c r="F254" i="157"/>
  <c r="D182" i="157"/>
  <c r="F279" i="157"/>
  <c r="F234" i="157"/>
  <c r="C179" i="157"/>
  <c r="F339" i="157"/>
  <c r="E214" i="37" s="1"/>
  <c r="D339" i="157"/>
  <c r="F314" i="157"/>
  <c r="F289" i="157"/>
  <c r="D289" i="157"/>
  <c r="F264" i="157"/>
  <c r="E166" i="37" s="1"/>
  <c r="D264" i="157"/>
  <c r="F239" i="157"/>
  <c r="D239" i="157"/>
  <c r="E179" i="157"/>
  <c r="C164" i="157"/>
  <c r="F214" i="157"/>
  <c r="D214" i="157"/>
  <c r="E189" i="157"/>
  <c r="E164" i="157"/>
  <c r="E154" i="157"/>
  <c r="F136" i="157"/>
  <c r="F169" i="157"/>
  <c r="D158" i="157"/>
  <c r="F170" i="157"/>
  <c r="F134" i="157"/>
  <c r="F147" i="157"/>
  <c r="F135" i="157"/>
  <c r="F148" i="157"/>
  <c r="F168" i="157"/>
  <c r="D167" i="157"/>
  <c r="C154" i="157"/>
  <c r="D156" i="157"/>
  <c r="D157" i="157"/>
  <c r="D155" i="157"/>
  <c r="D146" i="157"/>
  <c r="D133" i="157"/>
  <c r="C71" i="37" l="1"/>
  <c r="C73" i="37"/>
  <c r="D79" i="37"/>
  <c r="E115" i="37"/>
  <c r="E154" i="37"/>
  <c r="E178" i="37"/>
  <c r="E202" i="37"/>
  <c r="C70" i="37"/>
  <c r="D91" i="37"/>
  <c r="C72" i="37"/>
  <c r="E204" i="37"/>
  <c r="E192" i="37"/>
  <c r="E168" i="37"/>
  <c r="E156" i="37"/>
  <c r="E149" i="37"/>
  <c r="E144" i="37"/>
  <c r="E105" i="37"/>
  <c r="D81" i="37"/>
  <c r="D69" i="37"/>
  <c r="C214" i="37"/>
  <c r="C84" i="37"/>
  <c r="C115" i="37"/>
  <c r="C154" i="37"/>
  <c r="C178" i="37"/>
  <c r="B81" i="37"/>
  <c r="C83" i="37"/>
  <c r="B69" i="37"/>
  <c r="B79" i="37"/>
  <c r="C166" i="37"/>
  <c r="C82" i="37"/>
  <c r="D179" i="157"/>
  <c r="F180" i="157"/>
  <c r="F182" i="157"/>
  <c r="F181" i="157"/>
  <c r="F138" i="157"/>
  <c r="D159" i="157"/>
  <c r="F158" i="157"/>
  <c r="F167" i="157"/>
  <c r="F155" i="157"/>
  <c r="F157" i="157"/>
  <c r="F156" i="157"/>
  <c r="D154" i="157"/>
  <c r="F146" i="157"/>
  <c r="F133" i="157"/>
  <c r="C69" i="37" l="1"/>
  <c r="E84" i="37"/>
  <c r="C81" i="37"/>
  <c r="E82" i="37"/>
  <c r="E83" i="37"/>
  <c r="E73" i="37"/>
  <c r="E72" i="37"/>
  <c r="E71" i="37"/>
  <c r="E70" i="37"/>
  <c r="C74" i="37"/>
  <c r="F159" i="157"/>
  <c r="F179" i="157"/>
  <c r="D164" i="157"/>
  <c r="F164" i="157"/>
  <c r="F154" i="157"/>
  <c r="E79" i="37" l="1"/>
  <c r="E81" i="37"/>
  <c r="E74" i="37"/>
  <c r="E69" i="37"/>
  <c r="C79" i="37"/>
  <c r="E124" i="157"/>
  <c r="C124" i="157"/>
  <c r="E123" i="157"/>
  <c r="C123" i="157"/>
  <c r="E122" i="157"/>
  <c r="C122" i="157"/>
  <c r="E121" i="157"/>
  <c r="C121" i="157"/>
  <c r="E108" i="157"/>
  <c r="C108" i="157"/>
  <c r="D36" i="37" l="1"/>
  <c r="D37" i="37"/>
  <c r="D34" i="37"/>
  <c r="D35" i="37"/>
  <c r="B35" i="37"/>
  <c r="B37" i="37"/>
  <c r="B36" i="37"/>
  <c r="B34" i="37"/>
  <c r="F112" i="157"/>
  <c r="C130" i="157"/>
  <c r="E120" i="157"/>
  <c r="E130" i="157"/>
  <c r="F111" i="157"/>
  <c r="D124" i="157"/>
  <c r="F109" i="157"/>
  <c r="C120" i="157"/>
  <c r="F110" i="157"/>
  <c r="D121" i="157"/>
  <c r="D123" i="157"/>
  <c r="D122" i="157"/>
  <c r="D108" i="157"/>
  <c r="D43" i="37" l="1"/>
  <c r="C35" i="37"/>
  <c r="C36" i="37"/>
  <c r="C34" i="37"/>
  <c r="C37" i="37"/>
  <c r="D33" i="37"/>
  <c r="B43" i="37"/>
  <c r="B33" i="37"/>
  <c r="F130" i="157"/>
  <c r="E43" i="37" s="1"/>
  <c r="D130" i="157"/>
  <c r="D120" i="157"/>
  <c r="F122" i="157"/>
  <c r="F123" i="157"/>
  <c r="F121" i="157"/>
  <c r="F108" i="157"/>
  <c r="C43" i="37" l="1"/>
  <c r="E36" i="37"/>
  <c r="E35" i="37"/>
  <c r="E34" i="37"/>
  <c r="F120" i="157"/>
  <c r="C33" i="37"/>
  <c r="E84" i="157"/>
  <c r="C84" i="157"/>
  <c r="E63" i="157"/>
  <c r="C63" i="157"/>
  <c r="E99" i="157"/>
  <c r="E54" i="157"/>
  <c r="C54" i="157"/>
  <c r="E45" i="157"/>
  <c r="C45" i="157"/>
  <c r="E36" i="157"/>
  <c r="E23" i="157"/>
  <c r="C23" i="157"/>
  <c r="E10" i="157"/>
  <c r="C10" i="157"/>
  <c r="D15" i="157"/>
  <c r="E33" i="37" l="1"/>
  <c r="W23" i="157"/>
  <c r="W63" i="157"/>
  <c r="X23" i="157"/>
  <c r="X63" i="157"/>
  <c r="D76" i="157"/>
  <c r="D102" i="157"/>
  <c r="F58" i="157"/>
  <c r="D72" i="157"/>
  <c r="D26" i="37"/>
  <c r="C94" i="157"/>
  <c r="E94" i="157"/>
  <c r="D97" i="157"/>
  <c r="D98" i="157"/>
  <c r="D96" i="157"/>
  <c r="D95" i="157"/>
  <c r="F79" i="157"/>
  <c r="F18" i="157"/>
  <c r="F11" i="157"/>
  <c r="F64" i="157"/>
  <c r="F74" i="157"/>
  <c r="F12" i="157"/>
  <c r="F27" i="157"/>
  <c r="F65" i="157"/>
  <c r="F13" i="157"/>
  <c r="F24" i="157"/>
  <c r="F37" i="157"/>
  <c r="F46" i="157"/>
  <c r="F55" i="157"/>
  <c r="F14" i="157"/>
  <c r="F25" i="157"/>
  <c r="F38" i="157"/>
  <c r="F47" i="157"/>
  <c r="F56" i="157"/>
  <c r="F73" i="157"/>
  <c r="F86" i="157"/>
  <c r="D84" i="157"/>
  <c r="F85" i="157"/>
  <c r="D63" i="157"/>
  <c r="D54" i="157"/>
  <c r="D57" i="157"/>
  <c r="D45" i="157"/>
  <c r="D36" i="157"/>
  <c r="D23" i="157"/>
  <c r="D10" i="157"/>
  <c r="B21" i="37" l="1"/>
  <c r="F15" i="157"/>
  <c r="F57" i="157"/>
  <c r="F72" i="157"/>
  <c r="C23" i="37"/>
  <c r="F96" i="157"/>
  <c r="C25" i="37"/>
  <c r="F98" i="157"/>
  <c r="C22" i="37"/>
  <c r="F95" i="157"/>
  <c r="C24" i="37"/>
  <c r="F97" i="157"/>
  <c r="C29" i="37"/>
  <c r="F102" i="157"/>
  <c r="D21" i="37"/>
  <c r="E104" i="157"/>
  <c r="D31" i="37" s="1"/>
  <c r="C104" i="157"/>
  <c r="D94" i="157"/>
  <c r="F76" i="157"/>
  <c r="F28" i="157"/>
  <c r="F84" i="157"/>
  <c r="F63" i="157"/>
  <c r="F54" i="157"/>
  <c r="F45" i="157"/>
  <c r="F36" i="157"/>
  <c r="F23" i="157"/>
  <c r="F10" i="157"/>
  <c r="E29" i="37" l="1"/>
  <c r="E23" i="37"/>
  <c r="E24" i="37"/>
  <c r="E25" i="37"/>
  <c r="E22" i="37"/>
  <c r="B31" i="37"/>
  <c r="C21" i="37"/>
  <c r="F94" i="157"/>
  <c r="D104" i="157"/>
  <c r="C31" i="37" s="1"/>
  <c r="E31" i="37"/>
  <c r="E21" i="37" l="1"/>
  <c r="B224" i="37"/>
  <c r="F348" i="156"/>
  <c r="D348" i="156"/>
  <c r="F347" i="156"/>
  <c r="D347" i="156"/>
  <c r="F346" i="156"/>
  <c r="D346" i="156"/>
  <c r="F345" i="156"/>
  <c r="D345" i="156"/>
  <c r="B217" i="37" l="1"/>
  <c r="B219" i="37"/>
  <c r="B218" i="37"/>
  <c r="B220" i="37"/>
  <c r="D219" i="37"/>
  <c r="D220" i="37"/>
  <c r="D218" i="37"/>
  <c r="D217" i="37"/>
  <c r="G336" i="156"/>
  <c r="F332" i="156"/>
  <c r="G333" i="156" l="1"/>
  <c r="D349" i="156"/>
  <c r="G335" i="156"/>
  <c r="F349" i="156"/>
  <c r="G334" i="156"/>
  <c r="B221" i="37" l="1"/>
  <c r="D221" i="37"/>
  <c r="G332" i="156"/>
  <c r="F320" i="156" l="1"/>
  <c r="F315" i="156"/>
  <c r="B140" i="37"/>
  <c r="F311" i="156"/>
  <c r="D311" i="156"/>
  <c r="F310" i="156"/>
  <c r="D310" i="156"/>
  <c r="F309" i="156"/>
  <c r="D309" i="156"/>
  <c r="F308" i="156"/>
  <c r="D308" i="156"/>
  <c r="B133" i="37" l="1"/>
  <c r="B135" i="37"/>
  <c r="B134" i="37"/>
  <c r="B136" i="37"/>
  <c r="D140" i="37"/>
  <c r="D134" i="37"/>
  <c r="D136" i="37"/>
  <c r="D135" i="37"/>
  <c r="D354" i="156"/>
  <c r="F354" i="156"/>
  <c r="D133" i="37"/>
  <c r="F344" i="156"/>
  <c r="G324" i="156"/>
  <c r="G321" i="156"/>
  <c r="G322" i="156"/>
  <c r="C224" i="37"/>
  <c r="D344" i="156"/>
  <c r="D226" i="37" l="1"/>
  <c r="B216" i="37"/>
  <c r="D216" i="37"/>
  <c r="C218" i="37"/>
  <c r="G346" i="156"/>
  <c r="C217" i="37"/>
  <c r="G345" i="156"/>
  <c r="C219" i="37"/>
  <c r="G347" i="156"/>
  <c r="C216" i="37"/>
  <c r="G344" i="156"/>
  <c r="C220" i="37"/>
  <c r="G348" i="156"/>
  <c r="B226" i="37"/>
  <c r="E224" i="37"/>
  <c r="G320" i="156"/>
  <c r="E219" i="37" l="1"/>
  <c r="E220" i="37"/>
  <c r="E217" i="37"/>
  <c r="E218" i="37"/>
  <c r="E216" i="37"/>
  <c r="C221" i="37"/>
  <c r="G349" i="156"/>
  <c r="G354" i="156"/>
  <c r="C226" i="37"/>
  <c r="E221" i="37" l="1"/>
  <c r="F291" i="156"/>
  <c r="D291" i="156"/>
  <c r="F285" i="156"/>
  <c r="D285" i="156"/>
  <c r="F284" i="156"/>
  <c r="D284" i="156"/>
  <c r="F283" i="156"/>
  <c r="D283" i="156"/>
  <c r="F281" i="156"/>
  <c r="D281" i="156"/>
  <c r="F260" i="156"/>
  <c r="D260" i="156"/>
  <c r="F256" i="156"/>
  <c r="D256" i="156"/>
  <c r="F255" i="156"/>
  <c r="D255" i="156"/>
  <c r="F254" i="156"/>
  <c r="D254" i="156"/>
  <c r="F253" i="156"/>
  <c r="D253" i="156"/>
  <c r="F235" i="156"/>
  <c r="D235" i="156"/>
  <c r="F231" i="156"/>
  <c r="D231" i="156"/>
  <c r="F230" i="156"/>
  <c r="D230" i="156"/>
  <c r="F229" i="156"/>
  <c r="D229" i="156"/>
  <c r="F228" i="156"/>
  <c r="D228" i="156"/>
  <c r="D60" i="37" l="1"/>
  <c r="B59" i="37"/>
  <c r="B58" i="37"/>
  <c r="B60" i="37"/>
  <c r="B65" i="37"/>
  <c r="B95" i="37"/>
  <c r="B97" i="37"/>
  <c r="B118" i="37"/>
  <c r="B121" i="37"/>
  <c r="B128" i="37"/>
  <c r="B61" i="37"/>
  <c r="B96" i="37"/>
  <c r="B101" i="37"/>
  <c r="B120" i="37"/>
  <c r="B122" i="37"/>
  <c r="B94" i="37"/>
  <c r="D61" i="37"/>
  <c r="D128" i="37"/>
  <c r="D239" i="37" s="1"/>
  <c r="D122" i="37"/>
  <c r="D120" i="37"/>
  <c r="D118" i="37"/>
  <c r="D121" i="37"/>
  <c r="D101" i="37"/>
  <c r="D97" i="37"/>
  <c r="D96" i="37"/>
  <c r="D95" i="37"/>
  <c r="D65" i="37"/>
  <c r="D59" i="37"/>
  <c r="D94" i="37"/>
  <c r="D58" i="37"/>
  <c r="B239" i="37"/>
  <c r="G299" i="156"/>
  <c r="F295" i="156"/>
  <c r="D295" i="156"/>
  <c r="F240" i="156"/>
  <c r="D240" i="156"/>
  <c r="B142" i="37" l="1"/>
  <c r="F252" i="156"/>
  <c r="F262" i="156"/>
  <c r="F307" i="156"/>
  <c r="F317" i="156"/>
  <c r="F280" i="156"/>
  <c r="D252" i="156"/>
  <c r="D262" i="156"/>
  <c r="F312" i="156"/>
  <c r="F287" i="156"/>
  <c r="F257" i="156"/>
  <c r="D287" i="156"/>
  <c r="D257" i="156"/>
  <c r="C140" i="37"/>
  <c r="D280" i="156"/>
  <c r="D307" i="156"/>
  <c r="D312" i="156"/>
  <c r="C136" i="37"/>
  <c r="G298" i="156"/>
  <c r="C135" i="37"/>
  <c r="G296" i="156"/>
  <c r="C133" i="37"/>
  <c r="G297" i="156"/>
  <c r="C134" i="37"/>
  <c r="G269" i="156"/>
  <c r="G270" i="156"/>
  <c r="G266" i="156"/>
  <c r="G244" i="156"/>
  <c r="C97" i="37"/>
  <c r="G242" i="156"/>
  <c r="C95" i="37"/>
  <c r="G260" i="156"/>
  <c r="C101" i="37"/>
  <c r="G241" i="156"/>
  <c r="C94" i="37"/>
  <c r="G243" i="156"/>
  <c r="C96" i="37"/>
  <c r="G311" i="156"/>
  <c r="G315" i="156"/>
  <c r="G268" i="156"/>
  <c r="B98" i="37" l="1"/>
  <c r="B137" i="37"/>
  <c r="B132" i="37"/>
  <c r="B124" i="37"/>
  <c r="B103" i="37"/>
  <c r="D142" i="37"/>
  <c r="B117" i="37"/>
  <c r="B93" i="37"/>
  <c r="D103" i="37"/>
  <c r="D137" i="37"/>
  <c r="E140" i="37"/>
  <c r="E136" i="37"/>
  <c r="D132" i="37"/>
  <c r="D124" i="37"/>
  <c r="D117" i="37"/>
  <c r="E101" i="37"/>
  <c r="D98" i="37"/>
  <c r="D93" i="37"/>
  <c r="G283" i="156"/>
  <c r="G255" i="156"/>
  <c r="G256" i="156"/>
  <c r="G281" i="156"/>
  <c r="G310" i="156"/>
  <c r="G254" i="156"/>
  <c r="G285" i="156"/>
  <c r="G309" i="156"/>
  <c r="G253" i="156"/>
  <c r="G284" i="156"/>
  <c r="G308" i="156"/>
  <c r="G317" i="156"/>
  <c r="C142" i="37"/>
  <c r="G291" i="156"/>
  <c r="G287" i="156"/>
  <c r="G262" i="156"/>
  <c r="C103" i="37"/>
  <c r="C98" i="37"/>
  <c r="C137" i="37"/>
  <c r="C93" i="37"/>
  <c r="G295" i="156"/>
  <c r="C132" i="37"/>
  <c r="G312" i="156"/>
  <c r="G265" i="156"/>
  <c r="G257" i="156"/>
  <c r="G240" i="156"/>
  <c r="E103" i="37" l="1"/>
  <c r="E142" i="37"/>
  <c r="E137" i="37"/>
  <c r="E133" i="37"/>
  <c r="E135" i="37"/>
  <c r="E134" i="37"/>
  <c r="E124" i="37"/>
  <c r="E128" i="37"/>
  <c r="E121" i="37"/>
  <c r="E118" i="37"/>
  <c r="E122" i="37"/>
  <c r="E120" i="37"/>
  <c r="E98" i="37"/>
  <c r="E96" i="37"/>
  <c r="E95" i="37"/>
  <c r="E94" i="37"/>
  <c r="E97" i="37"/>
  <c r="G252" i="156"/>
  <c r="G307" i="156"/>
  <c r="G280" i="156"/>
  <c r="F214" i="156"/>
  <c r="D214" i="156"/>
  <c r="E132" i="37" l="1"/>
  <c r="E117" i="37"/>
  <c r="E93" i="37"/>
  <c r="G219" i="156"/>
  <c r="C59" i="37"/>
  <c r="C65" i="37"/>
  <c r="C60" i="37"/>
  <c r="C61" i="37"/>
  <c r="C58" i="37"/>
  <c r="D227" i="156"/>
  <c r="F227" i="156"/>
  <c r="D232" i="156"/>
  <c r="F232" i="156"/>
  <c r="G218" i="156"/>
  <c r="G215" i="156"/>
  <c r="G216" i="156"/>
  <c r="G217" i="156"/>
  <c r="B57" i="37" l="1"/>
  <c r="D62" i="37"/>
  <c r="D57" i="37"/>
  <c r="B62" i="37"/>
  <c r="C62" i="37"/>
  <c r="C57" i="37"/>
  <c r="G230" i="156"/>
  <c r="G235" i="156"/>
  <c r="G231" i="156"/>
  <c r="G229" i="156"/>
  <c r="G228" i="156"/>
  <c r="G214" i="156"/>
  <c r="E60" i="37" l="1"/>
  <c r="E61" i="37"/>
  <c r="E65" i="37"/>
  <c r="E59" i="37"/>
  <c r="E58" i="37"/>
  <c r="G232" i="156"/>
  <c r="G227" i="156"/>
  <c r="E62" i="37" l="1"/>
  <c r="E57" i="37"/>
  <c r="B12" i="37"/>
  <c r="B233" i="37" s="1"/>
  <c r="B11" i="37"/>
  <c r="B232" i="37" s="1"/>
  <c r="B10" i="37"/>
  <c r="B231" i="37" s="1"/>
  <c r="B9" i="37"/>
  <c r="B229" i="37" s="1"/>
  <c r="D12" i="37" l="1"/>
  <c r="D233" i="37" s="1"/>
  <c r="D11" i="37"/>
  <c r="D232" i="37" s="1"/>
  <c r="D10" i="37"/>
  <c r="D231" i="37" s="1"/>
  <c r="D9" i="37"/>
  <c r="D229" i="37" l="1"/>
  <c r="F191" i="156"/>
  <c r="D191" i="156"/>
  <c r="F182" i="156"/>
  <c r="D182" i="156"/>
  <c r="G183" i="156" l="1"/>
  <c r="G184" i="156"/>
  <c r="G193" i="156"/>
  <c r="G192" i="156"/>
  <c r="G191" i="156" l="1"/>
  <c r="G182" i="156"/>
  <c r="F171" i="156" l="1"/>
  <c r="D171" i="156"/>
  <c r="F149" i="156"/>
  <c r="D149" i="156"/>
  <c r="D143" i="156"/>
  <c r="D140" i="156"/>
  <c r="F131" i="156"/>
  <c r="D131" i="156"/>
  <c r="D205" i="156" l="1"/>
  <c r="G135" i="156"/>
  <c r="G150" i="156"/>
  <c r="G153" i="156"/>
  <c r="G132" i="156"/>
  <c r="G151" i="156"/>
  <c r="G172" i="156"/>
  <c r="G133" i="156"/>
  <c r="G144" i="156"/>
  <c r="G173" i="156"/>
  <c r="F122" i="156"/>
  <c r="D122" i="156"/>
  <c r="D113" i="156"/>
  <c r="F100" i="156"/>
  <c r="D100" i="156"/>
  <c r="G95" i="156"/>
  <c r="D91" i="156"/>
  <c r="F78" i="156"/>
  <c r="D78" i="156"/>
  <c r="F65" i="156"/>
  <c r="D65" i="156"/>
  <c r="G69" i="156"/>
  <c r="D56" i="156"/>
  <c r="G49" i="156"/>
  <c r="F29" i="156"/>
  <c r="F23" i="156"/>
  <c r="G24" i="156"/>
  <c r="G22" i="156"/>
  <c r="G21" i="156"/>
  <c r="F20" i="156"/>
  <c r="B13" i="37" l="1"/>
  <c r="B235" i="37" s="1"/>
  <c r="F200" i="156"/>
  <c r="D200" i="156"/>
  <c r="F205" i="156"/>
  <c r="G48" i="156"/>
  <c r="G94" i="156"/>
  <c r="B18" i="37"/>
  <c r="G33" i="156"/>
  <c r="G32" i="156"/>
  <c r="G134" i="156"/>
  <c r="G126" i="156"/>
  <c r="G125" i="156"/>
  <c r="G105" i="156"/>
  <c r="D18" i="37"/>
  <c r="G31" i="156"/>
  <c r="G57" i="156"/>
  <c r="G68" i="156"/>
  <c r="G81" i="156"/>
  <c r="G92" i="156"/>
  <c r="G104" i="156"/>
  <c r="G115" i="156"/>
  <c r="G143" i="156"/>
  <c r="G39" i="156"/>
  <c r="G58" i="156"/>
  <c r="G82" i="156"/>
  <c r="G101" i="156"/>
  <c r="G140" i="156"/>
  <c r="G171" i="156"/>
  <c r="G40" i="156"/>
  <c r="G66" i="156"/>
  <c r="G102" i="156"/>
  <c r="G123" i="156"/>
  <c r="G152" i="156"/>
  <c r="G30" i="156"/>
  <c r="G80" i="156"/>
  <c r="G114" i="156"/>
  <c r="G124" i="156"/>
  <c r="G149" i="156"/>
  <c r="G131" i="156"/>
  <c r="G79" i="156"/>
  <c r="G67" i="156"/>
  <c r="G23" i="156"/>
  <c r="G20" i="156"/>
  <c r="B8" i="37" l="1"/>
  <c r="B228" i="37"/>
  <c r="C11" i="37"/>
  <c r="C232" i="37" s="1"/>
  <c r="G203" i="156"/>
  <c r="C12" i="37"/>
  <c r="C233" i="37" s="1"/>
  <c r="G204" i="156"/>
  <c r="C16" i="37"/>
  <c r="G208" i="156"/>
  <c r="C14" i="37"/>
  <c r="G206" i="156"/>
  <c r="D13" i="37"/>
  <c r="D235" i="37" s="1"/>
  <c r="C13" i="37"/>
  <c r="G47" i="156"/>
  <c r="G113" i="156"/>
  <c r="G56" i="156"/>
  <c r="G38" i="156"/>
  <c r="G91" i="156"/>
  <c r="G78" i="156"/>
  <c r="G122" i="156"/>
  <c r="G100" i="156"/>
  <c r="G65" i="156"/>
  <c r="G29" i="156"/>
  <c r="E11" i="37" l="1"/>
  <c r="E12" i="37"/>
  <c r="E14" i="37"/>
  <c r="C239" i="37"/>
  <c r="G205" i="156"/>
  <c r="D8" i="37"/>
  <c r="G13" i="156"/>
  <c r="G12" i="156"/>
  <c r="E13" i="37" l="1"/>
  <c r="D228" i="37"/>
  <c r="E232" i="37"/>
  <c r="E239" i="37"/>
  <c r="E233" i="37"/>
  <c r="G11" i="156"/>
  <c r="E16" i="37" l="1"/>
  <c r="E67" i="37" l="1"/>
  <c r="G160" i="156"/>
  <c r="G159" i="156"/>
  <c r="C10" i="37" l="1"/>
  <c r="C231" i="37" s="1"/>
  <c r="G202" i="156"/>
  <c r="C9" i="37"/>
  <c r="C229" i="37" s="1"/>
  <c r="G201" i="156"/>
  <c r="E18" i="37"/>
  <c r="C18" i="37"/>
  <c r="C8" i="37"/>
  <c r="C228" i="37" s="1"/>
  <c r="G158" i="156"/>
  <c r="E10" i="37" l="1"/>
  <c r="E9" i="37"/>
  <c r="G200" i="156"/>
  <c r="E8" i="37" l="1"/>
  <c r="E231" i="37"/>
  <c r="E229" i="37"/>
  <c r="E228" i="37"/>
  <c r="E226" i="37"/>
  <c r="C189" i="157" l="1"/>
  <c r="B91" i="37" l="1"/>
  <c r="F172" i="157" l="1"/>
  <c r="D184" i="157"/>
  <c r="C86" i="37" l="1"/>
  <c r="F184" i="157"/>
  <c r="F189" i="157"/>
  <c r="D189" i="157"/>
  <c r="E91" i="37" l="1"/>
  <c r="E86" i="37"/>
  <c r="C91" i="37"/>
  <c r="R122" i="156"/>
  <c r="R128" i="156" l="1"/>
  <c r="W122" i="156"/>
  <c r="W128" i="156" l="1"/>
  <c r="W92" i="156" l="1"/>
  <c r="W93" i="156" l="1"/>
  <c r="R91" i="156"/>
  <c r="W95" i="156"/>
  <c r="R94" i="156"/>
  <c r="R97" i="156" l="1"/>
  <c r="R200" i="156"/>
  <c r="T94" i="156"/>
  <c r="T97" i="156" s="1"/>
  <c r="W91" i="156"/>
  <c r="P9" i="37"/>
  <c r="P229" i="37" s="1"/>
  <c r="W201" i="156"/>
  <c r="P10" i="37"/>
  <c r="P231" i="37" s="1"/>
  <c r="W202" i="156"/>
  <c r="W94" i="156"/>
  <c r="U10" i="37" l="1"/>
  <c r="U9" i="37"/>
  <c r="W200" i="156"/>
  <c r="P8" i="37"/>
  <c r="P228" i="37" s="1"/>
  <c r="W97" i="156"/>
  <c r="U8" i="37" l="1"/>
  <c r="U231" i="37"/>
  <c r="T164" i="156" l="1"/>
  <c r="W164" i="156"/>
  <c r="T163" i="156" l="1"/>
  <c r="W163" i="156"/>
  <c r="T168" i="156" l="1"/>
  <c r="W168" i="156"/>
  <c r="S22" i="46"/>
  <c r="Q22" i="46"/>
  <c r="S9" i="46"/>
  <c r="S19" i="46" s="1"/>
  <c r="U10" i="46"/>
  <c r="Q9" i="46"/>
  <c r="Q46" i="37" l="1"/>
  <c r="Q229" i="37" s="1"/>
  <c r="S46" i="37"/>
  <c r="S229" i="37" s="1"/>
  <c r="Q19" i="46"/>
  <c r="S21" i="46"/>
  <c r="Q21" i="46"/>
  <c r="U22" i="46"/>
  <c r="S31" i="46"/>
  <c r="U9" i="46"/>
  <c r="U229" i="37" l="1"/>
  <c r="U46" i="37"/>
  <c r="S45" i="37"/>
  <c r="Q45" i="37"/>
  <c r="S55" i="37"/>
  <c r="S228" i="37"/>
  <c r="Q228" i="37"/>
  <c r="U21" i="46"/>
  <c r="U19" i="46"/>
  <c r="U31" i="46" s="1"/>
  <c r="Q31" i="46"/>
  <c r="U45" i="37" l="1"/>
  <c r="Q55" i="37"/>
  <c r="U55" i="37"/>
  <c r="U228" i="37"/>
  <c r="F49" i="157" l="1"/>
  <c r="D100" i="157"/>
  <c r="D48" i="157"/>
  <c r="F100" i="157" l="1"/>
  <c r="D99" i="157"/>
  <c r="F48" i="157"/>
  <c r="C27" i="37"/>
  <c r="E27" i="37" l="1"/>
  <c r="F99" i="157"/>
  <c r="C26" i="37"/>
  <c r="C236" i="37"/>
  <c r="E26" i="37" l="1"/>
  <c r="C235" i="37"/>
  <c r="E236" i="37"/>
  <c r="U210" i="156"/>
  <c r="S18" i="37" l="1"/>
  <c r="E235" i="37"/>
  <c r="V210" i="156"/>
  <c r="S210" i="156"/>
  <c r="T18" i="37" l="1"/>
  <c r="W17" i="156"/>
  <c r="T289" i="157"/>
  <c r="U289" i="157"/>
  <c r="T178" i="37" l="1"/>
  <c r="T227" i="37" s="1"/>
  <c r="S178" i="37"/>
  <c r="S227" i="37" s="1"/>
  <c r="Q18" i="37"/>
  <c r="S289" i="157"/>
  <c r="R178" i="37" l="1"/>
  <c r="R289" i="157"/>
  <c r="V277" i="157"/>
  <c r="V289" i="157" s="1"/>
  <c r="U178" i="37" l="1"/>
  <c r="Q178" i="37"/>
  <c r="Q227" i="37" s="1"/>
  <c r="W71" i="156" l="1"/>
  <c r="R206" i="156"/>
  <c r="T71" i="156"/>
  <c r="T70" i="156"/>
  <c r="T75" i="156" s="1"/>
  <c r="T210" i="156" s="1"/>
  <c r="R70" i="156"/>
  <c r="T206" i="156" l="1"/>
  <c r="R14" i="37" s="1"/>
  <c r="R236" i="37" s="1"/>
  <c r="R18" i="37"/>
  <c r="R227" i="37" s="1"/>
  <c r="R75" i="156"/>
  <c r="R205" i="156"/>
  <c r="T205" i="156"/>
  <c r="P14" i="37"/>
  <c r="P236" i="37" s="1"/>
  <c r="W206" i="156"/>
  <c r="W70" i="156"/>
  <c r="R13" i="37" l="1"/>
  <c r="R235" i="37" s="1"/>
  <c r="U14" i="37"/>
  <c r="P13" i="37"/>
  <c r="P235" i="37" s="1"/>
  <c r="W205" i="156"/>
  <c r="U236" i="37"/>
  <c r="R210" i="156"/>
  <c r="W75" i="156"/>
  <c r="W210" i="156" s="1"/>
  <c r="U18" i="37" l="1"/>
  <c r="U13" i="37"/>
  <c r="P18" i="37"/>
  <c r="P227" i="37" s="1"/>
  <c r="U227" i="37" s="1"/>
  <c r="U235" i="37"/>
</calcChain>
</file>

<file path=xl/sharedStrings.xml><?xml version="1.0" encoding="utf-8"?>
<sst xmlns="http://schemas.openxmlformats.org/spreadsheetml/2006/main" count="1039" uniqueCount="154">
  <si>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</si>
  <si>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</si>
  <si>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</si>
  <si>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</si>
  <si>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</si>
  <si>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</si>
  <si>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</si>
  <si>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</si>
  <si>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</si>
  <si>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</si>
  <si>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</si>
  <si>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</si>
  <si>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</si>
  <si>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</si>
  <si>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</si>
  <si>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</si>
  <si>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</si>
  <si>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</si>
  <si>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</si>
  <si>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</si>
  <si>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</si>
  <si>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</si>
  <si>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</si>
  <si>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</si>
  <si>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</si>
  <si>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</si>
  <si>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</si>
  <si>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</si>
  <si>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</si>
  <si>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</si>
  <si>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</si>
  <si>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Всего по Территориальной программе</t>
  </si>
  <si>
    <t>Всего по городу Хабаровску</t>
  </si>
  <si>
    <t>%</t>
  </si>
  <si>
    <t>Всего по муниципальному образованию Вяземск</t>
  </si>
  <si>
    <t>Всего по муниципальному району Бикин</t>
  </si>
  <si>
    <t>Всего по муниципальному району Лазо</t>
  </si>
  <si>
    <t>Всего по муниципальному району Троицкая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</si>
  <si>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</si>
  <si>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</si>
  <si>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</si>
  <si>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</si>
  <si>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2. КГБУЗ "Городская клиническая больница № 10" МЗХК 2141010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</si>
  <si>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</si>
  <si>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</si>
  <si>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</si>
  <si>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Южные районы</t>
  </si>
  <si>
    <t xml:space="preserve">Итого город Комсомольск 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</si>
  <si>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</si>
  <si>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</si>
  <si>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</si>
  <si>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</si>
  <si>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</si>
  <si>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</si>
  <si>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</si>
  <si>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</si>
  <si>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</si>
  <si>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</si>
  <si>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</si>
  <si>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</si>
  <si>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</si>
  <si>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</si>
  <si>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</si>
  <si>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</si>
  <si>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</si>
  <si>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</si>
  <si>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</si>
  <si>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</si>
  <si>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</si>
  <si>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</si>
  <si>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</si>
  <si>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</si>
  <si>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</si>
  <si>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</si>
  <si>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</si>
  <si>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</si>
  <si>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</si>
  <si>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1.2.3. диспансеризация детей-сирот, находящихся в стационарных учреждениях</t>
  </si>
  <si>
    <t xml:space="preserve"> * по медицинским организациям, имеющим прикрепившихся лиц</t>
  </si>
  <si>
    <t>1.2.3. диспансеризация взрослого населения 2 этап</t>
  </si>
  <si>
    <t xml:space="preserve">1.2.4. диспансеризация детей-сирот, находящихся в стационарных учреждениях  </t>
  </si>
  <si>
    <t xml:space="preserve">1.2.5. диспансеризация детей-сирот, находящихся в семьях  </t>
  </si>
  <si>
    <t>Кроме того, финансовые санкции, тыс.руб.</t>
  </si>
  <si>
    <t>Стоимость итого (графа 8 с  учетом графы 9)</t>
  </si>
  <si>
    <t>Отклонение</t>
  </si>
  <si>
    <t>1.2.1(а)  диспансеризация взрослого населения 1 этапа, проводимая мобильными медицинскими бригадами</t>
  </si>
  <si>
    <t>в т.ч. диспансеризация детей-сирот, проводимая мобильными медицинскими бригадами</t>
  </si>
  <si>
    <t>район имени Лазо</t>
  </si>
  <si>
    <t>1.2.1(а) диспансеризация взрослого населения 1 этапа, проводимая мобильными медицинскими бригадами</t>
  </si>
  <si>
    <t>в том числе профилактический медицинский осмотр в рамках диспансерного наблюдения</t>
  </si>
  <si>
    <t>3. КГБУЗ "Детская городская клиническая больница имени В.М.Истомина" МЗХК 2241001</t>
  </si>
  <si>
    <t>4. КГБУЗ "Детская городская клиническая больница № 9" МЗХК 2241009</t>
  </si>
  <si>
    <t>5. КГБУЗ "Городская клиническая поликлиника № 3" МЗХК 2101003</t>
  </si>
  <si>
    <t>6. КГБУЗ "Городская поликлиника № 5" МЗХК 2141005</t>
  </si>
  <si>
    <t>7. КГБУЗ "Клинико-диагностический центр" МЗХК 2101006</t>
  </si>
  <si>
    <t>8. КГБУЗ "Городская поликлиника № 7" МЗХК 2101007</t>
  </si>
  <si>
    <t>9. КГБУЗ "Городская поликлиника № 8" МЗХК 2101008</t>
  </si>
  <si>
    <t>10. КГБУЗ "Городская поликлиника № 11" МЗХК 2101011</t>
  </si>
  <si>
    <t>11. КГБУЗ "Городская поликлиника № 15" МЗХК 2101015</t>
  </si>
  <si>
    <t xml:space="preserve"> 12. КГБУЗ "Городская поликлиника № 16" МЗХК 2101016</t>
  </si>
  <si>
    <t>13. КГБУЗ "Детская городская  поликлиника № 1" МЗХК 2201001</t>
  </si>
  <si>
    <t>14. КГБУЗ "Детская городская клиническая поликлиника № 3" МЗХК 2201003</t>
  </si>
  <si>
    <t>15. КГБУЗ "Детская городская поликлиника № 17" МЗХК 2201017</t>
  </si>
  <si>
    <t>16. КГБУЗ "Детская городская поликлиника № 24" МЗХК 2201024</t>
  </si>
  <si>
    <t>18. Хабаровская поликлиника ФГБУЗ ДВОМЦ ФМБА России 6341001</t>
  </si>
  <si>
    <t>19.ГБОУ ВПО "ДВГМУ" МЗиСР РФ  2107803</t>
  </si>
  <si>
    <t>20. КГБУЗ "Бикинская центральная районная больница" МЗХК 1343001</t>
  </si>
  <si>
    <t>21.КГБУЗ "Вяземская районная больница" МЗХК 1343002</t>
  </si>
  <si>
    <t>22. КГБУЗ "Районная больница района имени Лазо" МЗХК 1343303</t>
  </si>
  <si>
    <t>23. КГБУЗ "Троицкая центральная районная больница" МЗХК 1340011</t>
  </si>
  <si>
    <t>24. КГБУЗ "Князе-Волконская районная больница" МЗХК 1343005</t>
  </si>
  <si>
    <t>25. КГБУЗ "Хабаровская  районная больница" МЗХК  1340004</t>
  </si>
  <si>
    <t>26. КГБУЗ "Городская больница № 2" МЗХК 3141002</t>
  </si>
  <si>
    <t>27. КГБУЗ "Городская больница № 3" МЗХК 3141003</t>
  </si>
  <si>
    <t>28. КГБУЗ "Городская больница № 4" МЗХК 3141004</t>
  </si>
  <si>
    <t>29. КГБУЗ "Городская больница № 7" МЗХК 3141007</t>
  </si>
  <si>
    <t>30. КГБУЗ "Детская городская больница" МЗХК 3241001</t>
  </si>
  <si>
    <t>31. КГБУЗ "Городская поликлиника № 9" МЗХК 3101009</t>
  </si>
  <si>
    <t xml:space="preserve">32. ЧУЗ "Клиническая больница "РЖД-Медицина" г.Комсомльск-на-Амуре </t>
  </si>
  <si>
    <t>33. ФГБУЗ "Медико-санитарная часть № 99 ФМБА" 3131001</t>
  </si>
  <si>
    <t>34. КГБУЗ "Амурская центральная районная больница" МЗХК 1340014</t>
  </si>
  <si>
    <t>35. КГБУЗ "Ванинская центральная районная больница" МЗХК 1340006</t>
  </si>
  <si>
    <t>36. Ванинская больница ФГБУ "Дальневосточный окружной медицинский центр ФМБА" 6349008</t>
  </si>
  <si>
    <t>37. КГБУЗ "Верхнебуреинская центральная районная больница" МЗХК 1343008</t>
  </si>
  <si>
    <t>38. КГБУЗ "Комсомольская межрайонная больница" МЗХК 1340013</t>
  </si>
  <si>
    <t>39. КГБУЗ "Николаевская-на-Амуре центральная районная больница" МЗХК 1340010</t>
  </si>
  <si>
    <t>40. КГБУЗ "Советско-Гаванская районная больница" МЗХК 1340007</t>
  </si>
  <si>
    <t>41.КГБУЗ "Солнечная районная больница" МЗХК 1343004</t>
  </si>
  <si>
    <t>42.КГБУЗ "Ульчская районная больница" 1343171</t>
  </si>
  <si>
    <t>43. КГБУЗ "Тугуро-Чумиканская районная больница" МЗХК 1340003</t>
  </si>
  <si>
    <t>44. КГБУЗ "Аяно-Майская центральная районная больница" МЗХК 1340001</t>
  </si>
  <si>
    <t>45. КГБУЗ "Охотская центральная районная больница" МЗХК 1340012</t>
  </si>
  <si>
    <t>17. ЧУЗ "Клиническая больница "РЖД -Медицина" города Хабаровск</t>
  </si>
  <si>
    <t>19. ФКУЗ "Медико-санитарная часть МВД РФ по Хабаровскому краю" 8156001</t>
  </si>
  <si>
    <t>Утвержденно Комиссией по разработке ТП ОМС на 01.01.2020, тыс.руб.</t>
  </si>
  <si>
    <t>Утвержденно Комиссией по разработке ТП ОМС на 01.02.2020, тыс.руб.</t>
  </si>
  <si>
    <t>Утвержденно Комиссией по разработке ТП ОМС на 01.03.2020, тыс.руб.</t>
  </si>
  <si>
    <t>План 2020 (законченный случай)</t>
  </si>
  <si>
    <t>1.2.5(а) диспансеризация детей-сирот, проводимая мобильными медицинскими бригадами</t>
  </si>
  <si>
    <t>1.3.1(а). Профилактический медицинский осмотр лиц старше 18 лет, проводимый мобильными медицинскими бригадами</t>
  </si>
  <si>
    <t>Всего по МО</t>
  </si>
  <si>
    <t>План</t>
  </si>
  <si>
    <t>Факт</t>
  </si>
  <si>
    <t>Утвержденно Комиссией по разработке ТП ОМС на 01.04.2020, тыс.руб.</t>
  </si>
  <si>
    <t>Утвержденно Комиссией по разработке ТП ОМС на 01.05.2020, тыс.руб.</t>
  </si>
  <si>
    <t>Утвержденно Комиссией по разработке ТП ОМС на 01.06.2020, тыс.руб.</t>
  </si>
  <si>
    <t>Утвержденно Комиссией по разработке ТП ОМС на 01.07.2020, тыс.руб.</t>
  </si>
  <si>
    <t>Утвержденно Комиссией по разработке ТП ОМС на 01.08.2020, тыс.руб.</t>
  </si>
  <si>
    <t>Утвержденно Комиссией по разработке ТП ОМС на 01.09.2020, тыс.руб.</t>
  </si>
  <si>
    <t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январь-октябрь  2020</t>
  </si>
  <si>
    <t>План 10 мес. 2020 г. (законченный случай)</t>
  </si>
  <si>
    <t>Утвержденно Комиссией по разработке ТП ОМС на 01.10.2020, тыс.руб.</t>
  </si>
  <si>
    <t>План 10 мес. 2020 г. (тыс.руб)</t>
  </si>
  <si>
    <t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январь-октябрь 2020 (профилактические мероприятия)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</si>
</sst>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#,##0_ ;\-#,##0\ "/>
    <numFmt numFmtId="176" formatCode="#,##0.0_ ;\-#,##0.0\ "/>
    <numFmt numFmtId="177" formatCode="#,##0.00_ ;\-#,##0.00\ "/>
  </numFmts>
  <fonts count="3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FFCC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9">
    <xf numFmtId="0" fontId="0" fillId="0" borderId="0"/>
    <xf numFmtId="0" fontId="6" fillId="0" borderId="0"/>
    <xf numFmtId="165" fontId="5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5" fillId="0" borderId="0"/>
    <xf numFmtId="165" fontId="2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2" fillId="0" borderId="0" applyFill="0" applyBorder="0" applyProtection="0">
      <alignment wrapText="1"/>
      <protection locked="0"/>
    </xf>
    <xf numFmtId="0" fontId="2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9" fillId="0" borderId="0"/>
    <xf numFmtId="0" fontId="5" fillId="0" borderId="0"/>
    <xf numFmtId="0" fontId="5" fillId="0" borderId="0"/>
    <xf numFmtId="0" fontId="5" fillId="0" borderId="0"/>
    <xf numFmtId="0" fontId="2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7" borderId="31" applyNumberFormat="0" applyFont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55">
    <xf numFmtId="0" fontId="0" fillId="0" borderId="0" xfId="0"/>
    <xf numFmtId="171" fontId="7" fillId="0" borderId="2" xfId="2" applyNumberFormat="1" applyFont="1" applyFill="1" applyBorder="1"/>
    <xf numFmtId="0" fontId="12" fillId="0" borderId="2" xfId="1" applyFont="1" applyFill="1" applyBorder="1" applyAlignment="1">
      <alignment horizontal="left" indent="1"/>
    </xf>
    <xf numFmtId="0" fontId="12" fillId="0" borderId="2" xfId="1" applyFont="1" applyFill="1" applyBorder="1" applyAlignment="1">
      <alignment wrapText="1"/>
    </xf>
    <xf numFmtId="0" fontId="7" fillId="0" borderId="2" xfId="1" applyFont="1" applyFill="1" applyBorder="1"/>
    <xf numFmtId="0" fontId="7" fillId="0" borderId="0" xfId="1" applyFont="1" applyFill="1"/>
    <xf numFmtId="0" fontId="12" fillId="0" borderId="0" xfId="1" applyFont="1" applyFill="1"/>
    <xf numFmtId="0" fontId="12" fillId="0" borderId="3" xfId="1" applyFont="1" applyFill="1" applyBorder="1" applyAlignment="1">
      <alignment horizontal="left"/>
    </xf>
    <xf numFmtId="0" fontId="12" fillId="0" borderId="0" xfId="1" applyFont="1" applyFill="1" applyBorder="1"/>
    <xf numFmtId="0" fontId="7" fillId="0" borderId="10" xfId="1" applyFont="1" applyFill="1" applyBorder="1"/>
    <xf numFmtId="164" fontId="7" fillId="0" borderId="10" xfId="1" applyNumberFormat="1" applyFont="1" applyFill="1" applyBorder="1"/>
    <xf numFmtId="171" fontId="7" fillId="0" borderId="10" xfId="2" applyNumberFormat="1" applyFont="1" applyFill="1" applyBorder="1"/>
    <xf numFmtId="164" fontId="7" fillId="0" borderId="10" xfId="1" applyNumberFormat="1" applyFont="1" applyFill="1" applyBorder="1" applyAlignment="1">
      <alignment horizontal="center"/>
    </xf>
    <xf numFmtId="0" fontId="7" fillId="0" borderId="0" xfId="1" applyFont="1" applyFill="1" applyBorder="1"/>
    <xf numFmtId="0" fontId="7" fillId="0" borderId="1" xfId="1" applyFont="1" applyFill="1" applyBorder="1" applyAlignment="1">
      <alignment horizontal="center"/>
    </xf>
    <xf numFmtId="0" fontId="7" fillId="0" borderId="9" xfId="1" applyFont="1" applyFill="1" applyBorder="1"/>
    <xf numFmtId="0" fontId="7" fillId="0" borderId="10" xfId="0" applyFont="1" applyFill="1" applyBorder="1" applyAlignment="1">
      <alignment horizontal="left" wrapText="1" indent="2"/>
    </xf>
    <xf numFmtId="0" fontId="12" fillId="0" borderId="10" xfId="1" applyFont="1" applyFill="1" applyBorder="1" applyAlignment="1">
      <alignment horizontal="left" wrapText="1"/>
    </xf>
    <xf numFmtId="0" fontId="7" fillId="0" borderId="4" xfId="1" applyFont="1" applyFill="1" applyBorder="1"/>
    <xf numFmtId="0" fontId="15" fillId="0" borderId="1" xfId="1" applyFont="1" applyFill="1" applyBorder="1"/>
    <xf numFmtId="0" fontId="7" fillId="0" borderId="14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0" fontId="17" fillId="0" borderId="0" xfId="1" applyFont="1" applyFill="1"/>
    <xf numFmtId="0" fontId="17" fillId="0" borderId="0" xfId="1" applyFont="1" applyFill="1" applyBorder="1"/>
    <xf numFmtId="0" fontId="17" fillId="0" borderId="1" xfId="1" applyFont="1" applyFill="1" applyBorder="1" applyAlignment="1">
      <alignment horizontal="center"/>
    </xf>
    <xf numFmtId="0" fontId="17" fillId="0" borderId="5" xfId="1" applyFont="1" applyFill="1" applyBorder="1" applyAlignment="1">
      <alignment horizontal="center"/>
    </xf>
    <xf numFmtId="0" fontId="8" fillId="0" borderId="2" xfId="1" applyFont="1" applyFill="1" applyBorder="1" applyAlignment="1">
      <alignment horizontal="left"/>
    </xf>
    <xf numFmtId="164" fontId="10" fillId="0" borderId="10" xfId="1" applyNumberFormat="1" applyFont="1" applyFill="1" applyBorder="1"/>
    <xf numFmtId="3" fontId="8" fillId="0" borderId="2" xfId="1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8" fillId="0" borderId="0" xfId="0" applyFont="1" applyFill="1"/>
    <xf numFmtId="3" fontId="8" fillId="0" borderId="10" xfId="2" applyNumberFormat="1" applyFont="1" applyFill="1" applyBorder="1" applyAlignment="1">
      <alignment horizontal="center" vertical="center"/>
    </xf>
    <xf numFmtId="3" fontId="10" fillId="0" borderId="10" xfId="2" applyNumberFormat="1" applyFont="1" applyFill="1" applyBorder="1" applyAlignment="1">
      <alignment horizontal="center" vertical="center"/>
    </xf>
    <xf numFmtId="0" fontId="22" fillId="0" borderId="0" xfId="1" applyFont="1" applyFill="1"/>
    <xf numFmtId="0" fontId="13" fillId="0" borderId="0" xfId="0" applyFont="1" applyFill="1"/>
    <xf numFmtId="0" fontId="7" fillId="0" borderId="6" xfId="1" applyFont="1" applyFill="1" applyBorder="1" applyAlignment="1">
      <alignment horizontal="center"/>
    </xf>
    <xf numFmtId="3" fontId="17" fillId="0" borderId="10" xfId="2" applyNumberFormat="1" applyFont="1" applyFill="1" applyBorder="1" applyAlignment="1">
      <alignment horizontal="center"/>
    </xf>
    <xf numFmtId="3" fontId="10" fillId="0" borderId="0" xfId="0" applyNumberFormat="1" applyFont="1" applyFill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3" fontId="19" fillId="0" borderId="2" xfId="2" applyNumberFormat="1" applyFont="1" applyFill="1" applyBorder="1" applyAlignment="1">
      <alignment horizontal="center" vertical="center"/>
    </xf>
    <xf numFmtId="3" fontId="11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0" fontId="7" fillId="0" borderId="2" xfId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7" fillId="9" borderId="10" xfId="0" applyFont="1" applyFill="1" applyBorder="1" applyAlignment="1">
      <alignment horizontal="left" wrapText="1" indent="2"/>
    </xf>
    <xf numFmtId="0" fontId="7" fillId="8" borderId="10" xfId="0" applyFont="1" applyFill="1" applyBorder="1" applyAlignment="1">
      <alignment horizontal="left" wrapText="1" indent="2"/>
    </xf>
    <xf numFmtId="0" fontId="12" fillId="0" borderId="10" xfId="1" applyFont="1" applyFill="1" applyBorder="1" applyAlignment="1">
      <alignment wrapText="1"/>
    </xf>
    <xf numFmtId="0" fontId="8" fillId="0" borderId="10" xfId="1" applyFont="1" applyFill="1" applyBorder="1" applyAlignment="1">
      <alignment wrapText="1"/>
    </xf>
    <xf numFmtId="164" fontId="17" fillId="0" borderId="0" xfId="1" applyNumberFormat="1" applyFont="1" applyFill="1" applyBorder="1"/>
    <xf numFmtId="0" fontId="8" fillId="0" borderId="14" xfId="1" applyFont="1" applyFill="1" applyBorder="1" applyAlignment="1">
      <alignment horizontal="left"/>
    </xf>
    <xf numFmtId="0" fontId="15" fillId="2" borderId="2" xfId="1" applyFont="1" applyFill="1" applyBorder="1"/>
    <xf numFmtId="0" fontId="12" fillId="0" borderId="14" xfId="1" applyFont="1" applyFill="1" applyBorder="1" applyAlignment="1">
      <alignment wrapText="1"/>
    </xf>
    <xf numFmtId="0" fontId="12" fillId="0" borderId="14" xfId="1" applyFont="1" applyFill="1" applyBorder="1"/>
    <xf numFmtId="0" fontId="12" fillId="0" borderId="14" xfId="1" applyFont="1" applyFill="1" applyBorder="1" applyAlignment="1">
      <alignment horizontal="left" indent="2"/>
    </xf>
    <xf numFmtId="0" fontId="5" fillId="6" borderId="0" xfId="0" applyFont="1" applyFill="1"/>
    <xf numFmtId="0" fontId="5" fillId="6" borderId="0" xfId="0" applyFont="1" applyFill="1" applyBorder="1"/>
    <xf numFmtId="0" fontId="7" fillId="3" borderId="10" xfId="1" applyFont="1" applyFill="1" applyBorder="1"/>
    <xf numFmtId="166" fontId="10" fillId="0" borderId="14" xfId="3" applyFont="1" applyFill="1" applyBorder="1"/>
    <xf numFmtId="166" fontId="8" fillId="0" borderId="14" xfId="3" applyFont="1" applyFill="1" applyBorder="1" applyAlignment="1">
      <alignment horizontal="left"/>
    </xf>
    <xf numFmtId="166" fontId="8" fillId="0" borderId="14" xfId="3" applyFont="1" applyFill="1" applyBorder="1"/>
    <xf numFmtId="0" fontId="5" fillId="6" borderId="10" xfId="0" applyFont="1" applyFill="1" applyBorder="1"/>
    <xf numFmtId="0" fontId="7" fillId="7" borderId="10" xfId="0" applyFont="1" applyFill="1" applyBorder="1" applyAlignment="1">
      <alignment horizontal="left" wrapText="1" indent="2"/>
    </xf>
    <xf numFmtId="0" fontId="7" fillId="0" borderId="5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left"/>
    </xf>
    <xf numFmtId="3" fontId="11" fillId="0" borderId="13" xfId="2" applyNumberFormat="1" applyFont="1" applyFill="1" applyBorder="1" applyAlignment="1">
      <alignment horizontal="center" vertical="center"/>
    </xf>
    <xf numFmtId="0" fontId="13" fillId="0" borderId="13" xfId="1" applyFont="1" applyFill="1" applyBorder="1" applyAlignment="1">
      <alignment horizontal="left"/>
    </xf>
    <xf numFmtId="3" fontId="23" fillId="0" borderId="13" xfId="2" applyNumberFormat="1" applyFont="1" applyFill="1" applyBorder="1" applyAlignment="1">
      <alignment horizontal="center" vertical="center"/>
    </xf>
    <xf numFmtId="164" fontId="8" fillId="0" borderId="0" xfId="0" applyNumberFormat="1" applyFont="1" applyFill="1"/>
    <xf numFmtId="164" fontId="17" fillId="10" borderId="0" xfId="1" applyNumberFormat="1" applyFont="1" applyFill="1" applyBorder="1"/>
    <xf numFmtId="0" fontId="17" fillId="10" borderId="0" xfId="1" applyFont="1" applyFill="1" applyBorder="1"/>
    <xf numFmtId="164" fontId="10" fillId="10" borderId="10" xfId="1" applyNumberFormat="1" applyFont="1" applyFill="1" applyBorder="1"/>
    <xf numFmtId="0" fontId="12" fillId="10" borderId="2" xfId="1" applyFont="1" applyFill="1" applyBorder="1" applyAlignment="1">
      <alignment horizontal="left" indent="1"/>
    </xf>
    <xf numFmtId="0" fontId="12" fillId="0" borderId="6" xfId="1" applyFont="1" applyFill="1" applyBorder="1" applyAlignment="1">
      <alignment horizontal="left"/>
    </xf>
    <xf numFmtId="0" fontId="12" fillId="10" borderId="10" xfId="1" applyFont="1" applyFill="1" applyBorder="1" applyAlignment="1">
      <alignment horizontal="left" indent="1"/>
    </xf>
    <xf numFmtId="0" fontId="7" fillId="10" borderId="10" xfId="0" applyFont="1" applyFill="1" applyBorder="1" applyAlignment="1">
      <alignment horizontal="left" wrapText="1" indent="2"/>
    </xf>
    <xf numFmtId="0" fontId="16" fillId="0" borderId="13" xfId="1" applyFont="1" applyFill="1" applyBorder="1" applyAlignment="1">
      <alignment horizontal="left" wrapText="1"/>
    </xf>
    <xf numFmtId="164" fontId="7" fillId="10" borderId="10" xfId="1" applyNumberFormat="1" applyFont="1" applyFill="1" applyBorder="1"/>
    <xf numFmtId="0" fontId="12" fillId="0" borderId="6" xfId="1" applyFont="1" applyFill="1" applyBorder="1"/>
    <xf numFmtId="0" fontId="22" fillId="0" borderId="0" xfId="1" applyFont="1" applyFill="1" applyBorder="1"/>
    <xf numFmtId="0" fontId="12" fillId="0" borderId="13" xfId="1" applyFont="1" applyFill="1" applyBorder="1" applyAlignment="1">
      <alignment wrapText="1"/>
    </xf>
    <xf numFmtId="0" fontId="27" fillId="0" borderId="13" xfId="1" applyFont="1" applyFill="1" applyBorder="1" applyAlignment="1">
      <alignment wrapText="1"/>
    </xf>
    <xf numFmtId="0" fontId="12" fillId="0" borderId="13" xfId="1" applyFont="1" applyFill="1" applyBorder="1" applyAlignment="1">
      <alignment horizontal="left" wrapText="1"/>
    </xf>
    <xf numFmtId="0" fontId="7" fillId="11" borderId="10" xfId="0" applyFont="1" applyFill="1" applyBorder="1" applyAlignment="1">
      <alignment horizontal="left" wrapText="1" indent="2"/>
    </xf>
    <xf numFmtId="0" fontId="26" fillId="0" borderId="0" xfId="1" applyFont="1" applyFill="1" applyAlignment="1">
      <alignment horizontal="center"/>
    </xf>
    <xf numFmtId="0" fontId="26" fillId="10" borderId="0" xfId="1" applyFont="1" applyFill="1" applyAlignment="1">
      <alignment horizontal="center"/>
    </xf>
    <xf numFmtId="171" fontId="7" fillId="10" borderId="10" xfId="2" applyNumberFormat="1" applyFont="1" applyFill="1" applyBorder="1"/>
    <xf numFmtId="0" fontId="17" fillId="10" borderId="0" xfId="1" applyFont="1" applyFill="1"/>
    <xf numFmtId="0" fontId="26" fillId="0" borderId="0" xfId="1" applyFont="1" applyFill="1" applyAlignment="1">
      <alignment horizontal="center"/>
    </xf>
    <xf numFmtId="0" fontId="28" fillId="0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7" fillId="10" borderId="0" xfId="1" applyFont="1" applyFill="1"/>
    <xf numFmtId="164" fontId="7" fillId="10" borderId="10" xfId="1" applyNumberFormat="1" applyFont="1" applyFill="1" applyBorder="1" applyAlignment="1">
      <alignment horizontal="center"/>
    </xf>
    <xf numFmtId="171" fontId="7" fillId="10" borderId="2" xfId="2" applyNumberFormat="1" applyFont="1" applyFill="1" applyBorder="1"/>
    <xf numFmtId="0" fontId="8" fillId="0" borderId="10" xfId="1" applyFont="1" applyFill="1" applyBorder="1" applyAlignment="1">
      <alignment wrapText="1"/>
    </xf>
    <xf numFmtId="0" fontId="8" fillId="0" borderId="10" xfId="1" applyFont="1" applyFill="1" applyBorder="1" applyAlignment="1">
      <alignment wrapText="1"/>
    </xf>
    <xf numFmtId="0" fontId="7" fillId="10" borderId="0" xfId="1" applyFont="1" applyFill="1" applyBorder="1"/>
    <xf numFmtId="168" fontId="10" fillId="0" borderId="0" xfId="0" applyNumberFormat="1" applyFont="1" applyFill="1" applyAlignment="1">
      <alignment horizontal="center"/>
    </xf>
    <xf numFmtId="168" fontId="8" fillId="0" borderId="2" xfId="1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8" fontId="10" fillId="0" borderId="10" xfId="2" applyNumberFormat="1" applyFont="1" applyFill="1" applyBorder="1" applyAlignment="1">
      <alignment horizontal="center" vertical="center"/>
    </xf>
    <xf numFmtId="168" fontId="19" fillId="0" borderId="2" xfId="2" applyNumberFormat="1" applyFont="1" applyFill="1" applyBorder="1" applyAlignment="1">
      <alignment horizontal="center" vertical="center"/>
    </xf>
    <xf numFmtId="168" fontId="11" fillId="0" borderId="2" xfId="2" applyNumberFormat="1" applyFont="1" applyFill="1" applyBorder="1" applyAlignment="1">
      <alignment horizontal="center" vertical="center"/>
    </xf>
    <xf numFmtId="168" fontId="11" fillId="0" borderId="13" xfId="2" applyNumberFormat="1" applyFont="1" applyFill="1" applyBorder="1" applyAlignment="1">
      <alignment horizontal="center" vertical="center"/>
    </xf>
    <xf numFmtId="168" fontId="17" fillId="0" borderId="10" xfId="2" applyNumberFormat="1" applyFont="1" applyFill="1" applyBorder="1" applyAlignment="1">
      <alignment horizontal="center"/>
    </xf>
    <xf numFmtId="168" fontId="23" fillId="0" borderId="13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4" fontId="17" fillId="0" borderId="26" xfId="1" applyNumberFormat="1" applyFont="1" applyFill="1" applyBorder="1"/>
    <xf numFmtId="0" fontId="20" fillId="10" borderId="10" xfId="1" applyFont="1" applyFill="1" applyBorder="1" applyAlignment="1">
      <alignment wrapText="1"/>
    </xf>
    <xf numFmtId="0" fontId="10" fillId="10" borderId="0" xfId="0" applyFont="1" applyFill="1"/>
    <xf numFmtId="0" fontId="14" fillId="16" borderId="10" xfId="0" applyFont="1" applyFill="1" applyBorder="1" applyAlignment="1">
      <alignment horizontal="left" wrapText="1" indent="2"/>
    </xf>
    <xf numFmtId="0" fontId="7" fillId="16" borderId="10" xfId="0" applyFont="1" applyFill="1" applyBorder="1" applyAlignment="1">
      <alignment horizontal="left" wrapText="1" indent="2"/>
    </xf>
    <xf numFmtId="0" fontId="7" fillId="15" borderId="10" xfId="0" applyFont="1" applyFill="1" applyBorder="1" applyAlignment="1">
      <alignment horizontal="left" wrapText="1" indent="2"/>
    </xf>
    <xf numFmtId="0" fontId="18" fillId="17" borderId="15" xfId="1" applyFont="1" applyFill="1" applyBorder="1"/>
    <xf numFmtId="0" fontId="12" fillId="0" borderId="2" xfId="1" applyFont="1" applyFill="1" applyBorder="1" applyAlignment="1">
      <alignment horizontal="right" wrapText="1" indent="3"/>
    </xf>
    <xf numFmtId="0" fontId="16" fillId="0" borderId="6" xfId="1" applyFont="1" applyFill="1" applyBorder="1" applyAlignment="1">
      <alignment horizontal="left"/>
    </xf>
    <xf numFmtId="0" fontId="7" fillId="14" borderId="10" xfId="0" applyFont="1" applyFill="1" applyBorder="1" applyAlignment="1">
      <alignment horizontal="left" wrapText="1" indent="2"/>
    </xf>
    <xf numFmtId="0" fontId="14" fillId="14" borderId="10" xfId="0" applyFont="1" applyFill="1" applyBorder="1" applyAlignment="1">
      <alignment horizontal="left" wrapText="1" indent="2"/>
    </xf>
    <xf numFmtId="0" fontId="12" fillId="10" borderId="13" xfId="11" applyFont="1" applyFill="1" applyBorder="1" applyAlignment="1" applyProtection="1">
      <alignment wrapText="1"/>
    </xf>
    <xf numFmtId="0" fontId="7" fillId="18" borderId="10" xfId="0" applyFont="1" applyFill="1" applyBorder="1" applyAlignment="1">
      <alignment horizontal="left" wrapText="1" indent="2"/>
    </xf>
    <xf numFmtId="0" fontId="12" fillId="0" borderId="19" xfId="1" applyFont="1" applyFill="1" applyBorder="1" applyAlignment="1">
      <alignment horizontal="left"/>
    </xf>
    <xf numFmtId="0" fontId="7" fillId="0" borderId="2" xfId="1" applyFont="1" applyFill="1" applyBorder="1" applyAlignment="1">
      <alignment horizontal="left" indent="2"/>
    </xf>
    <xf numFmtId="0" fontId="12" fillId="0" borderId="14" xfId="1" applyFont="1" applyFill="1" applyBorder="1" applyAlignment="1">
      <alignment horizontal="left" wrapText="1"/>
    </xf>
    <xf numFmtId="0" fontId="7" fillId="17" borderId="10" xfId="0" applyFont="1" applyFill="1" applyBorder="1" applyAlignment="1">
      <alignment horizontal="left" wrapText="1" indent="2"/>
    </xf>
    <xf numFmtId="0" fontId="12" fillId="17" borderId="2" xfId="1" applyFont="1" applyFill="1" applyBorder="1" applyAlignment="1">
      <alignment horizontal="left" indent="1"/>
    </xf>
    <xf numFmtId="0" fontId="8" fillId="10" borderId="13" xfId="1" applyFont="1" applyFill="1" applyBorder="1" applyAlignment="1">
      <alignment horizontal="left"/>
    </xf>
    <xf numFmtId="0" fontId="16" fillId="0" borderId="2" xfId="1" applyFont="1" applyFill="1" applyBorder="1" applyAlignment="1">
      <alignment horizontal="left" wrapText="1" indent="1"/>
    </xf>
    <xf numFmtId="0" fontId="14" fillId="18" borderId="10" xfId="0" applyFont="1" applyFill="1" applyBorder="1" applyAlignment="1">
      <alignment horizontal="left" wrapText="1" indent="2"/>
    </xf>
    <xf numFmtId="0" fontId="14" fillId="17" borderId="10" xfId="0" applyFont="1" applyFill="1" applyBorder="1" applyAlignment="1">
      <alignment horizontal="left" wrapText="1" indent="2"/>
    </xf>
    <xf numFmtId="0" fontId="14" fillId="7" borderId="10" xfId="0" applyFont="1" applyFill="1" applyBorder="1" applyAlignment="1">
      <alignment horizontal="left" wrapText="1" indent="2"/>
    </xf>
    <xf numFmtId="0" fontId="7" fillId="21" borderId="10" xfId="0" applyFont="1" applyFill="1" applyBorder="1" applyAlignment="1">
      <alignment horizontal="left" wrapText="1" indent="2"/>
    </xf>
    <xf numFmtId="0" fontId="14" fillId="8" borderId="10" xfId="0" applyFont="1" applyFill="1" applyBorder="1" applyAlignment="1">
      <alignment horizontal="left" wrapText="1" indent="2"/>
    </xf>
    <xf numFmtId="0" fontId="14" fillId="21" borderId="10" xfId="0" applyFont="1" applyFill="1" applyBorder="1" applyAlignment="1">
      <alignment horizontal="left" wrapText="1" indent="2"/>
    </xf>
    <xf numFmtId="0" fontId="8" fillId="14" borderId="13" xfId="1" applyFont="1" applyFill="1" applyBorder="1"/>
    <xf numFmtId="0" fontId="12" fillId="15" borderId="13" xfId="1" applyFont="1" applyFill="1" applyBorder="1"/>
    <xf numFmtId="0" fontId="14" fillId="15" borderId="10" xfId="0" applyFont="1" applyFill="1" applyBorder="1" applyAlignment="1">
      <alignment horizontal="left" wrapText="1" indent="2"/>
    </xf>
    <xf numFmtId="0" fontId="5" fillId="22" borderId="0" xfId="0" applyFont="1" applyFill="1" applyBorder="1"/>
    <xf numFmtId="0" fontId="16" fillId="23" borderId="13" xfId="1" applyFont="1" applyFill="1" applyBorder="1" applyAlignment="1">
      <alignment horizontal="left" indent="1"/>
    </xf>
    <xf numFmtId="0" fontId="14" fillId="23" borderId="10" xfId="0" applyFont="1" applyFill="1" applyBorder="1" applyAlignment="1">
      <alignment horizontal="left" wrapText="1" indent="2"/>
    </xf>
    <xf numFmtId="0" fontId="7" fillId="23" borderId="10" xfId="0" applyFont="1" applyFill="1" applyBorder="1" applyAlignment="1">
      <alignment horizontal="left" wrapText="1" indent="2"/>
    </xf>
    <xf numFmtId="0" fontId="8" fillId="10" borderId="0" xfId="0" applyFont="1" applyFill="1"/>
    <xf numFmtId="164" fontId="8" fillId="10" borderId="0" xfId="0" applyNumberFormat="1" applyFont="1" applyFill="1"/>
    <xf numFmtId="3" fontId="19" fillId="10" borderId="13" xfId="2" applyNumberFormat="1" applyFont="1" applyFill="1" applyBorder="1" applyAlignment="1">
      <alignment horizontal="center" vertical="center"/>
    </xf>
    <xf numFmtId="168" fontId="19" fillId="10" borderId="13" xfId="2" applyNumberFormat="1" applyFont="1" applyFill="1" applyBorder="1" applyAlignment="1">
      <alignment horizontal="center" vertical="center"/>
    </xf>
    <xf numFmtId="3" fontId="10" fillId="10" borderId="10" xfId="2" applyNumberFormat="1" applyFont="1" applyFill="1" applyBorder="1" applyAlignment="1">
      <alignment horizontal="center" vertical="center"/>
    </xf>
    <xf numFmtId="168" fontId="10" fillId="10" borderId="10" xfId="2" applyNumberFormat="1" applyFont="1" applyFill="1" applyBorder="1" applyAlignment="1">
      <alignment horizontal="center" vertical="center"/>
    </xf>
    <xf numFmtId="0" fontId="12" fillId="14" borderId="13" xfId="1" applyFont="1" applyFill="1" applyBorder="1" applyAlignment="1">
      <alignment horizontal="left" indent="1"/>
    </xf>
    <xf numFmtId="0" fontId="14" fillId="11" borderId="10" xfId="0" applyFont="1" applyFill="1" applyBorder="1" applyAlignment="1">
      <alignment horizontal="left" wrapText="1" indent="2"/>
    </xf>
    <xf numFmtId="0" fontId="12" fillId="11" borderId="13" xfId="1" applyFont="1" applyFill="1" applyBorder="1" applyAlignment="1">
      <alignment horizontal="left" wrapText="1"/>
    </xf>
    <xf numFmtId="0" fontId="16" fillId="21" borderId="13" xfId="1" applyFont="1" applyFill="1" applyBorder="1"/>
    <xf numFmtId="0" fontId="12" fillId="20" borderId="13" xfId="1" applyFont="1" applyFill="1" applyBorder="1" applyAlignment="1">
      <alignment horizontal="left" indent="1"/>
    </xf>
    <xf numFmtId="0" fontId="14" fillId="20" borderId="10" xfId="0" applyFont="1" applyFill="1" applyBorder="1" applyAlignment="1">
      <alignment horizontal="left" wrapText="1" indent="2"/>
    </xf>
    <xf numFmtId="0" fontId="7" fillId="20" borderId="10" xfId="0" applyFont="1" applyFill="1" applyBorder="1" applyAlignment="1">
      <alignment horizontal="left" wrapText="1" indent="2"/>
    </xf>
    <xf numFmtId="0" fontId="12" fillId="11" borderId="13" xfId="1" applyFont="1" applyFill="1" applyBorder="1"/>
    <xf numFmtId="0" fontId="12" fillId="15" borderId="13" xfId="1" applyFont="1" applyFill="1" applyBorder="1" applyAlignment="1">
      <alignment horizontal="left" indent="1"/>
    </xf>
    <xf numFmtId="4" fontId="12" fillId="16" borderId="13" xfId="1" applyNumberFormat="1" applyFont="1" applyFill="1" applyBorder="1" applyAlignment="1">
      <alignment horizontal="left" wrapText="1" indent="1"/>
    </xf>
    <xf numFmtId="3" fontId="10" fillId="10" borderId="10" xfId="2" applyNumberFormat="1" applyFont="1" applyFill="1" applyBorder="1" applyAlignment="1">
      <alignment horizontal="center" vertical="center" wrapText="1"/>
    </xf>
    <xf numFmtId="168" fontId="10" fillId="10" borderId="10" xfId="2" applyNumberFormat="1" applyFont="1" applyFill="1" applyBorder="1" applyAlignment="1">
      <alignment horizontal="center" vertical="center" wrapText="1"/>
    </xf>
    <xf numFmtId="3" fontId="9" fillId="10" borderId="10" xfId="2" applyNumberFormat="1" applyFont="1" applyFill="1" applyBorder="1" applyAlignment="1">
      <alignment horizontal="center" vertical="center"/>
    </xf>
    <xf numFmtId="168" fontId="9" fillId="10" borderId="10" xfId="2" applyNumberFormat="1" applyFont="1" applyFill="1" applyBorder="1" applyAlignment="1">
      <alignment horizontal="center" vertical="center"/>
    </xf>
    <xf numFmtId="0" fontId="12" fillId="4" borderId="1" xfId="1" applyFont="1" applyFill="1" applyBorder="1"/>
    <xf numFmtId="164" fontId="12" fillId="21" borderId="1" xfId="1" applyNumberFormat="1" applyFont="1" applyFill="1" applyBorder="1" applyAlignment="1">
      <alignment horizontal="left" wrapText="1" indent="1"/>
    </xf>
    <xf numFmtId="0" fontId="7" fillId="9" borderId="12" xfId="0" applyFont="1" applyFill="1" applyBorder="1" applyAlignment="1">
      <alignment horizontal="left" wrapText="1" indent="2"/>
    </xf>
    <xf numFmtId="0" fontId="16" fillId="5" borderId="2" xfId="1" applyFont="1" applyFill="1" applyBorder="1" applyAlignment="1">
      <alignment horizontal="left" indent="1"/>
    </xf>
    <xf numFmtId="0" fontId="12" fillId="19" borderId="2" xfId="1" applyFont="1" applyFill="1" applyBorder="1" applyAlignment="1">
      <alignment horizontal="left" indent="1"/>
    </xf>
    <xf numFmtId="0" fontId="12" fillId="10" borderId="6" xfId="1" applyFont="1" applyFill="1" applyBorder="1"/>
    <xf numFmtId="0" fontId="7" fillId="24" borderId="10" xfId="0" applyFont="1" applyFill="1" applyBorder="1" applyAlignment="1">
      <alignment horizontal="left" wrapText="1" indent="2"/>
    </xf>
    <xf numFmtId="0" fontId="7" fillId="0" borderId="5" xfId="1" applyFont="1" applyFill="1" applyBorder="1" applyAlignment="1">
      <alignment horizontal="center" vertical="center" wrapText="1"/>
    </xf>
    <xf numFmtId="0" fontId="7" fillId="10" borderId="5" xfId="1" applyFont="1" applyFill="1" applyBorder="1" applyAlignment="1">
      <alignment horizontal="center" vertical="center" wrapText="1"/>
    </xf>
    <xf numFmtId="0" fontId="12" fillId="0" borderId="19" xfId="1" applyFont="1" applyFill="1" applyBorder="1"/>
    <xf numFmtId="0" fontId="12" fillId="0" borderId="19" xfId="1" applyFont="1" applyFill="1" applyBorder="1" applyAlignment="1">
      <alignment horizontal="left" wrapText="1"/>
    </xf>
    <xf numFmtId="0" fontId="8" fillId="0" borderId="19" xfId="1" applyFont="1" applyFill="1" applyBorder="1" applyAlignment="1">
      <alignment horizontal="left"/>
    </xf>
    <xf numFmtId="0" fontId="12" fillId="10" borderId="11" xfId="11" applyFont="1" applyFill="1" applyBorder="1" applyAlignment="1" applyProtection="1">
      <alignment wrapText="1"/>
    </xf>
    <xf numFmtId="0" fontId="7" fillId="23" borderId="9" xfId="0" applyFont="1" applyFill="1" applyBorder="1" applyAlignment="1">
      <alignment horizontal="left" wrapText="1" indent="2"/>
    </xf>
    <xf numFmtId="0" fontId="12" fillId="0" borderId="28" xfId="1" applyFont="1" applyFill="1" applyBorder="1" applyAlignment="1">
      <alignment wrapText="1"/>
    </xf>
    <xf numFmtId="0" fontId="16" fillId="0" borderId="28" xfId="1" applyFont="1" applyFill="1" applyBorder="1" applyAlignment="1">
      <alignment wrapText="1"/>
    </xf>
    <xf numFmtId="0" fontId="12" fillId="0" borderId="19" xfId="0" applyFont="1" applyFill="1" applyBorder="1" applyAlignment="1">
      <alignment horizontal="left"/>
    </xf>
    <xf numFmtId="0" fontId="7" fillId="9" borderId="2" xfId="0" applyFont="1" applyFill="1" applyBorder="1" applyAlignment="1">
      <alignment horizontal="left" wrapText="1" indent="2"/>
    </xf>
    <xf numFmtId="0" fontId="21" fillId="0" borderId="0" xfId="1" applyFont="1" applyFill="1" applyAlignment="1">
      <alignment horizontal="center"/>
    </xf>
    <xf numFmtId="172" fontId="26" fillId="10" borderId="0" xfId="1" applyNumberFormat="1" applyFont="1" applyFill="1" applyAlignment="1">
      <alignment horizontal="center"/>
    </xf>
    <xf numFmtId="172" fontId="7" fillId="10" borderId="5" xfId="1" applyNumberFormat="1" applyFont="1" applyFill="1" applyBorder="1" applyAlignment="1">
      <alignment horizontal="center" vertical="center" wrapText="1"/>
    </xf>
    <xf numFmtId="172" fontId="17" fillId="0" borderId="0" xfId="1" applyNumberFormat="1" applyFont="1" applyFill="1"/>
    <xf numFmtId="172" fontId="17" fillId="10" borderId="0" xfId="1" applyNumberFormat="1" applyFont="1" applyFill="1"/>
    <xf numFmtId="172" fontId="17" fillId="10" borderId="0" xfId="1" applyNumberFormat="1" applyFont="1" applyFill="1" applyBorder="1"/>
    <xf numFmtId="0" fontId="12" fillId="0" borderId="25" xfId="1" applyFont="1" applyFill="1" applyBorder="1" applyAlignment="1">
      <alignment horizontal="left"/>
    </xf>
    <xf numFmtId="0" fontId="12" fillId="0" borderId="25" xfId="1" applyFont="1" applyFill="1" applyBorder="1"/>
    <xf numFmtId="172" fontId="26" fillId="0" borderId="0" xfId="1" applyNumberFormat="1" applyFont="1" applyFill="1" applyAlignment="1">
      <alignment horizontal="center"/>
    </xf>
    <xf numFmtId="172" fontId="7" fillId="0" borderId="5" xfId="1" applyNumberFormat="1" applyFont="1" applyFill="1" applyBorder="1" applyAlignment="1">
      <alignment horizontal="center" vertical="center" wrapText="1"/>
    </xf>
    <xf numFmtId="172" fontId="17" fillId="0" borderId="0" xfId="1" applyNumberFormat="1" applyFont="1" applyFill="1" applyBorder="1"/>
    <xf numFmtId="0" fontId="12" fillId="24" borderId="6" xfId="1" applyFont="1" applyFill="1" applyBorder="1" applyAlignment="1">
      <alignment horizontal="left" indent="1"/>
    </xf>
    <xf numFmtId="0" fontId="12" fillId="14" borderId="6" xfId="1" applyFont="1" applyFill="1" applyBorder="1" applyAlignment="1">
      <alignment horizontal="right" wrapText="1" indent="3"/>
    </xf>
    <xf numFmtId="0" fontId="12" fillId="13" borderId="2" xfId="1" applyFont="1" applyFill="1" applyBorder="1" applyAlignment="1">
      <alignment horizontal="left" wrapText="1" indent="1"/>
    </xf>
    <xf numFmtId="0" fontId="12" fillId="18" borderId="6" xfId="1" applyFont="1" applyFill="1" applyBorder="1" applyAlignment="1">
      <alignment horizontal="right" wrapText="1" indent="3"/>
    </xf>
    <xf numFmtId="0" fontId="12" fillId="17" borderId="6" xfId="1" applyFont="1" applyFill="1" applyBorder="1" applyAlignment="1">
      <alignment horizontal="left" indent="1"/>
    </xf>
    <xf numFmtId="0" fontId="12" fillId="7" borderId="6" xfId="1" applyFont="1" applyFill="1" applyBorder="1" applyAlignment="1">
      <alignment horizontal="left" indent="1"/>
    </xf>
    <xf numFmtId="0" fontId="12" fillId="10" borderId="6" xfId="0" applyFont="1" applyFill="1" applyBorder="1" applyAlignment="1">
      <alignment horizontal="left" wrapText="1" indent="2"/>
    </xf>
    <xf numFmtId="0" fontId="22" fillId="0" borderId="0" xfId="1" applyFont="1" applyFill="1" applyAlignment="1">
      <alignment horizontal="center"/>
    </xf>
    <xf numFmtId="0" fontId="28" fillId="0" borderId="0" xfId="1" applyFont="1" applyFill="1" applyAlignment="1">
      <alignment horizontal="center"/>
    </xf>
    <xf numFmtId="0" fontId="14" fillId="24" borderId="10" xfId="0" applyFont="1" applyFill="1" applyBorder="1" applyAlignment="1">
      <alignment horizontal="left" wrapText="1" indent="2"/>
    </xf>
    <xf numFmtId="0" fontId="14" fillId="8" borderId="14" xfId="0" applyFont="1" applyFill="1" applyBorder="1" applyAlignment="1">
      <alignment horizontal="left" wrapText="1" indent="2"/>
    </xf>
    <xf numFmtId="0" fontId="12" fillId="14" borderId="5" xfId="1" applyFont="1" applyFill="1" applyBorder="1" applyAlignment="1">
      <alignment horizontal="left" indent="1"/>
    </xf>
    <xf numFmtId="0" fontId="16" fillId="0" borderId="19" xfId="1" applyFont="1" applyFill="1" applyBorder="1" applyAlignment="1">
      <alignment horizontal="left"/>
    </xf>
    <xf numFmtId="0" fontId="12" fillId="15" borderId="5" xfId="1" applyFont="1" applyFill="1" applyBorder="1" applyAlignment="1">
      <alignment horizontal="left" indent="1"/>
    </xf>
    <xf numFmtId="0" fontId="12" fillId="14" borderId="8" xfId="1" applyFont="1" applyFill="1" applyBorder="1" applyAlignment="1">
      <alignment horizontal="left" indent="1"/>
    </xf>
    <xf numFmtId="0" fontId="7" fillId="25" borderId="10" xfId="0" applyFont="1" applyFill="1" applyBorder="1" applyAlignment="1">
      <alignment horizontal="left" wrapText="1" indent="2"/>
    </xf>
    <xf numFmtId="3" fontId="10" fillId="25" borderId="10" xfId="2" applyNumberFormat="1" applyFont="1" applyFill="1" applyBorder="1" applyAlignment="1">
      <alignment horizontal="center" vertical="center"/>
    </xf>
    <xf numFmtId="168" fontId="10" fillId="25" borderId="10" xfId="2" applyNumberFormat="1" applyFont="1" applyFill="1" applyBorder="1" applyAlignment="1">
      <alignment horizontal="center" vertical="center"/>
    </xf>
    <xf numFmtId="0" fontId="14" fillId="25" borderId="10" xfId="0" applyFont="1" applyFill="1" applyBorder="1" applyAlignment="1">
      <alignment horizontal="left" wrapText="1" indent="2"/>
    </xf>
    <xf numFmtId="3" fontId="10" fillId="0" borderId="12" xfId="2" applyNumberFormat="1" applyFont="1" applyFill="1" applyBorder="1" applyAlignment="1">
      <alignment horizontal="center" vertical="center"/>
    </xf>
    <xf numFmtId="168" fontId="10" fillId="0" borderId="12" xfId="2" applyNumberFormat="1" applyFont="1" applyFill="1" applyBorder="1" applyAlignment="1">
      <alignment horizontal="center" vertical="center"/>
    </xf>
    <xf numFmtId="0" fontId="12" fillId="10" borderId="6" xfId="1" applyFont="1" applyFill="1" applyBorder="1" applyAlignment="1">
      <alignment horizontal="left" indent="1"/>
    </xf>
    <xf numFmtId="3" fontId="10" fillId="0" borderId="6" xfId="2" applyNumberFormat="1" applyFont="1" applyFill="1" applyBorder="1" applyAlignment="1">
      <alignment horizontal="center" vertical="center"/>
    </xf>
    <xf numFmtId="168" fontId="10" fillId="0" borderId="6" xfId="2" applyNumberFormat="1" applyFont="1" applyFill="1" applyBorder="1" applyAlignment="1">
      <alignment horizontal="center" vertical="center"/>
    </xf>
    <xf numFmtId="3" fontId="17" fillId="0" borderId="6" xfId="2" applyNumberFormat="1" applyFont="1" applyFill="1" applyBorder="1" applyAlignment="1">
      <alignment horizontal="center"/>
    </xf>
    <xf numFmtId="168" fontId="17" fillId="0" borderId="6" xfId="2" applyNumberFormat="1" applyFont="1" applyFill="1" applyBorder="1" applyAlignment="1">
      <alignment horizontal="center"/>
    </xf>
    <xf numFmtId="0" fontId="12" fillId="10" borderId="6" xfId="1" applyFont="1" applyFill="1" applyBorder="1" applyAlignment="1">
      <alignment horizontal="left" wrapText="1"/>
    </xf>
    <xf numFmtId="3" fontId="10" fillId="10" borderId="6" xfId="2" applyNumberFormat="1" applyFont="1" applyFill="1" applyBorder="1" applyAlignment="1">
      <alignment horizontal="center" vertical="center"/>
    </xf>
    <xf numFmtId="168" fontId="10" fillId="10" borderId="6" xfId="2" applyNumberFormat="1" applyFont="1" applyFill="1" applyBorder="1" applyAlignment="1">
      <alignment horizontal="center" vertical="center"/>
    </xf>
    <xf numFmtId="3" fontId="13" fillId="10" borderId="6" xfId="2" applyNumberFormat="1" applyFont="1" applyFill="1" applyBorder="1" applyAlignment="1">
      <alignment horizontal="center" vertical="center"/>
    </xf>
    <xf numFmtId="168" fontId="13" fillId="10" borderId="6" xfId="2" applyNumberFormat="1" applyFont="1" applyFill="1" applyBorder="1" applyAlignment="1">
      <alignment horizontal="center" vertical="center"/>
    </xf>
    <xf numFmtId="3" fontId="10" fillId="25" borderId="10" xfId="2" applyNumberFormat="1" applyFont="1" applyFill="1" applyBorder="1" applyAlignment="1">
      <alignment horizontal="center" vertical="center" wrapText="1"/>
    </xf>
    <xf numFmtId="168" fontId="10" fillId="25" borderId="10" xfId="2" applyNumberFormat="1" applyFont="1" applyFill="1" applyBorder="1" applyAlignment="1">
      <alignment horizontal="center" vertical="center" wrapText="1"/>
    </xf>
    <xf numFmtId="0" fontId="16" fillId="10" borderId="5" xfId="1" applyFont="1" applyFill="1" applyBorder="1" applyAlignment="1">
      <alignment horizontal="left" wrapText="1" indent="1"/>
    </xf>
    <xf numFmtId="3" fontId="13" fillId="0" borderId="5" xfId="2" applyNumberFormat="1" applyFont="1" applyFill="1" applyBorder="1" applyAlignment="1">
      <alignment horizontal="center" vertical="center"/>
    </xf>
    <xf numFmtId="168" fontId="13" fillId="0" borderId="5" xfId="2" applyNumberFormat="1" applyFont="1" applyFill="1" applyBorder="1" applyAlignment="1">
      <alignment horizontal="center" vertical="center"/>
    </xf>
    <xf numFmtId="3" fontId="9" fillId="25" borderId="10" xfId="2" applyNumberFormat="1" applyFont="1" applyFill="1" applyBorder="1" applyAlignment="1">
      <alignment horizontal="center" vertical="center"/>
    </xf>
    <xf numFmtId="168" fontId="9" fillId="25" borderId="10" xfId="2" applyNumberFormat="1" applyFont="1" applyFill="1" applyBorder="1" applyAlignment="1">
      <alignment horizontal="center" vertical="center"/>
    </xf>
    <xf numFmtId="3" fontId="17" fillId="25" borderId="10" xfId="2" applyNumberFormat="1" applyFont="1" applyFill="1" applyBorder="1" applyAlignment="1">
      <alignment horizontal="center"/>
    </xf>
    <xf numFmtId="168" fontId="17" fillId="25" borderId="10" xfId="2" applyNumberFormat="1" applyFont="1" applyFill="1" applyBorder="1" applyAlignment="1">
      <alignment horizontal="center"/>
    </xf>
    <xf numFmtId="0" fontId="12" fillId="10" borderId="12" xfId="0" applyFont="1" applyFill="1" applyBorder="1" applyAlignment="1">
      <alignment horizontal="left" wrapText="1" indent="2"/>
    </xf>
    <xf numFmtId="164" fontId="10" fillId="25" borderId="10" xfId="1" applyNumberFormat="1" applyFont="1" applyFill="1" applyBorder="1"/>
    <xf numFmtId="0" fontId="12" fillId="23" borderId="8" xfId="1" applyFont="1" applyFill="1" applyBorder="1" applyAlignment="1">
      <alignment horizontal="left" indent="1"/>
    </xf>
    <xf numFmtId="164" fontId="10" fillId="10" borderId="8" xfId="1" applyNumberFormat="1" applyFont="1" applyFill="1" applyBorder="1"/>
    <xf numFmtId="164" fontId="10" fillId="0" borderId="8" xfId="1" applyNumberFormat="1" applyFont="1" applyFill="1" applyBorder="1"/>
    <xf numFmtId="0" fontId="10" fillId="0" borderId="0" xfId="0" applyFont="1" applyFill="1" applyAlignment="1">
      <alignment horizontal="left"/>
    </xf>
    <xf numFmtId="3" fontId="19" fillId="0" borderId="13" xfId="2" applyNumberFormat="1" applyFont="1" applyFill="1" applyBorder="1" applyAlignment="1">
      <alignment horizontal="center" vertical="center"/>
    </xf>
    <xf numFmtId="3" fontId="13" fillId="0" borderId="6" xfId="2" applyNumberFormat="1" applyFont="1" applyFill="1" applyBorder="1" applyAlignment="1">
      <alignment horizontal="center" vertical="center"/>
    </xf>
    <xf numFmtId="3" fontId="10" fillId="0" borderId="10" xfId="2" applyNumberFormat="1" applyFont="1" applyFill="1" applyBorder="1" applyAlignment="1">
      <alignment horizontal="center" vertical="center" wrapText="1"/>
    </xf>
    <xf numFmtId="3" fontId="19" fillId="26" borderId="6" xfId="1" applyNumberFormat="1" applyFont="1" applyFill="1" applyBorder="1" applyAlignment="1">
      <alignment horizontal="center"/>
    </xf>
    <xf numFmtId="0" fontId="8" fillId="26" borderId="6" xfId="1" applyFont="1" applyFill="1" applyBorder="1" applyAlignment="1">
      <alignment horizontal="left"/>
    </xf>
    <xf numFmtId="0" fontId="12" fillId="15" borderId="6" xfId="1" applyFont="1" applyFill="1" applyBorder="1" applyAlignment="1">
      <alignment horizontal="left" indent="1"/>
    </xf>
    <xf numFmtId="0" fontId="12" fillId="16" borderId="6" xfId="1" applyFont="1" applyFill="1" applyBorder="1" applyAlignment="1">
      <alignment horizontal="left" indent="1"/>
    </xf>
    <xf numFmtId="165" fontId="17" fillId="0" borderId="0" xfId="2" applyFont="1" applyFill="1" applyBorder="1"/>
    <xf numFmtId="165" fontId="7" fillId="0" borderId="0" xfId="2" applyFont="1" applyFill="1" applyBorder="1"/>
    <xf numFmtId="165" fontId="10" fillId="0" borderId="0" xfId="2" applyFont="1" applyFill="1"/>
    <xf numFmtId="0" fontId="12" fillId="10" borderId="13" xfId="1" applyFont="1" applyFill="1" applyBorder="1" applyAlignment="1">
      <alignment horizontal="left" indent="1"/>
    </xf>
    <xf numFmtId="0" fontId="12" fillId="10" borderId="14" xfId="1" applyFont="1" applyFill="1" applyBorder="1" applyAlignment="1">
      <alignment wrapText="1"/>
    </xf>
    <xf numFmtId="0" fontId="12" fillId="25" borderId="13" xfId="1" applyFont="1" applyFill="1" applyBorder="1" applyAlignment="1">
      <alignment horizontal="left" indent="1"/>
    </xf>
    <xf numFmtId="43" fontId="8" fillId="0" borderId="0" xfId="0" applyNumberFormat="1" applyFont="1" applyFill="1"/>
    <xf numFmtId="0" fontId="12" fillId="25" borderId="8" xfId="1" applyFont="1" applyFill="1" applyBorder="1" applyAlignment="1">
      <alignment horizontal="left" indent="1"/>
    </xf>
    <xf numFmtId="0" fontId="15" fillId="0" borderId="30" xfId="1" applyFont="1" applyFill="1" applyBorder="1" applyAlignment="1">
      <alignment horizontal="left"/>
    </xf>
    <xf numFmtId="0" fontId="12" fillId="21" borderId="6" xfId="1" applyFont="1" applyFill="1" applyBorder="1" applyAlignment="1">
      <alignment horizontal="left" indent="1"/>
    </xf>
    <xf numFmtId="0" fontId="12" fillId="20" borderId="6" xfId="1" applyFont="1" applyFill="1" applyBorder="1" applyAlignment="1">
      <alignment horizontal="left" indent="1"/>
    </xf>
    <xf numFmtId="0" fontId="12" fillId="11" borderId="6" xfId="1" applyFont="1" applyFill="1" applyBorder="1" applyAlignment="1">
      <alignment horizontal="left" indent="1"/>
    </xf>
    <xf numFmtId="3" fontId="7" fillId="0" borderId="6" xfId="1" applyNumberFormat="1" applyFont="1" applyFill="1" applyBorder="1" applyAlignment="1">
      <alignment horizontal="center"/>
    </xf>
    <xf numFmtId="172" fontId="9" fillId="25" borderId="10" xfId="1" applyNumberFormat="1" applyFont="1" applyFill="1" applyBorder="1" applyAlignment="1">
      <alignment horizontal="center" vertical="center" wrapText="1"/>
    </xf>
    <xf numFmtId="172" fontId="9" fillId="1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 applyAlignment="1">
      <alignment horizontal="center" vertical="center" wrapText="1"/>
    </xf>
    <xf numFmtId="172" fontId="13" fillId="10" borderId="6" xfId="1" applyNumberFormat="1" applyFont="1" applyFill="1" applyBorder="1" applyAlignment="1">
      <alignment horizontal="center" vertical="center" wrapText="1"/>
    </xf>
    <xf numFmtId="172" fontId="13" fillId="0" borderId="6" xfId="1" applyNumberFormat="1" applyFont="1" applyFill="1" applyBorder="1" applyAlignment="1">
      <alignment horizontal="center" vertical="center" wrapText="1"/>
    </xf>
    <xf numFmtId="172" fontId="10" fillId="0" borderId="13" xfId="1" applyNumberFormat="1" applyFont="1" applyFill="1" applyBorder="1" applyAlignment="1">
      <alignment horizontal="center" vertical="center" wrapText="1"/>
    </xf>
    <xf numFmtId="172" fontId="10" fillId="25" borderId="10" xfId="1" applyNumberFormat="1" applyFont="1" applyFill="1" applyBorder="1" applyAlignment="1">
      <alignment horizontal="center" vertical="center" wrapText="1"/>
    </xf>
    <xf numFmtId="172" fontId="10" fillId="0" borderId="10" xfId="1" applyNumberFormat="1" applyFont="1" applyFill="1" applyBorder="1" applyAlignment="1">
      <alignment horizontal="center" vertical="center" wrapText="1"/>
    </xf>
    <xf numFmtId="172" fontId="10" fillId="10" borderId="10" xfId="1" applyNumberFormat="1" applyFont="1" applyFill="1" applyBorder="1" applyAlignment="1">
      <alignment horizontal="center" vertical="center" wrapText="1"/>
    </xf>
    <xf numFmtId="172" fontId="10" fillId="0" borderId="12" xfId="1" applyNumberFormat="1" applyFont="1" applyFill="1" applyBorder="1" applyAlignment="1">
      <alignment horizontal="center" vertical="center" wrapText="1"/>
    </xf>
    <xf numFmtId="172" fontId="10" fillId="25" borderId="10" xfId="2" applyNumberFormat="1" applyFont="1" applyFill="1" applyBorder="1" applyAlignment="1">
      <alignment horizontal="center" vertical="center"/>
    </xf>
    <xf numFmtId="172" fontId="10" fillId="0" borderId="10" xfId="2" applyNumberFormat="1" applyFont="1" applyFill="1" applyBorder="1" applyAlignment="1">
      <alignment horizontal="center" vertical="center"/>
    </xf>
    <xf numFmtId="172" fontId="10" fillId="0" borderId="5" xfId="2" applyNumberFormat="1" applyFont="1" applyFill="1" applyBorder="1" applyAlignment="1">
      <alignment horizontal="center" vertical="center"/>
    </xf>
    <xf numFmtId="172" fontId="8" fillId="0" borderId="2" xfId="1" applyNumberFormat="1" applyFont="1" applyFill="1" applyBorder="1" applyAlignment="1">
      <alignment horizontal="center" vertical="center" wrapText="1"/>
    </xf>
    <xf numFmtId="172" fontId="10" fillId="0" borderId="6" xfId="1" applyNumberFormat="1" applyFont="1" applyFill="1" applyBorder="1" applyAlignment="1">
      <alignment horizontal="center" vertical="center" wrapText="1"/>
    </xf>
    <xf numFmtId="172" fontId="10" fillId="0" borderId="2" xfId="1" applyNumberFormat="1" applyFont="1" applyFill="1" applyBorder="1" applyAlignment="1">
      <alignment horizontal="center" vertical="center" wrapText="1"/>
    </xf>
    <xf numFmtId="172" fontId="8" fillId="10" borderId="13" xfId="1" applyNumberFormat="1" applyFont="1" applyFill="1" applyBorder="1" applyAlignment="1">
      <alignment horizontal="center" vertical="center" wrapText="1"/>
    </xf>
    <xf numFmtId="172" fontId="8" fillId="0" borderId="13" xfId="1" applyNumberFormat="1" applyFont="1" applyFill="1" applyBorder="1" applyAlignment="1">
      <alignment horizontal="center" vertical="center" wrapText="1"/>
    </xf>
    <xf numFmtId="172" fontId="10" fillId="10" borderId="6" xfId="1" applyNumberFormat="1" applyFont="1" applyFill="1" applyBorder="1" applyAlignment="1">
      <alignment horizontal="center" vertical="center" wrapText="1"/>
    </xf>
    <xf numFmtId="172" fontId="13" fillId="0" borderId="13" xfId="1" applyNumberFormat="1" applyFont="1" applyFill="1" applyBorder="1" applyAlignment="1">
      <alignment horizontal="center" vertical="center" wrapText="1"/>
    </xf>
    <xf numFmtId="172" fontId="19" fillId="26" borderId="6" xfId="1" applyNumberFormat="1" applyFont="1" applyFill="1" applyBorder="1" applyAlignment="1">
      <alignment horizontal="center" vertical="center"/>
    </xf>
    <xf numFmtId="172" fontId="10" fillId="11" borderId="13" xfId="1" applyNumberFormat="1" applyFont="1" applyFill="1" applyBorder="1" applyAlignment="1">
      <alignment horizontal="center" vertical="center"/>
    </xf>
    <xf numFmtId="172" fontId="10" fillId="10" borderId="10" xfId="1" applyNumberFormat="1" applyFont="1" applyFill="1" applyBorder="1" applyAlignment="1">
      <alignment horizontal="center" vertical="center"/>
    </xf>
    <xf numFmtId="172" fontId="10" fillId="0" borderId="10" xfId="1" applyNumberFormat="1" applyFont="1" applyFill="1" applyBorder="1" applyAlignment="1">
      <alignment horizontal="center" vertical="center"/>
    </xf>
    <xf numFmtId="172" fontId="10" fillId="25" borderId="10" xfId="1" applyNumberFormat="1" applyFont="1" applyFill="1" applyBorder="1" applyAlignment="1">
      <alignment horizontal="center" vertical="center"/>
    </xf>
    <xf numFmtId="172" fontId="10" fillId="0" borderId="8" xfId="1" applyNumberFormat="1" applyFont="1" applyFill="1" applyBorder="1" applyAlignment="1">
      <alignment horizontal="center" vertical="center"/>
    </xf>
    <xf numFmtId="164" fontId="7" fillId="10" borderId="10" xfId="1" applyNumberFormat="1" applyFont="1" applyFill="1" applyBorder="1" applyAlignment="1">
      <alignment horizontal="center" vertical="center"/>
    </xf>
    <xf numFmtId="164" fontId="7" fillId="10" borderId="21" xfId="1" applyNumberFormat="1" applyFont="1" applyFill="1" applyBorder="1" applyAlignment="1">
      <alignment horizontal="center" vertical="center"/>
    </xf>
    <xf numFmtId="172" fontId="7" fillId="10" borderId="10" xfId="1" applyNumberFormat="1" applyFont="1" applyFill="1" applyBorder="1" applyAlignment="1">
      <alignment horizontal="center" vertical="center"/>
    </xf>
    <xf numFmtId="170" fontId="7" fillId="10" borderId="10" xfId="2" applyNumberFormat="1" applyFont="1" applyFill="1" applyBorder="1" applyAlignment="1">
      <alignment horizontal="center" vertical="center"/>
    </xf>
    <xf numFmtId="170" fontId="7" fillId="10" borderId="12" xfId="2" applyNumberFormat="1" applyFont="1" applyFill="1" applyBorder="1" applyAlignment="1">
      <alignment horizontal="center" vertical="center"/>
    </xf>
    <xf numFmtId="164" fontId="9" fillId="10" borderId="2" xfId="1" applyNumberFormat="1" applyFont="1" applyFill="1" applyBorder="1" applyAlignment="1">
      <alignment horizontal="center" vertical="center"/>
    </xf>
    <xf numFmtId="170" fontId="7" fillId="10" borderId="2" xfId="2" applyNumberFormat="1" applyFont="1" applyFill="1" applyBorder="1" applyAlignment="1">
      <alignment horizontal="center" vertical="center"/>
    </xf>
    <xf numFmtId="164" fontId="8" fillId="10" borderId="14" xfId="1" applyNumberFormat="1" applyFont="1" applyFill="1" applyBorder="1" applyAlignment="1">
      <alignment horizontal="center" vertical="center"/>
    </xf>
    <xf numFmtId="164" fontId="10" fillId="10" borderId="14" xfId="1" applyNumberFormat="1" applyFont="1" applyFill="1" applyBorder="1" applyAlignment="1">
      <alignment horizontal="center" vertical="center"/>
    </xf>
    <xf numFmtId="172" fontId="8" fillId="10" borderId="14" xfId="1" applyNumberFormat="1" applyFont="1" applyFill="1" applyBorder="1" applyAlignment="1">
      <alignment horizontal="center" vertical="center"/>
    </xf>
    <xf numFmtId="164" fontId="13" fillId="10" borderId="2" xfId="1" applyNumberFormat="1" applyFont="1" applyFill="1" applyBorder="1" applyAlignment="1">
      <alignment horizontal="center" vertical="center"/>
    </xf>
    <xf numFmtId="172" fontId="8" fillId="10" borderId="2" xfId="2" applyNumberFormat="1" applyFont="1" applyFill="1" applyBorder="1" applyAlignment="1">
      <alignment horizontal="center" vertical="center"/>
    </xf>
    <xf numFmtId="171" fontId="8" fillId="10" borderId="2" xfId="2" applyNumberFormat="1" applyFont="1" applyFill="1" applyBorder="1" applyAlignment="1">
      <alignment horizontal="center" vertical="center"/>
    </xf>
    <xf numFmtId="164" fontId="7" fillId="10" borderId="2" xfId="1" applyNumberFormat="1" applyFont="1" applyFill="1" applyBorder="1" applyAlignment="1">
      <alignment horizontal="center" vertical="center"/>
    </xf>
    <xf numFmtId="172" fontId="7" fillId="10" borderId="22" xfId="1" applyNumberFormat="1" applyFont="1" applyFill="1" applyBorder="1" applyAlignment="1">
      <alignment horizontal="center" vertical="center"/>
    </xf>
    <xf numFmtId="172" fontId="7" fillId="10" borderId="2" xfId="1" applyNumberFormat="1" applyFont="1" applyFill="1" applyBorder="1" applyAlignment="1">
      <alignment horizontal="center" vertical="center"/>
    </xf>
    <xf numFmtId="172" fontId="7" fillId="10" borderId="10" xfId="2" applyNumberFormat="1" applyFont="1" applyFill="1" applyBorder="1" applyAlignment="1">
      <alignment horizontal="center" vertical="center"/>
    </xf>
    <xf numFmtId="164" fontId="7" fillId="10" borderId="10" xfId="2" applyNumberFormat="1" applyFont="1" applyFill="1" applyBorder="1" applyAlignment="1">
      <alignment horizontal="center" vertical="center"/>
    </xf>
    <xf numFmtId="164" fontId="10" fillId="10" borderId="10" xfId="1" applyNumberFormat="1" applyFont="1" applyFill="1" applyBorder="1" applyAlignment="1">
      <alignment horizontal="center" vertical="center"/>
    </xf>
    <xf numFmtId="164" fontId="7" fillId="10" borderId="12" xfId="2" applyNumberFormat="1" applyFont="1" applyFill="1" applyBorder="1" applyAlignment="1">
      <alignment horizontal="center" vertical="center"/>
    </xf>
    <xf numFmtId="164" fontId="12" fillId="10" borderId="17" xfId="2" applyNumberFormat="1" applyFont="1" applyFill="1" applyBorder="1" applyAlignment="1">
      <alignment horizontal="center" vertical="center"/>
    </xf>
    <xf numFmtId="164" fontId="7" fillId="10" borderId="6" xfId="2" applyNumberFormat="1" applyFont="1" applyFill="1" applyBorder="1" applyAlignment="1">
      <alignment horizontal="center" vertical="center"/>
    </xf>
    <xf numFmtId="172" fontId="12" fillId="10" borderId="29" xfId="2" applyNumberFormat="1" applyFont="1" applyFill="1" applyBorder="1" applyAlignment="1">
      <alignment horizontal="center" vertical="center"/>
    </xf>
    <xf numFmtId="172" fontId="12" fillId="10" borderId="16" xfId="2" applyNumberFormat="1" applyFont="1" applyFill="1" applyBorder="1" applyAlignment="1">
      <alignment horizontal="center" vertical="center"/>
    </xf>
    <xf numFmtId="164" fontId="12" fillId="10" borderId="6" xfId="2" applyNumberFormat="1" applyFont="1" applyFill="1" applyBorder="1" applyAlignment="1">
      <alignment horizontal="center" vertical="center"/>
    </xf>
    <xf numFmtId="164" fontId="7" fillId="10" borderId="4" xfId="1" applyNumberFormat="1" applyFont="1" applyFill="1" applyBorder="1" applyAlignment="1">
      <alignment horizontal="center" vertical="center"/>
    </xf>
    <xf numFmtId="172" fontId="7" fillId="10" borderId="24" xfId="2" applyNumberFormat="1" applyFont="1" applyFill="1" applyBorder="1" applyAlignment="1">
      <alignment horizontal="center" vertical="center"/>
    </xf>
    <xf numFmtId="172" fontId="7" fillId="10" borderId="4" xfId="2" applyNumberFormat="1" applyFont="1" applyFill="1" applyBorder="1" applyAlignment="1">
      <alignment horizontal="center" vertical="center"/>
    </xf>
    <xf numFmtId="164" fontId="7" fillId="10" borderId="4" xfId="2" applyNumberFormat="1" applyFont="1" applyFill="1" applyBorder="1" applyAlignment="1">
      <alignment horizontal="center" vertical="center"/>
    </xf>
    <xf numFmtId="164" fontId="12" fillId="10" borderId="20" xfId="2" applyNumberFormat="1" applyFont="1" applyFill="1" applyBorder="1" applyAlignment="1">
      <alignment horizontal="center" vertical="center"/>
    </xf>
    <xf numFmtId="164" fontId="12" fillId="10" borderId="29" xfId="2" applyNumberFormat="1" applyFont="1" applyFill="1" applyBorder="1" applyAlignment="1">
      <alignment horizontal="center" vertical="center"/>
    </xf>
    <xf numFmtId="170" fontId="7" fillId="10" borderId="6" xfId="2" applyNumberFormat="1" applyFont="1" applyFill="1" applyBorder="1" applyAlignment="1">
      <alignment horizontal="center" vertical="center"/>
    </xf>
    <xf numFmtId="172" fontId="12" fillId="10" borderId="6" xfId="2" applyNumberFormat="1" applyFont="1" applyFill="1" applyBorder="1" applyAlignment="1">
      <alignment horizontal="center" vertical="center"/>
    </xf>
    <xf numFmtId="170" fontId="12" fillId="10" borderId="6" xfId="2" applyNumberFormat="1" applyFont="1" applyFill="1" applyBorder="1" applyAlignment="1">
      <alignment horizontal="center" vertical="center"/>
    </xf>
    <xf numFmtId="164" fontId="7" fillId="10" borderId="14" xfId="1" applyNumberFormat="1" applyFont="1" applyFill="1" applyBorder="1" applyAlignment="1">
      <alignment horizontal="center" vertical="center"/>
    </xf>
    <xf numFmtId="164" fontId="7" fillId="10" borderId="23" xfId="1" applyNumberFormat="1" applyFont="1" applyFill="1" applyBorder="1" applyAlignment="1">
      <alignment horizontal="center" vertical="center"/>
    </xf>
    <xf numFmtId="172" fontId="12" fillId="10" borderId="14" xfId="1" applyNumberFormat="1" applyFont="1" applyFill="1" applyBorder="1" applyAlignment="1">
      <alignment horizontal="center" vertical="center"/>
    </xf>
    <xf numFmtId="172" fontId="12" fillId="10" borderId="23" xfId="1" applyNumberFormat="1" applyFont="1" applyFill="1" applyBorder="1" applyAlignment="1">
      <alignment horizontal="center" vertical="center"/>
    </xf>
    <xf numFmtId="164" fontId="12" fillId="10" borderId="14" xfId="1" applyNumberFormat="1" applyFont="1" applyFill="1" applyBorder="1" applyAlignment="1">
      <alignment horizontal="center" vertical="center"/>
    </xf>
    <xf numFmtId="172" fontId="12" fillId="10" borderId="10" xfId="1" applyNumberFormat="1" applyFont="1" applyFill="1" applyBorder="1" applyAlignment="1">
      <alignment horizontal="center" vertical="center"/>
    </xf>
    <xf numFmtId="172" fontId="12" fillId="10" borderId="21" xfId="1" applyNumberFormat="1" applyFont="1" applyFill="1" applyBorder="1" applyAlignment="1">
      <alignment horizontal="center" vertical="center"/>
    </xf>
    <xf numFmtId="164" fontId="12" fillId="10" borderId="10" xfId="1" applyNumberFormat="1" applyFont="1" applyFill="1" applyBorder="1" applyAlignment="1">
      <alignment horizontal="center" vertical="center"/>
    </xf>
    <xf numFmtId="174" fontId="7" fillId="10" borderId="10" xfId="2" applyNumberFormat="1" applyFont="1" applyFill="1" applyBorder="1" applyAlignment="1">
      <alignment horizontal="center" vertical="center"/>
    </xf>
    <xf numFmtId="164" fontId="10" fillId="10" borderId="12" xfId="1" applyNumberFormat="1" applyFont="1" applyFill="1" applyBorder="1" applyAlignment="1">
      <alignment horizontal="center" vertical="center"/>
    </xf>
    <xf numFmtId="170" fontId="7" fillId="10" borderId="18" xfId="2" applyNumberFormat="1" applyFont="1" applyFill="1" applyBorder="1" applyAlignment="1">
      <alignment horizontal="center" vertical="center"/>
    </xf>
    <xf numFmtId="170" fontId="12" fillId="10" borderId="18" xfId="2" applyNumberFormat="1" applyFont="1" applyFill="1" applyBorder="1" applyAlignment="1">
      <alignment horizontal="center" vertical="center"/>
    </xf>
    <xf numFmtId="164" fontId="7" fillId="10" borderId="0" xfId="2" applyNumberFormat="1" applyFont="1" applyFill="1" applyBorder="1" applyAlignment="1">
      <alignment horizontal="center" vertical="center"/>
    </xf>
    <xf numFmtId="164" fontId="7" fillId="10" borderId="2" xfId="2" applyNumberFormat="1" applyFont="1" applyFill="1" applyBorder="1" applyAlignment="1">
      <alignment horizontal="center" vertical="center"/>
    </xf>
    <xf numFmtId="164" fontId="12" fillId="10" borderId="10" xfId="2" applyNumberFormat="1" applyFont="1" applyFill="1" applyBorder="1" applyAlignment="1">
      <alignment horizontal="center" vertical="center"/>
    </xf>
    <xf numFmtId="164" fontId="7" fillId="10" borderId="27" xfId="2" applyNumberFormat="1" applyFont="1" applyFill="1" applyBorder="1" applyAlignment="1">
      <alignment horizontal="center" vertical="center"/>
    </xf>
    <xf numFmtId="172" fontId="12" fillId="10" borderId="20" xfId="2" applyNumberFormat="1" applyFont="1" applyFill="1" applyBorder="1" applyAlignment="1">
      <alignment horizontal="center" vertical="center"/>
    </xf>
    <xf numFmtId="170" fontId="7" fillId="10" borderId="6" xfId="1" applyNumberFormat="1" applyFont="1" applyFill="1" applyBorder="1" applyAlignment="1">
      <alignment horizontal="center" vertical="center"/>
    </xf>
    <xf numFmtId="172" fontId="12" fillId="10" borderId="20" xfId="1" applyNumberFormat="1" applyFont="1" applyFill="1" applyBorder="1" applyAlignment="1">
      <alignment horizontal="center" vertical="center"/>
    </xf>
    <xf numFmtId="172" fontId="7" fillId="10" borderId="12" xfId="1" applyNumberFormat="1" applyFont="1" applyFill="1" applyBorder="1" applyAlignment="1">
      <alignment horizontal="center" vertical="center"/>
    </xf>
    <xf numFmtId="164" fontId="10" fillId="10" borderId="27" xfId="1" applyNumberFormat="1" applyFont="1" applyFill="1" applyBorder="1" applyAlignment="1">
      <alignment horizontal="center" vertical="center"/>
    </xf>
    <xf numFmtId="164" fontId="12" fillId="10" borderId="19" xfId="2" applyNumberFormat="1" applyFont="1" applyFill="1" applyBorder="1" applyAlignment="1">
      <alignment horizontal="center" vertical="center"/>
    </xf>
    <xf numFmtId="164" fontId="10" fillId="10" borderId="18" xfId="1" applyNumberFormat="1" applyFont="1" applyFill="1" applyBorder="1" applyAlignment="1">
      <alignment horizontal="center" vertical="center"/>
    </xf>
    <xf numFmtId="172" fontId="7" fillId="10" borderId="14" xfId="2" applyNumberFormat="1" applyFont="1" applyFill="1" applyBorder="1" applyAlignment="1">
      <alignment horizontal="center" vertical="center"/>
    </xf>
    <xf numFmtId="164" fontId="7" fillId="10" borderId="14" xfId="2" applyNumberFormat="1" applyFont="1" applyFill="1" applyBorder="1" applyAlignment="1">
      <alignment horizontal="center" vertical="center"/>
    </xf>
    <xf numFmtId="164" fontId="7" fillId="10" borderId="18" xfId="2" applyNumberFormat="1" applyFont="1" applyFill="1" applyBorder="1" applyAlignment="1">
      <alignment horizontal="center" vertical="center"/>
    </xf>
    <xf numFmtId="172" fontId="8" fillId="10" borderId="14" xfId="2" applyNumberFormat="1" applyFont="1" applyFill="1" applyBorder="1" applyAlignment="1">
      <alignment horizontal="center" vertical="center"/>
    </xf>
    <xf numFmtId="171" fontId="8" fillId="10" borderId="14" xfId="2" applyNumberFormat="1" applyFont="1" applyFill="1" applyBorder="1" applyAlignment="1">
      <alignment horizontal="center" vertical="center"/>
    </xf>
    <xf numFmtId="170" fontId="7" fillId="10" borderId="14" xfId="2" applyNumberFormat="1" applyFont="1" applyFill="1" applyBorder="1" applyAlignment="1">
      <alignment horizontal="center" vertical="center"/>
    </xf>
    <xf numFmtId="164" fontId="12" fillId="7" borderId="10" xfId="1" applyNumberFormat="1" applyFont="1" applyFill="1" applyBorder="1" applyAlignment="1">
      <alignment horizontal="center" vertical="center"/>
    </xf>
    <xf numFmtId="164" fontId="12" fillId="0" borderId="6" xfId="2" applyNumberFormat="1" applyFont="1" applyFill="1" applyBorder="1" applyAlignment="1">
      <alignment horizontal="center" vertical="center"/>
    </xf>
    <xf numFmtId="164" fontId="7" fillId="0" borderId="6" xfId="2" applyNumberFormat="1" applyFont="1" applyFill="1" applyBorder="1" applyAlignment="1">
      <alignment horizontal="center" vertical="center"/>
    </xf>
    <xf numFmtId="172" fontId="12" fillId="0" borderId="20" xfId="2" applyNumberFormat="1" applyFont="1" applyFill="1" applyBorder="1" applyAlignment="1">
      <alignment horizontal="center" vertical="center"/>
    </xf>
    <xf numFmtId="164" fontId="12" fillId="0" borderId="14" xfId="1" applyNumberFormat="1" applyFont="1" applyFill="1" applyBorder="1" applyAlignment="1">
      <alignment horizontal="center" vertical="center"/>
    </xf>
    <xf numFmtId="164" fontId="7" fillId="0" borderId="14" xfId="1" applyNumberFormat="1" applyFont="1" applyFill="1" applyBorder="1" applyAlignment="1">
      <alignment horizontal="center" vertical="center"/>
    </xf>
    <xf numFmtId="172" fontId="7" fillId="0" borderId="14" xfId="2" applyNumberFormat="1" applyFont="1" applyFill="1" applyBorder="1" applyAlignment="1">
      <alignment horizontal="center" vertical="center"/>
    </xf>
    <xf numFmtId="164" fontId="7" fillId="0" borderId="14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164" fontId="7" fillId="10" borderId="1" xfId="1" applyNumberFormat="1" applyFont="1" applyFill="1" applyBorder="1" applyAlignment="1">
      <alignment horizontal="center" vertical="center"/>
    </xf>
    <xf numFmtId="172" fontId="7" fillId="0" borderId="1" xfId="1" applyNumberFormat="1" applyFont="1" applyFill="1" applyBorder="1" applyAlignment="1">
      <alignment horizontal="center" vertical="center"/>
    </xf>
    <xf numFmtId="172" fontId="7" fillId="10" borderId="1" xfId="1" applyNumberFormat="1" applyFont="1" applyFill="1" applyBorder="1" applyAlignment="1">
      <alignment horizontal="center" vertical="center"/>
    </xf>
    <xf numFmtId="164" fontId="12" fillId="24" borderId="10" xfId="2" applyNumberFormat="1" applyFont="1" applyFill="1" applyBorder="1" applyAlignment="1">
      <alignment horizontal="center" vertical="center"/>
    </xf>
    <xf numFmtId="164" fontId="12" fillId="24" borderId="10" xfId="1" applyNumberFormat="1" applyFont="1" applyFill="1" applyBorder="1" applyAlignment="1">
      <alignment horizontal="center" vertical="center"/>
    </xf>
    <xf numFmtId="170" fontId="12" fillId="24" borderId="10" xfId="2" applyNumberFormat="1" applyFont="1" applyFill="1" applyBorder="1" applyAlignment="1">
      <alignment horizontal="center" vertical="center"/>
    </xf>
    <xf numFmtId="164" fontId="12" fillId="24" borderId="6" xfId="1" applyNumberFormat="1" applyFont="1" applyFill="1" applyBorder="1" applyAlignment="1">
      <alignment horizontal="center" vertical="center"/>
    </xf>
    <xf numFmtId="164" fontId="7" fillId="24" borderId="6" xfId="2" applyNumberFormat="1" applyFont="1" applyFill="1" applyBorder="1" applyAlignment="1">
      <alignment horizontal="center" vertical="center"/>
    </xf>
    <xf numFmtId="172" fontId="12" fillId="24" borderId="6" xfId="1" applyNumberFormat="1" applyFont="1" applyFill="1" applyBorder="1" applyAlignment="1">
      <alignment horizontal="center" vertical="center"/>
    </xf>
    <xf numFmtId="164" fontId="12" fillId="24" borderId="6" xfId="2" applyNumberFormat="1" applyFont="1" applyFill="1" applyBorder="1" applyAlignment="1">
      <alignment horizontal="center" vertical="center"/>
    </xf>
    <xf numFmtId="164" fontId="16" fillId="0" borderId="14" xfId="1" applyNumberFormat="1" applyFont="1" applyFill="1" applyBorder="1" applyAlignment="1">
      <alignment horizontal="center" vertical="center"/>
    </xf>
    <xf numFmtId="172" fontId="7" fillId="0" borderId="14" xfId="1" applyNumberFormat="1" applyFont="1" applyFill="1" applyBorder="1" applyAlignment="1">
      <alignment horizontal="center" vertical="center"/>
    </xf>
    <xf numFmtId="2" fontId="17" fillId="10" borderId="2" xfId="1" applyNumberFormat="1" applyFont="1" applyFill="1" applyBorder="1" applyAlignment="1">
      <alignment horizontal="center" vertical="center"/>
    </xf>
    <xf numFmtId="172" fontId="17" fillId="10" borderId="2" xfId="1" applyNumberFormat="1" applyFont="1" applyFill="1" applyBorder="1" applyAlignment="1">
      <alignment horizontal="center" vertical="center"/>
    </xf>
    <xf numFmtId="171" fontId="17" fillId="10" borderId="2" xfId="1" applyNumberFormat="1" applyFont="1" applyFill="1" applyBorder="1" applyAlignment="1">
      <alignment horizontal="center" vertical="center"/>
    </xf>
    <xf numFmtId="0" fontId="17" fillId="10" borderId="10" xfId="1" applyFont="1" applyFill="1" applyBorder="1" applyAlignment="1">
      <alignment horizontal="center" vertical="center"/>
    </xf>
    <xf numFmtId="172" fontId="17" fillId="10" borderId="10" xfId="1" applyNumberFormat="1" applyFont="1" applyFill="1" applyBorder="1" applyAlignment="1">
      <alignment horizontal="center" vertical="center"/>
    </xf>
    <xf numFmtId="172" fontId="12" fillId="0" borderId="20" xfId="1" applyNumberFormat="1" applyFont="1" applyFill="1" applyBorder="1" applyAlignment="1">
      <alignment horizontal="center" vertical="center"/>
    </xf>
    <xf numFmtId="0" fontId="16" fillId="0" borderId="6" xfId="1" applyFont="1" applyFill="1" applyBorder="1" applyAlignment="1">
      <alignment horizontal="center" vertical="center"/>
    </xf>
    <xf numFmtId="0" fontId="17" fillId="0" borderId="6" xfId="1" applyFont="1" applyFill="1" applyBorder="1" applyAlignment="1">
      <alignment horizontal="center" vertical="center"/>
    </xf>
    <xf numFmtId="172" fontId="16" fillId="0" borderId="20" xfId="2" applyNumberFormat="1" applyFont="1" applyFill="1" applyBorder="1" applyAlignment="1">
      <alignment horizontal="center" vertical="center"/>
    </xf>
    <xf numFmtId="172" fontId="16" fillId="10" borderId="20" xfId="2" applyNumberFormat="1" applyFont="1" applyFill="1" applyBorder="1" applyAlignment="1">
      <alignment horizontal="center" vertical="center"/>
    </xf>
    <xf numFmtId="171" fontId="16" fillId="0" borderId="20" xfId="2" applyNumberFormat="1" applyFont="1" applyFill="1" applyBorder="1" applyAlignment="1">
      <alignment horizontal="center" vertical="center"/>
    </xf>
    <xf numFmtId="164" fontId="7" fillId="14" borderId="2" xfId="1" applyNumberFormat="1" applyFont="1" applyFill="1" applyBorder="1" applyAlignment="1">
      <alignment horizontal="center" vertical="center"/>
    </xf>
    <xf numFmtId="172" fontId="17" fillId="14" borderId="2" xfId="1" applyNumberFormat="1" applyFont="1" applyFill="1" applyBorder="1" applyAlignment="1">
      <alignment horizontal="center" vertical="center"/>
    </xf>
    <xf numFmtId="0" fontId="17" fillId="14" borderId="2" xfId="1" applyFont="1" applyFill="1" applyBorder="1" applyAlignment="1">
      <alignment horizontal="center" vertical="center"/>
    </xf>
    <xf numFmtId="164" fontId="12" fillId="14" borderId="10" xfId="2" applyNumberFormat="1" applyFont="1" applyFill="1" applyBorder="1" applyAlignment="1">
      <alignment horizontal="center" vertical="center"/>
    </xf>
    <xf numFmtId="164" fontId="7" fillId="14" borderId="10" xfId="2" applyNumberFormat="1" applyFont="1" applyFill="1" applyBorder="1" applyAlignment="1">
      <alignment horizontal="center" vertical="center"/>
    </xf>
    <xf numFmtId="170" fontId="12" fillId="14" borderId="10" xfId="2" applyNumberFormat="1" applyFont="1" applyFill="1" applyBorder="1" applyAlignment="1">
      <alignment horizontal="center" vertical="center"/>
    </xf>
    <xf numFmtId="164" fontId="12" fillId="14" borderId="6" xfId="2" applyNumberFormat="1" applyFont="1" applyFill="1" applyBorder="1" applyAlignment="1">
      <alignment horizontal="center" vertical="center"/>
    </xf>
    <xf numFmtId="164" fontId="7" fillId="14" borderId="6" xfId="2" applyNumberFormat="1" applyFont="1" applyFill="1" applyBorder="1" applyAlignment="1">
      <alignment horizontal="center" vertical="center"/>
    </xf>
    <xf numFmtId="172" fontId="12" fillId="14" borderId="6" xfId="1" applyNumberFormat="1" applyFont="1" applyFill="1" applyBorder="1" applyAlignment="1">
      <alignment horizontal="center" vertical="center"/>
    </xf>
    <xf numFmtId="164" fontId="12" fillId="0" borderId="14" xfId="2" applyNumberFormat="1" applyFont="1" applyFill="1" applyBorder="1" applyAlignment="1">
      <alignment horizontal="center" vertical="center"/>
    </xf>
    <xf numFmtId="172" fontId="12" fillId="0" borderId="14" xfId="1" applyNumberFormat="1" applyFont="1" applyFill="1" applyBorder="1" applyAlignment="1">
      <alignment horizontal="center" vertical="center"/>
    </xf>
    <xf numFmtId="172" fontId="7" fillId="10" borderId="14" xfId="1" applyNumberFormat="1" applyFont="1" applyFill="1" applyBorder="1" applyAlignment="1">
      <alignment horizontal="center" vertical="center"/>
    </xf>
    <xf numFmtId="0" fontId="7" fillId="10" borderId="14" xfId="1" applyFont="1" applyFill="1" applyBorder="1" applyAlignment="1">
      <alignment horizontal="center" vertical="center"/>
    </xf>
    <xf numFmtId="164" fontId="7" fillId="10" borderId="6" xfId="1" applyNumberFormat="1" applyFont="1" applyFill="1" applyBorder="1" applyAlignment="1">
      <alignment horizontal="center" vertical="center"/>
    </xf>
    <xf numFmtId="164" fontId="12" fillId="18" borderId="2" xfId="1" applyNumberFormat="1" applyFont="1" applyFill="1" applyBorder="1" applyAlignment="1">
      <alignment horizontal="center" vertical="center"/>
    </xf>
    <xf numFmtId="164" fontId="7" fillId="18" borderId="2" xfId="1" applyNumberFormat="1" applyFont="1" applyFill="1" applyBorder="1" applyAlignment="1">
      <alignment horizontal="center" vertical="center"/>
    </xf>
    <xf numFmtId="172" fontId="12" fillId="18" borderId="2" xfId="1" applyNumberFormat="1" applyFont="1" applyFill="1" applyBorder="1" applyAlignment="1">
      <alignment horizontal="center" vertical="center"/>
    </xf>
    <xf numFmtId="0" fontId="12" fillId="18" borderId="2" xfId="1" applyFont="1" applyFill="1" applyBorder="1" applyAlignment="1">
      <alignment horizontal="center" vertical="center"/>
    </xf>
    <xf numFmtId="164" fontId="12" fillId="18" borderId="10" xfId="2" applyNumberFormat="1" applyFont="1" applyFill="1" applyBorder="1" applyAlignment="1">
      <alignment horizontal="center" vertical="center"/>
    </xf>
    <xf numFmtId="164" fontId="7" fillId="18" borderId="10" xfId="2" applyNumberFormat="1" applyFont="1" applyFill="1" applyBorder="1" applyAlignment="1">
      <alignment horizontal="center" vertical="center"/>
    </xf>
    <xf numFmtId="170" fontId="12" fillId="18" borderId="10" xfId="2" applyNumberFormat="1" applyFont="1" applyFill="1" applyBorder="1" applyAlignment="1">
      <alignment horizontal="center" vertical="center"/>
    </xf>
    <xf numFmtId="164" fontId="12" fillId="18" borderId="10" xfId="1" applyNumberFormat="1" applyFont="1" applyFill="1" applyBorder="1" applyAlignment="1">
      <alignment horizontal="center" vertical="center"/>
    </xf>
    <xf numFmtId="164" fontId="12" fillId="18" borderId="6" xfId="2" applyNumberFormat="1" applyFont="1" applyFill="1" applyBorder="1" applyAlignment="1">
      <alignment horizontal="center" vertical="center"/>
    </xf>
    <xf numFmtId="164" fontId="7" fillId="18" borderId="6" xfId="2" applyNumberFormat="1" applyFont="1" applyFill="1" applyBorder="1" applyAlignment="1">
      <alignment horizontal="center" vertical="center"/>
    </xf>
    <xf numFmtId="172" fontId="12" fillId="18" borderId="6" xfId="2" applyNumberFormat="1" applyFont="1" applyFill="1" applyBorder="1" applyAlignment="1">
      <alignment horizontal="center" vertical="center"/>
    </xf>
    <xf numFmtId="172" fontId="7" fillId="0" borderId="2" xfId="1" applyNumberFormat="1" applyFont="1" applyFill="1" applyBorder="1" applyAlignment="1">
      <alignment horizontal="center" vertical="center"/>
    </xf>
    <xf numFmtId="0" fontId="7" fillId="10" borderId="10" xfId="1" applyFont="1" applyFill="1" applyBorder="1" applyAlignment="1">
      <alignment horizontal="center" vertical="center"/>
    </xf>
    <xf numFmtId="164" fontId="12" fillId="17" borderId="2" xfId="1" applyNumberFormat="1" applyFont="1" applyFill="1" applyBorder="1" applyAlignment="1">
      <alignment horizontal="center" vertical="center"/>
    </xf>
    <xf numFmtId="164" fontId="7" fillId="17" borderId="2" xfId="1" applyNumberFormat="1" applyFont="1" applyFill="1" applyBorder="1" applyAlignment="1">
      <alignment horizontal="center" vertical="center"/>
    </xf>
    <xf numFmtId="172" fontId="12" fillId="17" borderId="2" xfId="1" applyNumberFormat="1" applyFont="1" applyFill="1" applyBorder="1" applyAlignment="1">
      <alignment horizontal="center" vertical="center"/>
    </xf>
    <xf numFmtId="164" fontId="12" fillId="17" borderId="10" xfId="2" applyNumberFormat="1" applyFont="1" applyFill="1" applyBorder="1" applyAlignment="1">
      <alignment horizontal="center" vertical="center"/>
    </xf>
    <xf numFmtId="164" fontId="7" fillId="17" borderId="10" xfId="2" applyNumberFormat="1" applyFont="1" applyFill="1" applyBorder="1" applyAlignment="1">
      <alignment horizontal="center" vertical="center"/>
    </xf>
    <xf numFmtId="170" fontId="12" fillId="17" borderId="10" xfId="2" applyNumberFormat="1" applyFont="1" applyFill="1" applyBorder="1" applyAlignment="1">
      <alignment horizontal="center" vertical="center"/>
    </xf>
    <xf numFmtId="164" fontId="12" fillId="17" borderId="10" xfId="1" applyNumberFormat="1" applyFont="1" applyFill="1" applyBorder="1" applyAlignment="1">
      <alignment horizontal="center" vertical="center"/>
    </xf>
    <xf numFmtId="164" fontId="12" fillId="17" borderId="6" xfId="2" applyNumberFormat="1" applyFont="1" applyFill="1" applyBorder="1" applyAlignment="1">
      <alignment horizontal="center" vertical="center"/>
    </xf>
    <xf numFmtId="164" fontId="7" fillId="17" borderId="6" xfId="2" applyNumberFormat="1" applyFont="1" applyFill="1" applyBorder="1" applyAlignment="1">
      <alignment horizontal="center" vertical="center"/>
    </xf>
    <xf numFmtId="172" fontId="12" fillId="17" borderId="6" xfId="1" applyNumberFormat="1" applyFont="1" applyFill="1" applyBorder="1" applyAlignment="1">
      <alignment horizontal="center" vertical="center"/>
    </xf>
    <xf numFmtId="164" fontId="12" fillId="17" borderId="6" xfId="1" applyNumberFormat="1" applyFont="1" applyFill="1" applyBorder="1" applyAlignment="1">
      <alignment horizontal="center" vertical="center"/>
    </xf>
    <xf numFmtId="0" fontId="12" fillId="10" borderId="14" xfId="1" applyFont="1" applyFill="1" applyBorder="1" applyAlignment="1">
      <alignment horizontal="center" vertical="center"/>
    </xf>
    <xf numFmtId="164" fontId="12" fillId="7" borderId="2" xfId="1" applyNumberFormat="1" applyFont="1" applyFill="1" applyBorder="1" applyAlignment="1">
      <alignment horizontal="center" vertical="center"/>
    </xf>
    <xf numFmtId="164" fontId="7" fillId="7" borderId="2" xfId="1" applyNumberFormat="1" applyFont="1" applyFill="1" applyBorder="1" applyAlignment="1">
      <alignment horizontal="center" vertical="center"/>
    </xf>
    <xf numFmtId="172" fontId="7" fillId="7" borderId="2" xfId="1" applyNumberFormat="1" applyFont="1" applyFill="1" applyBorder="1" applyAlignment="1">
      <alignment horizontal="center" vertical="center"/>
    </xf>
    <xf numFmtId="3" fontId="7" fillId="7" borderId="2" xfId="1" applyNumberFormat="1" applyFont="1" applyFill="1" applyBorder="1" applyAlignment="1">
      <alignment horizontal="center" vertical="center"/>
    </xf>
    <xf numFmtId="164" fontId="12" fillId="7" borderId="10" xfId="2" applyNumberFormat="1" applyFont="1" applyFill="1" applyBorder="1" applyAlignment="1">
      <alignment horizontal="center" vertical="center"/>
    </xf>
    <xf numFmtId="164" fontId="7" fillId="7" borderId="10" xfId="2" applyNumberFormat="1" applyFont="1" applyFill="1" applyBorder="1" applyAlignment="1">
      <alignment horizontal="center" vertical="center"/>
    </xf>
    <xf numFmtId="170" fontId="12" fillId="7" borderId="10" xfId="2" applyNumberFormat="1" applyFont="1" applyFill="1" applyBorder="1" applyAlignment="1">
      <alignment horizontal="center" vertical="center"/>
    </xf>
    <xf numFmtId="164" fontId="12" fillId="7" borderId="6" xfId="2" applyNumberFormat="1" applyFont="1" applyFill="1" applyBorder="1" applyAlignment="1">
      <alignment horizontal="center" vertical="center"/>
    </xf>
    <xf numFmtId="164" fontId="7" fillId="7" borderId="6" xfId="2" applyNumberFormat="1" applyFont="1" applyFill="1" applyBorder="1" applyAlignment="1">
      <alignment horizontal="center" vertical="center"/>
    </xf>
    <xf numFmtId="172" fontId="12" fillId="7" borderId="6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12" fillId="10" borderId="10" xfId="1" applyNumberFormat="1" applyFont="1" applyFill="1" applyBorder="1" applyAlignment="1">
      <alignment horizontal="center" vertical="center" wrapText="1"/>
    </xf>
    <xf numFmtId="164" fontId="7" fillId="10" borderId="10" xfId="1" applyNumberFormat="1" applyFont="1" applyFill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center"/>
    </xf>
    <xf numFmtId="164" fontId="12" fillId="10" borderId="1" xfId="1" applyNumberFormat="1" applyFont="1" applyFill="1" applyBorder="1" applyAlignment="1">
      <alignment horizontal="center" vertical="center"/>
    </xf>
    <xf numFmtId="172" fontId="12" fillId="0" borderId="1" xfId="1" applyNumberFormat="1" applyFont="1" applyFill="1" applyBorder="1" applyAlignment="1">
      <alignment horizontal="center" vertical="center"/>
    </xf>
    <xf numFmtId="172" fontId="12" fillId="10" borderId="1" xfId="1" applyNumberFormat="1" applyFont="1" applyFill="1" applyBorder="1" applyAlignment="1">
      <alignment horizontal="center" vertical="center"/>
    </xf>
    <xf numFmtId="164" fontId="12" fillId="0" borderId="10" xfId="2" applyNumberFormat="1" applyFont="1" applyFill="1" applyBorder="1" applyAlignment="1">
      <alignment horizontal="center" vertical="center"/>
    </xf>
    <xf numFmtId="164" fontId="7" fillId="0" borderId="10" xfId="1" applyNumberFormat="1" applyFont="1" applyFill="1" applyBorder="1" applyAlignment="1">
      <alignment horizontal="center" vertical="center"/>
    </xf>
    <xf numFmtId="170" fontId="12" fillId="0" borderId="10" xfId="2" applyNumberFormat="1" applyFont="1" applyFill="1" applyBorder="1" applyAlignment="1">
      <alignment horizontal="center" vertical="center"/>
    </xf>
    <xf numFmtId="164" fontId="12" fillId="0" borderId="10" xfId="1" applyNumberFormat="1" applyFont="1" applyFill="1" applyBorder="1" applyAlignment="1">
      <alignment horizontal="center" vertical="center"/>
    </xf>
    <xf numFmtId="164" fontId="12" fillId="0" borderId="6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center" vertical="center"/>
    </xf>
    <xf numFmtId="172" fontId="12" fillId="0" borderId="6" xfId="1" applyNumberFormat="1" applyFont="1" applyFill="1" applyBorder="1" applyAlignment="1">
      <alignment horizontal="center" vertical="center"/>
    </xf>
    <xf numFmtId="0" fontId="10" fillId="10" borderId="10" xfId="1" applyFont="1" applyFill="1" applyBorder="1" applyAlignment="1">
      <alignment horizontal="center" vertical="center"/>
    </xf>
    <xf numFmtId="173" fontId="10" fillId="10" borderId="10" xfId="2" applyNumberFormat="1" applyFont="1" applyFill="1" applyBorder="1" applyAlignment="1">
      <alignment horizontal="center" vertical="center"/>
    </xf>
    <xf numFmtId="173" fontId="7" fillId="10" borderId="10" xfId="1" applyNumberFormat="1" applyFont="1" applyFill="1" applyBorder="1" applyAlignment="1">
      <alignment horizontal="center" vertical="center"/>
    </xf>
    <xf numFmtId="173" fontId="7" fillId="10" borderId="10" xfId="2" applyNumberFormat="1" applyFont="1" applyFill="1" applyBorder="1" applyAlignment="1">
      <alignment horizontal="center" vertical="center"/>
    </xf>
    <xf numFmtId="173" fontId="10" fillId="10" borderId="10" xfId="1" applyNumberFormat="1" applyFont="1" applyFill="1" applyBorder="1" applyAlignment="1">
      <alignment horizontal="center" vertical="center"/>
    </xf>
    <xf numFmtId="164" fontId="16" fillId="10" borderId="6" xfId="1" applyNumberFormat="1" applyFont="1" applyFill="1" applyBorder="1" applyAlignment="1">
      <alignment horizontal="center" vertical="center"/>
    </xf>
    <xf numFmtId="173" fontId="12" fillId="10" borderId="6" xfId="2" applyNumberFormat="1" applyFont="1" applyFill="1" applyBorder="1" applyAlignment="1">
      <alignment horizontal="center" vertical="center"/>
    </xf>
    <xf numFmtId="173" fontId="16" fillId="10" borderId="6" xfId="1" applyNumberFormat="1" applyFont="1" applyFill="1" applyBorder="1" applyAlignment="1">
      <alignment horizontal="center" vertical="center"/>
    </xf>
    <xf numFmtId="164" fontId="8" fillId="10" borderId="14" xfId="3" applyNumberFormat="1" applyFont="1" applyFill="1" applyBorder="1" applyAlignment="1">
      <alignment horizontal="center" vertical="center"/>
    </xf>
    <xf numFmtId="173" fontId="8" fillId="10" borderId="14" xfId="3" applyNumberFormat="1" applyFont="1" applyFill="1" applyBorder="1" applyAlignment="1">
      <alignment horizontal="center" vertical="center"/>
    </xf>
    <xf numFmtId="164" fontId="10" fillId="10" borderId="10" xfId="3" applyNumberFormat="1" applyFont="1" applyFill="1" applyBorder="1" applyAlignment="1">
      <alignment horizontal="center" vertical="center"/>
    </xf>
    <xf numFmtId="164" fontId="10" fillId="10" borderId="14" xfId="3" applyNumberFormat="1" applyFont="1" applyFill="1" applyBorder="1" applyAlignment="1">
      <alignment horizontal="center" vertical="center"/>
    </xf>
    <xf numFmtId="173" fontId="10" fillId="10" borderId="14" xfId="2" applyNumberFormat="1" applyFont="1" applyFill="1" applyBorder="1" applyAlignment="1">
      <alignment horizontal="center" vertical="center"/>
    </xf>
    <xf numFmtId="173" fontId="7" fillId="10" borderId="12" xfId="1" applyNumberFormat="1" applyFont="1" applyFill="1" applyBorder="1" applyAlignment="1">
      <alignment horizontal="center" vertical="center"/>
    </xf>
    <xf numFmtId="173" fontId="7" fillId="10" borderId="12" xfId="2" applyNumberFormat="1" applyFont="1" applyFill="1" applyBorder="1" applyAlignment="1">
      <alignment horizontal="center" vertical="center"/>
    </xf>
    <xf numFmtId="164" fontId="7" fillId="10" borderId="12" xfId="1" applyNumberFormat="1" applyFont="1" applyFill="1" applyBorder="1" applyAlignment="1">
      <alignment horizontal="center" vertical="center"/>
    </xf>
    <xf numFmtId="173" fontId="10" fillId="10" borderId="12" xfId="1" applyNumberFormat="1" applyFont="1" applyFill="1" applyBorder="1" applyAlignment="1">
      <alignment horizontal="center" vertical="center"/>
    </xf>
    <xf numFmtId="173" fontId="12" fillId="10" borderId="6" xfId="1" applyNumberFormat="1" applyFont="1" applyFill="1" applyBorder="1" applyAlignment="1">
      <alignment horizontal="center" vertical="center"/>
    </xf>
    <xf numFmtId="173" fontId="8" fillId="10" borderId="14" xfId="2" applyNumberFormat="1" applyFont="1" applyFill="1" applyBorder="1" applyAlignment="1">
      <alignment horizontal="center" vertical="center"/>
    </xf>
    <xf numFmtId="164" fontId="10" fillId="0" borderId="14" xfId="3" applyNumberFormat="1" applyFont="1" applyFill="1" applyBorder="1" applyAlignment="1">
      <alignment horizontal="center" vertical="center"/>
    </xf>
    <xf numFmtId="173" fontId="10" fillId="0" borderId="14" xfId="2" applyNumberFormat="1" applyFont="1" applyFill="1" applyBorder="1" applyAlignment="1">
      <alignment horizontal="center" vertical="center"/>
    </xf>
    <xf numFmtId="164" fontId="8" fillId="10" borderId="10" xfId="3" applyNumberFormat="1" applyFont="1" applyFill="1" applyBorder="1" applyAlignment="1">
      <alignment horizontal="center" vertical="center"/>
    </xf>
    <xf numFmtId="173" fontId="12" fillId="0" borderId="6" xfId="1" applyNumberFormat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8" fillId="10" borderId="14" xfId="1" applyFont="1" applyFill="1" applyBorder="1" applyAlignment="1">
      <alignment horizontal="center" vertical="center"/>
    </xf>
    <xf numFmtId="173" fontId="8" fillId="0" borderId="14" xfId="1" applyNumberFormat="1" applyFont="1" applyFill="1" applyBorder="1" applyAlignment="1">
      <alignment horizontal="center" vertical="center"/>
    </xf>
    <xf numFmtId="173" fontId="8" fillId="10" borderId="14" xfId="1" applyNumberFormat="1" applyFont="1" applyFill="1" applyBorder="1" applyAlignment="1">
      <alignment horizontal="center" vertical="center"/>
    </xf>
    <xf numFmtId="164" fontId="8" fillId="0" borderId="14" xfId="3" applyNumberFormat="1" applyFont="1" applyFill="1" applyBorder="1" applyAlignment="1">
      <alignment horizontal="center" vertical="center"/>
    </xf>
    <xf numFmtId="173" fontId="8" fillId="0" borderId="14" xfId="3" applyNumberFormat="1" applyFont="1" applyFill="1" applyBorder="1" applyAlignment="1">
      <alignment horizontal="center" vertical="center"/>
    </xf>
    <xf numFmtId="164" fontId="12" fillId="10" borderId="14" xfId="2" applyNumberFormat="1" applyFont="1" applyFill="1" applyBorder="1" applyAlignment="1">
      <alignment horizontal="center" vertical="center"/>
    </xf>
    <xf numFmtId="164" fontId="12" fillId="10" borderId="3" xfId="2" applyNumberFormat="1" applyFont="1" applyFill="1" applyBorder="1" applyAlignment="1">
      <alignment horizontal="center" vertical="center"/>
    </xf>
    <xf numFmtId="164" fontId="16" fillId="10" borderId="3" xfId="1" applyNumberFormat="1" applyFont="1" applyFill="1" applyBorder="1" applyAlignment="1">
      <alignment horizontal="center" vertical="center"/>
    </xf>
    <xf numFmtId="173" fontId="12" fillId="0" borderId="3" xfId="1" applyNumberFormat="1" applyFont="1" applyFill="1" applyBorder="1" applyAlignment="1">
      <alignment horizontal="center" vertical="center"/>
    </xf>
    <xf numFmtId="173" fontId="12" fillId="0" borderId="14" xfId="1" applyNumberFormat="1" applyFont="1" applyFill="1" applyBorder="1" applyAlignment="1">
      <alignment horizontal="center" vertical="center"/>
    </xf>
    <xf numFmtId="164" fontId="12" fillId="0" borderId="7" xfId="1" applyNumberFormat="1" applyFont="1" applyFill="1" applyBorder="1" applyAlignment="1">
      <alignment horizontal="center" vertical="center"/>
    </xf>
    <xf numFmtId="164" fontId="12" fillId="10" borderId="7" xfId="1" applyNumberFormat="1" applyFont="1" applyFill="1" applyBorder="1" applyAlignment="1">
      <alignment horizontal="center" vertical="center"/>
    </xf>
    <xf numFmtId="173" fontId="12" fillId="10" borderId="3" xfId="1" applyNumberFormat="1" applyFont="1" applyFill="1" applyBorder="1" applyAlignment="1">
      <alignment horizontal="center" vertical="center"/>
    </xf>
    <xf numFmtId="164" fontId="8" fillId="0" borderId="10" xfId="3" applyNumberFormat="1" applyFont="1" applyFill="1" applyBorder="1" applyAlignment="1">
      <alignment horizontal="center" vertical="center"/>
    </xf>
    <xf numFmtId="173" fontId="10" fillId="0" borderId="10" xfId="2" applyNumberFormat="1" applyFont="1" applyFill="1" applyBorder="1" applyAlignment="1">
      <alignment horizontal="center" vertical="center"/>
    </xf>
    <xf numFmtId="164" fontId="8" fillId="14" borderId="13" xfId="1" applyNumberFormat="1" applyFont="1" applyFill="1" applyBorder="1" applyAlignment="1">
      <alignment horizontal="center" vertical="center"/>
    </xf>
    <xf numFmtId="173" fontId="10" fillId="14" borderId="13" xfId="2" applyNumberFormat="1" applyFont="1" applyFill="1" applyBorder="1" applyAlignment="1">
      <alignment horizontal="center" vertical="center"/>
    </xf>
    <xf numFmtId="164" fontId="8" fillId="14" borderId="10" xfId="3" applyNumberFormat="1" applyFont="1" applyFill="1" applyBorder="1" applyAlignment="1">
      <alignment horizontal="center" vertical="center"/>
    </xf>
    <xf numFmtId="173" fontId="8" fillId="14" borderId="10" xfId="3" applyNumberFormat="1" applyFont="1" applyFill="1" applyBorder="1" applyAlignment="1">
      <alignment horizontal="center" vertical="center"/>
    </xf>
    <xf numFmtId="170" fontId="8" fillId="14" borderId="10" xfId="3" applyNumberFormat="1" applyFont="1" applyFill="1" applyBorder="1" applyAlignment="1">
      <alignment horizontal="center" vertical="center"/>
    </xf>
    <xf numFmtId="164" fontId="8" fillId="14" borderId="8" xfId="3" applyNumberFormat="1" applyFont="1" applyFill="1" applyBorder="1" applyAlignment="1">
      <alignment horizontal="center" vertical="center"/>
    </xf>
    <xf numFmtId="173" fontId="8" fillId="14" borderId="8" xfId="3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164" fontId="8" fillId="10" borderId="2" xfId="1" applyNumberFormat="1" applyFont="1" applyFill="1" applyBorder="1" applyAlignment="1">
      <alignment horizontal="center" vertical="center"/>
    </xf>
    <xf numFmtId="173" fontId="8" fillId="0" borderId="2" xfId="1" applyNumberFormat="1" applyFont="1" applyFill="1" applyBorder="1" applyAlignment="1">
      <alignment horizontal="center" vertical="center"/>
    </xf>
    <xf numFmtId="173" fontId="8" fillId="10" borderId="2" xfId="1" applyNumberFormat="1" applyFont="1" applyFill="1" applyBorder="1" applyAlignment="1">
      <alignment horizontal="center" vertical="center"/>
    </xf>
    <xf numFmtId="0" fontId="7" fillId="0" borderId="10" xfId="1" applyFont="1" applyFill="1" applyBorder="1" applyAlignment="1">
      <alignment horizontal="center" vertical="center"/>
    </xf>
    <xf numFmtId="173" fontId="7" fillId="0" borderId="10" xfId="1" applyNumberFormat="1" applyFont="1" applyFill="1" applyBorder="1" applyAlignment="1">
      <alignment horizontal="center" vertical="center"/>
    </xf>
    <xf numFmtId="0" fontId="12" fillId="10" borderId="10" xfId="1" applyFont="1" applyFill="1" applyBorder="1" applyAlignment="1">
      <alignment horizontal="center" vertical="center"/>
    </xf>
    <xf numFmtId="173" fontId="12" fillId="10" borderId="10" xfId="1" applyNumberFormat="1" applyFont="1" applyFill="1" applyBorder="1" applyAlignment="1">
      <alignment horizontal="center" vertical="center"/>
    </xf>
    <xf numFmtId="173" fontId="10" fillId="10" borderId="10" xfId="3" applyNumberFormat="1" applyFont="1" applyFill="1" applyBorder="1" applyAlignment="1">
      <alignment horizontal="center" vertical="center"/>
    </xf>
    <xf numFmtId="173" fontId="12" fillId="0" borderId="6" xfId="2" applyNumberFormat="1" applyFont="1" applyFill="1" applyBorder="1" applyAlignment="1">
      <alignment horizontal="center" vertical="center"/>
    </xf>
    <xf numFmtId="171" fontId="12" fillId="15" borderId="13" xfId="2" applyNumberFormat="1" applyFont="1" applyFill="1" applyBorder="1" applyAlignment="1">
      <alignment horizontal="center" vertical="center"/>
    </xf>
    <xf numFmtId="173" fontId="7" fillId="15" borderId="13" xfId="2" applyNumberFormat="1" applyFont="1" applyFill="1" applyBorder="1" applyAlignment="1">
      <alignment horizontal="center" vertical="center"/>
    </xf>
    <xf numFmtId="164" fontId="7" fillId="15" borderId="10" xfId="2" applyNumberFormat="1" applyFont="1" applyFill="1" applyBorder="1" applyAlignment="1">
      <alignment horizontal="center" vertical="center"/>
    </xf>
    <xf numFmtId="171" fontId="17" fillId="15" borderId="10" xfId="1" applyNumberFormat="1" applyFont="1" applyFill="1" applyBorder="1" applyAlignment="1">
      <alignment horizontal="center" vertical="center"/>
    </xf>
    <xf numFmtId="173" fontId="10" fillId="15" borderId="10" xfId="3" applyNumberFormat="1" applyFont="1" applyFill="1" applyBorder="1" applyAlignment="1">
      <alignment horizontal="center" vertical="center"/>
    </xf>
    <xf numFmtId="164" fontId="10" fillId="15" borderId="10" xfId="3" applyNumberFormat="1" applyFont="1" applyFill="1" applyBorder="1" applyAlignment="1">
      <alignment horizontal="center" vertical="center"/>
    </xf>
    <xf numFmtId="164" fontId="8" fillId="15" borderId="8" xfId="3" applyNumberFormat="1" applyFont="1" applyFill="1" applyBorder="1" applyAlignment="1">
      <alignment horizontal="center" vertical="center"/>
    </xf>
    <xf numFmtId="173" fontId="8" fillId="15" borderId="8" xfId="3" applyNumberFormat="1" applyFont="1" applyFill="1" applyBorder="1" applyAlignment="1">
      <alignment horizontal="center" vertical="center"/>
    </xf>
    <xf numFmtId="173" fontId="12" fillId="0" borderId="2" xfId="2" applyNumberFormat="1" applyFont="1" applyFill="1" applyBorder="1" applyAlignment="1">
      <alignment horizontal="center" vertical="center"/>
    </xf>
    <xf numFmtId="173" fontId="12" fillId="10" borderId="2" xfId="2" applyNumberFormat="1" applyFont="1" applyFill="1" applyBorder="1" applyAlignment="1">
      <alignment horizontal="center" vertical="center"/>
    </xf>
    <xf numFmtId="173" fontId="17" fillId="10" borderId="10" xfId="1" applyNumberFormat="1" applyFont="1" applyFill="1" applyBorder="1" applyAlignment="1">
      <alignment horizontal="center" vertical="center"/>
    </xf>
    <xf numFmtId="164" fontId="7" fillId="0" borderId="10" xfId="2" applyNumberFormat="1" applyFont="1" applyFill="1" applyBorder="1" applyAlignment="1">
      <alignment horizontal="center" vertical="center"/>
    </xf>
    <xf numFmtId="173" fontId="12" fillId="0" borderId="10" xfId="1" applyNumberFormat="1" applyFont="1" applyFill="1" applyBorder="1" applyAlignment="1">
      <alignment horizontal="center" vertical="center"/>
    </xf>
    <xf numFmtId="171" fontId="16" fillId="0" borderId="16" xfId="2" applyNumberFormat="1" applyFont="1" applyFill="1" applyBorder="1" applyAlignment="1">
      <alignment horizontal="center" vertical="center"/>
    </xf>
    <xf numFmtId="171" fontId="16" fillId="10" borderId="16" xfId="2" applyNumberFormat="1" applyFont="1" applyFill="1" applyBorder="1" applyAlignment="1">
      <alignment horizontal="center" vertical="center"/>
    </xf>
    <xf numFmtId="171" fontId="7" fillId="0" borderId="16" xfId="2" applyNumberFormat="1" applyFont="1" applyFill="1" applyBorder="1" applyAlignment="1">
      <alignment horizontal="center" vertical="center"/>
    </xf>
    <xf numFmtId="173" fontId="16" fillId="0" borderId="20" xfId="2" applyNumberFormat="1" applyFont="1" applyFill="1" applyBorder="1" applyAlignment="1">
      <alignment horizontal="center" vertical="center"/>
    </xf>
    <xf numFmtId="173" fontId="16" fillId="10" borderId="20" xfId="2" applyNumberFormat="1" applyFont="1" applyFill="1" applyBorder="1" applyAlignment="1">
      <alignment horizontal="center" vertical="center"/>
    </xf>
    <xf numFmtId="173" fontId="17" fillId="10" borderId="14" xfId="2" applyNumberFormat="1" applyFont="1" applyFill="1" applyBorder="1" applyAlignment="1">
      <alignment horizontal="center" vertical="center"/>
    </xf>
    <xf numFmtId="164" fontId="7" fillId="23" borderId="13" xfId="1" applyNumberFormat="1" applyFont="1" applyFill="1" applyBorder="1" applyAlignment="1">
      <alignment horizontal="center" vertical="center"/>
    </xf>
    <xf numFmtId="173" fontId="17" fillId="23" borderId="13" xfId="2" applyNumberFormat="1" applyFont="1" applyFill="1" applyBorder="1" applyAlignment="1">
      <alignment horizontal="center" vertical="center"/>
    </xf>
    <xf numFmtId="164" fontId="12" fillId="23" borderId="10" xfId="1" applyNumberFormat="1" applyFont="1" applyFill="1" applyBorder="1" applyAlignment="1">
      <alignment horizontal="center" vertical="center"/>
    </xf>
    <xf numFmtId="173" fontId="12" fillId="23" borderId="10" xfId="1" applyNumberFormat="1" applyFont="1" applyFill="1" applyBorder="1" applyAlignment="1">
      <alignment horizontal="center" vertical="center"/>
    </xf>
    <xf numFmtId="164" fontId="12" fillId="23" borderId="3" xfId="1" applyNumberFormat="1" applyFont="1" applyFill="1" applyBorder="1" applyAlignment="1">
      <alignment horizontal="center" vertical="center"/>
    </xf>
    <xf numFmtId="173" fontId="12" fillId="23" borderId="3" xfId="1" applyNumberFormat="1" applyFont="1" applyFill="1" applyBorder="1" applyAlignment="1">
      <alignment horizontal="center" vertical="center"/>
    </xf>
    <xf numFmtId="171" fontId="16" fillId="0" borderId="2" xfId="1" applyNumberFormat="1" applyFont="1" applyFill="1" applyBorder="1" applyAlignment="1">
      <alignment horizontal="center" vertical="center"/>
    </xf>
    <xf numFmtId="171" fontId="16" fillId="10" borderId="2" xfId="1" applyNumberFormat="1" applyFont="1" applyFill="1" applyBorder="1" applyAlignment="1">
      <alignment horizontal="center" vertical="center"/>
    </xf>
    <xf numFmtId="173" fontId="17" fillId="0" borderId="2" xfId="1" applyNumberFormat="1" applyFont="1" applyFill="1" applyBorder="1" applyAlignment="1">
      <alignment horizontal="center" vertical="center"/>
    </xf>
    <xf numFmtId="173" fontId="17" fillId="10" borderId="2" xfId="1" applyNumberFormat="1" applyFont="1" applyFill="1" applyBorder="1" applyAlignment="1">
      <alignment horizontal="center" vertical="center"/>
    </xf>
    <xf numFmtId="0" fontId="7" fillId="10" borderId="10" xfId="1" applyFont="1" applyFill="1" applyBorder="1" applyAlignment="1">
      <alignment horizontal="center" vertical="center" wrapText="1"/>
    </xf>
    <xf numFmtId="171" fontId="12" fillId="14" borderId="13" xfId="2" applyNumberFormat="1" applyFont="1" applyFill="1" applyBorder="1" applyAlignment="1">
      <alignment horizontal="center" vertical="center"/>
    </xf>
    <xf numFmtId="173" fontId="7" fillId="14" borderId="13" xfId="1" applyNumberFormat="1" applyFont="1" applyFill="1" applyBorder="1" applyAlignment="1">
      <alignment horizontal="center" vertical="center"/>
    </xf>
    <xf numFmtId="164" fontId="9" fillId="14" borderId="10" xfId="3" applyNumberFormat="1" applyFont="1" applyFill="1" applyBorder="1" applyAlignment="1">
      <alignment horizontal="center" vertical="center"/>
    </xf>
    <xf numFmtId="173" fontId="9" fillId="14" borderId="10" xfId="3" applyNumberFormat="1" applyFont="1" applyFill="1" applyBorder="1" applyAlignment="1">
      <alignment horizontal="center" vertical="center"/>
    </xf>
    <xf numFmtId="164" fontId="12" fillId="14" borderId="8" xfId="1" applyNumberFormat="1" applyFont="1" applyFill="1" applyBorder="1" applyAlignment="1">
      <alignment horizontal="center" vertical="center"/>
    </xf>
    <xf numFmtId="173" fontId="12" fillId="14" borderId="8" xfId="1" applyNumberFormat="1" applyFont="1" applyFill="1" applyBorder="1" applyAlignment="1">
      <alignment horizontal="center" vertical="center"/>
    </xf>
    <xf numFmtId="171" fontId="12" fillId="0" borderId="2" xfId="1" applyNumberFormat="1" applyFont="1" applyFill="1" applyBorder="1" applyAlignment="1">
      <alignment horizontal="center" vertical="center"/>
    </xf>
    <xf numFmtId="171" fontId="12" fillId="10" borderId="2" xfId="1" applyNumberFormat="1" applyFont="1" applyFill="1" applyBorder="1" applyAlignment="1">
      <alignment horizontal="center" vertical="center"/>
    </xf>
    <xf numFmtId="173" fontId="7" fillId="0" borderId="2" xfId="1" applyNumberFormat="1" applyFont="1" applyFill="1" applyBorder="1" applyAlignment="1">
      <alignment horizontal="center" vertical="center"/>
    </xf>
    <xf numFmtId="173" fontId="7" fillId="10" borderId="2" xfId="1" applyNumberFormat="1" applyFont="1" applyFill="1" applyBorder="1" applyAlignment="1">
      <alignment horizontal="center" vertical="center"/>
    </xf>
    <xf numFmtId="164" fontId="7" fillId="11" borderId="13" xfId="1" applyNumberFormat="1" applyFont="1" applyFill="1" applyBorder="1" applyAlignment="1">
      <alignment horizontal="center" vertical="center"/>
    </xf>
    <xf numFmtId="173" fontId="12" fillId="11" borderId="13" xfId="1" applyNumberFormat="1" applyFont="1" applyFill="1" applyBorder="1" applyAlignment="1">
      <alignment horizontal="center" vertical="center"/>
    </xf>
    <xf numFmtId="164" fontId="7" fillId="11" borderId="10" xfId="1" applyNumberFormat="1" applyFont="1" applyFill="1" applyBorder="1" applyAlignment="1">
      <alignment horizontal="center" vertical="center"/>
    </xf>
    <xf numFmtId="173" fontId="7" fillId="11" borderId="10" xfId="1" applyNumberFormat="1" applyFont="1" applyFill="1" applyBorder="1" applyAlignment="1">
      <alignment horizontal="center" vertical="center"/>
    </xf>
    <xf numFmtId="0" fontId="7" fillId="21" borderId="13" xfId="1" applyFont="1" applyFill="1" applyBorder="1" applyAlignment="1">
      <alignment horizontal="center" vertical="center"/>
    </xf>
    <xf numFmtId="173" fontId="16" fillId="21" borderId="13" xfId="1" applyNumberFormat="1" applyFont="1" applyFill="1" applyBorder="1" applyAlignment="1">
      <alignment horizontal="center" vertical="center"/>
    </xf>
    <xf numFmtId="164" fontId="9" fillId="21" borderId="10" xfId="3" applyNumberFormat="1" applyFont="1" applyFill="1" applyBorder="1" applyAlignment="1">
      <alignment horizontal="center" vertical="center"/>
    </xf>
    <xf numFmtId="173" fontId="9" fillId="21" borderId="10" xfId="3" applyNumberFormat="1" applyFont="1" applyFill="1" applyBorder="1" applyAlignment="1">
      <alignment horizontal="center" vertical="center"/>
    </xf>
    <xf numFmtId="164" fontId="8" fillId="21" borderId="6" xfId="3" applyNumberFormat="1" applyFont="1" applyFill="1" applyBorder="1" applyAlignment="1">
      <alignment horizontal="center" vertical="center"/>
    </xf>
    <xf numFmtId="173" fontId="8" fillId="21" borderId="6" xfId="3" applyNumberFormat="1" applyFont="1" applyFill="1" applyBorder="1" applyAlignment="1">
      <alignment horizontal="center" vertical="center"/>
    </xf>
    <xf numFmtId="164" fontId="12" fillId="0" borderId="2" xfId="1" applyNumberFormat="1" applyFont="1" applyFill="1" applyBorder="1" applyAlignment="1">
      <alignment horizontal="center" vertical="center"/>
    </xf>
    <xf numFmtId="164" fontId="12" fillId="10" borderId="2" xfId="1" applyNumberFormat="1" applyFont="1" applyFill="1" applyBorder="1" applyAlignment="1">
      <alignment horizontal="center" vertical="center"/>
    </xf>
    <xf numFmtId="164" fontId="7" fillId="20" borderId="13" xfId="1" applyNumberFormat="1" applyFont="1" applyFill="1" applyBorder="1" applyAlignment="1">
      <alignment horizontal="center" vertical="center"/>
    </xf>
    <xf numFmtId="173" fontId="7" fillId="20" borderId="13" xfId="1" applyNumberFormat="1" applyFont="1" applyFill="1" applyBorder="1" applyAlignment="1">
      <alignment horizontal="center" vertical="center"/>
    </xf>
    <xf numFmtId="164" fontId="9" fillId="20" borderId="10" xfId="3" applyNumberFormat="1" applyFont="1" applyFill="1" applyBorder="1" applyAlignment="1">
      <alignment horizontal="center" vertical="center"/>
    </xf>
    <xf numFmtId="173" fontId="9" fillId="20" borderId="10" xfId="3" applyNumberFormat="1" applyFont="1" applyFill="1" applyBorder="1" applyAlignment="1">
      <alignment horizontal="center" vertical="center"/>
    </xf>
    <xf numFmtId="164" fontId="13" fillId="20" borderId="6" xfId="3" applyNumberFormat="1" applyFont="1" applyFill="1" applyBorder="1" applyAlignment="1">
      <alignment horizontal="center" vertical="center"/>
    </xf>
    <xf numFmtId="173" fontId="13" fillId="20" borderId="6" xfId="3" applyNumberFormat="1" applyFont="1" applyFill="1" applyBorder="1" applyAlignment="1">
      <alignment horizontal="center" vertical="center"/>
    </xf>
    <xf numFmtId="0" fontId="7" fillId="11" borderId="13" xfId="1" applyFont="1" applyFill="1" applyBorder="1" applyAlignment="1">
      <alignment horizontal="center" vertical="center"/>
    </xf>
    <xf numFmtId="173" fontId="7" fillId="11" borderId="13" xfId="1" applyNumberFormat="1" applyFont="1" applyFill="1" applyBorder="1" applyAlignment="1">
      <alignment horizontal="center" vertical="center"/>
    </xf>
    <xf numFmtId="164" fontId="9" fillId="11" borderId="10" xfId="3" applyNumberFormat="1" applyFont="1" applyFill="1" applyBorder="1" applyAlignment="1">
      <alignment horizontal="center" vertical="center"/>
    </xf>
    <xf numFmtId="173" fontId="9" fillId="11" borderId="10" xfId="3" applyNumberFormat="1" applyFont="1" applyFill="1" applyBorder="1" applyAlignment="1">
      <alignment horizontal="center" vertical="center"/>
    </xf>
    <xf numFmtId="164" fontId="13" fillId="11" borderId="6" xfId="3" applyNumberFormat="1" applyFont="1" applyFill="1" applyBorder="1" applyAlignment="1">
      <alignment horizontal="center" vertical="center"/>
    </xf>
    <xf numFmtId="173" fontId="13" fillId="11" borderId="6" xfId="3" applyNumberFormat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/>
    </xf>
    <xf numFmtId="0" fontId="12" fillId="10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173" fontId="7" fillId="0" borderId="13" xfId="1" applyNumberFormat="1" applyFont="1" applyFill="1" applyBorder="1" applyAlignment="1">
      <alignment horizontal="center" vertical="center"/>
    </xf>
    <xf numFmtId="173" fontId="12" fillId="10" borderId="10" xfId="2" applyNumberFormat="1" applyFont="1" applyFill="1" applyBorder="1" applyAlignment="1">
      <alignment horizontal="center" vertical="center"/>
    </xf>
    <xf numFmtId="164" fontId="12" fillId="15" borderId="13" xfId="1" applyNumberFormat="1" applyFont="1" applyFill="1" applyBorder="1" applyAlignment="1">
      <alignment horizontal="center" vertical="center"/>
    </xf>
    <xf numFmtId="173" fontId="12" fillId="15" borderId="13" xfId="1" applyNumberFormat="1" applyFont="1" applyFill="1" applyBorder="1" applyAlignment="1">
      <alignment horizontal="center" vertical="center"/>
    </xf>
    <xf numFmtId="164" fontId="9" fillId="15" borderId="10" xfId="3" applyNumberFormat="1" applyFont="1" applyFill="1" applyBorder="1" applyAlignment="1">
      <alignment horizontal="center" vertical="center"/>
    </xf>
    <xf numFmtId="173" fontId="9" fillId="15" borderId="10" xfId="3" applyNumberFormat="1" applyFont="1" applyFill="1" applyBorder="1" applyAlignment="1">
      <alignment horizontal="center" vertical="center"/>
    </xf>
    <xf numFmtId="164" fontId="8" fillId="15" borderId="6" xfId="3" applyNumberFormat="1" applyFont="1" applyFill="1" applyBorder="1" applyAlignment="1">
      <alignment horizontal="center" vertical="center"/>
    </xf>
    <xf numFmtId="173" fontId="8" fillId="15" borderId="6" xfId="3" applyNumberFormat="1" applyFont="1" applyFill="1" applyBorder="1" applyAlignment="1">
      <alignment horizontal="center" vertical="center"/>
    </xf>
    <xf numFmtId="171" fontId="12" fillId="0" borderId="6" xfId="2" applyNumberFormat="1" applyFont="1" applyFill="1" applyBorder="1" applyAlignment="1">
      <alignment horizontal="center" vertical="center"/>
    </xf>
    <xf numFmtId="169" fontId="12" fillId="16" borderId="13" xfId="4" applyNumberFormat="1" applyFont="1" applyFill="1" applyBorder="1" applyAlignment="1">
      <alignment horizontal="center" vertical="center"/>
    </xf>
    <xf numFmtId="173" fontId="12" fillId="16" borderId="13" xfId="4" applyNumberFormat="1" applyFont="1" applyFill="1" applyBorder="1" applyAlignment="1">
      <alignment horizontal="center" vertical="center"/>
    </xf>
    <xf numFmtId="164" fontId="9" fillId="16" borderId="10" xfId="3" applyNumberFormat="1" applyFont="1" applyFill="1" applyBorder="1" applyAlignment="1">
      <alignment horizontal="center" vertical="center"/>
    </xf>
    <xf numFmtId="173" fontId="9" fillId="16" borderId="10" xfId="3" applyNumberFormat="1" applyFont="1" applyFill="1" applyBorder="1" applyAlignment="1">
      <alignment horizontal="center" vertical="center"/>
    </xf>
    <xf numFmtId="164" fontId="8" fillId="16" borderId="6" xfId="3" applyNumberFormat="1" applyFont="1" applyFill="1" applyBorder="1" applyAlignment="1">
      <alignment horizontal="center" vertical="center"/>
    </xf>
    <xf numFmtId="173" fontId="8" fillId="16" borderId="6" xfId="3" applyNumberFormat="1" applyFont="1" applyFill="1" applyBorder="1" applyAlignment="1">
      <alignment horizontal="center" vertical="center"/>
    </xf>
    <xf numFmtId="170" fontId="7" fillId="10" borderId="10" xfId="1" applyNumberFormat="1" applyFont="1" applyFill="1" applyBorder="1" applyAlignment="1">
      <alignment horizontal="center" vertical="center"/>
    </xf>
    <xf numFmtId="171" fontId="12" fillId="25" borderId="13" xfId="2" applyNumberFormat="1" applyFont="1" applyFill="1" applyBorder="1" applyAlignment="1">
      <alignment horizontal="center" vertical="center"/>
    </xf>
    <xf numFmtId="171" fontId="7" fillId="25" borderId="13" xfId="2" applyNumberFormat="1" applyFont="1" applyFill="1" applyBorder="1" applyAlignment="1">
      <alignment horizontal="center" vertical="center"/>
    </xf>
    <xf numFmtId="171" fontId="9" fillId="25" borderId="10" xfId="2" applyNumberFormat="1" applyFont="1" applyFill="1" applyBorder="1" applyAlignment="1">
      <alignment horizontal="center" vertical="center"/>
    </xf>
    <xf numFmtId="171" fontId="8" fillId="25" borderId="8" xfId="2" applyNumberFormat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horizontal="center" vertical="center"/>
    </xf>
    <xf numFmtId="164" fontId="12" fillId="10" borderId="13" xfId="1" applyNumberFormat="1" applyFont="1" applyFill="1" applyBorder="1" applyAlignment="1">
      <alignment horizontal="center" vertical="center"/>
    </xf>
    <xf numFmtId="171" fontId="10" fillId="23" borderId="10" xfId="2" applyNumberFormat="1" applyFont="1" applyFill="1" applyBorder="1" applyAlignment="1">
      <alignment horizontal="center" vertical="center"/>
    </xf>
    <xf numFmtId="171" fontId="13" fillId="23" borderId="8" xfId="2" applyNumberFormat="1" applyFont="1" applyFill="1" applyBorder="1" applyAlignment="1">
      <alignment horizontal="center" vertical="center"/>
    </xf>
    <xf numFmtId="3" fontId="10" fillId="0" borderId="0" xfId="2" applyNumberFormat="1" applyFont="1" applyFill="1"/>
    <xf numFmtId="3" fontId="8" fillId="0" borderId="0" xfId="2" applyNumberFormat="1" applyFont="1" applyFill="1"/>
    <xf numFmtId="164" fontId="9" fillId="10" borderId="0" xfId="1" applyNumberFormat="1" applyFont="1" applyFill="1" applyBorder="1" applyAlignment="1">
      <alignment horizontal="center" vertical="center"/>
    </xf>
    <xf numFmtId="0" fontId="31" fillId="10" borderId="0" xfId="0" applyFont="1" applyFill="1" applyAlignment="1">
      <alignment horizontal="center" wrapText="1"/>
    </xf>
    <xf numFmtId="0" fontId="21" fillId="10" borderId="0" xfId="1" applyFont="1" applyFill="1" applyAlignment="1">
      <alignment horizontal="center"/>
    </xf>
    <xf numFmtId="0" fontId="7" fillId="10" borderId="0" xfId="1" applyFont="1" applyFill="1" applyBorder="1" applyAlignment="1">
      <alignment horizontal="center" vertical="center" wrapText="1"/>
    </xf>
    <xf numFmtId="0" fontId="7" fillId="10" borderId="0" xfId="1" applyFont="1" applyFill="1" applyBorder="1" applyAlignment="1">
      <alignment horizontal="center"/>
    </xf>
    <xf numFmtId="0" fontId="7" fillId="0" borderId="16" xfId="1" applyFont="1" applyFill="1" applyBorder="1" applyAlignment="1">
      <alignment horizontal="center" vertical="center" wrapText="1"/>
    </xf>
    <xf numFmtId="3" fontId="11" fillId="25" borderId="10" xfId="2" applyNumberFormat="1" applyFont="1" applyFill="1" applyBorder="1" applyAlignment="1">
      <alignment horizontal="center" vertical="center"/>
    </xf>
    <xf numFmtId="168" fontId="11" fillId="25" borderId="10" xfId="2" applyNumberFormat="1" applyFont="1" applyFill="1" applyBorder="1" applyAlignment="1">
      <alignment horizontal="center" vertical="center"/>
    </xf>
    <xf numFmtId="172" fontId="11" fillId="25" borderId="10" xfId="1" applyNumberFormat="1" applyFont="1" applyFill="1" applyBorder="1" applyAlignment="1">
      <alignment horizontal="center" vertical="center" wrapText="1"/>
    </xf>
    <xf numFmtId="164" fontId="9" fillId="10" borderId="22" xfId="1" applyNumberFormat="1" applyFont="1" applyFill="1" applyBorder="1" applyAlignment="1">
      <alignment horizontal="center" vertical="center"/>
    </xf>
    <xf numFmtId="164" fontId="7" fillId="10" borderId="22" xfId="1" applyNumberFormat="1" applyFont="1" applyFill="1" applyBorder="1" applyAlignment="1">
      <alignment horizontal="center" vertical="center"/>
    </xf>
    <xf numFmtId="173" fontId="17" fillId="0" borderId="0" xfId="1" applyNumberFormat="1" applyFont="1" applyFill="1" applyBorder="1"/>
    <xf numFmtId="172" fontId="7" fillId="12" borderId="10" xfId="1" applyNumberFormat="1" applyFont="1" applyFill="1" applyBorder="1" applyAlignment="1">
      <alignment horizontal="center" vertical="center"/>
    </xf>
    <xf numFmtId="170" fontId="7" fillId="12" borderId="10" xfId="2" applyNumberFormat="1" applyFont="1" applyFill="1" applyBorder="1" applyAlignment="1">
      <alignment horizontal="center" vertical="center"/>
    </xf>
    <xf numFmtId="172" fontId="12" fillId="12" borderId="29" xfId="2" applyNumberFormat="1" applyFont="1" applyFill="1" applyBorder="1" applyAlignment="1">
      <alignment horizontal="center" vertical="center"/>
    </xf>
    <xf numFmtId="164" fontId="10" fillId="12" borderId="10" xfId="1" applyNumberFormat="1" applyFont="1" applyFill="1" applyBorder="1" applyAlignment="1">
      <alignment horizontal="center" vertical="center"/>
    </xf>
    <xf numFmtId="164" fontId="7" fillId="12" borderId="12" xfId="2" applyNumberFormat="1" applyFont="1" applyFill="1" applyBorder="1" applyAlignment="1">
      <alignment horizontal="center" vertical="center"/>
    </xf>
    <xf numFmtId="164" fontId="10" fillId="12" borderId="12" xfId="1" applyNumberFormat="1" applyFont="1" applyFill="1" applyBorder="1" applyAlignment="1">
      <alignment horizontal="center" vertical="center"/>
    </xf>
    <xf numFmtId="175" fontId="7" fillId="10" borderId="12" xfId="1" applyNumberFormat="1" applyFont="1" applyFill="1" applyBorder="1" applyAlignment="1">
      <alignment horizontal="center" vertical="center"/>
    </xf>
    <xf numFmtId="172" fontId="10" fillId="12" borderId="12" xfId="1" applyNumberFormat="1" applyFont="1" applyFill="1" applyBorder="1" applyAlignment="1">
      <alignment horizontal="center" vertical="center"/>
    </xf>
    <xf numFmtId="172" fontId="7" fillId="12" borderId="10" xfId="2" applyNumberFormat="1" applyFont="1" applyFill="1" applyBorder="1" applyAlignment="1">
      <alignment horizontal="center" vertical="center"/>
    </xf>
    <xf numFmtId="172" fontId="7" fillId="12" borderId="12" xfId="1" applyNumberFormat="1" applyFont="1" applyFill="1" applyBorder="1" applyAlignment="1">
      <alignment horizontal="center" vertical="center"/>
    </xf>
    <xf numFmtId="172" fontId="12" fillId="12" borderId="20" xfId="1" applyNumberFormat="1" applyFont="1" applyFill="1" applyBorder="1" applyAlignment="1">
      <alignment horizontal="center" vertical="center"/>
    </xf>
    <xf numFmtId="170" fontId="10" fillId="12" borderId="10" xfId="1" applyNumberFormat="1" applyFont="1" applyFill="1" applyBorder="1" applyAlignment="1">
      <alignment horizontal="center" vertical="center"/>
    </xf>
    <xf numFmtId="173" fontId="7" fillId="12" borderId="10" xfId="1" applyNumberFormat="1" applyFont="1" applyFill="1" applyBorder="1" applyAlignment="1">
      <alignment horizontal="center" vertical="center"/>
    </xf>
    <xf numFmtId="173" fontId="10" fillId="12" borderId="10" xfId="1" applyNumberFormat="1" applyFont="1" applyFill="1" applyBorder="1" applyAlignment="1">
      <alignment horizontal="center" vertical="center"/>
    </xf>
    <xf numFmtId="173" fontId="7" fillId="12" borderId="10" xfId="2" applyNumberFormat="1" applyFont="1" applyFill="1" applyBorder="1" applyAlignment="1">
      <alignment horizontal="center" vertical="center"/>
    </xf>
    <xf numFmtId="173" fontId="10" fillId="12" borderId="12" xfId="1" applyNumberFormat="1" applyFont="1" applyFill="1" applyBorder="1" applyAlignment="1">
      <alignment horizontal="center" vertical="center"/>
    </xf>
    <xf numFmtId="173" fontId="12" fillId="12" borderId="10" xfId="1" applyNumberFormat="1" applyFont="1" applyFill="1" applyBorder="1" applyAlignment="1">
      <alignment horizontal="center" vertical="center"/>
    </xf>
    <xf numFmtId="173" fontId="12" fillId="12" borderId="6" xfId="2" applyNumberFormat="1" applyFont="1" applyFill="1" applyBorder="1" applyAlignment="1">
      <alignment horizontal="center" vertical="center"/>
    </xf>
    <xf numFmtId="164" fontId="7" fillId="12" borderId="10" xfId="1" applyNumberFormat="1" applyFont="1" applyFill="1" applyBorder="1" applyAlignment="1">
      <alignment horizontal="center" vertical="center"/>
    </xf>
    <xf numFmtId="164" fontId="7" fillId="12" borderId="10" xfId="2" applyNumberFormat="1" applyFont="1" applyFill="1" applyBorder="1" applyAlignment="1">
      <alignment horizontal="center" vertical="center"/>
    </xf>
    <xf numFmtId="0" fontId="7" fillId="25" borderId="12" xfId="0" applyFont="1" applyFill="1" applyBorder="1" applyAlignment="1">
      <alignment horizontal="left" wrapText="1" indent="2"/>
    </xf>
    <xf numFmtId="0" fontId="8" fillId="10" borderId="14" xfId="1" applyFont="1" applyFill="1" applyBorder="1" applyAlignment="1">
      <alignment wrapText="1"/>
    </xf>
    <xf numFmtId="172" fontId="12" fillId="0" borderId="6" xfId="2" applyNumberFormat="1" applyFont="1" applyFill="1" applyBorder="1" applyAlignment="1">
      <alignment horizontal="center" vertical="center"/>
    </xf>
    <xf numFmtId="176" fontId="7" fillId="10" borderId="10" xfId="2" applyNumberFormat="1" applyFont="1" applyFill="1" applyBorder="1" applyAlignment="1">
      <alignment horizontal="center" vertical="center"/>
    </xf>
    <xf numFmtId="0" fontId="12" fillId="11" borderId="8" xfId="1" applyFont="1" applyFill="1" applyBorder="1" applyAlignment="1">
      <alignment horizontal="left" indent="1"/>
    </xf>
    <xf numFmtId="164" fontId="12" fillId="11" borderId="8" xfId="1" applyNumberFormat="1" applyFont="1" applyFill="1" applyBorder="1" applyAlignment="1">
      <alignment horizontal="center" vertical="center"/>
    </xf>
    <xf numFmtId="173" fontId="12" fillId="11" borderId="8" xfId="1" applyNumberFormat="1" applyFont="1" applyFill="1" applyBorder="1" applyAlignment="1">
      <alignment horizontal="center" vertical="center"/>
    </xf>
    <xf numFmtId="172" fontId="7" fillId="0" borderId="1" xfId="1" applyNumberFormat="1" applyFont="1" applyFill="1" applyBorder="1" applyAlignment="1">
      <alignment horizontal="center"/>
    </xf>
    <xf numFmtId="172" fontId="7" fillId="0" borderId="2" xfId="1" applyNumberFormat="1" applyFont="1" applyFill="1" applyBorder="1" applyAlignment="1">
      <alignment horizontal="center"/>
    </xf>
    <xf numFmtId="172" fontId="7" fillId="10" borderId="2" xfId="1" applyNumberFormat="1" applyFont="1" applyFill="1" applyBorder="1" applyAlignment="1">
      <alignment horizontal="center"/>
    </xf>
    <xf numFmtId="172" fontId="7" fillId="0" borderId="10" xfId="1" applyNumberFormat="1" applyFont="1" applyFill="1" applyBorder="1"/>
    <xf numFmtId="172" fontId="7" fillId="10" borderId="10" xfId="1" applyNumberFormat="1" applyFont="1" applyFill="1" applyBorder="1"/>
    <xf numFmtId="172" fontId="13" fillId="0" borderId="6" xfId="2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/>
    <xf numFmtId="0" fontId="7" fillId="11" borderId="13" xfId="0" applyFont="1" applyFill="1" applyBorder="1" applyAlignment="1">
      <alignment horizontal="left" wrapText="1" indent="2"/>
    </xf>
    <xf numFmtId="164" fontId="10" fillId="11" borderId="13" xfId="1" applyNumberFormat="1" applyFont="1" applyFill="1" applyBorder="1"/>
    <xf numFmtId="0" fontId="7" fillId="0" borderId="8" xfId="0" applyFont="1" applyFill="1" applyBorder="1" applyAlignment="1">
      <alignment horizontal="left" wrapText="1" indent="2"/>
    </xf>
    <xf numFmtId="0" fontId="7" fillId="0" borderId="0" xfId="1" applyFont="1" applyFill="1" applyBorder="1" applyAlignment="1">
      <alignment horizontal="center" vertical="center"/>
    </xf>
    <xf numFmtId="177" fontId="9" fillId="10" borderId="0" xfId="1" applyNumberFormat="1" applyFont="1" applyFill="1" applyBorder="1" applyAlignment="1">
      <alignment horizontal="center" vertical="center"/>
    </xf>
    <xf numFmtId="164" fontId="13" fillId="0" borderId="0" xfId="0" applyNumberFormat="1" applyFont="1" applyFill="1"/>
    <xf numFmtId="165" fontId="13" fillId="0" borderId="0" xfId="2" applyFont="1" applyFill="1"/>
    <xf numFmtId="0" fontId="7" fillId="0" borderId="16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170" fontId="10" fillId="0" borderId="10" xfId="1" applyNumberFormat="1" applyFont="1" applyFill="1" applyBorder="1"/>
    <xf numFmtId="0" fontId="7" fillId="0" borderId="19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0" fillId="0" borderId="16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39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2 3" xfId="26"/>
    <cellStyle name="Обычный 3 3" xfId="13"/>
    <cellStyle name="Обычный 3 3 2" xfId="27"/>
    <cellStyle name="Обычный 3 4" xfId="25"/>
    <cellStyle name="Обычный 3 5" xfId="28"/>
    <cellStyle name="Обычный 3 6" xfId="29"/>
    <cellStyle name="Обычный 3 6 2" xfId="30"/>
    <cellStyle name="Обычный 3 7" xfId="31"/>
    <cellStyle name="Обычный 3 8" xfId="32"/>
    <cellStyle name="Обычный 4" xfId="9"/>
    <cellStyle name="Обычный 4 2" xfId="22"/>
    <cellStyle name="Обычный 5" xfId="12"/>
    <cellStyle name="Обычный 6" xfId="33"/>
    <cellStyle name="Обычный 7" xfId="34"/>
    <cellStyle name="Обычный Лена" xfId="11"/>
    <cellStyle name="Обычный_Таблицы Мун.заказ Стационар" xfId="1"/>
    <cellStyle name="Примечание 2" xfId="35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3 2 2" xfId="36"/>
    <cellStyle name="Финансовый 3 3" xfId="37"/>
    <cellStyle name="Финансовый 3 4" xfId="38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251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277</xdr:row>
      <xdr:rowOff>0</xdr:rowOff>
    </xdr:from>
    <xdr:to>
      <xdr:col>2</xdr:col>
      <xdr:colOff>104775</xdr:colOff>
      <xdr:row>277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277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279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293</xdr:row>
      <xdr:rowOff>0</xdr:rowOff>
    </xdr:from>
    <xdr:to>
      <xdr:col>2</xdr:col>
      <xdr:colOff>104775</xdr:colOff>
      <xdr:row>293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293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294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304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304</xdr:row>
      <xdr:rowOff>0</xdr:rowOff>
    </xdr:from>
    <xdr:to>
      <xdr:col>2</xdr:col>
      <xdr:colOff>104775</xdr:colOff>
      <xdr:row>304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306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317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319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329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329</xdr:row>
      <xdr:rowOff>0</xdr:rowOff>
    </xdr:from>
    <xdr:to>
      <xdr:col>2</xdr:col>
      <xdr:colOff>104775</xdr:colOff>
      <xdr:row>329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331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264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239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213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181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179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157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28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25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18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16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10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7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361</xdr:row>
      <xdr:rowOff>0</xdr:rowOff>
    </xdr:from>
    <xdr:to>
      <xdr:col>1</xdr:col>
      <xdr:colOff>85725</xdr:colOff>
      <xdr:row>362</xdr:row>
      <xdr:rowOff>19050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227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227</xdr:row>
      <xdr:rowOff>0</xdr:rowOff>
    </xdr:from>
    <xdr:to>
      <xdr:col>1</xdr:col>
      <xdr:colOff>104775</xdr:colOff>
      <xdr:row>228</xdr:row>
      <xdr:rowOff>1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116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130</xdr:row>
      <xdr:rowOff>0</xdr:rowOff>
    </xdr:from>
    <xdr:to>
      <xdr:col>0</xdr:col>
      <xdr:colOff>104775</xdr:colOff>
      <xdr:row>130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AA830"/>
  <sheetViews>
    <sheetView showZeros="0" zoomScale="80" zoomScaleNormal="80" zoomScaleSheetLayoutView="90" workbookViewId="0">
      <pane xSplit="3" ySplit="7" topLeftCell="D8" activePane="bottomRight" state="frozen"/>
      <selection activeCell="A7" sqref="A7"/>
      <selection pane="topRight" activeCell="B7" sqref="B7"/>
      <selection pane="bottomLeft" activeCell="A14" sqref="A14"/>
      <selection pane="bottomRight" activeCell="Q356" sqref="Q356"/>
    </sheetView>
  </sheetViews>
  <sheetFormatPr defaultColWidth="9.140625" defaultRowHeight="15" x14ac:dyDescent="0.25"/>
  <cols>
    <col min="1" max="1" width="5.140625" style="24" hidden="1" customWidth="1"/>
    <col min="2" max="2" width="4.85546875" style="24" customWidth="1"/>
    <col min="3" max="3" width="44.7109375" style="23" customWidth="1"/>
    <col min="4" max="4" width="15.5703125" style="23" customWidth="1"/>
    <col min="5" max="5" width="14.85546875" style="23" customWidth="1"/>
    <col min="6" max="6" width="14.28515625" style="87" customWidth="1"/>
    <col min="7" max="7" width="9.42578125" style="23" customWidth="1"/>
    <col min="8" max="8" width="16" style="23" hidden="1" customWidth="1"/>
    <col min="9" max="15" width="15.5703125" style="23" hidden="1" customWidth="1"/>
    <col min="16" max="16" width="17.28515625" style="23" customWidth="1"/>
    <col min="17" max="17" width="17.7109375" style="23" customWidth="1"/>
    <col min="18" max="18" width="19.85546875" style="181" customWidth="1"/>
    <col min="19" max="22" width="14.42578125" style="182" customWidth="1"/>
    <col min="23" max="23" width="11" style="23" customWidth="1"/>
    <col min="24" max="24" width="11" style="87" customWidth="1"/>
    <col min="25" max="25" width="13.7109375" style="70" customWidth="1"/>
    <col min="26" max="26" width="10" style="242" bestFit="1" customWidth="1"/>
    <col min="27" max="16384" width="9.140625" style="24"/>
  </cols>
  <sheetData>
    <row r="1" spans="1:26" ht="30.75" customHeight="1" x14ac:dyDescent="0.25">
      <c r="C1" s="650" t="s">
        <v>149</v>
      </c>
      <c r="D1" s="651"/>
      <c r="E1" s="651"/>
      <c r="F1" s="651"/>
      <c r="G1" s="651"/>
      <c r="H1" s="651"/>
      <c r="I1" s="651"/>
      <c r="J1" s="651"/>
      <c r="K1" s="651"/>
      <c r="L1" s="651"/>
      <c r="M1" s="651"/>
      <c r="N1" s="651"/>
      <c r="O1" s="651"/>
      <c r="P1" s="651"/>
      <c r="Q1" s="651"/>
      <c r="R1" s="651"/>
      <c r="S1" s="651"/>
      <c r="T1" s="651"/>
      <c r="U1" s="651"/>
      <c r="V1" s="651"/>
      <c r="W1" s="651"/>
      <c r="X1" s="590"/>
    </row>
    <row r="2" spans="1:26" ht="15.75" x14ac:dyDescent="0.25">
      <c r="C2" s="178"/>
      <c r="D2" s="178"/>
      <c r="E2" s="178"/>
      <c r="F2" s="178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78"/>
      <c r="S2" s="178"/>
      <c r="T2" s="178"/>
      <c r="U2" s="178"/>
      <c r="V2" s="178"/>
      <c r="W2" s="178"/>
      <c r="X2" s="591"/>
    </row>
    <row r="3" spans="1:26" ht="12.75" hidden="1" customHeight="1" x14ac:dyDescent="0.3">
      <c r="C3" s="89">
        <v>10</v>
      </c>
      <c r="D3" s="84"/>
      <c r="E3" s="84"/>
      <c r="F3" s="85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86"/>
      <c r="S3" s="179"/>
      <c r="T3" s="179"/>
      <c r="U3" s="179"/>
      <c r="V3" s="179"/>
      <c r="W3" s="84"/>
      <c r="X3" s="85"/>
    </row>
    <row r="4" spans="1:26" ht="18.75" customHeight="1" thickBot="1" x14ac:dyDescent="0.35">
      <c r="C4" s="89"/>
      <c r="D4" s="88"/>
      <c r="E4" s="88"/>
      <c r="F4" s="85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86"/>
      <c r="S4" s="179"/>
      <c r="T4" s="179"/>
      <c r="U4" s="179"/>
      <c r="V4" s="179"/>
      <c r="W4" s="88"/>
      <c r="X4" s="85"/>
    </row>
    <row r="5" spans="1:26" ht="31.5" customHeight="1" thickBot="1" x14ac:dyDescent="0.3">
      <c r="C5" s="25" t="s">
        <v>0</v>
      </c>
      <c r="D5" s="647" t="s">
        <v>56</v>
      </c>
      <c r="E5" s="648"/>
      <c r="F5" s="648"/>
      <c r="G5" s="649"/>
      <c r="H5" s="594"/>
      <c r="I5" s="594"/>
      <c r="J5" s="643"/>
      <c r="K5" s="644"/>
      <c r="L5" s="644"/>
      <c r="M5" s="644"/>
      <c r="N5" s="644"/>
      <c r="O5" s="644"/>
      <c r="P5" s="644"/>
      <c r="Q5" s="645"/>
      <c r="R5" s="652"/>
      <c r="S5" s="652"/>
      <c r="T5" s="652"/>
      <c r="U5" s="652"/>
      <c r="V5" s="652"/>
      <c r="W5" s="653"/>
      <c r="X5" s="592"/>
    </row>
    <row r="6" spans="1:26" ht="90.75" thickBot="1" x14ac:dyDescent="0.3">
      <c r="C6" s="26"/>
      <c r="D6" s="167" t="s">
        <v>137</v>
      </c>
      <c r="E6" s="167" t="s">
        <v>150</v>
      </c>
      <c r="F6" s="168" t="s">
        <v>57</v>
      </c>
      <c r="G6" s="63" t="s">
        <v>33</v>
      </c>
      <c r="H6" s="187" t="s">
        <v>134</v>
      </c>
      <c r="I6" s="187" t="s">
        <v>135</v>
      </c>
      <c r="J6" s="187" t="s">
        <v>136</v>
      </c>
      <c r="K6" s="187" t="s">
        <v>143</v>
      </c>
      <c r="L6" s="187" t="s">
        <v>144</v>
      </c>
      <c r="M6" s="187" t="s">
        <v>145</v>
      </c>
      <c r="N6" s="187" t="s">
        <v>146</v>
      </c>
      <c r="O6" s="187" t="s">
        <v>147</v>
      </c>
      <c r="P6" s="187" t="s">
        <v>148</v>
      </c>
      <c r="Q6" s="187" t="s">
        <v>151</v>
      </c>
      <c r="R6" s="187" t="s">
        <v>152</v>
      </c>
      <c r="S6" s="187" t="s">
        <v>58</v>
      </c>
      <c r="T6" s="187" t="s">
        <v>84</v>
      </c>
      <c r="U6" s="180" t="s">
        <v>82</v>
      </c>
      <c r="V6" s="180" t="s">
        <v>83</v>
      </c>
      <c r="W6" s="63" t="s">
        <v>33</v>
      </c>
      <c r="X6" s="639"/>
      <c r="Y6" s="24"/>
    </row>
    <row r="7" spans="1:26" s="13" customFormat="1" ht="15.75" thickBot="1" x14ac:dyDescent="0.3">
      <c r="C7" s="36">
        <v>1</v>
      </c>
      <c r="D7" s="36">
        <v>2</v>
      </c>
      <c r="E7" s="36">
        <v>3</v>
      </c>
      <c r="F7" s="36">
        <v>4</v>
      </c>
      <c r="G7" s="36">
        <v>5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254">
        <v>7</v>
      </c>
      <c r="S7" s="254">
        <v>8</v>
      </c>
      <c r="T7" s="254"/>
      <c r="U7" s="254">
        <v>9</v>
      </c>
      <c r="V7" s="254">
        <v>10</v>
      </c>
      <c r="W7" s="36">
        <v>11</v>
      </c>
      <c r="X7" s="593"/>
      <c r="Y7" s="69"/>
      <c r="Z7" s="243"/>
    </row>
    <row r="8" spans="1:26" s="22" customFormat="1" ht="15" customHeight="1" x14ac:dyDescent="0.25">
      <c r="A8" s="24">
        <v>1</v>
      </c>
      <c r="B8" s="24">
        <v>1</v>
      </c>
      <c r="C8" s="2"/>
      <c r="D8" s="291"/>
      <c r="E8" s="291"/>
      <c r="F8" s="291"/>
      <c r="G8" s="286"/>
      <c r="H8" s="598"/>
      <c r="I8" s="598"/>
      <c r="J8" s="598"/>
      <c r="K8" s="598"/>
      <c r="L8" s="598"/>
      <c r="M8" s="598"/>
      <c r="N8" s="598"/>
      <c r="O8" s="598"/>
      <c r="P8" s="598"/>
      <c r="Q8" s="598"/>
      <c r="R8" s="292"/>
      <c r="S8" s="292"/>
      <c r="T8" s="292">
        <f t="shared" ref="T8:T51" si="0">S8-R8</f>
        <v>0</v>
      </c>
      <c r="U8" s="292"/>
      <c r="V8" s="292"/>
      <c r="W8" s="293"/>
      <c r="X8" s="589"/>
      <c r="Y8" s="69"/>
      <c r="Z8" s="242"/>
    </row>
    <row r="9" spans="1:26" ht="15" customHeight="1" x14ac:dyDescent="0.25">
      <c r="A9" s="24">
        <v>1</v>
      </c>
      <c r="B9" s="24">
        <v>1</v>
      </c>
      <c r="C9" s="51" t="s">
        <v>1</v>
      </c>
      <c r="D9" s="294"/>
      <c r="E9" s="294"/>
      <c r="F9" s="294"/>
      <c r="G9" s="294"/>
      <c r="H9" s="599"/>
      <c r="I9" s="599"/>
      <c r="J9" s="599"/>
      <c r="K9" s="599"/>
      <c r="L9" s="599"/>
      <c r="M9" s="599"/>
      <c r="N9" s="599"/>
      <c r="O9" s="599"/>
      <c r="P9" s="599"/>
      <c r="Q9" s="599"/>
      <c r="R9" s="296"/>
      <c r="S9" s="296"/>
      <c r="T9" s="296">
        <f t="shared" si="0"/>
        <v>0</v>
      </c>
      <c r="U9" s="296"/>
      <c r="V9" s="296"/>
      <c r="W9" s="294"/>
      <c r="X9" s="589"/>
      <c r="Y9" s="69"/>
    </row>
    <row r="10" spans="1:26" ht="33.75" customHeight="1" x14ac:dyDescent="0.25">
      <c r="A10" s="24">
        <v>1</v>
      </c>
      <c r="B10" s="24">
        <v>1</v>
      </c>
      <c r="C10" s="47" t="s">
        <v>42</v>
      </c>
      <c r="D10" s="281"/>
      <c r="E10" s="281"/>
      <c r="F10" s="281"/>
      <c r="G10" s="281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97"/>
      <c r="S10" s="297"/>
      <c r="T10" s="297">
        <f t="shared" si="0"/>
        <v>0</v>
      </c>
      <c r="U10" s="297"/>
      <c r="V10" s="297"/>
      <c r="W10" s="298"/>
      <c r="X10" s="589"/>
      <c r="Y10" s="69"/>
    </row>
    <row r="11" spans="1:26" ht="30" x14ac:dyDescent="0.25">
      <c r="A11" s="24">
        <v>1</v>
      </c>
      <c r="B11" s="24">
        <v>1</v>
      </c>
      <c r="C11" s="110" t="s">
        <v>74</v>
      </c>
      <c r="D11" s="298">
        <f>SUM(D12,D13)</f>
        <v>10028</v>
      </c>
      <c r="E11" s="298">
        <f>SUM(E12,E13)</f>
        <v>7163</v>
      </c>
      <c r="F11" s="298">
        <f>SUM(F12:F13)</f>
        <v>4837</v>
      </c>
      <c r="G11" s="298">
        <f>F11/E11*100</f>
        <v>67.527572246265535</v>
      </c>
      <c r="H11" s="284">
        <f t="shared" ref="H11:R11" si="1">SUM(H12,H13)</f>
        <v>45441.479440000003</v>
      </c>
      <c r="I11" s="284">
        <f t="shared" ref="I11:J11" si="2">SUM(I12,I13)</f>
        <v>45441.479440000003</v>
      </c>
      <c r="J11" s="284">
        <f t="shared" si="2"/>
        <v>45441.479440000003</v>
      </c>
      <c r="K11" s="284">
        <f t="shared" ref="K11" si="3">SUM(K12,K13)</f>
        <v>11360.369860000001</v>
      </c>
      <c r="L11" s="284">
        <f t="shared" ref="L11:O11" si="4">SUM(L12,L13)</f>
        <v>11360.369860000001</v>
      </c>
      <c r="M11" s="284">
        <f t="shared" si="4"/>
        <v>11360.369860000001</v>
      </c>
      <c r="N11" s="284">
        <f t="shared" si="4"/>
        <v>11360.369860000001</v>
      </c>
      <c r="O11" s="284">
        <f t="shared" si="4"/>
        <v>11360.369860000001</v>
      </c>
      <c r="P11" s="284">
        <f t="shared" ref="P11:Q11" si="5">SUM(P12,P13)</f>
        <v>26507.52967</v>
      </c>
      <c r="Q11" s="284">
        <f t="shared" si="5"/>
        <v>25244.044230000003</v>
      </c>
      <c r="R11" s="602">
        <f t="shared" si="1"/>
        <v>18512.787951666669</v>
      </c>
      <c r="S11" s="284">
        <f>SUM(S12:S13)</f>
        <v>12434.262460000004</v>
      </c>
      <c r="T11" s="284">
        <f>SUM(T12:T13)</f>
        <v>-6078.5254916666636</v>
      </c>
      <c r="U11" s="284">
        <f>SUM(U12:U13)</f>
        <v>-25.759250000000002</v>
      </c>
      <c r="V11" s="284">
        <f>SUM(V12:V13)</f>
        <v>12408.503210000003</v>
      </c>
      <c r="W11" s="298">
        <f t="shared" ref="W11:W17" si="6">S11/R11*100</f>
        <v>67.165801782332693</v>
      </c>
      <c r="X11" s="589"/>
      <c r="Y11" s="69"/>
    </row>
    <row r="12" spans="1:26" ht="68.25" customHeight="1" x14ac:dyDescent="0.25">
      <c r="A12" s="24">
        <v>1</v>
      </c>
      <c r="B12" s="24">
        <v>1</v>
      </c>
      <c r="C12" s="45" t="s">
        <v>43</v>
      </c>
      <c r="D12" s="298">
        <v>7714</v>
      </c>
      <c r="E12" s="604">
        <f>ROUND(D12/7*5,0)</f>
        <v>5510</v>
      </c>
      <c r="F12" s="298">
        <v>3613</v>
      </c>
      <c r="G12" s="298">
        <f t="shared" ref="G12:G15" si="7">F12/E12*100</f>
        <v>65.57168784029038</v>
      </c>
      <c r="H12" s="284">
        <v>38733.052960000001</v>
      </c>
      <c r="I12" s="284">
        <v>38733.052960000001</v>
      </c>
      <c r="J12" s="284">
        <v>38733.052960000001</v>
      </c>
      <c r="K12" s="284">
        <v>9683.2632400000002</v>
      </c>
      <c r="L12" s="284">
        <v>9683.2632400000002</v>
      </c>
      <c r="M12" s="284">
        <v>9683.2632400000002</v>
      </c>
      <c r="N12" s="284">
        <v>9683.2632400000002</v>
      </c>
      <c r="O12" s="284">
        <v>9683.2632400000002</v>
      </c>
      <c r="P12" s="284">
        <v>22594.54927</v>
      </c>
      <c r="Q12" s="284">
        <v>21517.856310000003</v>
      </c>
      <c r="R12" s="602">
        <f>H12/12*$C$3+(I12-H12)/11*9+(J12-I12)/10*8+(K12-J12)/9*7+(L12-K12)/8*6+(M12-L12)/7*5+(N12-M12)/6*4+(O12-N12)/5*3+(P12-O12)/4*2+(Q12-P12)/3*1</f>
        <v>15780.008601666668</v>
      </c>
      <c r="S12" s="284">
        <f>V12-U12</f>
        <v>10423.284010000001</v>
      </c>
      <c r="T12" s="284">
        <f t="shared" si="0"/>
        <v>-5356.724591666667</v>
      </c>
      <c r="U12" s="284">
        <v>-24.48197</v>
      </c>
      <c r="V12" s="284">
        <v>10398.80204</v>
      </c>
      <c r="W12" s="298">
        <f t="shared" si="6"/>
        <v>66.05372831608662</v>
      </c>
      <c r="X12" s="589"/>
      <c r="Y12" s="69"/>
    </row>
    <row r="13" spans="1:26" ht="30" customHeight="1" x14ac:dyDescent="0.25">
      <c r="A13" s="24">
        <v>1</v>
      </c>
      <c r="B13" s="24">
        <v>1</v>
      </c>
      <c r="C13" s="45" t="s">
        <v>44</v>
      </c>
      <c r="D13" s="300">
        <v>2314</v>
      </c>
      <c r="E13" s="300">
        <f>ROUND(D13/7*5,0)</f>
        <v>1653</v>
      </c>
      <c r="F13" s="300">
        <v>1224</v>
      </c>
      <c r="G13" s="300">
        <f t="shared" si="7"/>
        <v>74.047186932849357</v>
      </c>
      <c r="H13" s="284">
        <v>6708.4264799999992</v>
      </c>
      <c r="I13" s="284">
        <v>6708.4264799999992</v>
      </c>
      <c r="J13" s="284">
        <v>6708.4264799999992</v>
      </c>
      <c r="K13" s="284">
        <v>1677.10662</v>
      </c>
      <c r="L13" s="284">
        <v>1677.10662</v>
      </c>
      <c r="M13" s="284">
        <v>1677.10662</v>
      </c>
      <c r="N13" s="284">
        <v>1677.10662</v>
      </c>
      <c r="O13" s="284">
        <v>1677.10662</v>
      </c>
      <c r="P13" s="284">
        <v>3912.9803999999999</v>
      </c>
      <c r="Q13" s="284">
        <v>3726.1879199999998</v>
      </c>
      <c r="R13" s="602">
        <f>H13/12*$C$3+(I13-H13)/11*9+(J13-I13)/10*8+(K13-J13)/9*7+(L13-K13)/8*6+(M13-L13)/7*5+(N13-M13)/6*4+(O13-N13)/5*3+(P13-O13)/4*2+(Q13-P13)/3*1</f>
        <v>2732.7793499999993</v>
      </c>
      <c r="S13" s="284">
        <f>V13-U13</f>
        <v>2010.9784500000028</v>
      </c>
      <c r="T13" s="284">
        <f t="shared" si="0"/>
        <v>-721.80089999999655</v>
      </c>
      <c r="U13" s="284">
        <v>-1.27728</v>
      </c>
      <c r="V13" s="284">
        <v>2009.7011700000028</v>
      </c>
      <c r="W13" s="298">
        <f t="shared" si="6"/>
        <v>73.587296757054432</v>
      </c>
      <c r="X13" s="589"/>
      <c r="Y13" s="69"/>
    </row>
    <row r="14" spans="1:26" ht="76.5" customHeight="1" x14ac:dyDescent="0.25">
      <c r="A14" s="24">
        <v>1</v>
      </c>
      <c r="B14" s="24">
        <v>1</v>
      </c>
      <c r="C14" s="110" t="s">
        <v>66</v>
      </c>
      <c r="D14" s="300">
        <f>SUM(D15)</f>
        <v>3599</v>
      </c>
      <c r="E14" s="300">
        <f t="shared" ref="E14:R14" si="8">SUM(E15)</f>
        <v>2571</v>
      </c>
      <c r="F14" s="300">
        <f>F15</f>
        <v>2104</v>
      </c>
      <c r="G14" s="300">
        <f t="shared" si="7"/>
        <v>81.835861532477637</v>
      </c>
      <c r="H14" s="284">
        <f t="shared" ref="H14:Q14" si="9">SUM(H15)</f>
        <v>7424.9340000000002</v>
      </c>
      <c r="I14" s="284">
        <f t="shared" si="9"/>
        <v>7424.9340000000002</v>
      </c>
      <c r="J14" s="284">
        <f t="shared" si="9"/>
        <v>7424.9340000000002</v>
      </c>
      <c r="K14" s="284">
        <f t="shared" si="9"/>
        <v>1856.2335</v>
      </c>
      <c r="L14" s="284">
        <f t="shared" si="9"/>
        <v>1856.2335</v>
      </c>
      <c r="M14" s="284">
        <f t="shared" si="9"/>
        <v>1856.2335</v>
      </c>
      <c r="N14" s="284">
        <f t="shared" si="9"/>
        <v>1856.2335</v>
      </c>
      <c r="O14" s="284">
        <f t="shared" si="9"/>
        <v>1856.2335</v>
      </c>
      <c r="P14" s="284">
        <f t="shared" si="9"/>
        <v>4331.2115000000003</v>
      </c>
      <c r="Q14" s="284">
        <f t="shared" si="9"/>
        <v>4124.9314999999997</v>
      </c>
      <c r="R14" s="602">
        <f t="shared" si="8"/>
        <v>3024.9624999999992</v>
      </c>
      <c r="S14" s="284">
        <f>S15</f>
        <v>2504.1068099999998</v>
      </c>
      <c r="T14" s="284">
        <f>T15</f>
        <v>-520.85568999999941</v>
      </c>
      <c r="U14" s="284">
        <f>U15</f>
        <v>-6.65151</v>
      </c>
      <c r="V14" s="284">
        <f>V15</f>
        <v>2497.4552999999996</v>
      </c>
      <c r="W14" s="298">
        <f t="shared" si="6"/>
        <v>82.781416629131783</v>
      </c>
      <c r="X14" s="589"/>
      <c r="Y14" s="69"/>
    </row>
    <row r="15" spans="1:26" ht="30" customHeight="1" x14ac:dyDescent="0.25">
      <c r="A15" s="24">
        <v>1</v>
      </c>
      <c r="B15" s="24">
        <v>1</v>
      </c>
      <c r="C15" s="162" t="s">
        <v>62</v>
      </c>
      <c r="D15" s="300">
        <v>3599</v>
      </c>
      <c r="E15" s="604">
        <f>ROUND(D15/7*5,0)</f>
        <v>2571</v>
      </c>
      <c r="F15" s="298">
        <v>2104</v>
      </c>
      <c r="G15" s="298">
        <f t="shared" si="7"/>
        <v>81.835861532477637</v>
      </c>
      <c r="H15" s="284">
        <v>7424.9340000000002</v>
      </c>
      <c r="I15" s="284">
        <v>7424.9340000000002</v>
      </c>
      <c r="J15" s="284">
        <v>7424.9340000000002</v>
      </c>
      <c r="K15" s="284">
        <v>1856.2335</v>
      </c>
      <c r="L15" s="284">
        <v>1856.2335</v>
      </c>
      <c r="M15" s="284">
        <v>1856.2335</v>
      </c>
      <c r="N15" s="284">
        <v>1856.2335</v>
      </c>
      <c r="O15" s="284">
        <v>1856.2335</v>
      </c>
      <c r="P15" s="284">
        <v>4331.2115000000003</v>
      </c>
      <c r="Q15" s="284">
        <v>4124.9314999999997</v>
      </c>
      <c r="R15" s="602">
        <f>H15/12*$C$3+(I15-H15)/11*9+(J15-I15)/10*8+(K15-J15)/9*7+(L15-K15)/8*6+(M15-L15)/7*5+(N15-M15)/6*4+(O15-N15)/5*3+(P15-O15)/4*2+(Q15-P15)/3*1</f>
        <v>3024.9624999999992</v>
      </c>
      <c r="S15" s="284">
        <f>V15-U15</f>
        <v>2504.1068099999998</v>
      </c>
      <c r="T15" s="284">
        <f t="shared" si="0"/>
        <v>-520.85568999999941</v>
      </c>
      <c r="U15" s="284">
        <v>-6.65151</v>
      </c>
      <c r="V15" s="284">
        <v>2497.4552999999996</v>
      </c>
      <c r="W15" s="298">
        <f t="shared" si="6"/>
        <v>82.781416629131783</v>
      </c>
      <c r="X15" s="589"/>
      <c r="Y15" s="69"/>
    </row>
    <row r="16" spans="1:26" ht="32.25" customHeight="1" thickBot="1" x14ac:dyDescent="0.3">
      <c r="C16" s="621" t="s">
        <v>89</v>
      </c>
      <c r="D16" s="300"/>
      <c r="E16" s="606"/>
      <c r="F16" s="300"/>
      <c r="G16" s="300"/>
      <c r="H16" s="284"/>
      <c r="I16" s="284"/>
      <c r="J16" s="284"/>
      <c r="K16" s="284"/>
      <c r="L16" s="284"/>
      <c r="M16" s="284"/>
      <c r="N16" s="284"/>
      <c r="O16" s="284"/>
      <c r="P16" s="284"/>
      <c r="Q16" s="284"/>
      <c r="R16" s="602"/>
      <c r="S16" s="284"/>
      <c r="T16" s="284"/>
      <c r="U16" s="284"/>
      <c r="V16" s="284"/>
      <c r="W16" s="298"/>
      <c r="X16" s="589"/>
      <c r="Y16" s="69"/>
    </row>
    <row r="17" spans="1:25" ht="15.75" thickBot="1" x14ac:dyDescent="0.3">
      <c r="A17" s="24">
        <v>1</v>
      </c>
      <c r="B17" s="24">
        <v>1</v>
      </c>
      <c r="C17" s="169" t="s">
        <v>140</v>
      </c>
      <c r="D17" s="301"/>
      <c r="E17" s="301"/>
      <c r="F17" s="301"/>
      <c r="G17" s="302"/>
      <c r="H17" s="303">
        <f t="shared" ref="H17:P17" si="10">H11+H14</f>
        <v>52866.413440000004</v>
      </c>
      <c r="I17" s="303">
        <f t="shared" si="10"/>
        <v>52866.413440000004</v>
      </c>
      <c r="J17" s="303">
        <f t="shared" si="10"/>
        <v>52866.413440000004</v>
      </c>
      <c r="K17" s="303">
        <f t="shared" si="10"/>
        <v>13216.603360000001</v>
      </c>
      <c r="L17" s="303">
        <f t="shared" ref="L17:O17" si="11">L11+L14</f>
        <v>13216.603360000001</v>
      </c>
      <c r="M17" s="303">
        <f t="shared" si="11"/>
        <v>13216.603360000001</v>
      </c>
      <c r="N17" s="303">
        <f t="shared" si="11"/>
        <v>13216.603360000001</v>
      </c>
      <c r="O17" s="303">
        <f t="shared" si="11"/>
        <v>13216.603360000001</v>
      </c>
      <c r="P17" s="303">
        <f t="shared" si="10"/>
        <v>30838.741170000001</v>
      </c>
      <c r="Q17" s="303">
        <f t="shared" ref="Q17" si="12">Q11+Q14</f>
        <v>29368.975730000002</v>
      </c>
      <c r="R17" s="603">
        <f t="shared" ref="R17:V17" si="13">R11+R14</f>
        <v>21537.750451666667</v>
      </c>
      <c r="S17" s="303">
        <f t="shared" si="13"/>
        <v>14938.369270000003</v>
      </c>
      <c r="T17" s="304">
        <f t="shared" si="13"/>
        <v>-6599.381181666663</v>
      </c>
      <c r="U17" s="304">
        <f t="shared" si="13"/>
        <v>-32.410760000000003</v>
      </c>
      <c r="V17" s="304">
        <f t="shared" si="13"/>
        <v>14905.958510000002</v>
      </c>
      <c r="W17" s="305">
        <f t="shared" si="6"/>
        <v>69.359004337632754</v>
      </c>
      <c r="X17" s="589"/>
      <c r="Y17" s="69"/>
    </row>
    <row r="18" spans="1:25" ht="15" customHeight="1" x14ac:dyDescent="0.25">
      <c r="A18" s="24">
        <v>1</v>
      </c>
      <c r="B18" s="24">
        <v>1</v>
      </c>
      <c r="C18" s="18"/>
      <c r="D18" s="306"/>
      <c r="E18" s="306"/>
      <c r="F18" s="306"/>
      <c r="G18" s="306"/>
      <c r="H18" s="307"/>
      <c r="I18" s="307"/>
      <c r="J18" s="307"/>
      <c r="K18" s="307"/>
      <c r="L18" s="307"/>
      <c r="M18" s="307"/>
      <c r="N18" s="307"/>
      <c r="O18" s="307"/>
      <c r="P18" s="307"/>
      <c r="Q18" s="307"/>
      <c r="R18" s="308"/>
      <c r="S18" s="308"/>
      <c r="T18" s="308">
        <f t="shared" si="0"/>
        <v>0</v>
      </c>
      <c r="U18" s="308"/>
      <c r="V18" s="308"/>
      <c r="W18" s="309"/>
      <c r="X18" s="589"/>
      <c r="Y18" s="69"/>
    </row>
    <row r="19" spans="1:25" ht="43.5" x14ac:dyDescent="0.25">
      <c r="A19" s="24">
        <v>1</v>
      </c>
      <c r="B19" s="24">
        <v>1</v>
      </c>
      <c r="C19" s="47" t="s">
        <v>90</v>
      </c>
      <c r="D19" s="281"/>
      <c r="E19" s="281"/>
      <c r="F19" s="281"/>
      <c r="G19" s="281"/>
      <c r="H19" s="283"/>
      <c r="I19" s="283"/>
      <c r="J19" s="283"/>
      <c r="K19" s="283"/>
      <c r="L19" s="283"/>
      <c r="M19" s="283"/>
      <c r="N19" s="283"/>
      <c r="O19" s="283"/>
      <c r="P19" s="283"/>
      <c r="Q19" s="283"/>
      <c r="R19" s="283"/>
      <c r="S19" s="283"/>
      <c r="T19" s="283">
        <f t="shared" si="0"/>
        <v>0</v>
      </c>
      <c r="U19" s="283"/>
      <c r="V19" s="283"/>
      <c r="W19" s="281"/>
      <c r="X19" s="589"/>
      <c r="Y19" s="69"/>
    </row>
    <row r="20" spans="1:25" ht="30" customHeight="1" x14ac:dyDescent="0.25">
      <c r="A20" s="24">
        <v>1</v>
      </c>
      <c r="B20" s="24">
        <v>1</v>
      </c>
      <c r="C20" s="110" t="s">
        <v>74</v>
      </c>
      <c r="D20" s="298">
        <f>SUM(D21:D22)</f>
        <v>98</v>
      </c>
      <c r="E20" s="298">
        <f>SUM(E21:E22)</f>
        <v>70</v>
      </c>
      <c r="F20" s="298">
        <f>SUM(F21:F22)</f>
        <v>70</v>
      </c>
      <c r="G20" s="298">
        <f t="shared" ref="G20:G25" si="14">F20/E20*100</f>
        <v>100</v>
      </c>
      <c r="H20" s="284">
        <f t="shared" ref="H20:P20" si="15">SUM(H21:H22)</f>
        <v>1124.3277499999999</v>
      </c>
      <c r="I20" s="284">
        <f t="shared" si="15"/>
        <v>1124.3277499999999</v>
      </c>
      <c r="J20" s="284">
        <f t="shared" si="15"/>
        <v>1124.3277499999999</v>
      </c>
      <c r="K20" s="284">
        <f t="shared" si="15"/>
        <v>281.08193749999998</v>
      </c>
      <c r="L20" s="284">
        <f t="shared" ref="L20:O20" si="16">SUM(L21:L22)</f>
        <v>281.08193749999998</v>
      </c>
      <c r="M20" s="284">
        <f t="shared" si="16"/>
        <v>281.08193749999998</v>
      </c>
      <c r="N20" s="284">
        <f t="shared" si="16"/>
        <v>281.08193749999998</v>
      </c>
      <c r="O20" s="284">
        <f t="shared" si="16"/>
        <v>281.08193749999998</v>
      </c>
      <c r="P20" s="284">
        <f t="shared" si="15"/>
        <v>655.85784999999987</v>
      </c>
      <c r="Q20" s="284">
        <f t="shared" ref="Q20" si="17">SUM(Q21:Q22)</f>
        <v>623.73419999999987</v>
      </c>
      <c r="R20" s="602">
        <f t="shared" ref="R20:V20" si="18">SUM(R21:R22)</f>
        <v>457.76201041666661</v>
      </c>
      <c r="S20" s="284">
        <f t="shared" si="18"/>
        <v>447.55156999999997</v>
      </c>
      <c r="T20" s="284">
        <f t="shared" si="18"/>
        <v>-10.210440416666643</v>
      </c>
      <c r="U20" s="284">
        <f t="shared" si="18"/>
        <v>0</v>
      </c>
      <c r="V20" s="284">
        <f t="shared" si="18"/>
        <v>447.55156999999997</v>
      </c>
      <c r="W20" s="298">
        <f t="shared" ref="W20:W26" si="19">S20/R20*100</f>
        <v>97.769487160506657</v>
      </c>
      <c r="X20" s="589"/>
      <c r="Y20" s="69"/>
    </row>
    <row r="21" spans="1:25" ht="30" x14ac:dyDescent="0.25">
      <c r="A21" s="24">
        <v>1</v>
      </c>
      <c r="B21" s="24">
        <v>1</v>
      </c>
      <c r="C21" s="45" t="s">
        <v>68</v>
      </c>
      <c r="D21" s="298">
        <v>50</v>
      </c>
      <c r="E21" s="299">
        <f>ROUND(D21/7*5,0)</f>
        <v>36</v>
      </c>
      <c r="F21" s="298">
        <v>32</v>
      </c>
      <c r="G21" s="298">
        <f t="shared" si="14"/>
        <v>88.888888888888886</v>
      </c>
      <c r="H21" s="284">
        <v>578.22569999999996</v>
      </c>
      <c r="I21" s="284">
        <v>578.22569999999996</v>
      </c>
      <c r="J21" s="284">
        <v>578.22569999999996</v>
      </c>
      <c r="K21" s="284">
        <v>144.55642499999999</v>
      </c>
      <c r="L21" s="284">
        <v>144.55642499999999</v>
      </c>
      <c r="M21" s="284">
        <v>144.55642499999999</v>
      </c>
      <c r="N21" s="284">
        <v>144.55642499999999</v>
      </c>
      <c r="O21" s="284">
        <v>144.55642499999999</v>
      </c>
      <c r="P21" s="284">
        <v>334.62134999999995</v>
      </c>
      <c r="Q21" s="284">
        <v>315.34715999999997</v>
      </c>
      <c r="R21" s="602">
        <f t="shared" ref="R21:R22" si="20">H21/12*$C$3+(I21-H21)/11*9+(J21-I21)/10*8+(K21-J21)/9*7+(L21-K21)/8*6+(M21-L21)/7*5+(N21-M21)/6*4+(O21-N21)/5*3+(P21-O21)/4*2+(Q21-P21)/3*1</f>
        <v>233.16415749999999</v>
      </c>
      <c r="S21" s="284">
        <f>V21-U21</f>
        <v>204.44800000000001</v>
      </c>
      <c r="T21" s="284">
        <f t="shared" si="0"/>
        <v>-28.71615749999998</v>
      </c>
      <c r="U21" s="284"/>
      <c r="V21" s="284">
        <v>204.44800000000001</v>
      </c>
      <c r="W21" s="298">
        <f t="shared" si="19"/>
        <v>87.684145879068069</v>
      </c>
      <c r="X21" s="589"/>
      <c r="Y21" s="69"/>
    </row>
    <row r="22" spans="1:25" ht="30" x14ac:dyDescent="0.25">
      <c r="A22" s="24">
        <v>1</v>
      </c>
      <c r="B22" s="24">
        <v>1</v>
      </c>
      <c r="C22" s="45" t="s">
        <v>69</v>
      </c>
      <c r="D22" s="298">
        <v>48</v>
      </c>
      <c r="E22" s="299">
        <f>ROUND(D22/7*5,0)</f>
        <v>34</v>
      </c>
      <c r="F22" s="298">
        <v>38</v>
      </c>
      <c r="G22" s="298">
        <f t="shared" si="14"/>
        <v>111.76470588235294</v>
      </c>
      <c r="H22" s="284">
        <v>546.10204999999996</v>
      </c>
      <c r="I22" s="284">
        <v>546.10204999999996</v>
      </c>
      <c r="J22" s="284">
        <v>546.10204999999996</v>
      </c>
      <c r="K22" s="284">
        <v>136.52551249999999</v>
      </c>
      <c r="L22" s="284">
        <v>136.52551249999999</v>
      </c>
      <c r="M22" s="284">
        <v>136.52551249999999</v>
      </c>
      <c r="N22" s="284">
        <v>136.52551249999999</v>
      </c>
      <c r="O22" s="284">
        <v>136.52551249999999</v>
      </c>
      <c r="P22" s="284">
        <v>321.23649999999998</v>
      </c>
      <c r="Q22" s="284">
        <v>308.38703999999996</v>
      </c>
      <c r="R22" s="602">
        <f t="shared" si="20"/>
        <v>224.59785291666665</v>
      </c>
      <c r="S22" s="284">
        <f>V22-U22</f>
        <v>243.10356999999999</v>
      </c>
      <c r="T22" s="284">
        <f t="shared" si="0"/>
        <v>18.505717083333337</v>
      </c>
      <c r="U22" s="284">
        <v>0</v>
      </c>
      <c r="V22" s="284">
        <v>243.10356999999999</v>
      </c>
      <c r="W22" s="298">
        <f t="shared" si="19"/>
        <v>108.23948975603057</v>
      </c>
      <c r="X22" s="589"/>
      <c r="Y22" s="69"/>
    </row>
    <row r="23" spans="1:25" ht="30" x14ac:dyDescent="0.25">
      <c r="A23" s="24">
        <v>1</v>
      </c>
      <c r="B23" s="24">
        <v>1</v>
      </c>
      <c r="C23" s="110" t="s">
        <v>66</v>
      </c>
      <c r="D23" s="298">
        <f>SUM(D24:D25)</f>
        <v>6719</v>
      </c>
      <c r="E23" s="298">
        <f>SUM(E24:E25)</f>
        <v>4799</v>
      </c>
      <c r="F23" s="298">
        <f>SUM(F24:F25)</f>
        <v>5097</v>
      </c>
      <c r="G23" s="298">
        <f t="shared" si="14"/>
        <v>106.20962700562617</v>
      </c>
      <c r="H23" s="284">
        <f t="shared" ref="H23:P23" si="21">SUM(H24:H25)</f>
        <v>28805.987000000001</v>
      </c>
      <c r="I23" s="284">
        <f t="shared" si="21"/>
        <v>28805.987000000001</v>
      </c>
      <c r="J23" s="284">
        <f t="shared" si="21"/>
        <v>28805.987000000001</v>
      </c>
      <c r="K23" s="284">
        <f t="shared" si="21"/>
        <v>7201.4967500000002</v>
      </c>
      <c r="L23" s="284">
        <f t="shared" ref="L23:O23" si="22">SUM(L24:L25)</f>
        <v>7201.4967500000002</v>
      </c>
      <c r="M23" s="284">
        <f t="shared" si="22"/>
        <v>7201.4967500000002</v>
      </c>
      <c r="N23" s="284">
        <f t="shared" si="22"/>
        <v>7201.4967500000002</v>
      </c>
      <c r="O23" s="284">
        <f t="shared" si="22"/>
        <v>7201.4967500000002</v>
      </c>
      <c r="P23" s="284">
        <f t="shared" si="21"/>
        <v>16803.492399999999</v>
      </c>
      <c r="Q23" s="284">
        <f t="shared" ref="Q23" si="23">SUM(Q24:Q25)</f>
        <v>16003.4674</v>
      </c>
      <c r="R23" s="602">
        <f t="shared" ref="R23:V23" si="24">SUM(R24:R25)</f>
        <v>11735.819575</v>
      </c>
      <c r="S23" s="284">
        <f t="shared" si="24"/>
        <v>10510.1697</v>
      </c>
      <c r="T23" s="284">
        <f t="shared" si="24"/>
        <v>-1225.6498749999985</v>
      </c>
      <c r="U23" s="284">
        <f t="shared" si="24"/>
        <v>-1.4791000000000001</v>
      </c>
      <c r="V23" s="284">
        <f t="shared" si="24"/>
        <v>10508.6906</v>
      </c>
      <c r="W23" s="298">
        <f t="shared" si="19"/>
        <v>89.556333350498036</v>
      </c>
      <c r="X23" s="589"/>
      <c r="Y23" s="69"/>
    </row>
    <row r="24" spans="1:25" ht="60" x14ac:dyDescent="0.25">
      <c r="A24" s="24">
        <v>1</v>
      </c>
      <c r="B24" s="24">
        <v>1</v>
      </c>
      <c r="C24" s="45" t="s">
        <v>72</v>
      </c>
      <c r="D24" s="298">
        <v>5222</v>
      </c>
      <c r="E24" s="299">
        <f>ROUND(D24/7*5,0)</f>
        <v>3730</v>
      </c>
      <c r="F24" s="299">
        <v>4118</v>
      </c>
      <c r="G24" s="298">
        <f t="shared" si="14"/>
        <v>110.40214477211796</v>
      </c>
      <c r="H24" s="284">
        <v>25662</v>
      </c>
      <c r="I24" s="284">
        <v>25662</v>
      </c>
      <c r="J24" s="284">
        <v>25662</v>
      </c>
      <c r="K24" s="284">
        <v>6415.5</v>
      </c>
      <c r="L24" s="284">
        <v>6415.5</v>
      </c>
      <c r="M24" s="284">
        <v>6415.5</v>
      </c>
      <c r="N24" s="284">
        <v>6415.5</v>
      </c>
      <c r="O24" s="284">
        <v>6415.5</v>
      </c>
      <c r="P24" s="284">
        <v>14969.5972</v>
      </c>
      <c r="Q24" s="284">
        <v>14257.0672</v>
      </c>
      <c r="R24" s="602">
        <f t="shared" ref="R24:R25" si="25">H24/12*$C$3+(I24-H24)/11*9+(J24-I24)/10*8+(K24-J24)/9*7+(L24-K24)/8*6+(M24-L24)/7*5+(N24-M24)/6*4+(O24-N24)/5*3+(P24-O24)/4*2+(Q24-P24)/3*1</f>
        <v>10455.0386</v>
      </c>
      <c r="S24" s="284">
        <f>V24-U24</f>
        <v>9250.892240000001</v>
      </c>
      <c r="T24" s="284">
        <f t="shared" si="0"/>
        <v>-1204.1463599999988</v>
      </c>
      <c r="U24" s="284">
        <v>-1.4791000000000001</v>
      </c>
      <c r="V24" s="284">
        <v>9249.4131400000006</v>
      </c>
      <c r="W24" s="298">
        <f t="shared" si="19"/>
        <v>88.482621575400032</v>
      </c>
      <c r="X24" s="589"/>
      <c r="Y24" s="69"/>
    </row>
    <row r="25" spans="1:25" ht="45.75" thickBot="1" x14ac:dyDescent="0.3">
      <c r="A25" s="24">
        <v>1</v>
      </c>
      <c r="B25" s="24">
        <v>1</v>
      </c>
      <c r="C25" s="45" t="s">
        <v>63</v>
      </c>
      <c r="D25" s="298">
        <v>1497</v>
      </c>
      <c r="E25" s="299">
        <f>ROUND(D25/7*5,0)</f>
        <v>1069</v>
      </c>
      <c r="F25" s="299">
        <v>979</v>
      </c>
      <c r="G25" s="298">
        <f t="shared" si="14"/>
        <v>91.580916744621149</v>
      </c>
      <c r="H25" s="284">
        <v>3143.9869999999996</v>
      </c>
      <c r="I25" s="284">
        <v>3143.9869999999996</v>
      </c>
      <c r="J25" s="284">
        <v>3143.9869999999996</v>
      </c>
      <c r="K25" s="284">
        <v>785.99674999999979</v>
      </c>
      <c r="L25" s="284">
        <v>785.99674999999979</v>
      </c>
      <c r="M25" s="284">
        <v>785.99674999999979</v>
      </c>
      <c r="N25" s="284">
        <v>785.99674999999979</v>
      </c>
      <c r="O25" s="284">
        <v>785.99674999999979</v>
      </c>
      <c r="P25" s="284">
        <v>1833.8951999999999</v>
      </c>
      <c r="Q25" s="284">
        <v>1746.4002</v>
      </c>
      <c r="R25" s="602">
        <f t="shared" si="25"/>
        <v>1280.7809749999997</v>
      </c>
      <c r="S25" s="284">
        <f t="shared" ref="S25" si="26">V25-U25</f>
        <v>1259.27746</v>
      </c>
      <c r="T25" s="284">
        <f t="shared" si="0"/>
        <v>-21.503514999999652</v>
      </c>
      <c r="U25" s="284">
        <v>0</v>
      </c>
      <c r="V25" s="284">
        <v>1259.27746</v>
      </c>
      <c r="W25" s="298">
        <f t="shared" si="19"/>
        <v>98.321062272181265</v>
      </c>
      <c r="X25" s="589"/>
      <c r="Y25" s="69"/>
    </row>
    <row r="26" spans="1:25" ht="15.75" thickBot="1" x14ac:dyDescent="0.3">
      <c r="A26" s="24">
        <v>1</v>
      </c>
      <c r="B26" s="24">
        <v>1</v>
      </c>
      <c r="C26" s="78" t="s">
        <v>140</v>
      </c>
      <c r="D26" s="310"/>
      <c r="E26" s="305"/>
      <c r="F26" s="311"/>
      <c r="G26" s="312"/>
      <c r="H26" s="313">
        <f t="shared" ref="H26:P26" si="27">H20+H23</f>
        <v>29930.314750000001</v>
      </c>
      <c r="I26" s="313">
        <f t="shared" si="27"/>
        <v>29930.314750000001</v>
      </c>
      <c r="J26" s="313">
        <f t="shared" si="27"/>
        <v>29930.314750000001</v>
      </c>
      <c r="K26" s="313">
        <f t="shared" si="27"/>
        <v>7482.5786875000003</v>
      </c>
      <c r="L26" s="313">
        <f t="shared" ref="L26:O26" si="28">L20+L23</f>
        <v>7482.5786875000003</v>
      </c>
      <c r="M26" s="313">
        <f t="shared" si="28"/>
        <v>7482.5786875000003</v>
      </c>
      <c r="N26" s="313">
        <f t="shared" si="28"/>
        <v>7482.5786875000003</v>
      </c>
      <c r="O26" s="313">
        <f t="shared" si="28"/>
        <v>7482.5786875000003</v>
      </c>
      <c r="P26" s="313">
        <f t="shared" si="27"/>
        <v>17459.35025</v>
      </c>
      <c r="Q26" s="313">
        <f t="shared" ref="Q26" si="29">Q20+Q23</f>
        <v>16627.2016</v>
      </c>
      <c r="R26" s="313">
        <f t="shared" ref="R26:V26" si="30">R20+R23</f>
        <v>12193.581585416667</v>
      </c>
      <c r="S26" s="313">
        <f t="shared" si="30"/>
        <v>10957.72127</v>
      </c>
      <c r="T26" s="313">
        <f t="shared" si="30"/>
        <v>-1235.8603154166651</v>
      </c>
      <c r="U26" s="313">
        <f t="shared" si="30"/>
        <v>-1.4791000000000001</v>
      </c>
      <c r="V26" s="313">
        <f t="shared" si="30"/>
        <v>10956.24217</v>
      </c>
      <c r="W26" s="314">
        <f t="shared" si="19"/>
        <v>89.864665219489439</v>
      </c>
      <c r="X26" s="589"/>
      <c r="Y26" s="69"/>
    </row>
    <row r="27" spans="1:25" ht="15" customHeight="1" x14ac:dyDescent="0.25">
      <c r="A27" s="24">
        <v>1</v>
      </c>
      <c r="B27" s="24">
        <v>1</v>
      </c>
      <c r="C27" s="53"/>
      <c r="D27" s="315"/>
      <c r="E27" s="315"/>
      <c r="F27" s="316"/>
      <c r="G27" s="315"/>
      <c r="H27" s="317"/>
      <c r="I27" s="317"/>
      <c r="J27" s="317"/>
      <c r="K27" s="317"/>
      <c r="L27" s="317"/>
      <c r="M27" s="317"/>
      <c r="N27" s="317"/>
      <c r="O27" s="317"/>
      <c r="P27" s="317"/>
      <c r="Q27" s="317"/>
      <c r="R27" s="317"/>
      <c r="S27" s="318"/>
      <c r="T27" s="318">
        <f t="shared" si="0"/>
        <v>0</v>
      </c>
      <c r="U27" s="318"/>
      <c r="V27" s="318"/>
      <c r="W27" s="319"/>
      <c r="X27" s="589"/>
      <c r="Y27" s="69"/>
    </row>
    <row r="28" spans="1:25" ht="29.25" customHeight="1" x14ac:dyDescent="0.25">
      <c r="A28" s="24">
        <v>1</v>
      </c>
      <c r="B28" s="24">
        <v>1</v>
      </c>
      <c r="C28" s="47" t="s">
        <v>91</v>
      </c>
      <c r="D28" s="281"/>
      <c r="E28" s="281"/>
      <c r="F28" s="281"/>
      <c r="G28" s="281"/>
      <c r="H28" s="320"/>
      <c r="I28" s="320"/>
      <c r="J28" s="320"/>
      <c r="K28" s="320"/>
      <c r="L28" s="320"/>
      <c r="M28" s="320"/>
      <c r="N28" s="320"/>
      <c r="O28" s="320"/>
      <c r="P28" s="320"/>
      <c r="Q28" s="320"/>
      <c r="R28" s="320"/>
      <c r="S28" s="321"/>
      <c r="T28" s="321">
        <f t="shared" si="0"/>
        <v>0</v>
      </c>
      <c r="U28" s="321"/>
      <c r="V28" s="321"/>
      <c r="W28" s="322"/>
      <c r="X28" s="589"/>
      <c r="Y28" s="69"/>
    </row>
    <row r="29" spans="1:25" ht="33.6" customHeight="1" x14ac:dyDescent="0.25">
      <c r="A29" s="24">
        <v>1</v>
      </c>
      <c r="B29" s="24">
        <v>1</v>
      </c>
      <c r="C29" s="110" t="s">
        <v>74</v>
      </c>
      <c r="D29" s="298">
        <f>SUM(D30:D31)</f>
        <v>191</v>
      </c>
      <c r="E29" s="298">
        <f>SUM(E30:E31)</f>
        <v>136</v>
      </c>
      <c r="F29" s="298">
        <f>SUM(F30:F31)</f>
        <v>303</v>
      </c>
      <c r="G29" s="298">
        <f t="shared" ref="G29:G34" si="31">F29/E29*100</f>
        <v>222.79411764705884</v>
      </c>
      <c r="H29" s="284">
        <f t="shared" ref="H29:P29" si="32">SUM(H30:H31)</f>
        <v>2197.2576599999998</v>
      </c>
      <c r="I29" s="284">
        <f t="shared" si="32"/>
        <v>2197.2576599999998</v>
      </c>
      <c r="J29" s="284">
        <f t="shared" si="32"/>
        <v>2197.2576599999998</v>
      </c>
      <c r="K29" s="284">
        <f t="shared" si="32"/>
        <v>549.31441499999994</v>
      </c>
      <c r="L29" s="284">
        <f t="shared" ref="L29:O29" si="33">SUM(L30:L31)</f>
        <v>549.31441499999994</v>
      </c>
      <c r="M29" s="284">
        <f t="shared" si="33"/>
        <v>549.31441499999994</v>
      </c>
      <c r="N29" s="284">
        <f t="shared" si="33"/>
        <v>549.31441499999994</v>
      </c>
      <c r="O29" s="284">
        <f t="shared" si="33"/>
        <v>549.31441499999994</v>
      </c>
      <c r="P29" s="284">
        <f t="shared" si="32"/>
        <v>1281.7336399999999</v>
      </c>
      <c r="Q29" s="284">
        <f t="shared" ref="Q29" si="34">SUM(Q30:Q31)</f>
        <v>1223.9110699999999</v>
      </c>
      <c r="R29" s="602">
        <f t="shared" ref="R29:V29" si="35">SUM(R30:R31)</f>
        <v>896.2498374999999</v>
      </c>
      <c r="S29" s="284">
        <f t="shared" si="35"/>
        <v>1942.3866199999998</v>
      </c>
      <c r="T29" s="284">
        <f t="shared" si="35"/>
        <v>1046.1367825</v>
      </c>
      <c r="U29" s="284">
        <f t="shared" si="35"/>
        <v>-5.4683999999999999</v>
      </c>
      <c r="V29" s="284">
        <f t="shared" si="35"/>
        <v>1936.91822</v>
      </c>
      <c r="W29" s="298">
        <f t="shared" ref="W29:W35" si="36">S29/R29*100</f>
        <v>216.72379047990626</v>
      </c>
      <c r="X29" s="589"/>
      <c r="Y29" s="69"/>
    </row>
    <row r="30" spans="1:25" ht="30" customHeight="1" x14ac:dyDescent="0.25">
      <c r="A30" s="24">
        <v>1</v>
      </c>
      <c r="B30" s="24">
        <v>1</v>
      </c>
      <c r="C30" s="45" t="s">
        <v>68</v>
      </c>
      <c r="D30" s="298">
        <v>49</v>
      </c>
      <c r="E30" s="299">
        <f>ROUND(D30/7*5,0)</f>
        <v>35</v>
      </c>
      <c r="F30" s="299">
        <v>92</v>
      </c>
      <c r="G30" s="298">
        <f t="shared" si="31"/>
        <v>262.85714285714283</v>
      </c>
      <c r="H30" s="284">
        <v>558.95150999999998</v>
      </c>
      <c r="I30" s="284">
        <v>558.95150999999998</v>
      </c>
      <c r="J30" s="284">
        <v>558.95150999999998</v>
      </c>
      <c r="K30" s="284">
        <v>139.7378775</v>
      </c>
      <c r="L30" s="284">
        <v>139.7378775</v>
      </c>
      <c r="M30" s="284">
        <v>139.7378775</v>
      </c>
      <c r="N30" s="284">
        <v>139.7378775</v>
      </c>
      <c r="O30" s="284">
        <v>139.7378775</v>
      </c>
      <c r="P30" s="284">
        <v>324.44887</v>
      </c>
      <c r="Q30" s="284">
        <v>311.59940999999998</v>
      </c>
      <c r="R30" s="602">
        <f t="shared" ref="R30:R31" si="37">H30/12*$C$3+(I30-H30)/11*9+(J30-I30)/10*8+(K30-J30)/9*7+(L30-K30)/8*6+(M30-L30)/7*5+(N30-M30)/6*4+(O30-N30)/5*3+(P30-O30)/4*2+(Q30-P30)/3*1</f>
        <v>227.81022041666668</v>
      </c>
      <c r="S30" s="284">
        <f t="shared" ref="S30:S34" si="38">V30-U30</f>
        <v>589.21719999999993</v>
      </c>
      <c r="T30" s="284">
        <f t="shared" si="0"/>
        <v>361.40697958333328</v>
      </c>
      <c r="U30" s="284">
        <v>-5.4683999999999999</v>
      </c>
      <c r="V30" s="284">
        <v>583.74879999999996</v>
      </c>
      <c r="W30" s="298">
        <f t="shared" si="36"/>
        <v>258.64388301908366</v>
      </c>
      <c r="X30" s="589"/>
      <c r="Y30" s="69"/>
    </row>
    <row r="31" spans="1:25" ht="36" customHeight="1" x14ac:dyDescent="0.25">
      <c r="A31" s="24">
        <v>1</v>
      </c>
      <c r="B31" s="24">
        <v>1</v>
      </c>
      <c r="C31" s="45" t="s">
        <v>69</v>
      </c>
      <c r="D31" s="298">
        <v>142</v>
      </c>
      <c r="E31" s="299">
        <f>ROUND(D31/7*5,0)</f>
        <v>101</v>
      </c>
      <c r="F31" s="298">
        <v>211</v>
      </c>
      <c r="G31" s="298">
        <f t="shared" si="31"/>
        <v>208.91089108910893</v>
      </c>
      <c r="H31" s="284">
        <v>1638.3061499999999</v>
      </c>
      <c r="I31" s="284">
        <v>1638.3061499999999</v>
      </c>
      <c r="J31" s="284">
        <v>1638.3061499999999</v>
      </c>
      <c r="K31" s="284">
        <v>409.57653749999997</v>
      </c>
      <c r="L31" s="284">
        <v>409.57653749999997</v>
      </c>
      <c r="M31" s="284">
        <v>409.57653749999997</v>
      </c>
      <c r="N31" s="284">
        <v>409.57653749999997</v>
      </c>
      <c r="O31" s="284">
        <v>409.57653749999997</v>
      </c>
      <c r="P31" s="284">
        <v>957.28476999999987</v>
      </c>
      <c r="Q31" s="284">
        <v>912.31165999999996</v>
      </c>
      <c r="R31" s="602">
        <f t="shared" si="37"/>
        <v>668.43961708333325</v>
      </c>
      <c r="S31" s="284">
        <f t="shared" si="38"/>
        <v>1353.1694199999999</v>
      </c>
      <c r="T31" s="284">
        <f t="shared" si="0"/>
        <v>684.7298029166667</v>
      </c>
      <c r="U31" s="284">
        <v>0</v>
      </c>
      <c r="V31" s="284">
        <v>1353.1694199999999</v>
      </c>
      <c r="W31" s="298">
        <f t="shared" si="36"/>
        <v>202.43704673047569</v>
      </c>
      <c r="X31" s="589"/>
      <c r="Y31" s="69"/>
    </row>
    <row r="32" spans="1:25" ht="30" x14ac:dyDescent="0.25">
      <c r="A32" s="24">
        <v>1</v>
      </c>
      <c r="B32" s="24">
        <v>1</v>
      </c>
      <c r="C32" s="110" t="s">
        <v>66</v>
      </c>
      <c r="D32" s="298">
        <f>SUM(D33:D34)</f>
        <v>14836</v>
      </c>
      <c r="E32" s="298">
        <f>SUM(E33:E34)</f>
        <v>10597</v>
      </c>
      <c r="F32" s="298">
        <f>SUM(F33:F34)</f>
        <v>9223</v>
      </c>
      <c r="G32" s="298">
        <f t="shared" si="31"/>
        <v>87.034066245163729</v>
      </c>
      <c r="H32" s="284">
        <f t="shared" ref="H32:P32" si="39">SUM(H33:H34)</f>
        <v>67120.070000000007</v>
      </c>
      <c r="I32" s="284">
        <f t="shared" si="39"/>
        <v>67120.070000000007</v>
      </c>
      <c r="J32" s="284">
        <f t="shared" si="39"/>
        <v>67120.070000000007</v>
      </c>
      <c r="K32" s="284">
        <f t="shared" si="39"/>
        <v>16780.017499999998</v>
      </c>
      <c r="L32" s="284">
        <f t="shared" ref="L32:O32" si="40">SUM(L33:L34)</f>
        <v>16780.017499999998</v>
      </c>
      <c r="M32" s="284">
        <f t="shared" si="40"/>
        <v>16780.017499999998</v>
      </c>
      <c r="N32" s="284">
        <f t="shared" si="40"/>
        <v>16780.017499999998</v>
      </c>
      <c r="O32" s="284">
        <f t="shared" si="40"/>
        <v>16780.017499999998</v>
      </c>
      <c r="P32" s="284">
        <f t="shared" si="39"/>
        <v>39153.374199999998</v>
      </c>
      <c r="Q32" s="284">
        <f t="shared" ref="Q32" si="41">SUM(Q33:Q34)</f>
        <v>37288.744399999996</v>
      </c>
      <c r="R32" s="602">
        <f t="shared" ref="R32:V32" si="42">SUM(R33:R34)</f>
        <v>27345.152583333322</v>
      </c>
      <c r="S32" s="323">
        <f t="shared" si="42"/>
        <v>25971.30452999999</v>
      </c>
      <c r="T32" s="323">
        <f t="shared" si="42"/>
        <v>-1373.8480533333316</v>
      </c>
      <c r="U32" s="323">
        <f t="shared" si="42"/>
        <v>-0.42368</v>
      </c>
      <c r="V32" s="323">
        <f t="shared" si="42"/>
        <v>25970.88084999999</v>
      </c>
      <c r="W32" s="298">
        <f t="shared" si="36"/>
        <v>94.975899113575679</v>
      </c>
      <c r="X32" s="589"/>
      <c r="Y32" s="69"/>
    </row>
    <row r="33" spans="1:26" ht="60" x14ac:dyDescent="0.25">
      <c r="A33" s="24">
        <v>1</v>
      </c>
      <c r="B33" s="24">
        <v>1</v>
      </c>
      <c r="C33" s="45" t="s">
        <v>72</v>
      </c>
      <c r="D33" s="298">
        <v>12781</v>
      </c>
      <c r="E33" s="299">
        <f>ROUND(D33/7*5,0)</f>
        <v>9129</v>
      </c>
      <c r="F33" s="299">
        <v>8240</v>
      </c>
      <c r="G33" s="298">
        <f t="shared" si="31"/>
        <v>90.261803045240441</v>
      </c>
      <c r="H33" s="284">
        <v>62803.65</v>
      </c>
      <c r="I33" s="284">
        <v>62803.65</v>
      </c>
      <c r="J33" s="284">
        <v>62803.65</v>
      </c>
      <c r="K33" s="284">
        <v>15700.912499999999</v>
      </c>
      <c r="L33" s="284">
        <v>15700.912499999999</v>
      </c>
      <c r="M33" s="284">
        <v>15700.912499999999</v>
      </c>
      <c r="N33" s="284">
        <v>15700.912499999999</v>
      </c>
      <c r="O33" s="284">
        <v>15700.912499999999</v>
      </c>
      <c r="P33" s="284">
        <v>36635.8514</v>
      </c>
      <c r="Q33" s="284">
        <v>34891.381399999998</v>
      </c>
      <c r="R33" s="602">
        <f t="shared" ref="R33:R34" si="43">H33/12*$C$3+(I33-H33)/11*9+(J33-I33)/10*8+(K33-J33)/9*7+(L33-K33)/8*6+(M33-L33)/7*5+(N33-M33)/6*4+(O33-N33)/5*3+(P33-O33)/4*2+(Q33-P33)/3*1</f>
        <v>25586.89194999999</v>
      </c>
      <c r="S33" s="284">
        <f t="shared" si="38"/>
        <v>24777.160029999992</v>
      </c>
      <c r="T33" s="284">
        <f t="shared" si="0"/>
        <v>-809.73191999999835</v>
      </c>
      <c r="U33" s="284">
        <v>-0.42368</v>
      </c>
      <c r="V33" s="284">
        <v>24776.736349999992</v>
      </c>
      <c r="W33" s="298">
        <f t="shared" si="36"/>
        <v>96.835364288940156</v>
      </c>
      <c r="X33" s="589"/>
      <c r="Y33" s="69"/>
    </row>
    <row r="34" spans="1:26" ht="45.75" thickBot="1" x14ac:dyDescent="0.3">
      <c r="A34" s="24">
        <v>1</v>
      </c>
      <c r="B34" s="24">
        <v>1</v>
      </c>
      <c r="C34" s="45" t="s">
        <v>63</v>
      </c>
      <c r="D34" s="298">
        <v>2055</v>
      </c>
      <c r="E34" s="299">
        <f>ROUND(D34/7*5,0)</f>
        <v>1468</v>
      </c>
      <c r="F34" s="299">
        <v>983</v>
      </c>
      <c r="G34" s="298">
        <f t="shared" si="31"/>
        <v>66.961852861035425</v>
      </c>
      <c r="H34" s="284">
        <v>4316.42</v>
      </c>
      <c r="I34" s="284">
        <v>4316.42</v>
      </c>
      <c r="J34" s="284">
        <v>4316.42</v>
      </c>
      <c r="K34" s="284">
        <v>1079.105</v>
      </c>
      <c r="L34" s="284">
        <v>1079.105</v>
      </c>
      <c r="M34" s="284">
        <v>1079.105</v>
      </c>
      <c r="N34" s="284">
        <v>1079.105</v>
      </c>
      <c r="O34" s="284">
        <v>1079.105</v>
      </c>
      <c r="P34" s="284">
        <v>2517.5227999999997</v>
      </c>
      <c r="Q34" s="284">
        <v>2397.3629999999998</v>
      </c>
      <c r="R34" s="602">
        <f t="shared" si="43"/>
        <v>1758.2606333333333</v>
      </c>
      <c r="S34" s="284">
        <f t="shared" si="38"/>
        <v>1194.1445000000001</v>
      </c>
      <c r="T34" s="284">
        <f t="shared" si="0"/>
        <v>-564.11613333333321</v>
      </c>
      <c r="U34" s="284">
        <v>0</v>
      </c>
      <c r="V34" s="284">
        <v>1194.1445000000001</v>
      </c>
      <c r="W34" s="298">
        <f t="shared" si="36"/>
        <v>67.91623934252145</v>
      </c>
      <c r="X34" s="589"/>
      <c r="Y34" s="69"/>
    </row>
    <row r="35" spans="1:26" s="8" customFormat="1" ht="15" customHeight="1" thickBot="1" x14ac:dyDescent="0.3">
      <c r="A35" s="24">
        <v>1</v>
      </c>
      <c r="B35" s="24">
        <v>1</v>
      </c>
      <c r="C35" s="176" t="s">
        <v>140</v>
      </c>
      <c r="D35" s="301"/>
      <c r="E35" s="301"/>
      <c r="F35" s="301"/>
      <c r="G35" s="325"/>
      <c r="H35" s="303">
        <f t="shared" ref="H35:P35" si="44">H32+H29</f>
        <v>69317.32766000001</v>
      </c>
      <c r="I35" s="303">
        <f t="shared" si="44"/>
        <v>69317.32766000001</v>
      </c>
      <c r="J35" s="303">
        <f t="shared" si="44"/>
        <v>69317.32766000001</v>
      </c>
      <c r="K35" s="303">
        <f t="shared" si="44"/>
        <v>17329.331914999999</v>
      </c>
      <c r="L35" s="303">
        <f t="shared" ref="L35:O35" si="45">L32+L29</f>
        <v>17329.331914999999</v>
      </c>
      <c r="M35" s="303">
        <f t="shared" si="45"/>
        <v>17329.331914999999</v>
      </c>
      <c r="N35" s="303">
        <f t="shared" si="45"/>
        <v>17329.331914999999</v>
      </c>
      <c r="O35" s="303">
        <f t="shared" si="45"/>
        <v>17329.331914999999</v>
      </c>
      <c r="P35" s="303">
        <f t="shared" si="44"/>
        <v>40435.107839999997</v>
      </c>
      <c r="Q35" s="303">
        <f t="shared" ref="Q35" si="46">Q32+Q29</f>
        <v>38512.655469999998</v>
      </c>
      <c r="R35" s="303">
        <f t="shared" ref="R35:V35" si="47">R32+R29</f>
        <v>28241.402420833321</v>
      </c>
      <c r="S35" s="303">
        <f t="shared" si="47"/>
        <v>27913.691149999991</v>
      </c>
      <c r="T35" s="304">
        <f t="shared" si="47"/>
        <v>-327.71127083333158</v>
      </c>
      <c r="U35" s="304">
        <f t="shared" si="47"/>
        <v>-5.89208</v>
      </c>
      <c r="V35" s="304">
        <f t="shared" si="47"/>
        <v>27907.79906999999</v>
      </c>
      <c r="W35" s="326">
        <f t="shared" si="36"/>
        <v>98.83960695028523</v>
      </c>
      <c r="X35" s="589"/>
      <c r="Y35" s="69"/>
      <c r="Z35" s="242"/>
    </row>
    <row r="36" spans="1:26" ht="15" customHeight="1" x14ac:dyDescent="0.25">
      <c r="A36" s="24">
        <v>1</v>
      </c>
      <c r="B36" s="24">
        <v>1</v>
      </c>
      <c r="C36" s="53"/>
      <c r="D36" s="319"/>
      <c r="E36" s="319"/>
      <c r="F36" s="319"/>
      <c r="G36" s="315"/>
      <c r="H36" s="317"/>
      <c r="I36" s="317"/>
      <c r="J36" s="317"/>
      <c r="K36" s="317"/>
      <c r="L36" s="317"/>
      <c r="M36" s="317"/>
      <c r="N36" s="317"/>
      <c r="O36" s="317"/>
      <c r="P36" s="317"/>
      <c r="Q36" s="317"/>
      <c r="R36" s="317"/>
      <c r="S36" s="317"/>
      <c r="T36" s="317">
        <f t="shared" si="0"/>
        <v>0</v>
      </c>
      <c r="U36" s="317"/>
      <c r="V36" s="317"/>
      <c r="W36" s="319"/>
      <c r="X36" s="589"/>
      <c r="Y36" s="69"/>
    </row>
    <row r="37" spans="1:26" ht="33" customHeight="1" x14ac:dyDescent="0.25">
      <c r="A37" s="24">
        <v>1</v>
      </c>
      <c r="B37" s="24">
        <v>1</v>
      </c>
      <c r="C37" s="17" t="s">
        <v>92</v>
      </c>
      <c r="D37" s="322"/>
      <c r="E37" s="322"/>
      <c r="F37" s="322"/>
      <c r="G37" s="281"/>
      <c r="H37" s="320"/>
      <c r="I37" s="320"/>
      <c r="J37" s="320"/>
      <c r="K37" s="320"/>
      <c r="L37" s="320"/>
      <c r="M37" s="320"/>
      <c r="N37" s="320"/>
      <c r="O37" s="320"/>
      <c r="P37" s="320"/>
      <c r="Q37" s="320"/>
      <c r="R37" s="320"/>
      <c r="S37" s="320"/>
      <c r="T37" s="320">
        <f t="shared" si="0"/>
        <v>0</v>
      </c>
      <c r="U37" s="320"/>
      <c r="V37" s="320"/>
      <c r="W37" s="322"/>
      <c r="X37" s="589"/>
      <c r="Y37" s="69"/>
    </row>
    <row r="38" spans="1:26" ht="30" x14ac:dyDescent="0.25">
      <c r="A38" s="24">
        <v>1</v>
      </c>
      <c r="B38" s="24">
        <v>1</v>
      </c>
      <c r="C38" s="110" t="s">
        <v>74</v>
      </c>
      <c r="D38" s="298">
        <f>SUM(D39:D40)</f>
        <v>11203</v>
      </c>
      <c r="E38" s="298">
        <f>SUM(E39:E40)</f>
        <v>8002</v>
      </c>
      <c r="F38" s="298">
        <f>SUM(F39:F40)</f>
        <v>4572</v>
      </c>
      <c r="G38" s="298">
        <f t="shared" ref="G38:G42" si="48">F38/E38*100</f>
        <v>57.135716070982255</v>
      </c>
      <c r="H38" s="284">
        <f t="shared" ref="H38:P38" si="49">SUM(H39:H40)</f>
        <v>51338.186480000004</v>
      </c>
      <c r="I38" s="284">
        <f t="shared" si="49"/>
        <v>51338.186480000004</v>
      </c>
      <c r="J38" s="284">
        <f t="shared" si="49"/>
        <v>51338.186480000004</v>
      </c>
      <c r="K38" s="284">
        <f t="shared" si="49"/>
        <v>12834.546620000001</v>
      </c>
      <c r="L38" s="284">
        <f t="shared" ref="L38:O38" si="50">SUM(L39:L40)</f>
        <v>12834.546620000001</v>
      </c>
      <c r="M38" s="284">
        <f t="shared" si="50"/>
        <v>12834.546620000001</v>
      </c>
      <c r="N38" s="284">
        <f t="shared" si="50"/>
        <v>12834.546620000001</v>
      </c>
      <c r="O38" s="284">
        <f t="shared" si="50"/>
        <v>12834.546620000001</v>
      </c>
      <c r="P38" s="284">
        <f t="shared" si="49"/>
        <v>29947.275450000005</v>
      </c>
      <c r="Q38" s="284">
        <f t="shared" ref="Q38" si="51">SUM(Q39:Q40)</f>
        <v>28522.007130000005</v>
      </c>
      <c r="R38" s="602">
        <f t="shared" ref="R38:V38" si="52">SUM(R39:R40)</f>
        <v>20915.821595000005</v>
      </c>
      <c r="S38" s="284">
        <f t="shared" si="52"/>
        <v>12048.725430000006</v>
      </c>
      <c r="T38" s="284">
        <f t="shared" si="52"/>
        <v>-8867.0961649999972</v>
      </c>
      <c r="U38" s="284">
        <f t="shared" si="52"/>
        <v>-1.4081199999999998</v>
      </c>
      <c r="V38" s="284">
        <f t="shared" si="52"/>
        <v>12047.317310000006</v>
      </c>
      <c r="W38" s="298">
        <f t="shared" ref="W38:W44" si="53">S38/R38*100</f>
        <v>57.605795570948516</v>
      </c>
      <c r="X38" s="589"/>
      <c r="Y38" s="69"/>
    </row>
    <row r="39" spans="1:26" ht="30" customHeight="1" x14ac:dyDescent="0.25">
      <c r="A39" s="24">
        <v>1</v>
      </c>
      <c r="B39" s="24">
        <v>1</v>
      </c>
      <c r="C39" s="45" t="s">
        <v>43</v>
      </c>
      <c r="D39" s="298">
        <v>8889</v>
      </c>
      <c r="E39" s="604">
        <f>ROUND(D39/7*5,0)</f>
        <v>6349</v>
      </c>
      <c r="F39" s="298">
        <v>3441</v>
      </c>
      <c r="G39" s="298">
        <f t="shared" si="48"/>
        <v>54.197511419121128</v>
      </c>
      <c r="H39" s="284">
        <v>44629.760000000002</v>
      </c>
      <c r="I39" s="284">
        <v>44629.760000000002</v>
      </c>
      <c r="J39" s="284">
        <v>44629.760000000002</v>
      </c>
      <c r="K39" s="284">
        <v>11157.44</v>
      </c>
      <c r="L39" s="284">
        <v>11157.44</v>
      </c>
      <c r="M39" s="284">
        <v>11157.44</v>
      </c>
      <c r="N39" s="284">
        <v>11157.44</v>
      </c>
      <c r="O39" s="284">
        <v>11157.44</v>
      </c>
      <c r="P39" s="284">
        <v>26034.295050000004</v>
      </c>
      <c r="Q39" s="284">
        <v>24795.819210000005</v>
      </c>
      <c r="R39" s="602">
        <f t="shared" ref="R39:R40" si="54">H39/12*$C$3+(I39-H39)/11*9+(J39-I39)/10*8+(K39-J39)/9*7+(L39-K39)/8*6+(M39-L39)/7*5+(N39-M39)/6*4+(O39-N39)/5*3+(P39-O39)/4*2+(Q39-P39)/3*1</f>
        <v>18183.042245000004</v>
      </c>
      <c r="S39" s="284">
        <f t="shared" ref="S39:S42" si="55">V39-U39</f>
        <v>10194.830170000003</v>
      </c>
      <c r="T39" s="284">
        <f t="shared" si="0"/>
        <v>-7988.2120750000013</v>
      </c>
      <c r="U39" s="284">
        <v>-1.4081199999999998</v>
      </c>
      <c r="V39" s="284">
        <v>10193.422050000003</v>
      </c>
      <c r="W39" s="298">
        <f t="shared" si="53"/>
        <v>56.067791256457042</v>
      </c>
      <c r="X39" s="589"/>
      <c r="Y39" s="69"/>
    </row>
    <row r="40" spans="1:26" ht="28.5" customHeight="1" x14ac:dyDescent="0.25">
      <c r="A40" s="24">
        <v>1</v>
      </c>
      <c r="B40" s="24">
        <v>1</v>
      </c>
      <c r="C40" s="45" t="s">
        <v>44</v>
      </c>
      <c r="D40" s="298">
        <v>2314</v>
      </c>
      <c r="E40" s="299">
        <f>ROUND(D40/7*5,0)</f>
        <v>1653</v>
      </c>
      <c r="F40" s="298">
        <v>1131</v>
      </c>
      <c r="G40" s="300">
        <f t="shared" si="48"/>
        <v>68.421052631578945</v>
      </c>
      <c r="H40" s="284">
        <v>6708.4264799999992</v>
      </c>
      <c r="I40" s="284">
        <v>6708.4264799999992</v>
      </c>
      <c r="J40" s="284">
        <v>6708.4264799999992</v>
      </c>
      <c r="K40" s="284">
        <v>1677.10662</v>
      </c>
      <c r="L40" s="284">
        <v>1677.10662</v>
      </c>
      <c r="M40" s="284">
        <v>1677.10662</v>
      </c>
      <c r="N40" s="284">
        <v>1677.10662</v>
      </c>
      <c r="O40" s="284">
        <v>1677.10662</v>
      </c>
      <c r="P40" s="284">
        <v>3912.9803999999999</v>
      </c>
      <c r="Q40" s="284">
        <v>3726.1879199999998</v>
      </c>
      <c r="R40" s="602">
        <f t="shared" si="54"/>
        <v>2732.7793499999993</v>
      </c>
      <c r="S40" s="284">
        <f t="shared" si="55"/>
        <v>1853.895260000003</v>
      </c>
      <c r="T40" s="284">
        <f t="shared" si="0"/>
        <v>-878.88408999999638</v>
      </c>
      <c r="U40" s="284">
        <v>0</v>
      </c>
      <c r="V40" s="284">
        <v>1853.895260000003</v>
      </c>
      <c r="W40" s="298">
        <f t="shared" si="53"/>
        <v>67.839185772536055</v>
      </c>
      <c r="X40" s="589"/>
      <c r="Y40" s="69"/>
    </row>
    <row r="41" spans="1:26" ht="28.5" customHeight="1" x14ac:dyDescent="0.25">
      <c r="A41" s="24">
        <v>1</v>
      </c>
      <c r="B41" s="24">
        <v>1</v>
      </c>
      <c r="C41" s="110" t="s">
        <v>66</v>
      </c>
      <c r="D41" s="300">
        <f>SUM(D42)</f>
        <v>3202</v>
      </c>
      <c r="E41" s="300">
        <f t="shared" ref="E41:V41" si="56">SUM(E42)</f>
        <v>2287</v>
      </c>
      <c r="F41" s="300">
        <f t="shared" si="56"/>
        <v>1611</v>
      </c>
      <c r="G41" s="300">
        <f t="shared" si="48"/>
        <v>70.44162658504591</v>
      </c>
      <c r="H41" s="284">
        <f t="shared" ref="H41:Q41" si="57">SUM(H42)</f>
        <v>6605.5439999999999</v>
      </c>
      <c r="I41" s="284">
        <f t="shared" si="57"/>
        <v>6605.5439999999999</v>
      </c>
      <c r="J41" s="284">
        <f t="shared" si="57"/>
        <v>6605.5439999999999</v>
      </c>
      <c r="K41" s="284">
        <f t="shared" si="57"/>
        <v>1651.386</v>
      </c>
      <c r="L41" s="284">
        <f t="shared" si="57"/>
        <v>1651.386</v>
      </c>
      <c r="M41" s="284">
        <f t="shared" si="57"/>
        <v>1651.386</v>
      </c>
      <c r="N41" s="284">
        <f t="shared" si="57"/>
        <v>1651.386</v>
      </c>
      <c r="O41" s="284">
        <f t="shared" si="57"/>
        <v>1651.386</v>
      </c>
      <c r="P41" s="284">
        <f t="shared" si="57"/>
        <v>3853.2339999999999</v>
      </c>
      <c r="Q41" s="284">
        <f t="shared" si="57"/>
        <v>3669.8739999999998</v>
      </c>
      <c r="R41" s="602">
        <f t="shared" si="56"/>
        <v>2691.19</v>
      </c>
      <c r="S41" s="284">
        <f t="shared" si="56"/>
        <v>1989.2571099999998</v>
      </c>
      <c r="T41" s="284">
        <f t="shared" si="56"/>
        <v>-701.93289000000027</v>
      </c>
      <c r="U41" s="284">
        <f t="shared" si="56"/>
        <v>-0.9428200000000001</v>
      </c>
      <c r="V41" s="284">
        <f t="shared" si="56"/>
        <v>1988.3142899999998</v>
      </c>
      <c r="W41" s="298">
        <f t="shared" si="53"/>
        <v>73.917378929023954</v>
      </c>
      <c r="X41" s="589"/>
      <c r="Y41" s="69"/>
    </row>
    <row r="42" spans="1:26" ht="28.5" customHeight="1" x14ac:dyDescent="0.25">
      <c r="A42" s="24">
        <v>1</v>
      </c>
      <c r="B42" s="24">
        <v>1</v>
      </c>
      <c r="C42" s="162" t="s">
        <v>62</v>
      </c>
      <c r="D42" s="300">
        <v>3202</v>
      </c>
      <c r="E42" s="605">
        <f>ROUND(D42/7*5,0)</f>
        <v>2287</v>
      </c>
      <c r="F42" s="300">
        <v>1611</v>
      </c>
      <c r="G42" s="300">
        <f t="shared" si="48"/>
        <v>70.44162658504591</v>
      </c>
      <c r="H42" s="284">
        <v>6605.5439999999999</v>
      </c>
      <c r="I42" s="284">
        <v>6605.5439999999999</v>
      </c>
      <c r="J42" s="284">
        <v>6605.5439999999999</v>
      </c>
      <c r="K42" s="284">
        <v>1651.386</v>
      </c>
      <c r="L42" s="284">
        <v>1651.386</v>
      </c>
      <c r="M42" s="284">
        <v>1651.386</v>
      </c>
      <c r="N42" s="284">
        <v>1651.386</v>
      </c>
      <c r="O42" s="284">
        <v>1651.386</v>
      </c>
      <c r="P42" s="284">
        <v>3853.2339999999999</v>
      </c>
      <c r="Q42" s="284">
        <v>3669.8739999999998</v>
      </c>
      <c r="R42" s="602">
        <f>H42/12*$C$3+(I42-H42)/11*9+(J42-I42)/10*8+(K42-J42)/9*7+(L42-K42)/8*6+(M42-L42)/7*5+(N42-M42)/6*4+(O42-N42)/5*3+(P42-O42)/4*2+(Q42-P42)/3*1</f>
        <v>2691.19</v>
      </c>
      <c r="S42" s="284">
        <f t="shared" si="55"/>
        <v>1989.2571099999998</v>
      </c>
      <c r="T42" s="285">
        <f t="shared" si="0"/>
        <v>-701.93289000000027</v>
      </c>
      <c r="U42" s="285">
        <v>-0.9428200000000001</v>
      </c>
      <c r="V42" s="285">
        <v>1988.3142899999998</v>
      </c>
      <c r="W42" s="300">
        <f t="shared" si="53"/>
        <v>73.917378929023954</v>
      </c>
      <c r="X42" s="589"/>
      <c r="Y42" s="69"/>
    </row>
    <row r="43" spans="1:26" ht="28.5" customHeight="1" thickBot="1" x14ac:dyDescent="0.3">
      <c r="C43" s="621" t="s">
        <v>89</v>
      </c>
      <c r="D43" s="300"/>
      <c r="E43" s="605"/>
      <c r="F43" s="300">
        <v>220</v>
      </c>
      <c r="G43" s="300"/>
      <c r="H43" s="284"/>
      <c r="I43" s="284"/>
      <c r="J43" s="284"/>
      <c r="K43" s="284"/>
      <c r="L43" s="284"/>
      <c r="M43" s="284"/>
      <c r="N43" s="284"/>
      <c r="O43" s="284"/>
      <c r="P43" s="284"/>
      <c r="Q43" s="284"/>
      <c r="R43" s="602"/>
      <c r="S43" s="284"/>
      <c r="T43" s="285"/>
      <c r="U43" s="285">
        <v>0</v>
      </c>
      <c r="V43" s="285">
        <v>267.81400999999994</v>
      </c>
      <c r="W43" s="300"/>
      <c r="X43" s="589"/>
      <c r="Y43" s="69"/>
    </row>
    <row r="44" spans="1:26" ht="15.75" customHeight="1" thickBot="1" x14ac:dyDescent="0.3">
      <c r="A44" s="24">
        <v>1</v>
      </c>
      <c r="B44" s="24">
        <v>1</v>
      </c>
      <c r="C44" s="169" t="s">
        <v>140</v>
      </c>
      <c r="D44" s="301"/>
      <c r="E44" s="301"/>
      <c r="F44" s="301"/>
      <c r="G44" s="325"/>
      <c r="H44" s="303">
        <f t="shared" ref="H44:P44" si="58">H41+H38</f>
        <v>57943.730480000006</v>
      </c>
      <c r="I44" s="303">
        <f t="shared" si="58"/>
        <v>57943.730480000006</v>
      </c>
      <c r="J44" s="303">
        <f t="shared" si="58"/>
        <v>57943.730480000006</v>
      </c>
      <c r="K44" s="303">
        <f t="shared" si="58"/>
        <v>14485.932620000001</v>
      </c>
      <c r="L44" s="303">
        <f t="shared" ref="L44:O44" si="59">L41+L38</f>
        <v>14485.932620000001</v>
      </c>
      <c r="M44" s="303">
        <f t="shared" si="59"/>
        <v>14485.932620000001</v>
      </c>
      <c r="N44" s="303">
        <f t="shared" si="59"/>
        <v>14485.932620000001</v>
      </c>
      <c r="O44" s="303">
        <f t="shared" si="59"/>
        <v>14485.932620000001</v>
      </c>
      <c r="P44" s="303">
        <f t="shared" si="58"/>
        <v>33800.509450000005</v>
      </c>
      <c r="Q44" s="303">
        <f t="shared" ref="Q44" si="60">Q41+Q38</f>
        <v>32191.881130000005</v>
      </c>
      <c r="R44" s="303">
        <f t="shared" ref="R44:V44" si="61">R41+R38</f>
        <v>23607.011595000004</v>
      </c>
      <c r="S44" s="303">
        <f t="shared" si="61"/>
        <v>14037.982540000006</v>
      </c>
      <c r="T44" s="304">
        <f t="shared" si="61"/>
        <v>-9569.0290549999972</v>
      </c>
      <c r="U44" s="304">
        <f t="shared" si="61"/>
        <v>-2.35094</v>
      </c>
      <c r="V44" s="304">
        <f t="shared" si="61"/>
        <v>14035.631600000006</v>
      </c>
      <c r="W44" s="326">
        <f t="shared" si="53"/>
        <v>59.465309632724839</v>
      </c>
      <c r="X44" s="589"/>
      <c r="Y44" s="69"/>
    </row>
    <row r="45" spans="1:26" x14ac:dyDescent="0.25">
      <c r="A45" s="24">
        <v>1</v>
      </c>
      <c r="B45" s="24">
        <v>1</v>
      </c>
      <c r="C45" s="20"/>
      <c r="D45" s="319"/>
      <c r="E45" s="319"/>
      <c r="F45" s="319"/>
      <c r="G45" s="315"/>
      <c r="H45" s="317"/>
      <c r="I45" s="317"/>
      <c r="J45" s="317"/>
      <c r="K45" s="317"/>
      <c r="L45" s="317"/>
      <c r="M45" s="317"/>
      <c r="N45" s="317"/>
      <c r="O45" s="317"/>
      <c r="P45" s="317"/>
      <c r="Q45" s="317"/>
      <c r="R45" s="317"/>
      <c r="S45" s="317"/>
      <c r="T45" s="317">
        <f t="shared" si="0"/>
        <v>0</v>
      </c>
      <c r="U45" s="317"/>
      <c r="V45" s="317"/>
      <c r="W45" s="319"/>
      <c r="X45" s="589"/>
      <c r="Y45" s="69"/>
    </row>
    <row r="46" spans="1:26" ht="29.25" x14ac:dyDescent="0.25">
      <c r="A46" s="24">
        <v>1</v>
      </c>
      <c r="B46" s="24">
        <v>1</v>
      </c>
      <c r="C46" s="17" t="s">
        <v>93</v>
      </c>
      <c r="D46" s="322"/>
      <c r="E46" s="322"/>
      <c r="F46" s="322"/>
      <c r="G46" s="281"/>
      <c r="H46" s="320"/>
      <c r="I46" s="320"/>
      <c r="J46" s="320"/>
      <c r="K46" s="320"/>
      <c r="L46" s="320"/>
      <c r="M46" s="320"/>
      <c r="N46" s="320"/>
      <c r="O46" s="320"/>
      <c r="P46" s="320"/>
      <c r="Q46" s="320"/>
      <c r="R46" s="320"/>
      <c r="S46" s="320"/>
      <c r="T46" s="320">
        <f t="shared" si="0"/>
        <v>0</v>
      </c>
      <c r="U46" s="320"/>
      <c r="V46" s="320"/>
      <c r="W46" s="322"/>
      <c r="X46" s="589"/>
      <c r="Y46" s="69"/>
    </row>
    <row r="47" spans="1:26" ht="44.25" customHeight="1" x14ac:dyDescent="0.25">
      <c r="A47" s="24">
        <v>1</v>
      </c>
      <c r="B47" s="24">
        <v>1</v>
      </c>
      <c r="C47" s="110" t="s">
        <v>74</v>
      </c>
      <c r="D47" s="298">
        <f>SUM(D48:D49)</f>
        <v>7367</v>
      </c>
      <c r="E47" s="298">
        <f>SUM(E48:E49)</f>
        <v>5262</v>
      </c>
      <c r="F47" s="298">
        <f>SUM(F48:F49)</f>
        <v>3229</v>
      </c>
      <c r="G47" s="298">
        <f t="shared" ref="G47:G51" si="62">F47/E47*100</f>
        <v>61.364500190041802</v>
      </c>
      <c r="H47" s="284">
        <f t="shared" ref="H47:P47" si="63">SUM(H48:H49)</f>
        <v>33378.928800000002</v>
      </c>
      <c r="I47" s="284">
        <f t="shared" si="63"/>
        <v>33378.928800000002</v>
      </c>
      <c r="J47" s="284">
        <f t="shared" si="63"/>
        <v>33378.928800000002</v>
      </c>
      <c r="K47" s="284">
        <f t="shared" si="63"/>
        <v>8344.7322000000004</v>
      </c>
      <c r="L47" s="284">
        <f t="shared" ref="L47:O47" si="64">SUM(L48:L49)</f>
        <v>8344.7322000000004</v>
      </c>
      <c r="M47" s="284">
        <f t="shared" si="64"/>
        <v>8344.7322000000004</v>
      </c>
      <c r="N47" s="284">
        <f t="shared" si="64"/>
        <v>8344.7322000000004</v>
      </c>
      <c r="O47" s="284">
        <f t="shared" si="64"/>
        <v>8344.7322000000004</v>
      </c>
      <c r="P47" s="284">
        <f t="shared" si="63"/>
        <v>19471.041799999999</v>
      </c>
      <c r="Q47" s="284">
        <f t="shared" ref="Q47" si="65">SUM(Q48:Q49)</f>
        <v>18544.779119999999</v>
      </c>
      <c r="R47" s="602">
        <f t="shared" ref="R47:V47" si="66">SUM(R48:R49)</f>
        <v>13599.132773333333</v>
      </c>
      <c r="S47" s="284">
        <f t="shared" si="66"/>
        <v>8170.0798399999985</v>
      </c>
      <c r="T47" s="284">
        <f t="shared" si="66"/>
        <v>-5429.0529333333334</v>
      </c>
      <c r="U47" s="284">
        <f t="shared" si="66"/>
        <v>-14.757289999999998</v>
      </c>
      <c r="V47" s="284">
        <f t="shared" si="66"/>
        <v>8155.322549999999</v>
      </c>
      <c r="W47" s="298">
        <f t="shared" ref="W47:W53" si="67">S47/R47*100</f>
        <v>60.077947441036713</v>
      </c>
      <c r="X47" s="589"/>
      <c r="Y47" s="69"/>
    </row>
    <row r="48" spans="1:26" ht="29.25" customHeight="1" x14ac:dyDescent="0.25">
      <c r="A48" s="24">
        <v>1</v>
      </c>
      <c r="B48" s="24">
        <v>1</v>
      </c>
      <c r="C48" s="45" t="s">
        <v>43</v>
      </c>
      <c r="D48" s="298">
        <v>5667</v>
      </c>
      <c r="E48" s="604">
        <f>ROUND(D48/7*5,0)</f>
        <v>4048</v>
      </c>
      <c r="F48" s="298">
        <v>2543</v>
      </c>
      <c r="G48" s="298">
        <f t="shared" si="62"/>
        <v>62.821146245059289</v>
      </c>
      <c r="H48" s="284">
        <v>28451.472000000002</v>
      </c>
      <c r="I48" s="284">
        <v>28451.472000000002</v>
      </c>
      <c r="J48" s="284">
        <v>28451.472000000002</v>
      </c>
      <c r="K48" s="284">
        <v>7112.8680000000004</v>
      </c>
      <c r="L48" s="284">
        <v>7112.8680000000004</v>
      </c>
      <c r="M48" s="284">
        <v>7112.8680000000004</v>
      </c>
      <c r="N48" s="284">
        <v>7112.8680000000004</v>
      </c>
      <c r="O48" s="284">
        <v>7112.8680000000004</v>
      </c>
      <c r="P48" s="284">
        <v>16596.691999999999</v>
      </c>
      <c r="Q48" s="284">
        <v>15807.30312</v>
      </c>
      <c r="R48" s="602">
        <f t="shared" ref="R48:R49" si="68">H48/12*$C$3+(I48-H48)/11*9+(J48-I48)/10*8+(K48-J48)/9*7+(L48-K48)/8*6+(M48-L48)/7*5+(N48-M48)/6*4+(O48-N48)/5*3+(P48-O48)/4*2+(Q48-P48)/3*1</f>
        <v>11591.650373333332</v>
      </c>
      <c r="S48" s="284">
        <f t="shared" ref="S48:S51" si="69">V48-U48</f>
        <v>7059.0661099999988</v>
      </c>
      <c r="T48" s="284">
        <f t="shared" si="0"/>
        <v>-4532.5842633333332</v>
      </c>
      <c r="U48" s="284">
        <v>-12.321689999999998</v>
      </c>
      <c r="V48" s="284">
        <v>7046.7444199999991</v>
      </c>
      <c r="W48" s="298">
        <f t="shared" si="67"/>
        <v>60.897852183666842</v>
      </c>
      <c r="X48" s="589"/>
      <c r="Y48" s="69"/>
    </row>
    <row r="49" spans="1:25" ht="30" x14ac:dyDescent="0.25">
      <c r="A49" s="24">
        <v>1</v>
      </c>
      <c r="B49" s="24">
        <v>1</v>
      </c>
      <c r="C49" s="45" t="s">
        <v>44</v>
      </c>
      <c r="D49" s="300">
        <v>1700</v>
      </c>
      <c r="E49" s="324">
        <f>ROUND(D49/7*5,0)</f>
        <v>1214</v>
      </c>
      <c r="F49" s="300">
        <v>686</v>
      </c>
      <c r="G49" s="300">
        <f t="shared" si="62"/>
        <v>56.507413509060953</v>
      </c>
      <c r="H49" s="284">
        <v>4927.4567999999999</v>
      </c>
      <c r="I49" s="284">
        <v>4927.4567999999999</v>
      </c>
      <c r="J49" s="284">
        <v>4927.4567999999999</v>
      </c>
      <c r="K49" s="284">
        <v>1231.8642</v>
      </c>
      <c r="L49" s="284">
        <v>1231.8642</v>
      </c>
      <c r="M49" s="284">
        <v>1231.8642</v>
      </c>
      <c r="N49" s="284">
        <v>1231.8642</v>
      </c>
      <c r="O49" s="284">
        <v>1231.8642</v>
      </c>
      <c r="P49" s="284">
        <v>2874.3498</v>
      </c>
      <c r="Q49" s="284">
        <v>2737.4760000000001</v>
      </c>
      <c r="R49" s="602">
        <f t="shared" si="68"/>
        <v>2007.4824000000001</v>
      </c>
      <c r="S49" s="284">
        <f t="shared" si="69"/>
        <v>1111.0137300000001</v>
      </c>
      <c r="T49" s="285">
        <f t="shared" si="0"/>
        <v>-896.46866999999997</v>
      </c>
      <c r="U49" s="285">
        <v>-2.4356</v>
      </c>
      <c r="V49" s="285">
        <v>1108.5781300000001</v>
      </c>
      <c r="W49" s="300">
        <f t="shared" si="67"/>
        <v>55.343634893137796</v>
      </c>
      <c r="X49" s="589"/>
      <c r="Y49" s="69"/>
    </row>
    <row r="50" spans="1:25" ht="30" x14ac:dyDescent="0.25">
      <c r="A50" s="24">
        <v>1</v>
      </c>
      <c r="B50" s="24">
        <v>1</v>
      </c>
      <c r="C50" s="110" t="s">
        <v>66</v>
      </c>
      <c r="D50" s="298">
        <f>SUM(D51)</f>
        <v>1778</v>
      </c>
      <c r="E50" s="298">
        <f t="shared" ref="E50:V50" si="70">SUM(E51)</f>
        <v>1270</v>
      </c>
      <c r="F50" s="298">
        <f t="shared" si="70"/>
        <v>958</v>
      </c>
      <c r="G50" s="298">
        <f t="shared" si="62"/>
        <v>75.433070866141733</v>
      </c>
      <c r="H50" s="284">
        <f t="shared" ref="H50:Q50" si="71">SUM(H51)</f>
        <v>3667.2</v>
      </c>
      <c r="I50" s="284">
        <f t="shared" si="71"/>
        <v>3667.2</v>
      </c>
      <c r="J50" s="284">
        <f t="shared" si="71"/>
        <v>3667.2</v>
      </c>
      <c r="K50" s="284">
        <f t="shared" si="71"/>
        <v>916.8</v>
      </c>
      <c r="L50" s="284">
        <f t="shared" si="71"/>
        <v>916.8</v>
      </c>
      <c r="M50" s="284">
        <f t="shared" si="71"/>
        <v>916.8</v>
      </c>
      <c r="N50" s="284">
        <f t="shared" si="71"/>
        <v>916.8</v>
      </c>
      <c r="O50" s="284">
        <f t="shared" si="71"/>
        <v>916.8</v>
      </c>
      <c r="P50" s="284">
        <f t="shared" si="71"/>
        <v>2139.1999999999998</v>
      </c>
      <c r="Q50" s="284">
        <f t="shared" si="71"/>
        <v>2037.2059999999999</v>
      </c>
      <c r="R50" s="602">
        <f t="shared" si="70"/>
        <v>1494.0019999999995</v>
      </c>
      <c r="S50" s="284">
        <f t="shared" si="70"/>
        <v>1160.0586000000003</v>
      </c>
      <c r="T50" s="285">
        <f t="shared" si="70"/>
        <v>-333.9433999999992</v>
      </c>
      <c r="U50" s="285">
        <f t="shared" si="70"/>
        <v>-1.1337899999999999</v>
      </c>
      <c r="V50" s="285">
        <f t="shared" si="70"/>
        <v>1158.9248100000002</v>
      </c>
      <c r="W50" s="300">
        <f t="shared" si="67"/>
        <v>77.647727379213734</v>
      </c>
      <c r="X50" s="589"/>
      <c r="Y50" s="69"/>
    </row>
    <row r="51" spans="1:25" ht="30" x14ac:dyDescent="0.25">
      <c r="A51" s="24">
        <v>1</v>
      </c>
      <c r="B51" s="24">
        <v>1</v>
      </c>
      <c r="C51" s="162" t="s">
        <v>62</v>
      </c>
      <c r="D51" s="298">
        <v>1778</v>
      </c>
      <c r="E51" s="604">
        <f>ROUND(D51/7*5,0)</f>
        <v>1270</v>
      </c>
      <c r="F51" s="298">
        <v>958</v>
      </c>
      <c r="G51" s="298">
        <f t="shared" si="62"/>
        <v>75.433070866141733</v>
      </c>
      <c r="H51" s="284">
        <v>3667.2</v>
      </c>
      <c r="I51" s="284">
        <v>3667.2</v>
      </c>
      <c r="J51" s="284">
        <v>3667.2</v>
      </c>
      <c r="K51" s="284">
        <v>916.8</v>
      </c>
      <c r="L51" s="284">
        <v>916.8</v>
      </c>
      <c r="M51" s="284">
        <v>916.8</v>
      </c>
      <c r="N51" s="284">
        <v>916.8</v>
      </c>
      <c r="O51" s="284">
        <v>916.8</v>
      </c>
      <c r="P51" s="284">
        <v>2139.1999999999998</v>
      </c>
      <c r="Q51" s="284">
        <v>2037.2059999999999</v>
      </c>
      <c r="R51" s="602">
        <f>H51/12*$C$3+(I51-H51)/11*9+(J51-I51)/10*8+(K51-J51)/9*7+(L51-K51)/8*6+(M51-L51)/7*5+(N51-M51)/6*4+(O51-N51)/5*3+(P51-O51)/4*2+(Q51-P51)/3*1</f>
        <v>1494.0019999999995</v>
      </c>
      <c r="S51" s="284">
        <f t="shared" si="69"/>
        <v>1160.0586000000003</v>
      </c>
      <c r="T51" s="285">
        <f t="shared" si="0"/>
        <v>-333.9433999999992</v>
      </c>
      <c r="U51" s="285">
        <v>-1.1337899999999999</v>
      </c>
      <c r="V51" s="285">
        <v>1158.9248100000002</v>
      </c>
      <c r="W51" s="300">
        <f t="shared" si="67"/>
        <v>77.647727379213734</v>
      </c>
      <c r="X51" s="589"/>
      <c r="Y51" s="69"/>
    </row>
    <row r="52" spans="1:25" ht="30.75" customHeight="1" thickBot="1" x14ac:dyDescent="0.3">
      <c r="C52" s="621" t="s">
        <v>89</v>
      </c>
      <c r="D52" s="300"/>
      <c r="E52" s="606"/>
      <c r="F52" s="300"/>
      <c r="G52" s="300"/>
      <c r="H52" s="284"/>
      <c r="I52" s="284"/>
      <c r="J52" s="284"/>
      <c r="K52" s="284"/>
      <c r="L52" s="284"/>
      <c r="M52" s="284"/>
      <c r="N52" s="284"/>
      <c r="O52" s="284"/>
      <c r="P52" s="284"/>
      <c r="Q52" s="284"/>
      <c r="R52" s="602"/>
      <c r="S52" s="284"/>
      <c r="T52" s="285"/>
      <c r="U52" s="285"/>
      <c r="V52" s="285"/>
      <c r="W52" s="300"/>
      <c r="X52" s="589"/>
      <c r="Y52" s="69"/>
    </row>
    <row r="53" spans="1:25" ht="15" customHeight="1" thickBot="1" x14ac:dyDescent="0.3">
      <c r="A53" s="24">
        <v>1</v>
      </c>
      <c r="B53" s="24">
        <v>1</v>
      </c>
      <c r="C53" s="73" t="s">
        <v>140</v>
      </c>
      <c r="D53" s="311"/>
      <c r="E53" s="301"/>
      <c r="F53" s="301"/>
      <c r="G53" s="302"/>
      <c r="H53" s="303">
        <f t="shared" ref="H53:P53" si="72">H50+H47</f>
        <v>37046.128799999999</v>
      </c>
      <c r="I53" s="303">
        <f t="shared" si="72"/>
        <v>37046.128799999999</v>
      </c>
      <c r="J53" s="303">
        <f t="shared" si="72"/>
        <v>37046.128799999999</v>
      </c>
      <c r="K53" s="303">
        <f t="shared" si="72"/>
        <v>9261.5321999999996</v>
      </c>
      <c r="L53" s="303">
        <f t="shared" ref="L53:O53" si="73">L50+L47</f>
        <v>9261.5321999999996</v>
      </c>
      <c r="M53" s="303">
        <f t="shared" si="73"/>
        <v>9261.5321999999996</v>
      </c>
      <c r="N53" s="303">
        <f t="shared" si="73"/>
        <v>9261.5321999999996</v>
      </c>
      <c r="O53" s="303">
        <f t="shared" si="73"/>
        <v>9261.5321999999996</v>
      </c>
      <c r="P53" s="303">
        <f t="shared" si="72"/>
        <v>21610.2418</v>
      </c>
      <c r="Q53" s="303">
        <f t="shared" ref="Q53" si="74">Q50+Q47</f>
        <v>20581.985119999998</v>
      </c>
      <c r="R53" s="303">
        <f t="shared" ref="R53:V53" si="75">R50+R47</f>
        <v>15093.134773333331</v>
      </c>
      <c r="S53" s="303">
        <f t="shared" si="75"/>
        <v>9330.1384399999988</v>
      </c>
      <c r="T53" s="304">
        <f t="shared" si="75"/>
        <v>-5762.9963333333326</v>
      </c>
      <c r="U53" s="304">
        <f t="shared" si="75"/>
        <v>-15.891079999999997</v>
      </c>
      <c r="V53" s="304">
        <f t="shared" si="75"/>
        <v>9314.2473599999994</v>
      </c>
      <c r="W53" s="314">
        <f t="shared" si="67"/>
        <v>61.817101484342139</v>
      </c>
      <c r="X53" s="589"/>
      <c r="Y53" s="69"/>
    </row>
    <row r="54" spans="1:25" x14ac:dyDescent="0.25">
      <c r="A54" s="24">
        <v>1</v>
      </c>
      <c r="B54" s="24">
        <v>1</v>
      </c>
      <c r="C54" s="20"/>
      <c r="D54" s="319"/>
      <c r="E54" s="319"/>
      <c r="F54" s="319"/>
      <c r="G54" s="315"/>
      <c r="H54" s="317"/>
      <c r="I54" s="317"/>
      <c r="J54" s="317"/>
      <c r="K54" s="317"/>
      <c r="L54" s="317"/>
      <c r="M54" s="317"/>
      <c r="N54" s="317"/>
      <c r="O54" s="317"/>
      <c r="P54" s="317"/>
      <c r="Q54" s="317"/>
      <c r="R54" s="317"/>
      <c r="S54" s="317"/>
      <c r="T54" s="317">
        <f t="shared" ref="T54:T117" si="76">S54-R54</f>
        <v>0</v>
      </c>
      <c r="U54" s="317"/>
      <c r="V54" s="317"/>
      <c r="W54" s="319"/>
      <c r="X54" s="589"/>
      <c r="Y54" s="69"/>
    </row>
    <row r="55" spans="1:25" ht="29.25" x14ac:dyDescent="0.25">
      <c r="A55" s="24">
        <v>1</v>
      </c>
      <c r="B55" s="24">
        <v>1</v>
      </c>
      <c r="C55" s="47" t="s">
        <v>94</v>
      </c>
      <c r="D55" s="322"/>
      <c r="E55" s="322"/>
      <c r="F55" s="322"/>
      <c r="G55" s="281"/>
      <c r="H55" s="320"/>
      <c r="I55" s="320"/>
      <c r="J55" s="320"/>
      <c r="K55" s="320"/>
      <c r="L55" s="320"/>
      <c r="M55" s="320"/>
      <c r="N55" s="320"/>
      <c r="O55" s="320"/>
      <c r="P55" s="320"/>
      <c r="Q55" s="320"/>
      <c r="R55" s="320"/>
      <c r="S55" s="320"/>
      <c r="T55" s="320">
        <f t="shared" si="76"/>
        <v>0</v>
      </c>
      <c r="U55" s="320"/>
      <c r="V55" s="320"/>
      <c r="W55" s="322"/>
      <c r="X55" s="589"/>
      <c r="Y55" s="69"/>
    </row>
    <row r="56" spans="1:25" ht="30" x14ac:dyDescent="0.25">
      <c r="A56" s="24">
        <v>1</v>
      </c>
      <c r="B56" s="24">
        <v>1</v>
      </c>
      <c r="C56" s="110" t="s">
        <v>74</v>
      </c>
      <c r="D56" s="298">
        <f>SUM(D57:D58)</f>
        <v>12278</v>
      </c>
      <c r="E56" s="298">
        <f>SUM(E57:E58)</f>
        <v>8770</v>
      </c>
      <c r="F56" s="298">
        <f>SUM(F57:F58)</f>
        <v>6415</v>
      </c>
      <c r="G56" s="298">
        <f t="shared" ref="G56:G60" si="77">F56/E56*100</f>
        <v>73.147092360319263</v>
      </c>
      <c r="H56" s="284">
        <f t="shared" ref="H56:P56" si="78">SUM(H57:H58)</f>
        <v>55631.548000000003</v>
      </c>
      <c r="I56" s="284">
        <f t="shared" si="78"/>
        <v>55631.548000000003</v>
      </c>
      <c r="J56" s="284">
        <f t="shared" si="78"/>
        <v>55631.548000000003</v>
      </c>
      <c r="K56" s="284">
        <f t="shared" si="78"/>
        <v>13907.887000000001</v>
      </c>
      <c r="L56" s="284">
        <f t="shared" ref="L56:O56" si="79">SUM(L57:L58)</f>
        <v>13907.887000000001</v>
      </c>
      <c r="M56" s="284">
        <f t="shared" si="79"/>
        <v>13907.887000000001</v>
      </c>
      <c r="N56" s="284">
        <f t="shared" si="79"/>
        <v>13907.887000000001</v>
      </c>
      <c r="O56" s="284">
        <f t="shared" si="79"/>
        <v>13907.887000000001</v>
      </c>
      <c r="P56" s="284">
        <f t="shared" si="78"/>
        <v>32451.73633</v>
      </c>
      <c r="Q56" s="284">
        <f t="shared" ref="Q56" si="80">SUM(Q57:Q58)</f>
        <v>30906.498650000005</v>
      </c>
      <c r="R56" s="602">
        <f t="shared" ref="R56:V56" si="81">SUM(R57:R58)</f>
        <v>22664.732438333333</v>
      </c>
      <c r="S56" s="284">
        <f t="shared" si="81"/>
        <v>15732.987729999999</v>
      </c>
      <c r="T56" s="284">
        <f t="shared" si="81"/>
        <v>-6931.7447083333354</v>
      </c>
      <c r="U56" s="284">
        <f t="shared" si="81"/>
        <v>-29.336829999999999</v>
      </c>
      <c r="V56" s="284">
        <f t="shared" si="81"/>
        <v>15703.650899999999</v>
      </c>
      <c r="W56" s="298">
        <f t="shared" ref="W56:W62" si="82">S56/R56*100</f>
        <v>69.416163516629354</v>
      </c>
      <c r="X56" s="589"/>
      <c r="Y56" s="69"/>
    </row>
    <row r="57" spans="1:25" ht="30" x14ac:dyDescent="0.25">
      <c r="A57" s="24">
        <v>1</v>
      </c>
      <c r="B57" s="24">
        <v>1</v>
      </c>
      <c r="C57" s="45" t="s">
        <v>43</v>
      </c>
      <c r="D57" s="298">
        <v>9445</v>
      </c>
      <c r="E57" s="604">
        <f>ROUND(D57/7*5,0)</f>
        <v>6746</v>
      </c>
      <c r="F57" s="298">
        <v>5387</v>
      </c>
      <c r="G57" s="298">
        <f t="shared" si="77"/>
        <v>79.8547287281352</v>
      </c>
      <c r="H57" s="284">
        <v>47419.12</v>
      </c>
      <c r="I57" s="284">
        <v>47419.12</v>
      </c>
      <c r="J57" s="284">
        <v>47419.12</v>
      </c>
      <c r="K57" s="284">
        <v>11854.78</v>
      </c>
      <c r="L57" s="284">
        <v>11854.78</v>
      </c>
      <c r="M57" s="284">
        <v>11854.78</v>
      </c>
      <c r="N57" s="284">
        <v>11854.78</v>
      </c>
      <c r="O57" s="284">
        <v>11854.78</v>
      </c>
      <c r="P57" s="284">
        <v>27661.153330000001</v>
      </c>
      <c r="Q57" s="284">
        <v>26344.575410000005</v>
      </c>
      <c r="R57" s="602">
        <f t="shared" ref="R57:R58" si="83">H57/12*$C$3+(I57-H57)/11*9+(J57-I57)/10*8+(K57-J57)/9*7+(L57-K57)/8*6+(M57-L57)/7*5+(N57-M57)/6*4+(O57-N57)/5*3+(P57-O57)/4*2+(Q57-P57)/3*1</f>
        <v>19319.107358333335</v>
      </c>
      <c r="S57" s="284">
        <f t="shared" ref="S57" si="84">V57-U57</f>
        <v>13991.354299999999</v>
      </c>
      <c r="T57" s="284">
        <f t="shared" si="76"/>
        <v>-5327.7530583333355</v>
      </c>
      <c r="U57" s="284">
        <v>-25.861169999999998</v>
      </c>
      <c r="V57" s="284">
        <v>13965.493129999999</v>
      </c>
      <c r="W57" s="298">
        <f t="shared" si="82"/>
        <v>72.422364245337661</v>
      </c>
      <c r="X57" s="589"/>
      <c r="Y57" s="69"/>
    </row>
    <row r="58" spans="1:25" ht="30" x14ac:dyDescent="0.25">
      <c r="A58" s="24">
        <v>1</v>
      </c>
      <c r="B58" s="24">
        <v>1</v>
      </c>
      <c r="C58" s="45" t="s">
        <v>44</v>
      </c>
      <c r="D58" s="298">
        <v>2833</v>
      </c>
      <c r="E58" s="299">
        <f>ROUND(D58/7*5,0)</f>
        <v>2024</v>
      </c>
      <c r="F58" s="298">
        <v>1028</v>
      </c>
      <c r="G58" s="300">
        <f t="shared" si="77"/>
        <v>50.790513833992094</v>
      </c>
      <c r="H58" s="284">
        <v>8212.4279999999999</v>
      </c>
      <c r="I58" s="284">
        <v>8212.4279999999999</v>
      </c>
      <c r="J58" s="284">
        <v>8212.4279999999999</v>
      </c>
      <c r="K58" s="284">
        <v>2053.107</v>
      </c>
      <c r="L58" s="284">
        <v>2053.107</v>
      </c>
      <c r="M58" s="284">
        <v>2053.107</v>
      </c>
      <c r="N58" s="284">
        <v>2053.107</v>
      </c>
      <c r="O58" s="284">
        <v>2053.107</v>
      </c>
      <c r="P58" s="284">
        <v>4790.5829999999996</v>
      </c>
      <c r="Q58" s="284">
        <v>4561.9232400000001</v>
      </c>
      <c r="R58" s="602">
        <f t="shared" si="83"/>
        <v>3345.6250799999998</v>
      </c>
      <c r="S58" s="284">
        <f>V58-U58</f>
        <v>1741.6334299999999</v>
      </c>
      <c r="T58" s="284">
        <f t="shared" si="76"/>
        <v>-1603.9916499999999</v>
      </c>
      <c r="U58" s="284">
        <v>-3.47566</v>
      </c>
      <c r="V58" s="284">
        <v>1738.1577699999998</v>
      </c>
      <c r="W58" s="298">
        <f t="shared" si="82"/>
        <v>52.057041310797445</v>
      </c>
      <c r="X58" s="589"/>
      <c r="Y58" s="69"/>
    </row>
    <row r="59" spans="1:25" ht="30" x14ac:dyDescent="0.25">
      <c r="A59" s="24">
        <v>1</v>
      </c>
      <c r="B59" s="24">
        <v>1</v>
      </c>
      <c r="C59" s="110" t="s">
        <v>66</v>
      </c>
      <c r="D59" s="298">
        <f>SUM(D60)</f>
        <v>3000</v>
      </c>
      <c r="E59" s="298">
        <f t="shared" ref="E59:V59" si="85">SUM(E60)</f>
        <v>2143</v>
      </c>
      <c r="F59" s="298">
        <f t="shared" si="85"/>
        <v>2607</v>
      </c>
      <c r="G59" s="300">
        <f t="shared" si="77"/>
        <v>121.65188987400839</v>
      </c>
      <c r="H59" s="284">
        <f t="shared" ref="H59:Q59" si="86">SUM(H60)</f>
        <v>6188.4</v>
      </c>
      <c r="I59" s="284">
        <f t="shared" si="86"/>
        <v>6188.4</v>
      </c>
      <c r="J59" s="284">
        <f t="shared" si="86"/>
        <v>6188.4</v>
      </c>
      <c r="K59" s="284">
        <f t="shared" si="86"/>
        <v>1547.1</v>
      </c>
      <c r="L59" s="284">
        <f t="shared" si="86"/>
        <v>1547.1</v>
      </c>
      <c r="M59" s="284">
        <f t="shared" si="86"/>
        <v>1547.1</v>
      </c>
      <c r="N59" s="284">
        <f t="shared" si="86"/>
        <v>1547.1</v>
      </c>
      <c r="O59" s="284">
        <f t="shared" si="86"/>
        <v>1547.1</v>
      </c>
      <c r="P59" s="284">
        <f t="shared" si="86"/>
        <v>3609.9</v>
      </c>
      <c r="Q59" s="284">
        <f t="shared" si="86"/>
        <v>3438</v>
      </c>
      <c r="R59" s="602">
        <f t="shared" si="85"/>
        <v>2521.1999999999994</v>
      </c>
      <c r="S59" s="284">
        <f t="shared" si="85"/>
        <v>3334.8728499999993</v>
      </c>
      <c r="T59" s="284">
        <f t="shared" si="85"/>
        <v>813.67284999999993</v>
      </c>
      <c r="U59" s="284">
        <f t="shared" si="85"/>
        <v>-0.99321999999999999</v>
      </c>
      <c r="V59" s="284">
        <f t="shared" si="85"/>
        <v>3333.8796299999995</v>
      </c>
      <c r="W59" s="298">
        <f t="shared" si="82"/>
        <v>132.27323695065843</v>
      </c>
      <c r="X59" s="589"/>
      <c r="Y59" s="69"/>
    </row>
    <row r="60" spans="1:25" ht="30" x14ac:dyDescent="0.25">
      <c r="A60" s="24">
        <v>1</v>
      </c>
      <c r="B60" s="24">
        <v>1</v>
      </c>
      <c r="C60" s="162" t="s">
        <v>62</v>
      </c>
      <c r="D60" s="300">
        <v>3000</v>
      </c>
      <c r="E60" s="606">
        <f>ROUND(D60/7*5,0)</f>
        <v>2143</v>
      </c>
      <c r="F60" s="330">
        <v>2607</v>
      </c>
      <c r="G60" s="300">
        <f t="shared" si="77"/>
        <v>121.65188987400839</v>
      </c>
      <c r="H60" s="284">
        <v>6188.4</v>
      </c>
      <c r="I60" s="284">
        <v>6188.4</v>
      </c>
      <c r="J60" s="284">
        <v>6188.4</v>
      </c>
      <c r="K60" s="284">
        <v>1547.1</v>
      </c>
      <c r="L60" s="284">
        <v>1547.1</v>
      </c>
      <c r="M60" s="284">
        <v>1547.1</v>
      </c>
      <c r="N60" s="284">
        <v>1547.1</v>
      </c>
      <c r="O60" s="284">
        <v>1547.1</v>
      </c>
      <c r="P60" s="284">
        <v>3609.9</v>
      </c>
      <c r="Q60" s="284">
        <v>3438</v>
      </c>
      <c r="R60" s="602">
        <f>H60/12*$C$3+(I60-H60)/11*9+(J60-I60)/10*8+(K60-J60)/9*7+(L60-K60)/8*6+(M60-L60)/7*5+(N60-M60)/6*4+(O60-N60)/5*3+(P60-O60)/4*2+(Q60-P60)/3*1</f>
        <v>2521.1999999999994</v>
      </c>
      <c r="S60" s="284">
        <f t="shared" ref="S60" si="87">V60-U60</f>
        <v>3334.8728499999993</v>
      </c>
      <c r="T60" s="285">
        <f t="shared" si="76"/>
        <v>813.67284999999993</v>
      </c>
      <c r="U60" s="285">
        <v>-0.99321999999999999</v>
      </c>
      <c r="V60" s="285">
        <v>3333.8796299999995</v>
      </c>
      <c r="W60" s="300">
        <f t="shared" si="82"/>
        <v>132.27323695065843</v>
      </c>
      <c r="X60" s="589"/>
      <c r="Y60" s="69"/>
    </row>
    <row r="61" spans="1:25" ht="45.75" thickBot="1" x14ac:dyDescent="0.3">
      <c r="C61" s="621" t="s">
        <v>89</v>
      </c>
      <c r="D61" s="300"/>
      <c r="E61" s="606"/>
      <c r="F61" s="330">
        <v>63</v>
      </c>
      <c r="G61" s="300"/>
      <c r="H61" s="284"/>
      <c r="I61" s="284"/>
      <c r="J61" s="284"/>
      <c r="K61" s="284"/>
      <c r="L61" s="284"/>
      <c r="M61" s="284"/>
      <c r="N61" s="284"/>
      <c r="O61" s="284"/>
      <c r="P61" s="284"/>
      <c r="Q61" s="284"/>
      <c r="R61" s="602"/>
      <c r="S61" s="284"/>
      <c r="T61" s="285"/>
      <c r="U61" s="285">
        <v>0</v>
      </c>
      <c r="V61" s="285">
        <v>73.94699</v>
      </c>
      <c r="W61" s="300"/>
      <c r="X61" s="589"/>
      <c r="Y61" s="69"/>
    </row>
    <row r="62" spans="1:25" ht="15" customHeight="1" thickBot="1" x14ac:dyDescent="0.3">
      <c r="A62" s="24">
        <v>1</v>
      </c>
      <c r="B62" s="24">
        <v>1</v>
      </c>
      <c r="C62" s="73" t="s">
        <v>140</v>
      </c>
      <c r="D62" s="305"/>
      <c r="E62" s="305"/>
      <c r="F62" s="305"/>
      <c r="G62" s="312"/>
      <c r="H62" s="331">
        <f t="shared" ref="H62:P62" si="88">H59+H56</f>
        <v>61819.948000000004</v>
      </c>
      <c r="I62" s="331">
        <f t="shared" si="88"/>
        <v>61819.948000000004</v>
      </c>
      <c r="J62" s="331">
        <f t="shared" si="88"/>
        <v>61819.948000000004</v>
      </c>
      <c r="K62" s="331">
        <f t="shared" si="88"/>
        <v>15454.987000000001</v>
      </c>
      <c r="L62" s="331">
        <f t="shared" ref="L62:O62" si="89">L59+L56</f>
        <v>15454.987000000001</v>
      </c>
      <c r="M62" s="331">
        <f t="shared" si="89"/>
        <v>15454.987000000001</v>
      </c>
      <c r="N62" s="331">
        <f t="shared" si="89"/>
        <v>15454.987000000001</v>
      </c>
      <c r="O62" s="331">
        <f t="shared" si="89"/>
        <v>15454.987000000001</v>
      </c>
      <c r="P62" s="331">
        <f t="shared" si="88"/>
        <v>36061.636330000001</v>
      </c>
      <c r="Q62" s="331">
        <f t="shared" ref="Q62" si="90">Q59+Q56</f>
        <v>34344.498650000009</v>
      </c>
      <c r="R62" s="331">
        <f t="shared" ref="R62:V62" si="91">R59+R56</f>
        <v>25185.932438333333</v>
      </c>
      <c r="S62" s="331">
        <f t="shared" si="91"/>
        <v>19067.860579999997</v>
      </c>
      <c r="T62" s="331">
        <f t="shared" si="91"/>
        <v>-6118.0718583333355</v>
      </c>
      <c r="U62" s="331">
        <f t="shared" si="91"/>
        <v>-30.33005</v>
      </c>
      <c r="V62" s="331">
        <f t="shared" si="91"/>
        <v>19037.530529999996</v>
      </c>
      <c r="W62" s="314">
        <f t="shared" si="82"/>
        <v>75.708376597478889</v>
      </c>
      <c r="X62" s="589"/>
      <c r="Y62" s="69"/>
    </row>
    <row r="63" spans="1:25" x14ac:dyDescent="0.25">
      <c r="A63" s="24">
        <v>1</v>
      </c>
      <c r="B63" s="24">
        <v>1</v>
      </c>
      <c r="C63" s="20"/>
      <c r="D63" s="315"/>
      <c r="E63" s="315"/>
      <c r="F63" s="315"/>
      <c r="G63" s="315"/>
      <c r="H63" s="317"/>
      <c r="I63" s="317"/>
      <c r="J63" s="317"/>
      <c r="K63" s="317"/>
      <c r="L63" s="317"/>
      <c r="M63" s="317"/>
      <c r="N63" s="317"/>
      <c r="O63" s="317"/>
      <c r="P63" s="317"/>
      <c r="Q63" s="317"/>
      <c r="R63" s="317"/>
      <c r="S63" s="317"/>
      <c r="T63" s="317">
        <f t="shared" si="76"/>
        <v>0</v>
      </c>
      <c r="U63" s="317"/>
      <c r="V63" s="317"/>
      <c r="W63" s="319"/>
      <c r="X63" s="589"/>
      <c r="Y63" s="69"/>
    </row>
    <row r="64" spans="1:25" ht="29.25" x14ac:dyDescent="0.25">
      <c r="A64" s="24">
        <v>1</v>
      </c>
      <c r="B64" s="24">
        <v>1</v>
      </c>
      <c r="C64" s="17" t="s">
        <v>95</v>
      </c>
      <c r="D64" s="281"/>
      <c r="E64" s="281"/>
      <c r="F64" s="281"/>
      <c r="G64" s="281"/>
      <c r="H64" s="284"/>
      <c r="I64" s="284"/>
      <c r="J64" s="284"/>
      <c r="K64" s="284"/>
      <c r="L64" s="284"/>
      <c r="M64" s="284"/>
      <c r="N64" s="284"/>
      <c r="O64" s="284"/>
      <c r="P64" s="284"/>
      <c r="Q64" s="284"/>
      <c r="R64" s="281"/>
      <c r="S64" s="284"/>
      <c r="T64" s="284"/>
      <c r="U64" s="284"/>
      <c r="V64" s="281"/>
      <c r="W64" s="329"/>
      <c r="X64" s="589"/>
      <c r="Y64" s="69"/>
    </row>
    <row r="65" spans="1:26" ht="30" x14ac:dyDescent="0.25">
      <c r="A65" s="24">
        <v>1</v>
      </c>
      <c r="B65" s="24">
        <v>1</v>
      </c>
      <c r="C65" s="110" t="s">
        <v>74</v>
      </c>
      <c r="D65" s="298">
        <f>SUM(D66:D69)</f>
        <v>5496</v>
      </c>
      <c r="E65" s="298">
        <f>SUM(E66:E69)</f>
        <v>3926</v>
      </c>
      <c r="F65" s="298">
        <f>SUM(F66:F69)</f>
        <v>4345</v>
      </c>
      <c r="G65" s="607">
        <f t="shared" ref="G65:G74" si="92">F65/E65*100</f>
        <v>110.67244014263882</v>
      </c>
      <c r="H65" s="284">
        <f t="shared" ref="H65:P65" si="93">SUM(H66:H69)</f>
        <v>25464.93749</v>
      </c>
      <c r="I65" s="284">
        <f t="shared" si="93"/>
        <v>25464.93749</v>
      </c>
      <c r="J65" s="284">
        <f t="shared" si="93"/>
        <v>25464.93749</v>
      </c>
      <c r="K65" s="284">
        <f t="shared" si="93"/>
        <v>6366.2343725000001</v>
      </c>
      <c r="L65" s="284">
        <f t="shared" ref="L65:O65" si="94">SUM(L66:L69)</f>
        <v>6366.2343725000001</v>
      </c>
      <c r="M65" s="284">
        <f t="shared" si="94"/>
        <v>6366.2343725000001</v>
      </c>
      <c r="N65" s="284">
        <f t="shared" si="94"/>
        <v>6366.2343725000001</v>
      </c>
      <c r="O65" s="284">
        <f t="shared" si="94"/>
        <v>6366.2343725000001</v>
      </c>
      <c r="P65" s="284">
        <f t="shared" si="93"/>
        <v>14854.54687</v>
      </c>
      <c r="Q65" s="284">
        <f t="shared" ref="Q65" si="95">SUM(Q66:Q69)</f>
        <v>14148.823710000001</v>
      </c>
      <c r="R65" s="602">
        <f t="shared" ref="R65:V65" si="96">SUM(R66:R69)</f>
        <v>10375.149567916667</v>
      </c>
      <c r="S65" s="284">
        <f t="shared" si="96"/>
        <v>11652.182940000001</v>
      </c>
      <c r="T65" s="284">
        <f t="shared" si="96"/>
        <v>1277.0333720833353</v>
      </c>
      <c r="U65" s="284">
        <f t="shared" si="96"/>
        <v>-14.487860000000001</v>
      </c>
      <c r="V65" s="284">
        <f t="shared" si="96"/>
        <v>11637.695080000001</v>
      </c>
      <c r="W65" s="298">
        <f t="shared" ref="W65:W75" si="97">S65/R65*100</f>
        <v>112.30857795084069</v>
      </c>
      <c r="X65" s="589"/>
      <c r="Y65" s="69"/>
    </row>
    <row r="66" spans="1:26" ht="29.25" customHeight="1" x14ac:dyDescent="0.25">
      <c r="A66" s="24">
        <v>1</v>
      </c>
      <c r="B66" s="24">
        <v>1</v>
      </c>
      <c r="C66" s="45" t="s">
        <v>43</v>
      </c>
      <c r="D66" s="298">
        <v>4165</v>
      </c>
      <c r="E66" s="604">
        <f>ROUND(D66/7*5,0)</f>
        <v>2975</v>
      </c>
      <c r="F66" s="299">
        <v>2846</v>
      </c>
      <c r="G66" s="607">
        <f t="shared" si="92"/>
        <v>95.663865546218489</v>
      </c>
      <c r="H66" s="284">
        <v>20911.831920000001</v>
      </c>
      <c r="I66" s="284">
        <v>20911.831920000001</v>
      </c>
      <c r="J66" s="284">
        <v>20911.831920000001</v>
      </c>
      <c r="K66" s="284">
        <v>5227.9579800000001</v>
      </c>
      <c r="L66" s="284">
        <v>5227.9579800000001</v>
      </c>
      <c r="M66" s="284">
        <v>5227.9579800000001</v>
      </c>
      <c r="N66" s="284">
        <v>5227.9579800000001</v>
      </c>
      <c r="O66" s="284">
        <v>5227.9579800000001</v>
      </c>
      <c r="P66" s="284">
        <v>12195.757460000001</v>
      </c>
      <c r="Q66" s="284">
        <v>11615.57058</v>
      </c>
      <c r="R66" s="602">
        <f t="shared" ref="R66:R69" si="98">H66/12*$C$3+(I66-H66)/11*9+(J66-I66)/10*8+(K66-J66)/9*7+(L66-K66)/8*6+(M66-L66)/7*5+(N66-M66)/6*4+(O66-N66)/5*3+(P66-O66)/4*2+(Q66-P66)/3*1</f>
        <v>8518.4620933333335</v>
      </c>
      <c r="S66" s="284">
        <f t="shared" ref="S66:S69" si="99">V66-U66</f>
        <v>8544.1821100000016</v>
      </c>
      <c r="T66" s="284">
        <f t="shared" si="76"/>
        <v>25.720016666668016</v>
      </c>
      <c r="U66" s="284">
        <v>-12.560450000000001</v>
      </c>
      <c r="V66" s="284">
        <v>8531.6216600000007</v>
      </c>
      <c r="W66" s="298">
        <f t="shared" si="97"/>
        <v>100.30193263038403</v>
      </c>
      <c r="X66" s="589"/>
      <c r="Y66" s="69"/>
    </row>
    <row r="67" spans="1:26" ht="26.25" customHeight="1" x14ac:dyDescent="0.25">
      <c r="A67" s="24">
        <v>1</v>
      </c>
      <c r="B67" s="24">
        <v>1</v>
      </c>
      <c r="C67" s="45" t="s">
        <v>44</v>
      </c>
      <c r="D67" s="298">
        <v>1250</v>
      </c>
      <c r="E67" s="299">
        <f>ROUND(D67/7*5,0)</f>
        <v>893</v>
      </c>
      <c r="F67" s="299">
        <v>1358</v>
      </c>
      <c r="G67" s="607">
        <f t="shared" si="92"/>
        <v>152.07166853303471</v>
      </c>
      <c r="H67" s="284">
        <v>3621.5197199999998</v>
      </c>
      <c r="I67" s="284">
        <v>3621.5197199999998</v>
      </c>
      <c r="J67" s="284">
        <v>3621.5197199999998</v>
      </c>
      <c r="K67" s="284">
        <v>905.37992999999983</v>
      </c>
      <c r="L67" s="284">
        <v>905.37992999999983</v>
      </c>
      <c r="M67" s="284">
        <v>905.37992999999983</v>
      </c>
      <c r="N67" s="284">
        <v>905.37992999999983</v>
      </c>
      <c r="O67" s="284">
        <v>905.37992999999983</v>
      </c>
      <c r="P67" s="284">
        <v>2112.6873599999999</v>
      </c>
      <c r="Q67" s="284">
        <v>2012.85</v>
      </c>
      <c r="R67" s="602">
        <f t="shared" si="98"/>
        <v>1475.7545249999996</v>
      </c>
      <c r="S67" s="284">
        <f t="shared" si="99"/>
        <v>2203.7217500000002</v>
      </c>
      <c r="T67" s="284">
        <f t="shared" si="76"/>
        <v>727.96722500000055</v>
      </c>
      <c r="U67" s="284">
        <v>0</v>
      </c>
      <c r="V67" s="284">
        <v>2203.7217500000002</v>
      </c>
      <c r="W67" s="298">
        <f t="shared" si="97"/>
        <v>149.32847656353965</v>
      </c>
      <c r="X67" s="589"/>
      <c r="Y67" s="69"/>
    </row>
    <row r="68" spans="1:26" ht="27.75" customHeight="1" x14ac:dyDescent="0.25">
      <c r="A68" s="24">
        <v>1</v>
      </c>
      <c r="B68" s="24">
        <v>1</v>
      </c>
      <c r="C68" s="45" t="s">
        <v>68</v>
      </c>
      <c r="D68" s="298">
        <v>50</v>
      </c>
      <c r="E68" s="299">
        <f>ROUND(D68/7*5,0)</f>
        <v>36</v>
      </c>
      <c r="F68" s="299">
        <v>96</v>
      </c>
      <c r="G68" s="607">
        <f t="shared" si="92"/>
        <v>266.66666666666663</v>
      </c>
      <c r="H68" s="284">
        <v>571.80097000000001</v>
      </c>
      <c r="I68" s="284">
        <v>571.80097000000001</v>
      </c>
      <c r="J68" s="284">
        <v>571.80097000000001</v>
      </c>
      <c r="K68" s="284">
        <v>142.9502425</v>
      </c>
      <c r="L68" s="284">
        <v>142.9502425</v>
      </c>
      <c r="M68" s="284">
        <v>142.9502425</v>
      </c>
      <c r="N68" s="284">
        <v>142.9502425</v>
      </c>
      <c r="O68" s="284">
        <v>142.9502425</v>
      </c>
      <c r="P68" s="284">
        <v>334.08595999999994</v>
      </c>
      <c r="Q68" s="284">
        <v>321.23649999999998</v>
      </c>
      <c r="R68" s="602">
        <f t="shared" si="98"/>
        <v>234.23494791666664</v>
      </c>
      <c r="S68" s="284">
        <f t="shared" si="99"/>
        <v>616.77408000000003</v>
      </c>
      <c r="T68" s="284">
        <f t="shared" si="76"/>
        <v>382.53913208333336</v>
      </c>
      <c r="U68" s="284">
        <v>-1.9274100000000001</v>
      </c>
      <c r="V68" s="284">
        <v>614.84667000000002</v>
      </c>
      <c r="W68" s="298">
        <f t="shared" si="97"/>
        <v>263.31428571428575</v>
      </c>
      <c r="X68" s="589"/>
      <c r="Y68" s="69"/>
    </row>
    <row r="69" spans="1:26" ht="27.75" customHeight="1" x14ac:dyDescent="0.25">
      <c r="A69" s="24">
        <v>1</v>
      </c>
      <c r="B69" s="24">
        <v>1</v>
      </c>
      <c r="C69" s="45" t="s">
        <v>69</v>
      </c>
      <c r="D69" s="298">
        <v>31</v>
      </c>
      <c r="E69" s="299">
        <f>ROUND(D69/7*5,0)</f>
        <v>22</v>
      </c>
      <c r="F69" s="299">
        <v>45</v>
      </c>
      <c r="G69" s="607">
        <f t="shared" si="92"/>
        <v>204.54545454545453</v>
      </c>
      <c r="H69" s="284">
        <v>359.78487999999999</v>
      </c>
      <c r="I69" s="284">
        <v>359.78487999999999</v>
      </c>
      <c r="J69" s="284">
        <v>359.78487999999999</v>
      </c>
      <c r="K69" s="284">
        <v>89.946219999999997</v>
      </c>
      <c r="L69" s="284">
        <v>89.946219999999997</v>
      </c>
      <c r="M69" s="284">
        <v>89.946219999999997</v>
      </c>
      <c r="N69" s="284">
        <v>89.946219999999997</v>
      </c>
      <c r="O69" s="284">
        <v>89.946219999999997</v>
      </c>
      <c r="P69" s="284">
        <v>212.01608999999999</v>
      </c>
      <c r="Q69" s="284">
        <v>199.16662999999997</v>
      </c>
      <c r="R69" s="602">
        <f t="shared" si="98"/>
        <v>146.6980016666667</v>
      </c>
      <c r="S69" s="284">
        <f t="shared" si="99"/>
        <v>287.505</v>
      </c>
      <c r="T69" s="284">
        <f t="shared" si="76"/>
        <v>140.8069983333333</v>
      </c>
      <c r="U69" s="284">
        <v>0</v>
      </c>
      <c r="V69" s="284">
        <v>287.505</v>
      </c>
      <c r="W69" s="298">
        <f t="shared" si="97"/>
        <v>195.9842647708868</v>
      </c>
      <c r="X69" s="589"/>
      <c r="Y69" s="69"/>
    </row>
    <row r="70" spans="1:26" ht="45.75" customHeight="1" x14ac:dyDescent="0.25">
      <c r="A70" s="24">
        <v>1</v>
      </c>
      <c r="B70" s="24">
        <v>1</v>
      </c>
      <c r="C70" s="131" t="s">
        <v>66</v>
      </c>
      <c r="D70" s="298">
        <f>SUM(D71:D74)</f>
        <v>4351</v>
      </c>
      <c r="E70" s="298">
        <f>SUM(E71:E74)</f>
        <v>3107</v>
      </c>
      <c r="F70" s="298">
        <f>F71+F73+F74</f>
        <v>4098</v>
      </c>
      <c r="G70" s="607">
        <f t="shared" si="92"/>
        <v>131.89571934341808</v>
      </c>
      <c r="H70" s="284">
        <f t="shared" ref="H70:R70" si="100">SUM(H71:H74)</f>
        <v>14554.878000000001</v>
      </c>
      <c r="I70" s="284">
        <f t="shared" ref="I70:J70" si="101">SUM(I71:I74)</f>
        <v>14554.878000000001</v>
      </c>
      <c r="J70" s="284">
        <f t="shared" si="101"/>
        <v>14554.878000000001</v>
      </c>
      <c r="K70" s="284">
        <f t="shared" ref="K70" si="102">SUM(K71:K74)</f>
        <v>3638.7195000000002</v>
      </c>
      <c r="L70" s="284">
        <f t="shared" ref="L70:O70" si="103">SUM(L71:L74)</f>
        <v>3638.7195000000002</v>
      </c>
      <c r="M70" s="284">
        <f t="shared" si="103"/>
        <v>3638.7195000000002</v>
      </c>
      <c r="N70" s="284">
        <f t="shared" si="103"/>
        <v>3638.7195000000002</v>
      </c>
      <c r="O70" s="284">
        <f t="shared" si="103"/>
        <v>3638.7195000000002</v>
      </c>
      <c r="P70" s="284">
        <f t="shared" ref="P70:Q70" si="104">SUM(P71:P74)</f>
        <v>8490.3454999999994</v>
      </c>
      <c r="Q70" s="284">
        <f t="shared" si="104"/>
        <v>8086.9648999999999</v>
      </c>
      <c r="R70" s="602">
        <f t="shared" si="100"/>
        <v>5930.0723000000007</v>
      </c>
      <c r="S70" s="284">
        <f>S71+S73+S74</f>
        <v>7930.2169499999991</v>
      </c>
      <c r="T70" s="284">
        <f t="shared" ref="T70:V70" si="105">T71+T73+T74</f>
        <v>2000.1446499999993</v>
      </c>
      <c r="U70" s="284">
        <f t="shared" si="105"/>
        <v>-5.9707499999999998</v>
      </c>
      <c r="V70" s="284">
        <f t="shared" si="105"/>
        <v>7924.2461999999996</v>
      </c>
      <c r="W70" s="298">
        <f t="shared" si="97"/>
        <v>133.72884087770731</v>
      </c>
      <c r="X70" s="589"/>
      <c r="Y70" s="69"/>
    </row>
    <row r="71" spans="1:26" ht="30" x14ac:dyDescent="0.25">
      <c r="A71" s="24">
        <v>1</v>
      </c>
      <c r="B71" s="24">
        <v>1</v>
      </c>
      <c r="C71" s="45" t="s">
        <v>62</v>
      </c>
      <c r="D71" s="298">
        <v>1389</v>
      </c>
      <c r="E71" s="604">
        <f>ROUND(D71/7*5,0)</f>
        <v>992</v>
      </c>
      <c r="F71" s="298">
        <v>1087</v>
      </c>
      <c r="G71" s="607">
        <f t="shared" si="92"/>
        <v>109.57661290322579</v>
      </c>
      <c r="H71" s="284">
        <v>2865</v>
      </c>
      <c r="I71" s="284">
        <v>2865</v>
      </c>
      <c r="J71" s="284">
        <v>2865</v>
      </c>
      <c r="K71" s="284">
        <v>716.25</v>
      </c>
      <c r="L71" s="284">
        <v>716.25</v>
      </c>
      <c r="M71" s="284">
        <v>716.25</v>
      </c>
      <c r="N71" s="284">
        <v>716.25</v>
      </c>
      <c r="O71" s="284">
        <v>716.25</v>
      </c>
      <c r="P71" s="284">
        <v>1669.7566999999999</v>
      </c>
      <c r="Q71" s="284">
        <v>1590.6826999999998</v>
      </c>
      <c r="R71" s="602">
        <f>H71/12*$C$3+(I71-H71)/11*9+(J71-I71)/10*8+(K71-J71)/9*7+(L71-K71)/8*6+(M71-L71)/7*5+(N71-M71)/6*4+(O71-N71)/5*3+(P71-O71)/4*2+(Q71-P71)/3*1</f>
        <v>1166.64535</v>
      </c>
      <c r="S71" s="284">
        <f t="shared" ref="S71:S74" si="106">V71-U71</f>
        <v>1368.23108</v>
      </c>
      <c r="T71" s="284">
        <f t="shared" si="76"/>
        <v>201.58573000000001</v>
      </c>
      <c r="U71" s="284">
        <v>-5.9707499999999998</v>
      </c>
      <c r="V71" s="284">
        <v>1362.2603300000001</v>
      </c>
      <c r="W71" s="298">
        <f t="shared" si="97"/>
        <v>117.27909257084855</v>
      </c>
      <c r="X71" s="589"/>
      <c r="Y71" s="69"/>
    </row>
    <row r="72" spans="1:26" ht="45" x14ac:dyDescent="0.25">
      <c r="C72" s="621" t="s">
        <v>89</v>
      </c>
      <c r="D72" s="298"/>
      <c r="E72" s="604"/>
      <c r="F72" s="298"/>
      <c r="G72" s="607"/>
      <c r="H72" s="284"/>
      <c r="I72" s="284"/>
      <c r="J72" s="284"/>
      <c r="K72" s="284"/>
      <c r="L72" s="284"/>
      <c r="M72" s="284"/>
      <c r="N72" s="284"/>
      <c r="O72" s="284"/>
      <c r="P72" s="284">
        <v>0</v>
      </c>
      <c r="Q72" s="284">
        <v>0</v>
      </c>
      <c r="R72" s="602"/>
      <c r="S72" s="284"/>
      <c r="T72" s="284"/>
      <c r="U72" s="284"/>
      <c r="V72" s="284"/>
      <c r="W72" s="298"/>
      <c r="X72" s="589"/>
      <c r="Y72" s="69"/>
    </row>
    <row r="73" spans="1:26" ht="57" customHeight="1" x14ac:dyDescent="0.25">
      <c r="A73" s="24">
        <v>1</v>
      </c>
      <c r="B73" s="24">
        <v>1</v>
      </c>
      <c r="C73" s="45" t="s">
        <v>72</v>
      </c>
      <c r="D73" s="298">
        <v>1945</v>
      </c>
      <c r="E73" s="299">
        <f>ROUND(D73/7*5,0)</f>
        <v>1389</v>
      </c>
      <c r="F73" s="299">
        <v>2181</v>
      </c>
      <c r="G73" s="607">
        <f t="shared" si="92"/>
        <v>157.01943844492442</v>
      </c>
      <c r="H73" s="284">
        <v>9555</v>
      </c>
      <c r="I73" s="284">
        <v>9555</v>
      </c>
      <c r="J73" s="284">
        <v>9555</v>
      </c>
      <c r="K73" s="284">
        <v>2388.75</v>
      </c>
      <c r="L73" s="284">
        <v>2388.75</v>
      </c>
      <c r="M73" s="284">
        <v>2388.75</v>
      </c>
      <c r="N73" s="284">
        <v>2388.75</v>
      </c>
      <c r="O73" s="284">
        <v>2388.75</v>
      </c>
      <c r="P73" s="284">
        <v>5574.66</v>
      </c>
      <c r="Q73" s="284">
        <v>5309.85</v>
      </c>
      <c r="R73" s="602">
        <f t="shared" ref="R73:R74" si="107">H73/12*$C$3+(I73-H73)/11*9+(J73-I73)/10*8+(K73-J73)/9*7+(L73-K73)/8*6+(M73-L73)/7*5+(N73-M73)/6*4+(O73-N73)/5*3+(P73-O73)/4*2+(Q73-P73)/3*1</f>
        <v>3893.4349999999999</v>
      </c>
      <c r="S73" s="284">
        <f t="shared" si="106"/>
        <v>5488.6186699999998</v>
      </c>
      <c r="T73" s="284">
        <f t="shared" si="76"/>
        <v>1595.1836699999999</v>
      </c>
      <c r="U73" s="284">
        <v>0</v>
      </c>
      <c r="V73" s="284">
        <v>5488.6186699999998</v>
      </c>
      <c r="W73" s="298">
        <f t="shared" si="97"/>
        <v>140.9711134255484</v>
      </c>
      <c r="X73" s="589"/>
      <c r="Y73" s="69"/>
    </row>
    <row r="74" spans="1:26" ht="59.25" customHeight="1" thickBot="1" x14ac:dyDescent="0.3">
      <c r="A74" s="24">
        <v>1</v>
      </c>
      <c r="B74" s="24">
        <v>1</v>
      </c>
      <c r="C74" s="45" t="s">
        <v>63</v>
      </c>
      <c r="D74" s="298">
        <v>1017</v>
      </c>
      <c r="E74" s="299">
        <f>ROUND(D74/7*5,0)</f>
        <v>726</v>
      </c>
      <c r="F74" s="299">
        <v>830</v>
      </c>
      <c r="G74" s="607">
        <f t="shared" si="92"/>
        <v>114.32506887052341</v>
      </c>
      <c r="H74" s="284">
        <v>2134.8780000000002</v>
      </c>
      <c r="I74" s="284">
        <v>2134.8780000000002</v>
      </c>
      <c r="J74" s="284">
        <v>2134.8780000000002</v>
      </c>
      <c r="K74" s="284">
        <v>533.71950000000004</v>
      </c>
      <c r="L74" s="284">
        <v>533.71950000000004</v>
      </c>
      <c r="M74" s="284">
        <v>533.71950000000004</v>
      </c>
      <c r="N74" s="284">
        <v>533.71950000000004</v>
      </c>
      <c r="O74" s="284">
        <v>533.71950000000004</v>
      </c>
      <c r="P74" s="284">
        <v>1245.9287999999999</v>
      </c>
      <c r="Q74" s="284">
        <v>1186.4322</v>
      </c>
      <c r="R74" s="602">
        <f t="shared" si="107"/>
        <v>869.99195000000043</v>
      </c>
      <c r="S74" s="284">
        <f t="shared" si="106"/>
        <v>1073.3671999999999</v>
      </c>
      <c r="T74" s="284">
        <f t="shared" si="76"/>
        <v>203.37524999999948</v>
      </c>
      <c r="U74" s="284">
        <v>0</v>
      </c>
      <c r="V74" s="284">
        <v>1073.3671999999999</v>
      </c>
      <c r="W74" s="298">
        <f t="shared" si="97"/>
        <v>123.3766818187225</v>
      </c>
      <c r="X74" s="589"/>
      <c r="Y74" s="69"/>
    </row>
    <row r="75" spans="1:26" s="22" customFormat="1" ht="15.75" thickBot="1" x14ac:dyDescent="0.3">
      <c r="A75" s="24">
        <v>1</v>
      </c>
      <c r="B75" s="24">
        <v>1</v>
      </c>
      <c r="C75" s="78" t="s">
        <v>140</v>
      </c>
      <c r="D75" s="305"/>
      <c r="E75" s="305"/>
      <c r="F75" s="305"/>
      <c r="G75" s="332"/>
      <c r="H75" s="331">
        <f t="shared" ref="H75:P75" si="108">H70+H65</f>
        <v>40019.815490000001</v>
      </c>
      <c r="I75" s="331">
        <f t="shared" si="108"/>
        <v>40019.815490000001</v>
      </c>
      <c r="J75" s="331">
        <f t="shared" si="108"/>
        <v>40019.815490000001</v>
      </c>
      <c r="K75" s="331">
        <f t="shared" si="108"/>
        <v>10004.9538725</v>
      </c>
      <c r="L75" s="331">
        <f t="shared" ref="L75:O75" si="109">L70+L65</f>
        <v>10004.9538725</v>
      </c>
      <c r="M75" s="331">
        <f t="shared" si="109"/>
        <v>10004.9538725</v>
      </c>
      <c r="N75" s="331">
        <f t="shared" si="109"/>
        <v>10004.9538725</v>
      </c>
      <c r="O75" s="331">
        <f t="shared" si="109"/>
        <v>10004.9538725</v>
      </c>
      <c r="P75" s="331">
        <f t="shared" si="108"/>
        <v>23344.892370000001</v>
      </c>
      <c r="Q75" s="331">
        <f t="shared" ref="Q75" si="110">Q70+Q65</f>
        <v>22235.78861</v>
      </c>
      <c r="R75" s="331">
        <f t="shared" ref="R75:V75" si="111">R70+R65</f>
        <v>16305.221867916669</v>
      </c>
      <c r="S75" s="331">
        <f t="shared" si="111"/>
        <v>19582.399890000001</v>
      </c>
      <c r="T75" s="331">
        <f t="shared" si="111"/>
        <v>3277.1780220833343</v>
      </c>
      <c r="U75" s="331">
        <f t="shared" si="111"/>
        <v>-20.45861</v>
      </c>
      <c r="V75" s="331">
        <f t="shared" si="111"/>
        <v>19561.941279999999</v>
      </c>
      <c r="W75" s="314">
        <f t="shared" si="97"/>
        <v>120.09894773975289</v>
      </c>
      <c r="X75" s="589"/>
      <c r="Y75" s="69"/>
      <c r="Z75" s="242"/>
    </row>
    <row r="76" spans="1:26" ht="15" customHeight="1" x14ac:dyDescent="0.25">
      <c r="A76" s="24">
        <v>1</v>
      </c>
      <c r="B76" s="24">
        <v>1</v>
      </c>
      <c r="C76" s="20"/>
      <c r="D76" s="319"/>
      <c r="E76" s="319"/>
      <c r="F76" s="319"/>
      <c r="G76" s="315"/>
      <c r="H76" s="317"/>
      <c r="I76" s="317"/>
      <c r="J76" s="317"/>
      <c r="K76" s="317"/>
      <c r="L76" s="317"/>
      <c r="M76" s="317"/>
      <c r="N76" s="317"/>
      <c r="O76" s="317"/>
      <c r="P76" s="317"/>
      <c r="Q76" s="317"/>
      <c r="R76" s="317"/>
      <c r="S76" s="317"/>
      <c r="T76" s="317">
        <f t="shared" si="76"/>
        <v>0</v>
      </c>
      <c r="U76" s="317"/>
      <c r="V76" s="317"/>
      <c r="W76" s="319"/>
      <c r="X76" s="589"/>
      <c r="Y76" s="69"/>
    </row>
    <row r="77" spans="1:26" ht="29.25" x14ac:dyDescent="0.25">
      <c r="A77" s="24">
        <v>1</v>
      </c>
      <c r="B77" s="24">
        <v>1</v>
      </c>
      <c r="C77" s="17" t="s">
        <v>96</v>
      </c>
      <c r="D77" s="322"/>
      <c r="E77" s="322"/>
      <c r="F77" s="322"/>
      <c r="G77" s="281"/>
      <c r="H77" s="320"/>
      <c r="I77" s="320"/>
      <c r="J77" s="320"/>
      <c r="K77" s="320"/>
      <c r="L77" s="320"/>
      <c r="M77" s="320"/>
      <c r="N77" s="320"/>
      <c r="O77" s="320"/>
      <c r="P77" s="320"/>
      <c r="Q77" s="320"/>
      <c r="R77" s="320"/>
      <c r="S77" s="283"/>
      <c r="T77" s="283">
        <f t="shared" si="76"/>
        <v>0</v>
      </c>
      <c r="U77" s="283"/>
      <c r="V77" s="283"/>
      <c r="W77" s="322"/>
      <c r="X77" s="589"/>
      <c r="Y77" s="69"/>
    </row>
    <row r="78" spans="1:26" ht="42" customHeight="1" x14ac:dyDescent="0.25">
      <c r="A78" s="24">
        <v>1</v>
      </c>
      <c r="B78" s="24">
        <v>1</v>
      </c>
      <c r="C78" s="110" t="s">
        <v>74</v>
      </c>
      <c r="D78" s="298">
        <f>SUM(D79:D82)</f>
        <v>3686</v>
      </c>
      <c r="E78" s="299">
        <f>SUM(E79:E82)</f>
        <v>2633</v>
      </c>
      <c r="F78" s="298">
        <f>SUM(F79:F82)</f>
        <v>2575</v>
      </c>
      <c r="G78" s="298">
        <f t="shared" ref="G78:G87" si="112">F78/E78*100</f>
        <v>97.79718951766047</v>
      </c>
      <c r="H78" s="284">
        <f t="shared" ref="H78:P78" si="113">SUM(H79:H82)</f>
        <v>17223.133819999999</v>
      </c>
      <c r="I78" s="284">
        <f t="shared" si="113"/>
        <v>17223.133819999999</v>
      </c>
      <c r="J78" s="284">
        <f t="shared" si="113"/>
        <v>17223.133819999999</v>
      </c>
      <c r="K78" s="284">
        <f t="shared" si="113"/>
        <v>4305.7834549999998</v>
      </c>
      <c r="L78" s="284">
        <f t="shared" ref="L78:O78" si="114">SUM(L79:L82)</f>
        <v>4305.7834549999998</v>
      </c>
      <c r="M78" s="284">
        <f t="shared" si="114"/>
        <v>4305.7834549999998</v>
      </c>
      <c r="N78" s="284">
        <f t="shared" si="114"/>
        <v>4305.7834549999998</v>
      </c>
      <c r="O78" s="284">
        <f t="shared" si="114"/>
        <v>4305.7834549999998</v>
      </c>
      <c r="P78" s="284">
        <f t="shared" si="113"/>
        <v>10046.828059999998</v>
      </c>
      <c r="Q78" s="284">
        <f t="shared" ref="Q78" si="115">SUM(Q79:Q82)</f>
        <v>9565.7763400000003</v>
      </c>
      <c r="R78" s="602">
        <f t="shared" ref="R78:V78" si="116">SUM(R79:R82)</f>
        <v>7015.9551841666689</v>
      </c>
      <c r="S78" s="284">
        <f t="shared" si="116"/>
        <v>7142.83608</v>
      </c>
      <c r="T78" s="284">
        <f t="shared" si="116"/>
        <v>126.88089583333168</v>
      </c>
      <c r="U78" s="284">
        <f t="shared" si="116"/>
        <v>-2.0803700000000003</v>
      </c>
      <c r="V78" s="284">
        <f t="shared" si="116"/>
        <v>7140.7557100000013</v>
      </c>
      <c r="W78" s="298">
        <f t="shared" ref="W78:W88" si="117">S78/R78*100</f>
        <v>101.80846217660671</v>
      </c>
      <c r="X78" s="589"/>
      <c r="Y78" s="69"/>
    </row>
    <row r="79" spans="1:26" ht="35.25" customHeight="1" x14ac:dyDescent="0.25">
      <c r="A79" s="24">
        <v>1</v>
      </c>
      <c r="B79" s="24">
        <v>1</v>
      </c>
      <c r="C79" s="45" t="s">
        <v>43</v>
      </c>
      <c r="D79" s="298">
        <v>2778</v>
      </c>
      <c r="E79" s="604">
        <f>ROUND(D79/7*5,0)</f>
        <v>1984</v>
      </c>
      <c r="F79" s="298">
        <v>1935</v>
      </c>
      <c r="G79" s="298">
        <f t="shared" si="112"/>
        <v>97.530241935483872</v>
      </c>
      <c r="H79" s="284">
        <v>13946.8</v>
      </c>
      <c r="I79" s="284">
        <v>13946.8</v>
      </c>
      <c r="J79" s="284">
        <v>13946.8</v>
      </c>
      <c r="K79" s="284">
        <v>3486.7</v>
      </c>
      <c r="L79" s="284">
        <v>3486.7</v>
      </c>
      <c r="M79" s="284">
        <v>3486.7</v>
      </c>
      <c r="N79" s="284">
        <v>3486.7</v>
      </c>
      <c r="O79" s="284">
        <v>3486.7</v>
      </c>
      <c r="P79" s="284">
        <v>8130.2793899999997</v>
      </c>
      <c r="Q79" s="284">
        <v>7742.5583499999993</v>
      </c>
      <c r="R79" s="602">
        <f t="shared" ref="R79:R82" si="118">H79/12*$C$3+(I79-H79)/11*9+(J79-I79)/10*8+(K79-J79)/9*7+(L79-K79)/8*6+(M79-L79)/7*5+(N79-M79)/6*4+(O79-N79)/5*3+(P79-O79)/4*2+(Q79-P79)/3*1</f>
        <v>5679.2493483333355</v>
      </c>
      <c r="S79" s="284">
        <f t="shared" ref="S79:S82" si="119">V79-U79</f>
        <v>5568.6415400000005</v>
      </c>
      <c r="T79" s="284">
        <f t="shared" si="76"/>
        <v>-110.60780833333502</v>
      </c>
      <c r="U79" s="284">
        <v>-1.5335300000000001</v>
      </c>
      <c r="V79" s="284">
        <v>5567.1080100000008</v>
      </c>
      <c r="W79" s="298">
        <f t="shared" si="117"/>
        <v>98.052422044723315</v>
      </c>
      <c r="X79" s="589"/>
      <c r="Y79" s="69"/>
    </row>
    <row r="80" spans="1:26" ht="31.5" customHeight="1" x14ac:dyDescent="0.25">
      <c r="A80" s="24">
        <v>1</v>
      </c>
      <c r="B80" s="24">
        <v>1</v>
      </c>
      <c r="C80" s="45" t="s">
        <v>44</v>
      </c>
      <c r="D80" s="298">
        <v>833</v>
      </c>
      <c r="E80" s="299">
        <f>ROUND(D80/7*5,0)</f>
        <v>595</v>
      </c>
      <c r="F80" s="298">
        <v>530</v>
      </c>
      <c r="G80" s="298">
        <f t="shared" si="112"/>
        <v>89.075630252100851</v>
      </c>
      <c r="H80" s="284">
        <v>2415.42</v>
      </c>
      <c r="I80" s="284">
        <v>2415.42</v>
      </c>
      <c r="J80" s="284">
        <v>2415.42</v>
      </c>
      <c r="K80" s="284">
        <v>603.85500000000002</v>
      </c>
      <c r="L80" s="284">
        <v>603.85500000000002</v>
      </c>
      <c r="M80" s="284">
        <v>603.85500000000002</v>
      </c>
      <c r="N80" s="284">
        <v>603.85500000000002</v>
      </c>
      <c r="O80" s="284">
        <v>603.85500000000002</v>
      </c>
      <c r="P80" s="284">
        <v>1408.9949999999999</v>
      </c>
      <c r="Q80" s="284">
        <v>1341.3632399999999</v>
      </c>
      <c r="R80" s="602">
        <f t="shared" si="118"/>
        <v>983.88108</v>
      </c>
      <c r="S80" s="284">
        <f t="shared" si="119"/>
        <v>871.40454</v>
      </c>
      <c r="T80" s="284">
        <f t="shared" si="76"/>
        <v>-112.47654</v>
      </c>
      <c r="U80" s="284">
        <v>0</v>
      </c>
      <c r="V80" s="284">
        <v>871.40454</v>
      </c>
      <c r="W80" s="298">
        <f t="shared" si="117"/>
        <v>88.568075727200693</v>
      </c>
      <c r="X80" s="589"/>
      <c r="Y80" s="69"/>
    </row>
    <row r="81" spans="1:25" ht="28.5" customHeight="1" x14ac:dyDescent="0.25">
      <c r="A81" s="24">
        <v>1</v>
      </c>
      <c r="B81" s="24">
        <v>1</v>
      </c>
      <c r="C81" s="45" t="s">
        <v>68</v>
      </c>
      <c r="D81" s="298">
        <v>50</v>
      </c>
      <c r="E81" s="299">
        <f>ROUND(D81/7*5,0)</f>
        <v>36</v>
      </c>
      <c r="F81" s="298">
        <v>82</v>
      </c>
      <c r="G81" s="298">
        <f t="shared" si="112"/>
        <v>227.77777777777777</v>
      </c>
      <c r="H81" s="284">
        <v>578.22569999999996</v>
      </c>
      <c r="I81" s="284">
        <v>578.22569999999996</v>
      </c>
      <c r="J81" s="284">
        <v>578.22569999999996</v>
      </c>
      <c r="K81" s="284">
        <v>144.55642499999999</v>
      </c>
      <c r="L81" s="284">
        <v>144.55642499999999</v>
      </c>
      <c r="M81" s="284">
        <v>144.55642499999999</v>
      </c>
      <c r="N81" s="284">
        <v>144.55642499999999</v>
      </c>
      <c r="O81" s="284">
        <v>144.55642499999999</v>
      </c>
      <c r="P81" s="284">
        <v>340.51069000000001</v>
      </c>
      <c r="Q81" s="284">
        <v>321.23649999999998</v>
      </c>
      <c r="R81" s="602">
        <f t="shared" si="118"/>
        <v>236.10882749999999</v>
      </c>
      <c r="S81" s="284">
        <f t="shared" si="119"/>
        <v>523.89800000000002</v>
      </c>
      <c r="T81" s="284">
        <f t="shared" si="76"/>
        <v>287.78917250000006</v>
      </c>
      <c r="U81" s="284">
        <v>0</v>
      </c>
      <c r="V81" s="284">
        <v>523.89800000000002</v>
      </c>
      <c r="W81" s="298">
        <f t="shared" si="117"/>
        <v>221.88835781669368</v>
      </c>
      <c r="X81" s="589"/>
      <c r="Y81" s="69"/>
    </row>
    <row r="82" spans="1:25" ht="27.75" customHeight="1" x14ac:dyDescent="0.25">
      <c r="A82" s="24">
        <v>1</v>
      </c>
      <c r="B82" s="24">
        <v>1</v>
      </c>
      <c r="C82" s="45" t="s">
        <v>69</v>
      </c>
      <c r="D82" s="298">
        <v>25</v>
      </c>
      <c r="E82" s="299">
        <f>ROUND(D82/7*5,0)</f>
        <v>18</v>
      </c>
      <c r="F82" s="298">
        <v>28</v>
      </c>
      <c r="G82" s="298">
        <f t="shared" si="112"/>
        <v>155.55555555555557</v>
      </c>
      <c r="H82" s="284">
        <v>282.68811999999997</v>
      </c>
      <c r="I82" s="284">
        <v>282.68811999999997</v>
      </c>
      <c r="J82" s="284">
        <v>282.68811999999997</v>
      </c>
      <c r="K82" s="284">
        <v>70.672029999999992</v>
      </c>
      <c r="L82" s="284">
        <v>70.672029999999992</v>
      </c>
      <c r="M82" s="284">
        <v>70.672029999999992</v>
      </c>
      <c r="N82" s="284">
        <v>70.672029999999992</v>
      </c>
      <c r="O82" s="284">
        <v>70.672029999999992</v>
      </c>
      <c r="P82" s="284">
        <v>167.04297999999997</v>
      </c>
      <c r="Q82" s="284">
        <v>160.61824999999999</v>
      </c>
      <c r="R82" s="602">
        <f t="shared" si="118"/>
        <v>116.71592833333337</v>
      </c>
      <c r="S82" s="284">
        <f t="shared" si="119"/>
        <v>178.892</v>
      </c>
      <c r="T82" s="284">
        <f t="shared" si="76"/>
        <v>62.17607166666663</v>
      </c>
      <c r="U82" s="284">
        <v>-0.54683999999999999</v>
      </c>
      <c r="V82" s="284">
        <v>178.34515999999999</v>
      </c>
      <c r="W82" s="298">
        <f t="shared" si="117"/>
        <v>153.27128229584542</v>
      </c>
      <c r="X82" s="589"/>
      <c r="Y82" s="69"/>
    </row>
    <row r="83" spans="1:25" ht="43.5" customHeight="1" x14ac:dyDescent="0.25">
      <c r="A83" s="24">
        <v>1</v>
      </c>
      <c r="B83" s="24">
        <v>1</v>
      </c>
      <c r="C83" s="131" t="s">
        <v>66</v>
      </c>
      <c r="D83" s="298">
        <f>SUM(D84:D87)</f>
        <v>3479</v>
      </c>
      <c r="E83" s="298">
        <f>SUM(E84:E87)</f>
        <v>2486</v>
      </c>
      <c r="F83" s="298">
        <f>F84+F86+F87</f>
        <v>2730</v>
      </c>
      <c r="G83" s="298">
        <f t="shared" si="112"/>
        <v>109.81496379726468</v>
      </c>
      <c r="H83" s="284">
        <f t="shared" ref="H83:V83" si="120">H84+H86+H87</f>
        <v>13363.369199999999</v>
      </c>
      <c r="I83" s="284">
        <f t="shared" ref="I83:J83" si="121">I84+I86+I87</f>
        <v>13363.369199999999</v>
      </c>
      <c r="J83" s="284">
        <f t="shared" si="121"/>
        <v>13363.369199999999</v>
      </c>
      <c r="K83" s="284">
        <f t="shared" ref="K83" si="122">K84+K86+K87</f>
        <v>3340.8422999999998</v>
      </c>
      <c r="L83" s="284">
        <f t="shared" ref="L83:O83" si="123">L84+L86+L87</f>
        <v>3340.8422999999998</v>
      </c>
      <c r="M83" s="284">
        <f t="shared" si="123"/>
        <v>3340.8422999999998</v>
      </c>
      <c r="N83" s="284">
        <f t="shared" si="123"/>
        <v>3340.8422999999998</v>
      </c>
      <c r="O83" s="284">
        <f t="shared" si="123"/>
        <v>3340.8422999999998</v>
      </c>
      <c r="P83" s="284">
        <f t="shared" ref="P83:Q83" si="124">P84+P86+P87</f>
        <v>7795.2986999999994</v>
      </c>
      <c r="Q83" s="284">
        <f t="shared" si="124"/>
        <v>7424.5549000000001</v>
      </c>
      <c r="R83" s="602">
        <f t="shared" si="120"/>
        <v>5444.4892333333337</v>
      </c>
      <c r="S83" s="284">
        <f t="shared" si="120"/>
        <v>5118.4263799999999</v>
      </c>
      <c r="T83" s="284">
        <f t="shared" si="120"/>
        <v>-326.06285333333392</v>
      </c>
      <c r="U83" s="284">
        <f t="shared" si="120"/>
        <v>-4.6429400000000003</v>
      </c>
      <c r="V83" s="284">
        <f t="shared" si="120"/>
        <v>5113.7834399999992</v>
      </c>
      <c r="W83" s="298">
        <f t="shared" si="117"/>
        <v>94.011139716522038</v>
      </c>
      <c r="X83" s="589"/>
      <c r="Y83" s="69"/>
    </row>
    <row r="84" spans="1:25" ht="43.5" customHeight="1" x14ac:dyDescent="0.25">
      <c r="A84" s="24">
        <v>1</v>
      </c>
      <c r="B84" s="24">
        <v>1</v>
      </c>
      <c r="C84" s="45" t="s">
        <v>62</v>
      </c>
      <c r="D84" s="298">
        <v>1055</v>
      </c>
      <c r="E84" s="604">
        <f>ROUND(D84/7*5,0)</f>
        <v>754</v>
      </c>
      <c r="F84" s="298">
        <v>714</v>
      </c>
      <c r="G84" s="298">
        <f t="shared" si="112"/>
        <v>94.694960212201593</v>
      </c>
      <c r="H84" s="284">
        <v>2177.4</v>
      </c>
      <c r="I84" s="284">
        <v>2177.4</v>
      </c>
      <c r="J84" s="284">
        <v>2177.4</v>
      </c>
      <c r="K84" s="284">
        <v>544.35</v>
      </c>
      <c r="L84" s="284">
        <v>544.35</v>
      </c>
      <c r="M84" s="284">
        <v>544.35</v>
      </c>
      <c r="N84" s="284">
        <v>544.35</v>
      </c>
      <c r="O84" s="284">
        <v>544.35</v>
      </c>
      <c r="P84" s="284">
        <v>1269.5666999999999</v>
      </c>
      <c r="Q84" s="284">
        <v>1208.8287</v>
      </c>
      <c r="R84" s="602">
        <f t="shared" ref="R84" si="125">H84/12*$C$3+(I84-H84)/11*9+(J84-I84)/10*8+(K84-J84)/9*7+(L84-K84)/8*6+(M84-L84)/7*5+(N84-M84)/6*4+(O84-N84)/5*3+(P84-O84)/4*2+(Q84-P84)/3*1</f>
        <v>886.71235000000013</v>
      </c>
      <c r="S84" s="284">
        <f t="shared" ref="S84:S87" si="126">V84-U84</f>
        <v>877.95766000000003</v>
      </c>
      <c r="T84" s="284">
        <f t="shared" si="76"/>
        <v>-8.754690000000096</v>
      </c>
      <c r="U84" s="284">
        <v>0</v>
      </c>
      <c r="V84" s="284">
        <v>877.95766000000003</v>
      </c>
      <c r="W84" s="298">
        <f t="shared" si="117"/>
        <v>99.012679816628236</v>
      </c>
      <c r="X84" s="589"/>
      <c r="Y84" s="69"/>
    </row>
    <row r="85" spans="1:25" ht="43.5" customHeight="1" x14ac:dyDescent="0.25">
      <c r="C85" s="621" t="s">
        <v>89</v>
      </c>
      <c r="D85" s="298"/>
      <c r="E85" s="604"/>
      <c r="F85" s="298">
        <v>287</v>
      </c>
      <c r="G85" s="298"/>
      <c r="H85" s="284"/>
      <c r="I85" s="284"/>
      <c r="J85" s="284"/>
      <c r="K85" s="284"/>
      <c r="L85" s="284"/>
      <c r="M85" s="284"/>
      <c r="N85" s="284"/>
      <c r="O85" s="284"/>
      <c r="P85" s="284">
        <v>0</v>
      </c>
      <c r="Q85" s="284">
        <v>0</v>
      </c>
      <c r="R85" s="602"/>
      <c r="S85" s="284"/>
      <c r="T85" s="284"/>
      <c r="U85" s="284"/>
      <c r="V85" s="284">
        <v>368.94752</v>
      </c>
      <c r="W85" s="298"/>
      <c r="X85" s="589"/>
      <c r="Y85" s="69"/>
    </row>
    <row r="86" spans="1:25" ht="59.25" customHeight="1" x14ac:dyDescent="0.25">
      <c r="A86" s="24">
        <v>1</v>
      </c>
      <c r="B86" s="24">
        <v>1</v>
      </c>
      <c r="C86" s="45" t="s">
        <v>72</v>
      </c>
      <c r="D86" s="298">
        <v>2167</v>
      </c>
      <c r="E86" s="299">
        <f>ROUND(D86/7*5,0)</f>
        <v>1548</v>
      </c>
      <c r="F86" s="298">
        <v>1886</v>
      </c>
      <c r="G86" s="298">
        <f t="shared" si="112"/>
        <v>121.83462532299743</v>
      </c>
      <c r="H86" s="284">
        <v>10647</v>
      </c>
      <c r="I86" s="284">
        <v>10647</v>
      </c>
      <c r="J86" s="284">
        <v>10647</v>
      </c>
      <c r="K86" s="284">
        <v>2661.75</v>
      </c>
      <c r="L86" s="284">
        <v>2661.75</v>
      </c>
      <c r="M86" s="284">
        <v>2661.75</v>
      </c>
      <c r="N86" s="284">
        <v>2661.75</v>
      </c>
      <c r="O86" s="284">
        <v>2661.75</v>
      </c>
      <c r="P86" s="284">
        <v>6210.75</v>
      </c>
      <c r="Q86" s="284">
        <v>5915.91</v>
      </c>
      <c r="R86" s="602">
        <f t="shared" ref="R86:R87" si="127">H86/12*$C$3+(I86-H86)/11*9+(J86-I86)/10*8+(K86-J86)/9*7+(L86-K86)/8*6+(M86-L86)/7*5+(N86-M86)/6*4+(O86-N86)/5*3+(P86-O86)/4*2+(Q86-P86)/3*1</f>
        <v>4337.97</v>
      </c>
      <c r="S86" s="284">
        <f t="shared" si="126"/>
        <v>4088.0918499999998</v>
      </c>
      <c r="T86" s="284">
        <f t="shared" si="76"/>
        <v>-249.87815000000046</v>
      </c>
      <c r="U86" s="284">
        <v>-4.51281</v>
      </c>
      <c r="V86" s="284">
        <v>4083.5790399999996</v>
      </c>
      <c r="W86" s="298">
        <f t="shared" si="117"/>
        <v>94.239744627095163</v>
      </c>
      <c r="X86" s="589"/>
      <c r="Y86" s="69"/>
    </row>
    <row r="87" spans="1:25" ht="45.75" thickBot="1" x14ac:dyDescent="0.3">
      <c r="A87" s="24">
        <v>1</v>
      </c>
      <c r="B87" s="24">
        <v>1</v>
      </c>
      <c r="C87" s="45" t="s">
        <v>63</v>
      </c>
      <c r="D87" s="298">
        <v>257</v>
      </c>
      <c r="E87" s="299">
        <f>ROUND(D87/7*5,0)</f>
        <v>184</v>
      </c>
      <c r="F87" s="298">
        <v>130</v>
      </c>
      <c r="G87" s="298">
        <f t="shared" si="112"/>
        <v>70.652173913043484</v>
      </c>
      <c r="H87" s="284">
        <v>538.9692</v>
      </c>
      <c r="I87" s="284">
        <v>538.9692</v>
      </c>
      <c r="J87" s="284">
        <v>538.9692</v>
      </c>
      <c r="K87" s="284">
        <v>134.7423</v>
      </c>
      <c r="L87" s="284">
        <v>134.7423</v>
      </c>
      <c r="M87" s="284">
        <v>134.7423</v>
      </c>
      <c r="N87" s="284">
        <v>134.7423</v>
      </c>
      <c r="O87" s="284">
        <v>134.7423</v>
      </c>
      <c r="P87" s="284">
        <v>314.98200000000003</v>
      </c>
      <c r="Q87" s="284">
        <v>299.81619999999998</v>
      </c>
      <c r="R87" s="602">
        <f t="shared" si="127"/>
        <v>219.80688333333333</v>
      </c>
      <c r="S87" s="284">
        <f t="shared" si="126"/>
        <v>152.37687</v>
      </c>
      <c r="T87" s="284">
        <f t="shared" si="76"/>
        <v>-67.430013333333335</v>
      </c>
      <c r="U87" s="284">
        <v>-0.13013</v>
      </c>
      <c r="V87" s="284">
        <v>152.24673999999999</v>
      </c>
      <c r="W87" s="298">
        <f t="shared" si="117"/>
        <v>69.323065633446561</v>
      </c>
      <c r="X87" s="589"/>
      <c r="Y87" s="69"/>
    </row>
    <row r="88" spans="1:25" ht="15.75" thickBot="1" x14ac:dyDescent="0.3">
      <c r="A88" s="24">
        <v>1</v>
      </c>
      <c r="B88" s="24">
        <v>1</v>
      </c>
      <c r="C88" s="170" t="s">
        <v>140</v>
      </c>
      <c r="D88" s="301"/>
      <c r="E88" s="301"/>
      <c r="F88" s="301"/>
      <c r="G88" s="302"/>
      <c r="H88" s="333">
        <f t="shared" ref="H88:P88" si="128">H83+H78</f>
        <v>30586.503019999996</v>
      </c>
      <c r="I88" s="333">
        <f t="shared" si="128"/>
        <v>30586.503019999996</v>
      </c>
      <c r="J88" s="333">
        <f t="shared" si="128"/>
        <v>30586.503019999996</v>
      </c>
      <c r="K88" s="333">
        <f t="shared" si="128"/>
        <v>7646.6257549999991</v>
      </c>
      <c r="L88" s="333">
        <f t="shared" ref="L88:O88" si="129">L83+L78</f>
        <v>7646.6257549999991</v>
      </c>
      <c r="M88" s="333">
        <f t="shared" si="129"/>
        <v>7646.6257549999991</v>
      </c>
      <c r="N88" s="333">
        <f t="shared" si="129"/>
        <v>7646.6257549999991</v>
      </c>
      <c r="O88" s="333">
        <f t="shared" si="129"/>
        <v>7646.6257549999991</v>
      </c>
      <c r="P88" s="333">
        <f t="shared" si="128"/>
        <v>17842.126759999999</v>
      </c>
      <c r="Q88" s="333">
        <f t="shared" ref="Q88" si="130">Q83+Q78</f>
        <v>16990.33124</v>
      </c>
      <c r="R88" s="333">
        <f t="shared" ref="R88:V88" si="131">R83+R78</f>
        <v>12460.444417500003</v>
      </c>
      <c r="S88" s="333">
        <f t="shared" si="131"/>
        <v>12261.26246</v>
      </c>
      <c r="T88" s="333">
        <f t="shared" si="131"/>
        <v>-199.18195750000223</v>
      </c>
      <c r="U88" s="333">
        <f t="shared" si="131"/>
        <v>-6.7233100000000006</v>
      </c>
      <c r="V88" s="333">
        <f t="shared" si="131"/>
        <v>12254.539150000001</v>
      </c>
      <c r="W88" s="305">
        <f t="shared" si="117"/>
        <v>98.401485927578449</v>
      </c>
      <c r="X88" s="589"/>
      <c r="Y88" s="69"/>
    </row>
    <row r="89" spans="1:25" x14ac:dyDescent="0.25">
      <c r="A89" s="24">
        <v>1</v>
      </c>
      <c r="B89" s="24">
        <v>1</v>
      </c>
      <c r="C89" s="20"/>
      <c r="D89" s="319"/>
      <c r="E89" s="319"/>
      <c r="F89" s="319"/>
      <c r="G89" s="315"/>
      <c r="H89" s="317"/>
      <c r="I89" s="317"/>
      <c r="J89" s="317"/>
      <c r="K89" s="317"/>
      <c r="L89" s="317"/>
      <c r="M89" s="317"/>
      <c r="N89" s="317"/>
      <c r="O89" s="317"/>
      <c r="P89" s="317"/>
      <c r="Q89" s="317"/>
      <c r="R89" s="317"/>
      <c r="S89" s="317"/>
      <c r="T89" s="317">
        <f t="shared" si="76"/>
        <v>0</v>
      </c>
      <c r="U89" s="317"/>
      <c r="V89" s="317"/>
      <c r="W89" s="319"/>
      <c r="X89" s="589"/>
      <c r="Y89" s="69"/>
    </row>
    <row r="90" spans="1:25" ht="29.25" x14ac:dyDescent="0.25">
      <c r="A90" s="24">
        <v>1</v>
      </c>
      <c r="B90" s="24">
        <v>1</v>
      </c>
      <c r="C90" s="17" t="s">
        <v>97</v>
      </c>
      <c r="D90" s="322"/>
      <c r="E90" s="322"/>
      <c r="F90" s="322"/>
      <c r="G90" s="281"/>
      <c r="H90" s="320"/>
      <c r="I90" s="320"/>
      <c r="J90" s="320"/>
      <c r="K90" s="320"/>
      <c r="L90" s="320"/>
      <c r="M90" s="320"/>
      <c r="N90" s="320"/>
      <c r="O90" s="320"/>
      <c r="P90" s="320"/>
      <c r="Q90" s="320"/>
      <c r="R90" s="320"/>
      <c r="S90" s="320"/>
      <c r="T90" s="320">
        <f t="shared" si="76"/>
        <v>0</v>
      </c>
      <c r="U90" s="320"/>
      <c r="V90" s="320"/>
      <c r="W90" s="322"/>
      <c r="X90" s="589"/>
      <c r="Y90" s="589"/>
    </row>
    <row r="91" spans="1:25" ht="30" x14ac:dyDescent="0.25">
      <c r="A91" s="24">
        <v>1</v>
      </c>
      <c r="B91" s="24">
        <v>1</v>
      </c>
      <c r="C91" s="110" t="s">
        <v>74</v>
      </c>
      <c r="D91" s="298">
        <f>SUM(D92:D93)</f>
        <v>18056</v>
      </c>
      <c r="E91" s="298">
        <f>SUM(E92:E93)</f>
        <v>12897</v>
      </c>
      <c r="F91" s="298">
        <f>SUM(F92:F93)</f>
        <v>13674</v>
      </c>
      <c r="G91" s="298">
        <f t="shared" ref="G91:G95" si="132">F91/E91*100</f>
        <v>106.02465689695278</v>
      </c>
      <c r="H91" s="284">
        <f t="shared" ref="H91:P91" si="133">SUM(H92:H93)</f>
        <v>81811.100000000006</v>
      </c>
      <c r="I91" s="284">
        <f t="shared" si="133"/>
        <v>81811.100000000006</v>
      </c>
      <c r="J91" s="284">
        <f t="shared" si="133"/>
        <v>81811.100000000006</v>
      </c>
      <c r="K91" s="284">
        <f t="shared" si="133"/>
        <v>20452.775000000001</v>
      </c>
      <c r="L91" s="284">
        <f t="shared" ref="L91:O91" si="134">SUM(L92:L93)</f>
        <v>20452.775000000001</v>
      </c>
      <c r="M91" s="284">
        <f t="shared" si="134"/>
        <v>20452.775000000001</v>
      </c>
      <c r="N91" s="284">
        <f t="shared" si="134"/>
        <v>20452.775000000001</v>
      </c>
      <c r="O91" s="284">
        <f t="shared" si="134"/>
        <v>20452.775000000001</v>
      </c>
      <c r="P91" s="284">
        <f t="shared" si="133"/>
        <v>47723.141669999997</v>
      </c>
      <c r="Q91" s="284">
        <f t="shared" ref="Q91" si="135">SUM(Q92:Q93)</f>
        <v>45452.387589999998</v>
      </c>
      <c r="R91" s="602">
        <f t="shared" ref="R91:V91" si="136">SUM(R92:R93)</f>
        <v>33331.040308333329</v>
      </c>
      <c r="S91" s="284">
        <f t="shared" si="136"/>
        <v>33312.067309999969</v>
      </c>
      <c r="T91" s="284">
        <f t="shared" si="136"/>
        <v>-18.972998333358191</v>
      </c>
      <c r="U91" s="284">
        <f t="shared" si="136"/>
        <v>-149.83777000000001</v>
      </c>
      <c r="V91" s="284">
        <f t="shared" si="136"/>
        <v>33162.229539999971</v>
      </c>
      <c r="W91" s="298">
        <f t="shared" ref="W91:W97" si="137">S91/R91*100</f>
        <v>99.943077089230187</v>
      </c>
      <c r="X91" s="640"/>
      <c r="Y91" s="640"/>
    </row>
    <row r="92" spans="1:25" ht="37.5" customHeight="1" x14ac:dyDescent="0.25">
      <c r="A92" s="24">
        <v>1</v>
      </c>
      <c r="B92" s="24">
        <v>1</v>
      </c>
      <c r="C92" s="45" t="s">
        <v>43</v>
      </c>
      <c r="D92" s="298">
        <v>13889</v>
      </c>
      <c r="E92" s="604">
        <f>ROUND(D92/7*5,0)</f>
        <v>9921</v>
      </c>
      <c r="F92" s="298">
        <v>8347</v>
      </c>
      <c r="G92" s="298">
        <f t="shared" si="132"/>
        <v>84.134663844370522</v>
      </c>
      <c r="H92" s="284">
        <v>69734</v>
      </c>
      <c r="I92" s="284">
        <v>69734</v>
      </c>
      <c r="J92" s="284">
        <v>69734</v>
      </c>
      <c r="K92" s="284">
        <v>17433.5</v>
      </c>
      <c r="L92" s="284">
        <v>17433.5</v>
      </c>
      <c r="M92" s="284">
        <v>17433.5</v>
      </c>
      <c r="N92" s="284">
        <v>17433.5</v>
      </c>
      <c r="O92" s="284">
        <v>17433.5</v>
      </c>
      <c r="P92" s="284">
        <v>40678.166669999999</v>
      </c>
      <c r="Q92" s="284">
        <v>38742.350829999996</v>
      </c>
      <c r="R92" s="602">
        <f t="shared" ref="R92:R93" si="138">H92/12*$C$3+(I92-H92)/11*9+(J92-I92)/10*8+(K92-J92)/9*7+(L92-K92)/8*6+(M92-L92)/7*5+(N92-M92)/6*4+(O92-N92)/5*3+(P92-O92)/4*2+(Q92-P92)/3*1</f>
        <v>28410.561388333332</v>
      </c>
      <c r="S92" s="284">
        <f t="shared" ref="S92:S93" si="139">V92-U92</f>
        <v>24594.488479999993</v>
      </c>
      <c r="T92" s="284">
        <f t="shared" si="76"/>
        <v>-3816.072908333339</v>
      </c>
      <c r="U92" s="284">
        <v>-130.58160000000001</v>
      </c>
      <c r="V92" s="284">
        <v>24463.906879999991</v>
      </c>
      <c r="W92" s="298">
        <f t="shared" si="137"/>
        <v>86.568118608524244</v>
      </c>
      <c r="X92" s="589"/>
      <c r="Y92" s="589"/>
    </row>
    <row r="93" spans="1:25" ht="27.75" customHeight="1" x14ac:dyDescent="0.25">
      <c r="A93" s="24">
        <v>1</v>
      </c>
      <c r="B93" s="24">
        <v>1</v>
      </c>
      <c r="C93" s="45" t="s">
        <v>44</v>
      </c>
      <c r="D93" s="298">
        <v>4167</v>
      </c>
      <c r="E93" s="299">
        <f>ROUND(D93/7*5,0)</f>
        <v>2976</v>
      </c>
      <c r="F93" s="298">
        <v>5327</v>
      </c>
      <c r="G93" s="298">
        <f t="shared" si="132"/>
        <v>178.9986559139785</v>
      </c>
      <c r="H93" s="284">
        <v>12077.1</v>
      </c>
      <c r="I93" s="284">
        <v>12077.1</v>
      </c>
      <c r="J93" s="284">
        <v>12077.1</v>
      </c>
      <c r="K93" s="284">
        <v>3019.2750000000001</v>
      </c>
      <c r="L93" s="284">
        <v>3019.2750000000001</v>
      </c>
      <c r="M93" s="284">
        <v>3019.2750000000001</v>
      </c>
      <c r="N93" s="284">
        <v>3019.2750000000001</v>
      </c>
      <c r="O93" s="284">
        <v>3019.2750000000001</v>
      </c>
      <c r="P93" s="284">
        <v>7044.9750000000004</v>
      </c>
      <c r="Q93" s="284">
        <v>6710.03676</v>
      </c>
      <c r="R93" s="602">
        <f t="shared" si="138"/>
        <v>4920.4789199999996</v>
      </c>
      <c r="S93" s="284">
        <f t="shared" si="139"/>
        <v>8717.5788299999804</v>
      </c>
      <c r="T93" s="284">
        <f t="shared" si="76"/>
        <v>3797.0999099999808</v>
      </c>
      <c r="U93" s="284">
        <v>-19.256169999999997</v>
      </c>
      <c r="V93" s="284">
        <v>8698.3226599999798</v>
      </c>
      <c r="W93" s="298">
        <f t="shared" si="137"/>
        <v>177.16931566490649</v>
      </c>
      <c r="X93" s="589"/>
      <c r="Y93" s="589"/>
    </row>
    <row r="94" spans="1:25" ht="27.75" customHeight="1" x14ac:dyDescent="0.25">
      <c r="A94" s="24">
        <v>1</v>
      </c>
      <c r="B94" s="24">
        <v>1</v>
      </c>
      <c r="C94" s="110" t="s">
        <v>66</v>
      </c>
      <c r="D94" s="298">
        <f>SUM(D95)</f>
        <v>5167</v>
      </c>
      <c r="E94" s="298">
        <f t="shared" ref="E94:V94" si="140">SUM(E95)</f>
        <v>3691</v>
      </c>
      <c r="F94" s="298">
        <f t="shared" si="140"/>
        <v>3127</v>
      </c>
      <c r="G94" s="298">
        <f t="shared" si="132"/>
        <v>84.719588187483069</v>
      </c>
      <c r="H94" s="284">
        <f t="shared" ref="H94:Q94" si="141">SUM(H95)</f>
        <v>10657.8</v>
      </c>
      <c r="I94" s="284">
        <f t="shared" si="141"/>
        <v>10657.8</v>
      </c>
      <c r="J94" s="284">
        <f t="shared" si="141"/>
        <v>10657.8</v>
      </c>
      <c r="K94" s="284">
        <f t="shared" si="141"/>
        <v>2664.45</v>
      </c>
      <c r="L94" s="284">
        <f t="shared" si="141"/>
        <v>2664.45</v>
      </c>
      <c r="M94" s="284">
        <f t="shared" si="141"/>
        <v>2664.45</v>
      </c>
      <c r="N94" s="284">
        <f t="shared" si="141"/>
        <v>2664.45</v>
      </c>
      <c r="O94" s="284">
        <f t="shared" si="141"/>
        <v>2664.45</v>
      </c>
      <c r="P94" s="284">
        <f t="shared" si="141"/>
        <v>6217.05</v>
      </c>
      <c r="Q94" s="284">
        <f t="shared" si="141"/>
        <v>5921.3819999999996</v>
      </c>
      <c r="R94" s="602">
        <f t="shared" si="140"/>
        <v>4342.1939999999995</v>
      </c>
      <c r="S94" s="284">
        <f t="shared" si="140"/>
        <v>3907.8966600000008</v>
      </c>
      <c r="T94" s="284">
        <f t="shared" si="76"/>
        <v>-434.29733999999871</v>
      </c>
      <c r="U94" s="284">
        <f t="shared" si="140"/>
        <v>-2.86802</v>
      </c>
      <c r="V94" s="284">
        <f t="shared" si="140"/>
        <v>3905.0286400000009</v>
      </c>
      <c r="W94" s="298">
        <f t="shared" si="137"/>
        <v>89.998205054864002</v>
      </c>
      <c r="X94" s="589"/>
      <c r="Y94" s="589"/>
    </row>
    <row r="95" spans="1:25" ht="27.75" customHeight="1" x14ac:dyDescent="0.25">
      <c r="A95" s="24">
        <v>1</v>
      </c>
      <c r="B95" s="24">
        <v>1</v>
      </c>
      <c r="C95" s="162" t="s">
        <v>62</v>
      </c>
      <c r="D95" s="300">
        <v>5167</v>
      </c>
      <c r="E95" s="606">
        <f>ROUND(D95/7*5,0)</f>
        <v>3691</v>
      </c>
      <c r="F95" s="330">
        <v>3127</v>
      </c>
      <c r="G95" s="300">
        <f t="shared" si="132"/>
        <v>84.719588187483069</v>
      </c>
      <c r="H95" s="284">
        <v>10657.8</v>
      </c>
      <c r="I95" s="284">
        <v>10657.8</v>
      </c>
      <c r="J95" s="284">
        <v>10657.8</v>
      </c>
      <c r="K95" s="284">
        <v>2664.45</v>
      </c>
      <c r="L95" s="284">
        <v>2664.45</v>
      </c>
      <c r="M95" s="284">
        <v>2664.45</v>
      </c>
      <c r="N95" s="284">
        <v>2664.45</v>
      </c>
      <c r="O95" s="284">
        <v>2664.45</v>
      </c>
      <c r="P95" s="284">
        <v>6217.05</v>
      </c>
      <c r="Q95" s="284">
        <v>5921.3819999999996</v>
      </c>
      <c r="R95" s="602">
        <f t="shared" ref="R95" si="142">H95/12*$C$3+(I95-H95)/11*9+(J95-I95)/10*8+(K95-J95)/9*7+(L95-K95)/8*6+(M95-L95)/7*5+(N95-M95)/6*4+(O95-N95)/5*3+(P95-O95)/4*2+(Q95-P95)/3*1</f>
        <v>4342.1939999999995</v>
      </c>
      <c r="S95" s="284">
        <f t="shared" ref="S95" si="143">V95-U95</f>
        <v>3907.8966600000008</v>
      </c>
      <c r="T95" s="285">
        <f t="shared" si="76"/>
        <v>-434.29733999999871</v>
      </c>
      <c r="U95" s="285">
        <v>-2.86802</v>
      </c>
      <c r="V95" s="285">
        <v>3905.0286400000009</v>
      </c>
      <c r="W95" s="300">
        <f t="shared" si="137"/>
        <v>89.998205054864002</v>
      </c>
      <c r="X95" s="589"/>
      <c r="Y95" s="589"/>
    </row>
    <row r="96" spans="1:25" ht="27.75" customHeight="1" thickBot="1" x14ac:dyDescent="0.3">
      <c r="C96" s="621" t="s">
        <v>89</v>
      </c>
      <c r="D96" s="300"/>
      <c r="E96" s="606"/>
      <c r="F96" s="330"/>
      <c r="G96" s="300"/>
      <c r="H96" s="284"/>
      <c r="I96" s="284"/>
      <c r="J96" s="284"/>
      <c r="K96" s="284"/>
      <c r="L96" s="284"/>
      <c r="M96" s="284"/>
      <c r="N96" s="284"/>
      <c r="O96" s="284"/>
      <c r="P96" s="284"/>
      <c r="Q96" s="284"/>
      <c r="R96" s="602"/>
      <c r="S96" s="284"/>
      <c r="T96" s="285"/>
      <c r="U96" s="285"/>
      <c r="V96" s="285"/>
      <c r="W96" s="300"/>
      <c r="X96" s="589"/>
      <c r="Y96" s="589"/>
    </row>
    <row r="97" spans="1:25" ht="15.75" thickBot="1" x14ac:dyDescent="0.3">
      <c r="A97" s="24">
        <v>1</v>
      </c>
      <c r="B97" s="24">
        <v>1</v>
      </c>
      <c r="C97" s="78" t="s">
        <v>140</v>
      </c>
      <c r="D97" s="305"/>
      <c r="E97" s="305"/>
      <c r="F97" s="305"/>
      <c r="G97" s="302"/>
      <c r="H97" s="331">
        <f t="shared" ref="H97:P97" si="144">H91+H94</f>
        <v>92468.900000000009</v>
      </c>
      <c r="I97" s="331">
        <f t="shared" si="144"/>
        <v>92468.900000000009</v>
      </c>
      <c r="J97" s="331">
        <f t="shared" si="144"/>
        <v>92468.900000000009</v>
      </c>
      <c r="K97" s="331">
        <f t="shared" si="144"/>
        <v>23117.225000000002</v>
      </c>
      <c r="L97" s="331">
        <f t="shared" ref="L97:O97" si="145">L91+L94</f>
        <v>23117.225000000002</v>
      </c>
      <c r="M97" s="331">
        <f t="shared" si="145"/>
        <v>23117.225000000002</v>
      </c>
      <c r="N97" s="331">
        <f t="shared" si="145"/>
        <v>23117.225000000002</v>
      </c>
      <c r="O97" s="331">
        <f t="shared" si="145"/>
        <v>23117.225000000002</v>
      </c>
      <c r="P97" s="331">
        <f t="shared" si="144"/>
        <v>53940.19167</v>
      </c>
      <c r="Q97" s="331">
        <f t="shared" ref="Q97" si="146">Q91+Q94</f>
        <v>51373.769589999996</v>
      </c>
      <c r="R97" s="331">
        <f t="shared" ref="R97:V97" si="147">R91+R94</f>
        <v>37673.234308333325</v>
      </c>
      <c r="S97" s="331">
        <f t="shared" si="147"/>
        <v>37219.963969999968</v>
      </c>
      <c r="T97" s="331">
        <f t="shared" si="147"/>
        <v>-453.2703383333569</v>
      </c>
      <c r="U97" s="331">
        <f t="shared" si="147"/>
        <v>-152.70579000000001</v>
      </c>
      <c r="V97" s="331">
        <f t="shared" si="147"/>
        <v>37067.258179999975</v>
      </c>
      <c r="W97" s="305">
        <f t="shared" si="137"/>
        <v>98.796837206427242</v>
      </c>
      <c r="X97" s="589"/>
      <c r="Y97" s="69"/>
    </row>
    <row r="98" spans="1:25" ht="15" customHeight="1" x14ac:dyDescent="0.25">
      <c r="A98" s="24">
        <v>1</v>
      </c>
      <c r="B98" s="24">
        <v>1</v>
      </c>
      <c r="C98" s="20"/>
      <c r="D98" s="319"/>
      <c r="E98" s="319"/>
      <c r="F98" s="319"/>
      <c r="G98" s="315"/>
      <c r="H98" s="317"/>
      <c r="I98" s="317"/>
      <c r="J98" s="317"/>
      <c r="K98" s="317"/>
      <c r="L98" s="317"/>
      <c r="M98" s="317"/>
      <c r="N98" s="317"/>
      <c r="O98" s="317"/>
      <c r="P98" s="317"/>
      <c r="Q98" s="317"/>
      <c r="R98" s="317"/>
      <c r="S98" s="317"/>
      <c r="T98" s="317">
        <f t="shared" si="76"/>
        <v>0</v>
      </c>
      <c r="U98" s="317"/>
      <c r="V98" s="317"/>
      <c r="W98" s="319"/>
      <c r="X98" s="589"/>
      <c r="Y98" s="69"/>
    </row>
    <row r="99" spans="1:25" ht="29.25" x14ac:dyDescent="0.25">
      <c r="A99" s="24">
        <v>1</v>
      </c>
      <c r="B99" s="24">
        <v>1</v>
      </c>
      <c r="C99" s="17" t="s">
        <v>98</v>
      </c>
      <c r="D99" s="322"/>
      <c r="E99" s="322"/>
      <c r="F99" s="322"/>
      <c r="G99" s="281"/>
      <c r="H99" s="320"/>
      <c r="I99" s="320"/>
      <c r="J99" s="320"/>
      <c r="K99" s="320"/>
      <c r="L99" s="320"/>
      <c r="M99" s="320"/>
      <c r="N99" s="320"/>
      <c r="O99" s="320"/>
      <c r="P99" s="320"/>
      <c r="Q99" s="320"/>
      <c r="R99" s="320"/>
      <c r="S99" s="320"/>
      <c r="T99" s="320">
        <f t="shared" si="76"/>
        <v>0</v>
      </c>
      <c r="U99" s="320"/>
      <c r="V99" s="320"/>
      <c r="W99" s="322"/>
      <c r="X99" s="589"/>
      <c r="Y99" s="589"/>
    </row>
    <row r="100" spans="1:25" ht="36" customHeight="1" x14ac:dyDescent="0.25">
      <c r="A100" s="24">
        <v>1</v>
      </c>
      <c r="B100" s="24">
        <v>1</v>
      </c>
      <c r="C100" s="110" t="s">
        <v>74</v>
      </c>
      <c r="D100" s="298">
        <f>SUM(D101:D104)</f>
        <v>4000</v>
      </c>
      <c r="E100" s="299">
        <f>SUM(E101:E104)</f>
        <v>2857</v>
      </c>
      <c r="F100" s="298">
        <f>SUM(F101:F104)</f>
        <v>2620</v>
      </c>
      <c r="G100" s="298">
        <f>F100/E100*100</f>
        <v>91.704585229261454</v>
      </c>
      <c r="H100" s="284">
        <f t="shared" ref="H100:P100" si="148">SUM(H101:H104)</f>
        <v>18319.678499999998</v>
      </c>
      <c r="I100" s="284">
        <f t="shared" si="148"/>
        <v>18319.678499999998</v>
      </c>
      <c r="J100" s="284">
        <f t="shared" si="148"/>
        <v>18319.678499999998</v>
      </c>
      <c r="K100" s="284">
        <f t="shared" si="148"/>
        <v>4579.9196249999995</v>
      </c>
      <c r="L100" s="284">
        <f t="shared" ref="L100:O100" si="149">SUM(L101:L104)</f>
        <v>4579.9196249999995</v>
      </c>
      <c r="M100" s="284">
        <f t="shared" si="149"/>
        <v>4579.9196249999995</v>
      </c>
      <c r="N100" s="284">
        <f t="shared" si="149"/>
        <v>4579.9196249999995</v>
      </c>
      <c r="O100" s="284">
        <f t="shared" si="149"/>
        <v>4579.9196249999995</v>
      </c>
      <c r="P100" s="284">
        <f t="shared" si="148"/>
        <v>10686.479120000002</v>
      </c>
      <c r="Q100" s="284">
        <f t="shared" ref="Q100" si="150">SUM(Q101:Q104)</f>
        <v>10179.209429999999</v>
      </c>
      <c r="R100" s="602">
        <f t="shared" ref="R100:V100" si="151">SUM(R101:R104)</f>
        <v>7464.1094758333338</v>
      </c>
      <c r="S100" s="284">
        <f t="shared" si="151"/>
        <v>7144.3264900000004</v>
      </c>
      <c r="T100" s="284">
        <f t="shared" si="151"/>
        <v>-319.78298583333333</v>
      </c>
      <c r="U100" s="284">
        <f t="shared" si="151"/>
        <v>-38.090530000000001</v>
      </c>
      <c r="V100" s="284">
        <f t="shared" si="151"/>
        <v>7106.2359600000009</v>
      </c>
      <c r="W100" s="298">
        <f>S100/R100*100</f>
        <v>95.715724871550989</v>
      </c>
      <c r="X100" s="640"/>
      <c r="Y100" s="640"/>
    </row>
    <row r="101" spans="1:25" ht="36" customHeight="1" x14ac:dyDescent="0.25">
      <c r="A101" s="24">
        <v>1</v>
      </c>
      <c r="B101" s="24">
        <v>1</v>
      </c>
      <c r="C101" s="45" t="s">
        <v>43</v>
      </c>
      <c r="D101" s="298">
        <v>3055</v>
      </c>
      <c r="E101" s="604">
        <f>ROUND(D101/7*5,0)</f>
        <v>2182</v>
      </c>
      <c r="F101" s="298">
        <v>2150</v>
      </c>
      <c r="G101" s="298">
        <f>F101/E101*100</f>
        <v>98.533455545371211</v>
      </c>
      <c r="H101" s="284">
        <v>15341.48</v>
      </c>
      <c r="I101" s="284">
        <v>15341.48</v>
      </c>
      <c r="J101" s="284">
        <v>15341.48</v>
      </c>
      <c r="K101" s="284">
        <v>3835.37</v>
      </c>
      <c r="L101" s="284">
        <v>3835.37</v>
      </c>
      <c r="M101" s="284">
        <v>3835.37</v>
      </c>
      <c r="N101" s="284">
        <v>3835.37</v>
      </c>
      <c r="O101" s="284">
        <v>3835.37</v>
      </c>
      <c r="P101" s="284">
        <v>8949.4623100000008</v>
      </c>
      <c r="Q101" s="284">
        <v>8522.6902300000002</v>
      </c>
      <c r="R101" s="602">
        <f t="shared" ref="R101:R104" si="152">H101/12*$C$3+(I101-H101)/11*9+(J101-I101)/10*8+(K101-J101)/9*7+(L101-K101)/8*6+(M101-L101)/7*5+(N101-M101)/6*4+(O101-N101)/5*3+(P101-O101)/4*2+(Q101-P101)/3*1</f>
        <v>6250.1587950000003</v>
      </c>
      <c r="S101" s="284">
        <f t="shared" ref="S101:S104" si="153">V101-U101</f>
        <v>6370.7996600000006</v>
      </c>
      <c r="T101" s="284">
        <f t="shared" si="76"/>
        <v>120.6408650000003</v>
      </c>
      <c r="U101" s="284">
        <v>-36.079430000000002</v>
      </c>
      <c r="V101" s="284">
        <v>6334.7202300000008</v>
      </c>
      <c r="W101" s="298">
        <f>S101/R101*100</f>
        <v>101.93020479890065</v>
      </c>
      <c r="X101" s="589"/>
      <c r="Y101" s="589"/>
    </row>
    <row r="102" spans="1:25" ht="33.75" customHeight="1" x14ac:dyDescent="0.25">
      <c r="A102" s="24">
        <v>1</v>
      </c>
      <c r="B102" s="24">
        <v>1</v>
      </c>
      <c r="C102" s="45" t="s">
        <v>44</v>
      </c>
      <c r="D102" s="298">
        <v>917</v>
      </c>
      <c r="E102" s="299">
        <f>ROUND(D102/7*5,0)</f>
        <v>655</v>
      </c>
      <c r="F102" s="298">
        <v>470</v>
      </c>
      <c r="G102" s="298">
        <f>F102/E102*100</f>
        <v>71.755725190839698</v>
      </c>
      <c r="H102" s="284">
        <v>2656.962</v>
      </c>
      <c r="I102" s="284">
        <v>2656.962</v>
      </c>
      <c r="J102" s="284">
        <v>2656.962</v>
      </c>
      <c r="K102" s="284">
        <v>664.2405</v>
      </c>
      <c r="L102" s="284">
        <v>664.2405</v>
      </c>
      <c r="M102" s="284">
        <v>664.2405</v>
      </c>
      <c r="N102" s="284">
        <v>664.2405</v>
      </c>
      <c r="O102" s="284">
        <v>664.2405</v>
      </c>
      <c r="P102" s="284">
        <v>1550.6996399999998</v>
      </c>
      <c r="Q102" s="284">
        <v>1476.6267600000001</v>
      </c>
      <c r="R102" s="602">
        <f t="shared" si="152"/>
        <v>1082.7791100000004</v>
      </c>
      <c r="S102" s="284">
        <f t="shared" si="153"/>
        <v>773.52683000000013</v>
      </c>
      <c r="T102" s="284">
        <f t="shared" si="76"/>
        <v>-309.25228000000027</v>
      </c>
      <c r="U102" s="284">
        <v>-2.0110999999999999</v>
      </c>
      <c r="V102" s="284">
        <v>771.51573000000008</v>
      </c>
      <c r="W102" s="298">
        <f>S102/R102*100</f>
        <v>71.439024160708072</v>
      </c>
      <c r="X102" s="589"/>
      <c r="Y102" s="589"/>
    </row>
    <row r="103" spans="1:25" ht="30" x14ac:dyDescent="0.25">
      <c r="A103" s="24">
        <v>1</v>
      </c>
      <c r="B103" s="24">
        <v>1</v>
      </c>
      <c r="C103" s="45" t="s">
        <v>68</v>
      </c>
      <c r="D103" s="298"/>
      <c r="E103" s="299">
        <f t="shared" ref="E103" si="154">ROUND(D103/12*$C$3,0)</f>
        <v>0</v>
      </c>
      <c r="F103" s="298"/>
      <c r="G103" s="298"/>
      <c r="H103" s="284"/>
      <c r="I103" s="284"/>
      <c r="J103" s="284"/>
      <c r="K103" s="284">
        <v>0</v>
      </c>
      <c r="L103" s="284">
        <v>0</v>
      </c>
      <c r="M103" s="284">
        <v>0</v>
      </c>
      <c r="N103" s="284">
        <v>0</v>
      </c>
      <c r="O103" s="284">
        <v>0</v>
      </c>
      <c r="P103" s="284"/>
      <c r="Q103" s="284"/>
      <c r="R103" s="602">
        <f t="shared" si="152"/>
        <v>0</v>
      </c>
      <c r="S103" s="284">
        <f t="shared" si="153"/>
        <v>0</v>
      </c>
      <c r="T103" s="284">
        <f t="shared" si="76"/>
        <v>0</v>
      </c>
      <c r="U103" s="284"/>
      <c r="V103" s="284"/>
      <c r="W103" s="298"/>
      <c r="X103" s="589"/>
      <c r="Y103" s="589"/>
    </row>
    <row r="104" spans="1:25" ht="30" x14ac:dyDescent="0.25">
      <c r="A104" s="24">
        <v>1</v>
      </c>
      <c r="B104" s="24">
        <v>1</v>
      </c>
      <c r="C104" s="45" t="s">
        <v>69</v>
      </c>
      <c r="D104" s="298">
        <v>28</v>
      </c>
      <c r="E104" s="299">
        <f>ROUND(D104/7*5,0)</f>
        <v>20</v>
      </c>
      <c r="F104" s="298"/>
      <c r="G104" s="298">
        <f t="shared" ref="G104:G109" si="155">F104/E104*100</f>
        <v>0</v>
      </c>
      <c r="H104" s="284">
        <v>321.23649999999998</v>
      </c>
      <c r="I104" s="284">
        <v>321.23649999999998</v>
      </c>
      <c r="J104" s="284">
        <v>321.23649999999998</v>
      </c>
      <c r="K104" s="284">
        <v>80.309124999999995</v>
      </c>
      <c r="L104" s="284">
        <v>80.309124999999995</v>
      </c>
      <c r="M104" s="284">
        <v>80.309124999999995</v>
      </c>
      <c r="N104" s="284">
        <v>80.309124999999995</v>
      </c>
      <c r="O104" s="284">
        <v>80.309124999999995</v>
      </c>
      <c r="P104" s="284">
        <v>186.31716999999998</v>
      </c>
      <c r="Q104" s="284">
        <v>179.89243999999999</v>
      </c>
      <c r="R104" s="602">
        <f t="shared" si="152"/>
        <v>131.17157083333333</v>
      </c>
      <c r="S104" s="284">
        <f t="shared" si="153"/>
        <v>0</v>
      </c>
      <c r="T104" s="284">
        <f t="shared" si="76"/>
        <v>-131.17157083333333</v>
      </c>
      <c r="U104" s="284"/>
      <c r="V104" s="284"/>
      <c r="W104" s="298">
        <f t="shared" ref="W104:W110" si="156">S104/R104*100</f>
        <v>0</v>
      </c>
      <c r="X104" s="589"/>
      <c r="Y104" s="589"/>
    </row>
    <row r="105" spans="1:25" ht="30" x14ac:dyDescent="0.25">
      <c r="A105" s="24">
        <v>1</v>
      </c>
      <c r="B105" s="24">
        <v>1</v>
      </c>
      <c r="C105" s="131" t="s">
        <v>66</v>
      </c>
      <c r="D105" s="298">
        <f t="shared" ref="D105:E105" si="157">D106+D108+D109</f>
        <v>4189</v>
      </c>
      <c r="E105" s="298">
        <f t="shared" si="157"/>
        <v>2992</v>
      </c>
      <c r="F105" s="298">
        <f>F106+F108+F109</f>
        <v>2933</v>
      </c>
      <c r="G105" s="298">
        <f t="shared" si="155"/>
        <v>98.028074866310149</v>
      </c>
      <c r="H105" s="284">
        <f t="shared" ref="H105:V105" si="158">H106+H108+H109</f>
        <v>14214.059799999999</v>
      </c>
      <c r="I105" s="284">
        <f t="shared" ref="I105:J105" si="159">I106+I108+I109</f>
        <v>14214.059799999999</v>
      </c>
      <c r="J105" s="284">
        <f t="shared" si="159"/>
        <v>14214.059799999999</v>
      </c>
      <c r="K105" s="284">
        <f t="shared" ref="K105" si="160">K106+K108+K109</f>
        <v>3553.5149499999998</v>
      </c>
      <c r="L105" s="284">
        <f t="shared" ref="L105:O105" si="161">L106+L108+L109</f>
        <v>3553.5149499999998</v>
      </c>
      <c r="M105" s="284">
        <f t="shared" si="161"/>
        <v>3553.5149499999998</v>
      </c>
      <c r="N105" s="284">
        <f t="shared" si="161"/>
        <v>3553.5149499999998</v>
      </c>
      <c r="O105" s="284">
        <f t="shared" si="161"/>
        <v>3553.5149499999998</v>
      </c>
      <c r="P105" s="284">
        <f t="shared" ref="P105:Q105" si="162">P106+P108+P109</f>
        <v>8289.6003000000001</v>
      </c>
      <c r="Q105" s="284">
        <f t="shared" si="162"/>
        <v>7894.0563000000002</v>
      </c>
      <c r="R105" s="602">
        <f t="shared" si="158"/>
        <v>5789.7096250000004</v>
      </c>
      <c r="S105" s="284">
        <f t="shared" si="158"/>
        <v>6034.4218400000009</v>
      </c>
      <c r="T105" s="284">
        <f t="shared" si="158"/>
        <v>244.71221500000047</v>
      </c>
      <c r="U105" s="284">
        <f t="shared" si="158"/>
        <v>-0.24145</v>
      </c>
      <c r="V105" s="284">
        <f t="shared" si="158"/>
        <v>6034.1803900000014</v>
      </c>
      <c r="W105" s="298">
        <f t="shared" si="156"/>
        <v>104.22667509858061</v>
      </c>
      <c r="X105" s="589"/>
      <c r="Y105" s="589"/>
    </row>
    <row r="106" spans="1:25" ht="35.450000000000003" customHeight="1" x14ac:dyDescent="0.25">
      <c r="A106" s="24">
        <v>1</v>
      </c>
      <c r="B106" s="24">
        <v>1</v>
      </c>
      <c r="C106" s="45" t="s">
        <v>62</v>
      </c>
      <c r="D106" s="298">
        <v>1055</v>
      </c>
      <c r="E106" s="604">
        <f>ROUND(D106/7*5,0)</f>
        <v>754</v>
      </c>
      <c r="F106" s="298">
        <v>816</v>
      </c>
      <c r="G106" s="298">
        <f t="shared" si="155"/>
        <v>108.22281167108754</v>
      </c>
      <c r="H106" s="284">
        <v>2177.4</v>
      </c>
      <c r="I106" s="284">
        <v>2177.4</v>
      </c>
      <c r="J106" s="284">
        <v>2177.4</v>
      </c>
      <c r="K106" s="284">
        <v>544.35</v>
      </c>
      <c r="L106" s="284">
        <v>544.35</v>
      </c>
      <c r="M106" s="284">
        <v>544.35</v>
      </c>
      <c r="N106" s="284">
        <v>544.35</v>
      </c>
      <c r="O106" s="284">
        <v>544.35</v>
      </c>
      <c r="P106" s="284">
        <v>1268.8007</v>
      </c>
      <c r="Q106" s="284">
        <v>1208.0626999999999</v>
      </c>
      <c r="R106" s="602">
        <f t="shared" ref="R106" si="163">H106/12*$C$3+(I106-H106)/11*9+(J106-I106)/10*8+(K106-J106)/9*7+(L106-K106)/8*6+(M106-L106)/7*5+(N106-M106)/6*4+(O106-N106)/5*3+(P106-O106)/4*2+(Q106-P106)/3*1</f>
        <v>886.32935000000009</v>
      </c>
      <c r="S106" s="284">
        <f t="shared" ref="S106:S109" si="164">V106-U106</f>
        <v>1025.24935</v>
      </c>
      <c r="T106" s="284">
        <f t="shared" si="76"/>
        <v>138.91999999999996</v>
      </c>
      <c r="U106" s="284">
        <v>-0.24145</v>
      </c>
      <c r="V106" s="284">
        <v>1025.0079000000001</v>
      </c>
      <c r="W106" s="298">
        <f t="shared" si="156"/>
        <v>115.6736319292597</v>
      </c>
      <c r="X106" s="589"/>
      <c r="Y106" s="589"/>
    </row>
    <row r="107" spans="1:25" ht="35.450000000000003" customHeight="1" x14ac:dyDescent="0.25">
      <c r="C107" s="621" t="s">
        <v>89</v>
      </c>
      <c r="D107" s="298"/>
      <c r="E107" s="604"/>
      <c r="F107" s="298"/>
      <c r="G107" s="298"/>
      <c r="H107" s="284"/>
      <c r="I107" s="284"/>
      <c r="J107" s="284"/>
      <c r="K107" s="284"/>
      <c r="L107" s="284"/>
      <c r="M107" s="284"/>
      <c r="N107" s="284"/>
      <c r="O107" s="284"/>
      <c r="P107" s="284">
        <v>0</v>
      </c>
      <c r="Q107" s="284">
        <v>0</v>
      </c>
      <c r="R107" s="602"/>
      <c r="S107" s="284"/>
      <c r="T107" s="284"/>
      <c r="U107" s="284"/>
      <c r="V107" s="284"/>
      <c r="W107" s="298"/>
      <c r="X107" s="589"/>
      <c r="Y107" s="589"/>
    </row>
    <row r="108" spans="1:25" ht="54" customHeight="1" x14ac:dyDescent="0.25">
      <c r="A108" s="24">
        <v>1</v>
      </c>
      <c r="B108" s="24">
        <v>1</v>
      </c>
      <c r="C108" s="45" t="s">
        <v>72</v>
      </c>
      <c r="D108" s="298">
        <v>1938</v>
      </c>
      <c r="E108" s="299">
        <f>ROUND(D108/7*5,0)</f>
        <v>1384</v>
      </c>
      <c r="F108" s="298">
        <v>1666</v>
      </c>
      <c r="G108" s="298">
        <f t="shared" si="155"/>
        <v>120.37572254335261</v>
      </c>
      <c r="H108" s="284">
        <v>9524.9699999999993</v>
      </c>
      <c r="I108" s="284">
        <v>9524.9699999999993</v>
      </c>
      <c r="J108" s="284">
        <v>9524.9699999999993</v>
      </c>
      <c r="K108" s="284">
        <v>2381.2424999999998</v>
      </c>
      <c r="L108" s="284">
        <v>2381.2424999999998</v>
      </c>
      <c r="M108" s="284">
        <v>2381.2424999999998</v>
      </c>
      <c r="N108" s="284">
        <v>2381.2424999999998</v>
      </c>
      <c r="O108" s="284">
        <v>2381.2424999999998</v>
      </c>
      <c r="P108" s="284">
        <v>5555.55</v>
      </c>
      <c r="Q108" s="284">
        <v>5290.74</v>
      </c>
      <c r="R108" s="602">
        <f t="shared" ref="R108:R109" si="165">H108/12*$C$3+(I108-H108)/11*9+(J108-I108)/10*8+(K108-J108)/9*7+(L108-K108)/8*6+(M108-L108)/7*5+(N108-M108)/6*4+(O108-N108)/5*3+(P108-O108)/4*2+(Q108-P108)/3*1</f>
        <v>3880.1262499999998</v>
      </c>
      <c r="S108" s="284">
        <f t="shared" si="164"/>
        <v>4483.3296900000005</v>
      </c>
      <c r="T108" s="284">
        <f t="shared" si="76"/>
        <v>603.20344000000068</v>
      </c>
      <c r="U108" s="284">
        <v>0</v>
      </c>
      <c r="V108" s="284">
        <v>4483.3296900000005</v>
      </c>
      <c r="W108" s="298">
        <f t="shared" si="156"/>
        <v>115.54597456719355</v>
      </c>
      <c r="X108" s="589"/>
      <c r="Y108" s="589"/>
    </row>
    <row r="109" spans="1:25" ht="45" customHeight="1" thickBot="1" x14ac:dyDescent="0.3">
      <c r="A109" s="24">
        <v>1</v>
      </c>
      <c r="B109" s="24">
        <v>1</v>
      </c>
      <c r="C109" s="45" t="s">
        <v>63</v>
      </c>
      <c r="D109" s="298">
        <v>1196</v>
      </c>
      <c r="E109" s="299">
        <f>ROUND(D109/7*5,0)</f>
        <v>854</v>
      </c>
      <c r="F109" s="298">
        <v>451</v>
      </c>
      <c r="G109" s="298">
        <f t="shared" si="155"/>
        <v>52.810304449648712</v>
      </c>
      <c r="H109" s="284">
        <v>2511.6897999999997</v>
      </c>
      <c r="I109" s="284">
        <v>2511.6897999999997</v>
      </c>
      <c r="J109" s="284">
        <v>2511.6897999999997</v>
      </c>
      <c r="K109" s="284">
        <v>627.92244999999991</v>
      </c>
      <c r="L109" s="284">
        <v>627.92244999999991</v>
      </c>
      <c r="M109" s="284">
        <v>627.92244999999991</v>
      </c>
      <c r="N109" s="284">
        <v>627.92244999999991</v>
      </c>
      <c r="O109" s="284">
        <v>627.92244999999991</v>
      </c>
      <c r="P109" s="284">
        <v>1465.2495999999999</v>
      </c>
      <c r="Q109" s="284">
        <v>1395.2535999999998</v>
      </c>
      <c r="R109" s="602">
        <f t="shared" si="165"/>
        <v>1023.2540250000001</v>
      </c>
      <c r="S109" s="284">
        <f t="shared" si="164"/>
        <v>525.8427999999999</v>
      </c>
      <c r="T109" s="284">
        <f t="shared" si="76"/>
        <v>-497.41122500000017</v>
      </c>
      <c r="U109" s="284">
        <v>0</v>
      </c>
      <c r="V109" s="284">
        <v>525.8427999999999</v>
      </c>
      <c r="W109" s="298">
        <f t="shared" si="156"/>
        <v>51.389272570904367</v>
      </c>
      <c r="X109" s="589"/>
      <c r="Y109" s="589"/>
    </row>
    <row r="110" spans="1:25" ht="15.75" thickBot="1" x14ac:dyDescent="0.3">
      <c r="A110" s="24">
        <v>1</v>
      </c>
      <c r="B110" s="24">
        <v>1</v>
      </c>
      <c r="C110" s="120" t="s">
        <v>140</v>
      </c>
      <c r="D110" s="301"/>
      <c r="E110" s="301"/>
      <c r="F110" s="301"/>
      <c r="G110" s="302"/>
      <c r="H110" s="333">
        <f t="shared" ref="H110:P110" si="166">H105+H100</f>
        <v>32533.738299999997</v>
      </c>
      <c r="I110" s="333">
        <f t="shared" si="166"/>
        <v>32533.738299999997</v>
      </c>
      <c r="J110" s="333">
        <f t="shared" si="166"/>
        <v>32533.738299999997</v>
      </c>
      <c r="K110" s="333">
        <f t="shared" si="166"/>
        <v>8133.4345749999993</v>
      </c>
      <c r="L110" s="333">
        <f t="shared" ref="L110:O110" si="167">L105+L100</f>
        <v>8133.4345749999993</v>
      </c>
      <c r="M110" s="333">
        <f t="shared" si="167"/>
        <v>8133.4345749999993</v>
      </c>
      <c r="N110" s="333">
        <f t="shared" si="167"/>
        <v>8133.4345749999993</v>
      </c>
      <c r="O110" s="333">
        <f t="shared" si="167"/>
        <v>8133.4345749999993</v>
      </c>
      <c r="P110" s="333">
        <f t="shared" si="166"/>
        <v>18976.079420000002</v>
      </c>
      <c r="Q110" s="333">
        <f t="shared" ref="Q110" si="168">Q105+Q100</f>
        <v>18073.265729999999</v>
      </c>
      <c r="R110" s="333">
        <f t="shared" ref="R110:V110" si="169">R105+R100</f>
        <v>13253.819100833334</v>
      </c>
      <c r="S110" s="333">
        <f t="shared" si="169"/>
        <v>13178.748330000002</v>
      </c>
      <c r="T110" s="333">
        <f t="shared" si="169"/>
        <v>-75.070770833332858</v>
      </c>
      <c r="U110" s="333">
        <f t="shared" si="169"/>
        <v>-38.331980000000001</v>
      </c>
      <c r="V110" s="333">
        <f t="shared" si="169"/>
        <v>13140.416350000003</v>
      </c>
      <c r="W110" s="305">
        <f t="shared" si="156"/>
        <v>99.43359140288392</v>
      </c>
      <c r="X110" s="589"/>
      <c r="Y110" s="69"/>
    </row>
    <row r="111" spans="1:25" x14ac:dyDescent="0.25">
      <c r="A111" s="24">
        <v>1</v>
      </c>
      <c r="B111" s="24">
        <v>1</v>
      </c>
      <c r="C111" s="20"/>
      <c r="D111" s="315"/>
      <c r="E111" s="315"/>
      <c r="F111" s="315"/>
      <c r="G111" s="315"/>
      <c r="H111" s="317"/>
      <c r="I111" s="317"/>
      <c r="J111" s="317"/>
      <c r="K111" s="317"/>
      <c r="L111" s="317"/>
      <c r="M111" s="317"/>
      <c r="N111" s="317"/>
      <c r="O111" s="317"/>
      <c r="P111" s="317"/>
      <c r="Q111" s="317"/>
      <c r="R111" s="317"/>
      <c r="S111" s="317"/>
      <c r="T111" s="317">
        <f t="shared" si="76"/>
        <v>0</v>
      </c>
      <c r="U111" s="317"/>
      <c r="V111" s="317"/>
      <c r="W111" s="319"/>
      <c r="X111" s="589"/>
      <c r="Y111" s="69"/>
    </row>
    <row r="112" spans="1:25" ht="29.25" x14ac:dyDescent="0.25">
      <c r="A112" s="24">
        <v>1</v>
      </c>
      <c r="B112" s="24">
        <v>1</v>
      </c>
      <c r="C112" s="47" t="s">
        <v>99</v>
      </c>
      <c r="D112" s="281"/>
      <c r="E112" s="281"/>
      <c r="F112" s="281"/>
      <c r="G112" s="281"/>
      <c r="H112" s="320"/>
      <c r="I112" s="320"/>
      <c r="J112" s="320"/>
      <c r="K112" s="320"/>
      <c r="L112" s="320"/>
      <c r="M112" s="320"/>
      <c r="N112" s="320"/>
      <c r="O112" s="320"/>
      <c r="P112" s="320"/>
      <c r="Q112" s="320"/>
      <c r="R112" s="320"/>
      <c r="S112" s="320"/>
      <c r="T112" s="320">
        <f t="shared" si="76"/>
        <v>0</v>
      </c>
      <c r="U112" s="320"/>
      <c r="V112" s="320"/>
      <c r="W112" s="298"/>
      <c r="X112" s="589"/>
      <c r="Y112" s="69"/>
    </row>
    <row r="113" spans="1:25" ht="30" x14ac:dyDescent="0.25">
      <c r="A113" s="24">
        <v>1</v>
      </c>
      <c r="B113" s="24">
        <v>1</v>
      </c>
      <c r="C113" s="131" t="s">
        <v>74</v>
      </c>
      <c r="D113" s="298">
        <f>SUM(D114:D115)</f>
        <v>5778</v>
      </c>
      <c r="E113" s="298">
        <f>SUM(E114:E115)</f>
        <v>4127</v>
      </c>
      <c r="F113" s="298">
        <f>SUM(F114:F115)</f>
        <v>2053</v>
      </c>
      <c r="G113" s="298">
        <f t="shared" ref="G113:G117" si="170">F113/E113*100</f>
        <v>49.745577901623456</v>
      </c>
      <c r="H113" s="283">
        <f t="shared" ref="H113:P113" si="171">SUM(H114:H115)</f>
        <v>26179.552</v>
      </c>
      <c r="I113" s="283">
        <f t="shared" si="171"/>
        <v>26179.552</v>
      </c>
      <c r="J113" s="283">
        <f t="shared" si="171"/>
        <v>26179.552</v>
      </c>
      <c r="K113" s="283">
        <f t="shared" si="171"/>
        <v>6544.8879999999999</v>
      </c>
      <c r="L113" s="283">
        <f t="shared" ref="L113:O113" si="172">SUM(L114:L115)</f>
        <v>6544.8879999999999</v>
      </c>
      <c r="M113" s="283">
        <f t="shared" si="172"/>
        <v>6544.8879999999999</v>
      </c>
      <c r="N113" s="283">
        <f t="shared" si="172"/>
        <v>6544.8879999999999</v>
      </c>
      <c r="O113" s="283">
        <f t="shared" si="172"/>
        <v>6544.8879999999999</v>
      </c>
      <c r="P113" s="283">
        <f t="shared" si="171"/>
        <v>15271.405330000001</v>
      </c>
      <c r="Q113" s="283">
        <f t="shared" ref="Q113" si="173">SUM(Q114:Q115)</f>
        <v>14544.278650000002</v>
      </c>
      <c r="R113" s="601">
        <f t="shared" ref="R113:V113" si="174">SUM(R114:R115)</f>
        <v>10665.771105000002</v>
      </c>
      <c r="S113" s="283">
        <f t="shared" si="174"/>
        <v>5335.8331200000021</v>
      </c>
      <c r="T113" s="283">
        <f t="shared" si="174"/>
        <v>-5329.9379849999987</v>
      </c>
      <c r="U113" s="283">
        <f t="shared" si="174"/>
        <v>-70.065259999999995</v>
      </c>
      <c r="V113" s="283">
        <f t="shared" si="174"/>
        <v>5265.7678600000017</v>
      </c>
      <c r="W113" s="298">
        <f t="shared" ref="W113:W119" si="175">S113/R113*100</f>
        <v>50.027635765581167</v>
      </c>
      <c r="X113" s="589"/>
      <c r="Y113" s="69"/>
    </row>
    <row r="114" spans="1:25" ht="30" x14ac:dyDescent="0.25">
      <c r="A114" s="24">
        <v>1</v>
      </c>
      <c r="B114" s="24">
        <v>1</v>
      </c>
      <c r="C114" s="45" t="s">
        <v>43</v>
      </c>
      <c r="D114" s="298">
        <v>4445</v>
      </c>
      <c r="E114" s="604">
        <f>ROUND(D114/7*5,0)</f>
        <v>3175</v>
      </c>
      <c r="F114" s="298">
        <v>1391</v>
      </c>
      <c r="G114" s="298">
        <f t="shared" si="170"/>
        <v>43.811023622047244</v>
      </c>
      <c r="H114" s="283">
        <v>22314.880000000001</v>
      </c>
      <c r="I114" s="283">
        <v>22314.880000000001</v>
      </c>
      <c r="J114" s="283">
        <v>22314.880000000001</v>
      </c>
      <c r="K114" s="283">
        <v>5578.72</v>
      </c>
      <c r="L114" s="283">
        <v>5578.72</v>
      </c>
      <c r="M114" s="283">
        <v>5578.72</v>
      </c>
      <c r="N114" s="283">
        <v>5578.72</v>
      </c>
      <c r="O114" s="283">
        <v>5578.72</v>
      </c>
      <c r="P114" s="283">
        <v>13017.013330000002</v>
      </c>
      <c r="Q114" s="283">
        <v>12397.775410000002</v>
      </c>
      <c r="R114" s="608">
        <f t="shared" ref="R114:R115" si="176">H114/12*$C$3+(I114-H114)/11*9+(J114-I114)/10*8+(K114-J114)/9*7+(L114-K114)/8*6+(M114-L114)/7*5+(N114-M114)/6*4+(O114-N114)/5*3+(P114-O114)/4*2+(Q114-P114)/3*1</f>
        <v>9091.4540250000009</v>
      </c>
      <c r="S114" s="284">
        <f t="shared" ref="S114:S115" si="177">V114-U114</f>
        <v>4255.7821400000003</v>
      </c>
      <c r="T114" s="283">
        <f t="shared" si="76"/>
        <v>-4835.6718850000007</v>
      </c>
      <c r="U114" s="283">
        <v>-66.232939999999999</v>
      </c>
      <c r="V114" s="283">
        <v>4189.5492000000004</v>
      </c>
      <c r="W114" s="298">
        <f t="shared" si="175"/>
        <v>46.810797572063834</v>
      </c>
      <c r="X114" s="589"/>
      <c r="Y114" s="69"/>
    </row>
    <row r="115" spans="1:25" ht="30" x14ac:dyDescent="0.25">
      <c r="A115" s="24">
        <v>1</v>
      </c>
      <c r="B115" s="24">
        <v>1</v>
      </c>
      <c r="C115" s="162" t="s">
        <v>44</v>
      </c>
      <c r="D115" s="300">
        <v>1333</v>
      </c>
      <c r="E115" s="324">
        <f>ROUND(D115/7*5,0)</f>
        <v>952</v>
      </c>
      <c r="F115" s="300">
        <v>662</v>
      </c>
      <c r="G115" s="300">
        <f t="shared" si="170"/>
        <v>69.537815126050418</v>
      </c>
      <c r="H115" s="334">
        <v>3864.672</v>
      </c>
      <c r="I115" s="334">
        <v>3864.672</v>
      </c>
      <c r="J115" s="334">
        <v>3864.672</v>
      </c>
      <c r="K115" s="334">
        <v>966.16799999999989</v>
      </c>
      <c r="L115" s="334">
        <v>966.16799999999989</v>
      </c>
      <c r="M115" s="334">
        <v>966.16799999999989</v>
      </c>
      <c r="N115" s="334">
        <v>966.16799999999989</v>
      </c>
      <c r="O115" s="334">
        <v>966.16799999999989</v>
      </c>
      <c r="P115" s="334">
        <v>2254.3919999999998</v>
      </c>
      <c r="Q115" s="334">
        <v>2146.5032399999996</v>
      </c>
      <c r="R115" s="608">
        <f t="shared" si="176"/>
        <v>1574.31708</v>
      </c>
      <c r="S115" s="284">
        <f t="shared" si="177"/>
        <v>1080.0509800000016</v>
      </c>
      <c r="T115" s="334">
        <f t="shared" si="76"/>
        <v>-494.26609999999846</v>
      </c>
      <c r="U115" s="334">
        <v>-3.8323199999999997</v>
      </c>
      <c r="V115" s="334">
        <v>1076.2186600000016</v>
      </c>
      <c r="W115" s="298">
        <f t="shared" si="175"/>
        <v>68.604412269985758</v>
      </c>
      <c r="X115" s="589"/>
      <c r="Y115" s="69"/>
    </row>
    <row r="116" spans="1:25" ht="30" x14ac:dyDescent="0.25">
      <c r="A116" s="24">
        <v>1</v>
      </c>
      <c r="B116" s="24">
        <v>1</v>
      </c>
      <c r="C116" s="131" t="s">
        <v>66</v>
      </c>
      <c r="D116" s="298">
        <f>SUM(D117)</f>
        <v>2222</v>
      </c>
      <c r="E116" s="298">
        <f t="shared" ref="E116:R116" si="178">SUM(E117)</f>
        <v>1587</v>
      </c>
      <c r="F116" s="298">
        <f t="shared" si="178"/>
        <v>1420</v>
      </c>
      <c r="G116" s="298">
        <f t="shared" si="170"/>
        <v>89.477000630119718</v>
      </c>
      <c r="H116" s="297">
        <f t="shared" ref="H116:Q116" si="179">SUM(H117)</f>
        <v>4584</v>
      </c>
      <c r="I116" s="297">
        <f t="shared" si="179"/>
        <v>4584</v>
      </c>
      <c r="J116" s="297">
        <f t="shared" si="179"/>
        <v>4584</v>
      </c>
      <c r="K116" s="297">
        <f t="shared" si="179"/>
        <v>1146</v>
      </c>
      <c r="L116" s="297">
        <f t="shared" si="179"/>
        <v>1146</v>
      </c>
      <c r="M116" s="297">
        <f t="shared" si="179"/>
        <v>1146</v>
      </c>
      <c r="N116" s="297">
        <f t="shared" si="179"/>
        <v>1146</v>
      </c>
      <c r="O116" s="297">
        <f t="shared" si="179"/>
        <v>1146</v>
      </c>
      <c r="P116" s="297">
        <f t="shared" si="179"/>
        <v>2674</v>
      </c>
      <c r="Q116" s="297">
        <f t="shared" si="179"/>
        <v>2546.7939999999999</v>
      </c>
      <c r="R116" s="609">
        <f t="shared" si="178"/>
        <v>1867.598</v>
      </c>
      <c r="S116" s="297">
        <f>S117</f>
        <v>1701.7876699999995</v>
      </c>
      <c r="T116" s="297">
        <f>T117</f>
        <v>-165.81033000000048</v>
      </c>
      <c r="U116" s="297">
        <f>U117</f>
        <v>-1.6552600000000002</v>
      </c>
      <c r="V116" s="297">
        <f>V117</f>
        <v>1700.1324099999995</v>
      </c>
      <c r="W116" s="298">
        <f t="shared" si="175"/>
        <v>91.121733370886005</v>
      </c>
      <c r="X116" s="589"/>
      <c r="Y116" s="69"/>
    </row>
    <row r="117" spans="1:25" ht="30" x14ac:dyDescent="0.25">
      <c r="A117" s="24">
        <v>1</v>
      </c>
      <c r="B117" s="24">
        <v>1</v>
      </c>
      <c r="C117" s="162" t="s">
        <v>62</v>
      </c>
      <c r="D117" s="298">
        <v>2222</v>
      </c>
      <c r="E117" s="606">
        <f>ROUND(D117/7*5,0)</f>
        <v>1587</v>
      </c>
      <c r="F117" s="298">
        <v>1420</v>
      </c>
      <c r="G117" s="300">
        <f t="shared" si="170"/>
        <v>89.477000630119718</v>
      </c>
      <c r="H117" s="296">
        <v>4584</v>
      </c>
      <c r="I117" s="296">
        <v>4584</v>
      </c>
      <c r="J117" s="296">
        <v>4584</v>
      </c>
      <c r="K117" s="296">
        <v>1146</v>
      </c>
      <c r="L117" s="296">
        <v>1146</v>
      </c>
      <c r="M117" s="296">
        <v>1146</v>
      </c>
      <c r="N117" s="296">
        <v>1146</v>
      </c>
      <c r="O117" s="296">
        <v>1146</v>
      </c>
      <c r="P117" s="296">
        <v>2674</v>
      </c>
      <c r="Q117" s="296">
        <v>2546.7939999999999</v>
      </c>
      <c r="R117" s="608">
        <f t="shared" ref="R117" si="180">H117/12*$C$3+(I117-H117)/11*9+(J117-I117)/10*8+(K117-J117)/9*7+(L117-K117)/8*6+(M117-L117)/7*5+(N117-M117)/6*4+(O117-N117)/5*3+(P117-O117)/4*2+(Q117-P117)/3*1</f>
        <v>1867.598</v>
      </c>
      <c r="S117" s="284">
        <f t="shared" ref="S117" si="181">V117-U117</f>
        <v>1701.7876699999995</v>
      </c>
      <c r="T117" s="296">
        <f t="shared" si="76"/>
        <v>-165.81033000000048</v>
      </c>
      <c r="U117" s="283">
        <v>-1.6552600000000002</v>
      </c>
      <c r="V117" s="283">
        <v>1700.1324099999995</v>
      </c>
      <c r="W117" s="300">
        <f t="shared" si="175"/>
        <v>91.121733370886005</v>
      </c>
      <c r="X117" s="589"/>
      <c r="Y117" s="69"/>
    </row>
    <row r="118" spans="1:25" ht="34.5" customHeight="1" thickBot="1" x14ac:dyDescent="0.3">
      <c r="C118" s="621" t="s">
        <v>89</v>
      </c>
      <c r="D118" s="300"/>
      <c r="E118" s="606"/>
      <c r="F118" s="300">
        <v>-2</v>
      </c>
      <c r="G118" s="300"/>
      <c r="H118" s="283"/>
      <c r="I118" s="283"/>
      <c r="J118" s="283"/>
      <c r="K118" s="283"/>
      <c r="L118" s="283"/>
      <c r="M118" s="283"/>
      <c r="N118" s="283"/>
      <c r="O118" s="283"/>
      <c r="P118" s="283"/>
      <c r="Q118" s="283"/>
      <c r="R118" s="608"/>
      <c r="S118" s="284"/>
      <c r="T118" s="283"/>
      <c r="U118" s="334">
        <v>-1.6552600000000002</v>
      </c>
      <c r="V118" s="334">
        <v>-1.6552600000000002</v>
      </c>
      <c r="W118" s="300"/>
      <c r="X118" s="589"/>
      <c r="Y118" s="69"/>
    </row>
    <row r="119" spans="1:25" ht="15.75" thickBot="1" x14ac:dyDescent="0.3">
      <c r="A119" s="24">
        <v>1</v>
      </c>
      <c r="B119" s="24">
        <v>1</v>
      </c>
      <c r="C119" s="184" t="s">
        <v>140</v>
      </c>
      <c r="D119" s="301"/>
      <c r="E119" s="301"/>
      <c r="F119" s="301"/>
      <c r="G119" s="302"/>
      <c r="H119" s="303">
        <f t="shared" ref="H119:P119" si="182">H113+H116</f>
        <v>30763.552</v>
      </c>
      <c r="I119" s="303">
        <f t="shared" si="182"/>
        <v>30763.552</v>
      </c>
      <c r="J119" s="303">
        <f t="shared" si="182"/>
        <v>30763.552</v>
      </c>
      <c r="K119" s="303">
        <f t="shared" si="182"/>
        <v>7690.8879999999999</v>
      </c>
      <c r="L119" s="303">
        <f t="shared" ref="L119:O119" si="183">L113+L116</f>
        <v>7690.8879999999999</v>
      </c>
      <c r="M119" s="303">
        <f t="shared" si="183"/>
        <v>7690.8879999999999</v>
      </c>
      <c r="N119" s="303">
        <f t="shared" si="183"/>
        <v>7690.8879999999999</v>
      </c>
      <c r="O119" s="303">
        <f t="shared" si="183"/>
        <v>7690.8879999999999</v>
      </c>
      <c r="P119" s="303">
        <f t="shared" si="182"/>
        <v>17945.405330000001</v>
      </c>
      <c r="Q119" s="303">
        <f t="shared" ref="Q119" si="184">Q113+Q116</f>
        <v>17091.072650000002</v>
      </c>
      <c r="R119" s="303">
        <f t="shared" ref="R119:V119" si="185">R113+R116</f>
        <v>12533.369105000002</v>
      </c>
      <c r="S119" s="303">
        <f t="shared" si="185"/>
        <v>7037.6207900000018</v>
      </c>
      <c r="T119" s="304">
        <f t="shared" si="185"/>
        <v>-5495.7483149999989</v>
      </c>
      <c r="U119" s="304">
        <f t="shared" si="185"/>
        <v>-71.720519999999993</v>
      </c>
      <c r="V119" s="304">
        <f t="shared" si="185"/>
        <v>6965.900270000001</v>
      </c>
      <c r="W119" s="305">
        <f t="shared" si="175"/>
        <v>56.151069445425073</v>
      </c>
      <c r="X119" s="589"/>
      <c r="Y119" s="69"/>
    </row>
    <row r="120" spans="1:25" ht="15" customHeight="1" x14ac:dyDescent="0.25">
      <c r="A120" s="24">
        <v>1</v>
      </c>
      <c r="B120" s="24">
        <v>1</v>
      </c>
      <c r="C120" s="54"/>
      <c r="D120" s="319"/>
      <c r="E120" s="319"/>
      <c r="F120" s="319"/>
      <c r="G120" s="315"/>
      <c r="H120" s="317"/>
      <c r="I120" s="317"/>
      <c r="J120" s="317"/>
      <c r="K120" s="317"/>
      <c r="L120" s="317"/>
      <c r="M120" s="317"/>
      <c r="N120" s="317"/>
      <c r="O120" s="317"/>
      <c r="P120" s="317"/>
      <c r="Q120" s="317"/>
      <c r="R120" s="317"/>
      <c r="S120" s="317"/>
      <c r="T120" s="317">
        <f t="shared" ref="T120:T178" si="186">S120-R120</f>
        <v>0</v>
      </c>
      <c r="U120" s="317"/>
      <c r="V120" s="317"/>
      <c r="W120" s="319"/>
      <c r="X120" s="589"/>
      <c r="Y120" s="69"/>
    </row>
    <row r="121" spans="1:25" ht="33" customHeight="1" x14ac:dyDescent="0.25">
      <c r="A121" s="24">
        <v>1</v>
      </c>
      <c r="B121" s="24">
        <v>1</v>
      </c>
      <c r="C121" s="47" t="s">
        <v>100</v>
      </c>
      <c r="D121" s="281"/>
      <c r="E121" s="281"/>
      <c r="F121" s="281"/>
      <c r="G121" s="281"/>
      <c r="H121" s="297"/>
      <c r="I121" s="297"/>
      <c r="J121" s="297"/>
      <c r="K121" s="297"/>
      <c r="L121" s="297"/>
      <c r="M121" s="297"/>
      <c r="N121" s="297"/>
      <c r="O121" s="297"/>
      <c r="P121" s="297"/>
      <c r="Q121" s="297"/>
      <c r="R121" s="297"/>
      <c r="S121" s="297"/>
      <c r="T121" s="297">
        <f t="shared" si="186"/>
        <v>0</v>
      </c>
      <c r="U121" s="297"/>
      <c r="V121" s="297"/>
      <c r="W121" s="298"/>
      <c r="X121" s="589"/>
      <c r="Y121" s="589"/>
    </row>
    <row r="122" spans="1:25" ht="30" x14ac:dyDescent="0.25">
      <c r="A122" s="24">
        <v>1</v>
      </c>
      <c r="B122" s="24">
        <v>1</v>
      </c>
      <c r="C122" s="110" t="s">
        <v>74</v>
      </c>
      <c r="D122" s="298">
        <f>SUM(D123:D124)</f>
        <v>132</v>
      </c>
      <c r="E122" s="298">
        <f>SUM(E123:E124)</f>
        <v>95</v>
      </c>
      <c r="F122" s="298">
        <f>SUM(F123:F124)</f>
        <v>201</v>
      </c>
      <c r="G122" s="298">
        <f t="shared" ref="G122:G127" si="187">F122/E122*100</f>
        <v>211.57894736842104</v>
      </c>
      <c r="H122" s="284">
        <f t="shared" ref="H122:P122" si="188">SUM(H123:H124)</f>
        <v>1522.6610099999998</v>
      </c>
      <c r="I122" s="284">
        <f t="shared" si="188"/>
        <v>1522.6610099999998</v>
      </c>
      <c r="J122" s="284">
        <f t="shared" si="188"/>
        <v>1522.6610099999998</v>
      </c>
      <c r="K122" s="284">
        <f t="shared" si="188"/>
        <v>380.66525249999995</v>
      </c>
      <c r="L122" s="284">
        <f t="shared" ref="L122:O122" si="189">SUM(L123:L124)</f>
        <v>380.66525249999995</v>
      </c>
      <c r="M122" s="284">
        <f t="shared" si="189"/>
        <v>380.66525249999995</v>
      </c>
      <c r="N122" s="284">
        <f t="shared" si="189"/>
        <v>380.66525249999995</v>
      </c>
      <c r="O122" s="284">
        <f t="shared" si="189"/>
        <v>380.66525249999995</v>
      </c>
      <c r="P122" s="284">
        <f t="shared" si="188"/>
        <v>888.21892000000003</v>
      </c>
      <c r="Q122" s="284">
        <f t="shared" ref="Q122" si="190">SUM(Q123:Q124)</f>
        <v>843.24580999999989</v>
      </c>
      <c r="R122" s="602">
        <f t="shared" ref="R122:V122" si="191">SUM(R123:R124)</f>
        <v>619.45104958333332</v>
      </c>
      <c r="S122" s="284">
        <f t="shared" si="191"/>
        <v>1287.7620000000002</v>
      </c>
      <c r="T122" s="284">
        <f t="shared" si="191"/>
        <v>668.31095041666674</v>
      </c>
      <c r="U122" s="284">
        <f t="shared" si="191"/>
        <v>-7.6557600000000008</v>
      </c>
      <c r="V122" s="284">
        <f t="shared" si="191"/>
        <v>1280.1062400000001</v>
      </c>
      <c r="W122" s="298">
        <f t="shared" ref="W122:W128" si="192">S122/R122*100</f>
        <v>207.88761288986413</v>
      </c>
      <c r="X122" s="640"/>
      <c r="Y122" s="640"/>
    </row>
    <row r="123" spans="1:25" ht="30" x14ac:dyDescent="0.25">
      <c r="A123" s="24">
        <v>1</v>
      </c>
      <c r="B123" s="24">
        <v>1</v>
      </c>
      <c r="C123" s="45" t="s">
        <v>68</v>
      </c>
      <c r="D123" s="298">
        <v>57</v>
      </c>
      <c r="E123" s="299">
        <f>ROUND(D123/7*5,0)</f>
        <v>41</v>
      </c>
      <c r="F123" s="298">
        <v>108</v>
      </c>
      <c r="G123" s="298">
        <f t="shared" si="187"/>
        <v>263.41463414634148</v>
      </c>
      <c r="H123" s="284">
        <v>655.32245999999998</v>
      </c>
      <c r="I123" s="284">
        <v>655.32245999999998</v>
      </c>
      <c r="J123" s="284">
        <v>655.32245999999998</v>
      </c>
      <c r="K123" s="284">
        <v>163.83061499999999</v>
      </c>
      <c r="L123" s="284">
        <v>163.83061499999999</v>
      </c>
      <c r="M123" s="284">
        <v>163.83061499999999</v>
      </c>
      <c r="N123" s="284">
        <v>163.83061499999999</v>
      </c>
      <c r="O123" s="284">
        <v>163.83061499999999</v>
      </c>
      <c r="P123" s="284">
        <v>380.66525000000001</v>
      </c>
      <c r="Q123" s="284">
        <v>361.39105999999998</v>
      </c>
      <c r="R123" s="602">
        <f t="shared" ref="R123:R124" si="193">H123/12*$C$3+(I123-H123)/11*9+(J123-I123)/10*8+(K123-J123)/9*7+(L123-K123)/8*6+(M123-L123)/7*5+(N123-M123)/6*4+(O123-N123)/5*3+(P123-O123)/4*2+(Q123-P123)/3*1</f>
        <v>265.82320249999998</v>
      </c>
      <c r="S123" s="284">
        <f t="shared" ref="S123:S124" si="194">V123-U123</f>
        <v>693.58500000000004</v>
      </c>
      <c r="T123" s="284">
        <f t="shared" si="186"/>
        <v>427.76179750000006</v>
      </c>
      <c r="U123" s="284">
        <v>-0.54683999999999999</v>
      </c>
      <c r="V123" s="284">
        <v>693.03816000000006</v>
      </c>
      <c r="W123" s="298">
        <f t="shared" si="192"/>
        <v>260.91966144302251</v>
      </c>
      <c r="X123" s="589"/>
      <c r="Y123" s="589"/>
    </row>
    <row r="124" spans="1:25" ht="30" x14ac:dyDescent="0.25">
      <c r="A124" s="24">
        <v>1</v>
      </c>
      <c r="B124" s="24">
        <v>1</v>
      </c>
      <c r="C124" s="45" t="s">
        <v>69</v>
      </c>
      <c r="D124" s="298">
        <v>75</v>
      </c>
      <c r="E124" s="299">
        <f>ROUND(D124/7*5,0)</f>
        <v>54</v>
      </c>
      <c r="F124" s="298">
        <v>93</v>
      </c>
      <c r="G124" s="298">
        <f t="shared" si="187"/>
        <v>172.22222222222223</v>
      </c>
      <c r="H124" s="284">
        <v>867.33854999999994</v>
      </c>
      <c r="I124" s="284">
        <v>867.33854999999994</v>
      </c>
      <c r="J124" s="284">
        <v>867.33854999999994</v>
      </c>
      <c r="K124" s="284">
        <v>216.83463749999999</v>
      </c>
      <c r="L124" s="284">
        <v>216.83463749999999</v>
      </c>
      <c r="M124" s="284">
        <v>216.83463749999999</v>
      </c>
      <c r="N124" s="284">
        <v>216.83463749999999</v>
      </c>
      <c r="O124" s="284">
        <v>216.83463749999999</v>
      </c>
      <c r="P124" s="284">
        <v>507.55367000000001</v>
      </c>
      <c r="Q124" s="284">
        <v>481.85474999999997</v>
      </c>
      <c r="R124" s="602">
        <f t="shared" si="193"/>
        <v>353.62784708333334</v>
      </c>
      <c r="S124" s="284">
        <f t="shared" si="194"/>
        <v>594.17700000000002</v>
      </c>
      <c r="T124" s="284">
        <f t="shared" si="186"/>
        <v>240.54915291666669</v>
      </c>
      <c r="U124" s="284">
        <v>-7.1089200000000003</v>
      </c>
      <c r="V124" s="284">
        <v>587.06808000000001</v>
      </c>
      <c r="W124" s="298">
        <f t="shared" si="192"/>
        <v>168.02324955477295</v>
      </c>
      <c r="X124" s="589"/>
      <c r="Y124" s="589"/>
    </row>
    <row r="125" spans="1:25" ht="30" customHeight="1" x14ac:dyDescent="0.25">
      <c r="A125" s="24">
        <v>1</v>
      </c>
      <c r="B125" s="24">
        <v>1</v>
      </c>
      <c r="C125" s="110" t="s">
        <v>66</v>
      </c>
      <c r="D125" s="298">
        <f>SUM(D126:D127)</f>
        <v>11611</v>
      </c>
      <c r="E125" s="298">
        <f t="shared" ref="E125:T125" si="195">SUM(E126:E127)</f>
        <v>8293</v>
      </c>
      <c r="F125" s="298">
        <f t="shared" si="195"/>
        <v>10015</v>
      </c>
      <c r="G125" s="298">
        <f t="shared" si="187"/>
        <v>120.76450018087543</v>
      </c>
      <c r="H125" s="284">
        <f t="shared" ref="H125" si="196">SUM(H126:H127)</f>
        <v>49240</v>
      </c>
      <c r="I125" s="284">
        <f t="shared" ref="I125:J125" si="197">SUM(I126:I127)</f>
        <v>49240</v>
      </c>
      <c r="J125" s="284">
        <f t="shared" si="197"/>
        <v>49240</v>
      </c>
      <c r="K125" s="284">
        <f t="shared" ref="K125" si="198">SUM(K126:K127)</f>
        <v>12310</v>
      </c>
      <c r="L125" s="284">
        <f t="shared" ref="L125:O125" si="199">SUM(L126:L127)</f>
        <v>12310</v>
      </c>
      <c r="M125" s="284">
        <f t="shared" si="199"/>
        <v>12310</v>
      </c>
      <c r="N125" s="284">
        <f t="shared" si="199"/>
        <v>12310</v>
      </c>
      <c r="O125" s="284">
        <f t="shared" si="199"/>
        <v>12310</v>
      </c>
      <c r="P125" s="284">
        <f t="shared" ref="P125:Q125" si="200">SUM(P126:P127)</f>
        <v>28723.333300000002</v>
      </c>
      <c r="Q125" s="284">
        <f t="shared" si="200"/>
        <v>27354.515900000002</v>
      </c>
      <c r="R125" s="602">
        <f t="shared" si="195"/>
        <v>20060.394183333334</v>
      </c>
      <c r="S125" s="284">
        <f t="shared" si="195"/>
        <v>17953.338059999998</v>
      </c>
      <c r="T125" s="284">
        <f t="shared" si="195"/>
        <v>-2107.0561233333347</v>
      </c>
      <c r="U125" s="284">
        <f t="shared" ref="U125:V125" si="201">SUM(U126:U127)</f>
        <v>0</v>
      </c>
      <c r="V125" s="284">
        <f t="shared" si="201"/>
        <v>17953.338059999998</v>
      </c>
      <c r="W125" s="298">
        <f t="shared" si="192"/>
        <v>89.496437088539722</v>
      </c>
      <c r="X125" s="589"/>
      <c r="Y125" s="589"/>
    </row>
    <row r="126" spans="1:25" ht="60" x14ac:dyDescent="0.25">
      <c r="A126" s="24">
        <v>1</v>
      </c>
      <c r="B126" s="24">
        <v>1</v>
      </c>
      <c r="C126" s="45" t="s">
        <v>72</v>
      </c>
      <c r="D126" s="298">
        <v>8833</v>
      </c>
      <c r="E126" s="299">
        <f>ROUND(D126/7*5,0)</f>
        <v>6309</v>
      </c>
      <c r="F126" s="299">
        <v>7690</v>
      </c>
      <c r="G126" s="298">
        <f t="shared" si="187"/>
        <v>121.8893644000634</v>
      </c>
      <c r="H126" s="284">
        <v>43407</v>
      </c>
      <c r="I126" s="284">
        <v>43407</v>
      </c>
      <c r="J126" s="284">
        <v>43407</v>
      </c>
      <c r="K126" s="284">
        <v>10851.75</v>
      </c>
      <c r="L126" s="284">
        <v>10851.75</v>
      </c>
      <c r="M126" s="284">
        <v>10851.75</v>
      </c>
      <c r="N126" s="284">
        <v>10851.75</v>
      </c>
      <c r="O126" s="284">
        <v>10851.75</v>
      </c>
      <c r="P126" s="284">
        <v>25320.361100000002</v>
      </c>
      <c r="Q126" s="284">
        <v>24113.701100000002</v>
      </c>
      <c r="R126" s="602">
        <f t="shared" ref="R126:R127" si="202">H126/12*$C$3+(I126-H126)/11*9+(J126-I126)/10*8+(K126-J126)/9*7+(L126-K126)/8*6+(M126-L126)/7*5+(N126-M126)/6*4+(O126-N126)/5*3+(P126-O126)/4*2+(Q126-P126)/3*1</f>
        <v>17683.83555</v>
      </c>
      <c r="S126" s="284">
        <f>V126-U126</f>
        <v>14542.522299999999</v>
      </c>
      <c r="T126" s="284">
        <f t="shared" si="186"/>
        <v>-3141.3132500000011</v>
      </c>
      <c r="U126" s="284">
        <v>0</v>
      </c>
      <c r="V126" s="284">
        <v>14542.522299999999</v>
      </c>
      <c r="W126" s="298">
        <f t="shared" si="192"/>
        <v>82.236244839994569</v>
      </c>
      <c r="X126" s="589"/>
      <c r="Y126" s="589"/>
    </row>
    <row r="127" spans="1:25" ht="45.75" thickBot="1" x14ac:dyDescent="0.3">
      <c r="A127" s="24">
        <v>1</v>
      </c>
      <c r="B127" s="24">
        <v>1</v>
      </c>
      <c r="C127" s="162" t="s">
        <v>63</v>
      </c>
      <c r="D127" s="300">
        <v>2778</v>
      </c>
      <c r="E127" s="324">
        <f>ROUND(D127/7*5,0)</f>
        <v>1984</v>
      </c>
      <c r="F127" s="335">
        <v>2325</v>
      </c>
      <c r="G127" s="300">
        <f t="shared" si="187"/>
        <v>117.1875</v>
      </c>
      <c r="H127" s="284">
        <v>5833</v>
      </c>
      <c r="I127" s="284">
        <v>5833</v>
      </c>
      <c r="J127" s="284">
        <v>5833</v>
      </c>
      <c r="K127" s="284">
        <v>1458.25</v>
      </c>
      <c r="L127" s="284">
        <v>1458.25</v>
      </c>
      <c r="M127" s="284">
        <v>1458.25</v>
      </c>
      <c r="N127" s="284">
        <v>1458.25</v>
      </c>
      <c r="O127" s="284">
        <v>1458.25</v>
      </c>
      <c r="P127" s="284">
        <v>3402.9721999999997</v>
      </c>
      <c r="Q127" s="284">
        <v>3240.8147999999997</v>
      </c>
      <c r="R127" s="602">
        <f t="shared" si="202"/>
        <v>2376.5586333333335</v>
      </c>
      <c r="S127" s="284">
        <f t="shared" ref="S127" si="203">V127-U127</f>
        <v>3410.81576</v>
      </c>
      <c r="T127" s="285">
        <f t="shared" si="186"/>
        <v>1034.2571266666664</v>
      </c>
      <c r="U127" s="285">
        <v>0</v>
      </c>
      <c r="V127" s="285">
        <v>3410.81576</v>
      </c>
      <c r="W127" s="300">
        <f t="shared" si="192"/>
        <v>143.51910835105423</v>
      </c>
      <c r="X127" s="589"/>
      <c r="Y127" s="589"/>
    </row>
    <row r="128" spans="1:25" ht="15" customHeight="1" thickBot="1" x14ac:dyDescent="0.3">
      <c r="A128" s="24">
        <v>1</v>
      </c>
      <c r="B128" s="24">
        <v>1</v>
      </c>
      <c r="C128" s="78" t="s">
        <v>140</v>
      </c>
      <c r="D128" s="305"/>
      <c r="E128" s="305"/>
      <c r="F128" s="336"/>
      <c r="G128" s="337"/>
      <c r="H128" s="333">
        <f t="shared" ref="H128:P128" si="204">H125+H122</f>
        <v>50762.661009999996</v>
      </c>
      <c r="I128" s="333">
        <f t="shared" si="204"/>
        <v>50762.661009999996</v>
      </c>
      <c r="J128" s="333">
        <f t="shared" si="204"/>
        <v>50762.661009999996</v>
      </c>
      <c r="K128" s="333">
        <f t="shared" si="204"/>
        <v>12690.665252499999</v>
      </c>
      <c r="L128" s="333">
        <f t="shared" ref="L128:O128" si="205">L125+L122</f>
        <v>12690.665252499999</v>
      </c>
      <c r="M128" s="333">
        <f t="shared" si="205"/>
        <v>12690.665252499999</v>
      </c>
      <c r="N128" s="333">
        <f t="shared" si="205"/>
        <v>12690.665252499999</v>
      </c>
      <c r="O128" s="333">
        <f t="shared" si="205"/>
        <v>12690.665252499999</v>
      </c>
      <c r="P128" s="333">
        <f t="shared" si="204"/>
        <v>29611.552220000001</v>
      </c>
      <c r="Q128" s="333">
        <f t="shared" ref="Q128" si="206">Q125+Q122</f>
        <v>28197.761710000002</v>
      </c>
      <c r="R128" s="333">
        <f t="shared" ref="R128:V128" si="207">R125+R122</f>
        <v>20679.845232916668</v>
      </c>
      <c r="S128" s="333">
        <f t="shared" si="207"/>
        <v>19241.100059999997</v>
      </c>
      <c r="T128" s="333">
        <f t="shared" si="207"/>
        <v>-1438.7451729166678</v>
      </c>
      <c r="U128" s="333">
        <f t="shared" si="207"/>
        <v>-7.6557600000000008</v>
      </c>
      <c r="V128" s="333">
        <f t="shared" si="207"/>
        <v>19233.444299999999</v>
      </c>
      <c r="W128" s="305">
        <f t="shared" si="192"/>
        <v>93.042766245529819</v>
      </c>
      <c r="X128" s="589"/>
      <c r="Y128" s="589"/>
    </row>
    <row r="129" spans="1:25" ht="15" customHeight="1" x14ac:dyDescent="0.25">
      <c r="A129" s="24">
        <v>1</v>
      </c>
      <c r="B129" s="24">
        <v>1</v>
      </c>
      <c r="C129" s="20"/>
      <c r="D129" s="315"/>
      <c r="E129" s="315"/>
      <c r="F129" s="315"/>
      <c r="G129" s="315"/>
      <c r="H129" s="338"/>
      <c r="I129" s="338"/>
      <c r="J129" s="338"/>
      <c r="K129" s="338"/>
      <c r="L129" s="338"/>
      <c r="M129" s="338"/>
      <c r="N129" s="338"/>
      <c r="O129" s="338"/>
      <c r="P129" s="338"/>
      <c r="Q129" s="338"/>
      <c r="R129" s="338"/>
      <c r="S129" s="338"/>
      <c r="T129" s="338">
        <f t="shared" si="186"/>
        <v>0</v>
      </c>
      <c r="U129" s="338"/>
      <c r="V129" s="338"/>
      <c r="W129" s="339"/>
      <c r="X129" s="589"/>
      <c r="Y129" s="589"/>
    </row>
    <row r="130" spans="1:25" ht="43.5" customHeight="1" x14ac:dyDescent="0.25">
      <c r="A130" s="24">
        <v>1</v>
      </c>
      <c r="B130" s="24">
        <v>1</v>
      </c>
      <c r="C130" s="47" t="s">
        <v>101</v>
      </c>
      <c r="D130" s="281"/>
      <c r="E130" s="281"/>
      <c r="F130" s="281"/>
      <c r="G130" s="281"/>
      <c r="H130" s="297"/>
      <c r="I130" s="297"/>
      <c r="J130" s="297"/>
      <c r="K130" s="297"/>
      <c r="L130" s="297"/>
      <c r="M130" s="297"/>
      <c r="N130" s="297"/>
      <c r="O130" s="297"/>
      <c r="P130" s="297"/>
      <c r="Q130" s="297"/>
      <c r="R130" s="297"/>
      <c r="S130" s="297"/>
      <c r="T130" s="297">
        <f t="shared" si="186"/>
        <v>0</v>
      </c>
      <c r="U130" s="297"/>
      <c r="V130" s="297"/>
      <c r="W130" s="298"/>
      <c r="X130" s="589"/>
      <c r="Y130" s="589"/>
    </row>
    <row r="131" spans="1:25" ht="30" x14ac:dyDescent="0.25">
      <c r="A131" s="24">
        <v>1</v>
      </c>
      <c r="B131" s="24">
        <v>1</v>
      </c>
      <c r="C131" s="110" t="s">
        <v>74</v>
      </c>
      <c r="D131" s="298">
        <f>SUM(D132:D133)</f>
        <v>147</v>
      </c>
      <c r="E131" s="298">
        <f>SUM(E132:E133)</f>
        <v>105</v>
      </c>
      <c r="F131" s="298">
        <f>SUM(F132:F133)</f>
        <v>226</v>
      </c>
      <c r="G131" s="298">
        <f t="shared" ref="G131:G136" si="208">F131/E131*100</f>
        <v>215.23809523809524</v>
      </c>
      <c r="H131" s="284">
        <f t="shared" ref="H131:P131" si="209">SUM(H132:H133)</f>
        <v>1702.5534499999999</v>
      </c>
      <c r="I131" s="284">
        <f t="shared" si="209"/>
        <v>1702.5534499999999</v>
      </c>
      <c r="J131" s="284">
        <f t="shared" si="209"/>
        <v>1702.5534499999999</v>
      </c>
      <c r="K131" s="284">
        <f t="shared" si="209"/>
        <v>425.63836249999997</v>
      </c>
      <c r="L131" s="284">
        <f t="shared" ref="L131:O131" si="210">SUM(L132:L133)</f>
        <v>425.63836249999997</v>
      </c>
      <c r="M131" s="284">
        <f t="shared" si="210"/>
        <v>425.63836249999997</v>
      </c>
      <c r="N131" s="284">
        <f t="shared" si="210"/>
        <v>425.63836249999997</v>
      </c>
      <c r="O131" s="284">
        <f t="shared" si="210"/>
        <v>425.63836249999997</v>
      </c>
      <c r="P131" s="284">
        <f t="shared" si="209"/>
        <v>993.15617999999995</v>
      </c>
      <c r="Q131" s="284">
        <f t="shared" ref="Q131" si="211">SUM(Q132:Q133)</f>
        <v>941.75833999999986</v>
      </c>
      <c r="R131" s="602">
        <f t="shared" ref="R131:V131" si="212">SUM(R132:R133)</f>
        <v>692.26465791666658</v>
      </c>
      <c r="S131" s="284">
        <f t="shared" si="212"/>
        <v>1446.2721799999999</v>
      </c>
      <c r="T131" s="284">
        <f t="shared" si="212"/>
        <v>754.00752208333336</v>
      </c>
      <c r="U131" s="284">
        <f t="shared" si="212"/>
        <v>0</v>
      </c>
      <c r="V131" s="284">
        <f t="shared" si="212"/>
        <v>1446.2721799999999</v>
      </c>
      <c r="W131" s="298">
        <f t="shared" ref="W131:W137" si="213">S131/R131*100</f>
        <v>208.91896812304105</v>
      </c>
      <c r="X131" s="640"/>
      <c r="Y131" s="640"/>
    </row>
    <row r="132" spans="1:25" ht="30" x14ac:dyDescent="0.25">
      <c r="A132" s="24">
        <v>1</v>
      </c>
      <c r="B132" s="24">
        <v>1</v>
      </c>
      <c r="C132" s="45" t="s">
        <v>68</v>
      </c>
      <c r="D132" s="298">
        <v>36</v>
      </c>
      <c r="E132" s="299">
        <f>ROUND(D132/7*5,0)</f>
        <v>26</v>
      </c>
      <c r="F132" s="298">
        <v>52</v>
      </c>
      <c r="G132" s="298">
        <f t="shared" si="208"/>
        <v>200</v>
      </c>
      <c r="H132" s="284">
        <v>417.60744999999997</v>
      </c>
      <c r="I132" s="284">
        <v>417.60744999999997</v>
      </c>
      <c r="J132" s="284">
        <v>417.60744999999997</v>
      </c>
      <c r="K132" s="284">
        <v>104.40186249999999</v>
      </c>
      <c r="L132" s="284">
        <v>104.40186249999999</v>
      </c>
      <c r="M132" s="284">
        <v>104.40186249999999</v>
      </c>
      <c r="N132" s="284">
        <v>104.40186249999999</v>
      </c>
      <c r="O132" s="284">
        <v>104.40186249999999</v>
      </c>
      <c r="P132" s="284">
        <v>241.46276999999998</v>
      </c>
      <c r="Q132" s="284">
        <v>228.61330999999996</v>
      </c>
      <c r="R132" s="602">
        <f t="shared" ref="R132:R133" si="214">H132/12*$C$3+(I132-H132)/11*9+(J132-I132)/10*8+(K132-J132)/9*7+(L132-K132)/8*6+(M132-L132)/7*5+(N132-M132)/6*4+(O132-N132)/5*3+(P132-O132)/4*2+(Q132-P132)/3*1</f>
        <v>168.64916291666668</v>
      </c>
      <c r="S132" s="284">
        <f t="shared" ref="S132:S133" si="215">V132-U132</f>
        <v>332.58529999999996</v>
      </c>
      <c r="T132" s="284">
        <f t="shared" si="186"/>
        <v>163.93613708333328</v>
      </c>
      <c r="U132" s="284">
        <v>0</v>
      </c>
      <c r="V132" s="284">
        <v>332.58529999999996</v>
      </c>
      <c r="W132" s="298">
        <f t="shared" si="213"/>
        <v>197.20542589608806</v>
      </c>
      <c r="X132" s="589"/>
      <c r="Y132" s="589"/>
    </row>
    <row r="133" spans="1:25" ht="31.5" customHeight="1" x14ac:dyDescent="0.25">
      <c r="A133" s="24">
        <v>1</v>
      </c>
      <c r="B133" s="24">
        <v>1</v>
      </c>
      <c r="C133" s="45" t="s">
        <v>69</v>
      </c>
      <c r="D133" s="298">
        <v>111</v>
      </c>
      <c r="E133" s="299">
        <f>ROUND(D133/7*5,0)</f>
        <v>79</v>
      </c>
      <c r="F133" s="298">
        <v>174</v>
      </c>
      <c r="G133" s="298">
        <f t="shared" si="208"/>
        <v>220.25316455696205</v>
      </c>
      <c r="H133" s="284">
        <v>1284.9459999999999</v>
      </c>
      <c r="I133" s="284">
        <v>1284.9459999999999</v>
      </c>
      <c r="J133" s="284">
        <v>1284.9459999999999</v>
      </c>
      <c r="K133" s="284">
        <v>321.23649999999998</v>
      </c>
      <c r="L133" s="284">
        <v>321.23649999999998</v>
      </c>
      <c r="M133" s="284">
        <v>321.23649999999998</v>
      </c>
      <c r="N133" s="284">
        <v>321.23649999999998</v>
      </c>
      <c r="O133" s="284">
        <v>321.23649999999998</v>
      </c>
      <c r="P133" s="284">
        <v>751.69340999999997</v>
      </c>
      <c r="Q133" s="284">
        <v>713.14502999999991</v>
      </c>
      <c r="R133" s="602">
        <f t="shared" si="214"/>
        <v>523.6154949999999</v>
      </c>
      <c r="S133" s="284">
        <f t="shared" si="215"/>
        <v>1113.68688</v>
      </c>
      <c r="T133" s="284">
        <f t="shared" si="186"/>
        <v>590.07138500000008</v>
      </c>
      <c r="U133" s="284">
        <v>0</v>
      </c>
      <c r="V133" s="284">
        <v>1113.68688</v>
      </c>
      <c r="W133" s="298">
        <f t="shared" si="213"/>
        <v>212.6917348005525</v>
      </c>
      <c r="X133" s="589"/>
      <c r="Y133" s="589"/>
    </row>
    <row r="134" spans="1:25" ht="30" x14ac:dyDescent="0.25">
      <c r="A134" s="24">
        <v>1</v>
      </c>
      <c r="B134" s="24">
        <v>1</v>
      </c>
      <c r="C134" s="110" t="s">
        <v>66</v>
      </c>
      <c r="D134" s="298">
        <f>SUM(D135:D136)</f>
        <v>9517</v>
      </c>
      <c r="E134" s="298">
        <f t="shared" ref="E134:T134" si="216">SUM(E135:E136)</f>
        <v>6798</v>
      </c>
      <c r="F134" s="298">
        <f t="shared" si="216"/>
        <v>7020</v>
      </c>
      <c r="G134" s="298">
        <f t="shared" si="208"/>
        <v>103.26566637246248</v>
      </c>
      <c r="H134" s="284">
        <f t="shared" ref="H134" si="217">SUM(H135:H136)</f>
        <v>44372.898000000001</v>
      </c>
      <c r="I134" s="284">
        <f t="shared" ref="I134:J134" si="218">SUM(I135:I136)</f>
        <v>44372.898000000001</v>
      </c>
      <c r="J134" s="284">
        <f t="shared" si="218"/>
        <v>44372.898000000001</v>
      </c>
      <c r="K134" s="284">
        <f t="shared" ref="K134" si="219">SUM(K135:K136)</f>
        <v>11093.2245</v>
      </c>
      <c r="L134" s="284">
        <f t="shared" ref="L134:O134" si="220">SUM(L135:L136)</f>
        <v>11093.2245</v>
      </c>
      <c r="M134" s="284">
        <f t="shared" si="220"/>
        <v>11093.2245</v>
      </c>
      <c r="N134" s="284">
        <f t="shared" si="220"/>
        <v>11093.2245</v>
      </c>
      <c r="O134" s="284">
        <f t="shared" si="220"/>
        <v>11093.2245</v>
      </c>
      <c r="P134" s="284">
        <f t="shared" ref="P134:Q134" si="221">SUM(P135:P136)</f>
        <v>25884.190499999997</v>
      </c>
      <c r="Q134" s="284">
        <f t="shared" si="221"/>
        <v>24651.936699999998</v>
      </c>
      <c r="R134" s="602">
        <f t="shared" si="216"/>
        <v>18077.956233333334</v>
      </c>
      <c r="S134" s="284">
        <f t="shared" si="216"/>
        <v>17624.317189999998</v>
      </c>
      <c r="T134" s="284">
        <f t="shared" si="216"/>
        <v>-453.63904333333767</v>
      </c>
      <c r="U134" s="284">
        <f t="shared" ref="U134:V134" si="222">SUM(U135:U136)</f>
        <v>-0.35596</v>
      </c>
      <c r="V134" s="284">
        <f t="shared" si="222"/>
        <v>17623.961229999997</v>
      </c>
      <c r="W134" s="298">
        <f t="shared" si="213"/>
        <v>97.490650837527269</v>
      </c>
      <c r="X134" s="589"/>
      <c r="Y134" s="589"/>
    </row>
    <row r="135" spans="1:25" ht="43.5" customHeight="1" x14ac:dyDescent="0.25">
      <c r="A135" s="24">
        <v>1</v>
      </c>
      <c r="B135" s="24">
        <v>1</v>
      </c>
      <c r="C135" s="45" t="s">
        <v>72</v>
      </c>
      <c r="D135" s="298">
        <v>8667</v>
      </c>
      <c r="E135" s="299">
        <f>ROUND(D135/7*5,0)</f>
        <v>6191</v>
      </c>
      <c r="F135" s="299">
        <v>6322</v>
      </c>
      <c r="G135" s="298">
        <f t="shared" si="208"/>
        <v>102.11597480213213</v>
      </c>
      <c r="H135" s="284">
        <v>42588</v>
      </c>
      <c r="I135" s="284">
        <v>42588</v>
      </c>
      <c r="J135" s="284">
        <v>42588</v>
      </c>
      <c r="K135" s="284">
        <v>10647</v>
      </c>
      <c r="L135" s="284">
        <v>10647</v>
      </c>
      <c r="M135" s="284">
        <v>10647</v>
      </c>
      <c r="N135" s="284">
        <v>10647</v>
      </c>
      <c r="O135" s="284">
        <v>10647</v>
      </c>
      <c r="P135" s="284">
        <v>24842.416699999998</v>
      </c>
      <c r="Q135" s="284">
        <v>23660.326699999998</v>
      </c>
      <c r="R135" s="602">
        <f t="shared" ref="R135:R136" si="223">H135/12*$C$3+(I135-H135)/11*9+(J135-I135)/10*8+(K135-J135)/9*7+(L135-K135)/8*6+(M135-L135)/7*5+(N135-M135)/6*4+(O135-N135)/5*3+(P135-O135)/4*2+(Q135-P135)/3*1</f>
        <v>17350.678350000002</v>
      </c>
      <c r="S135" s="284">
        <f t="shared" ref="S135:S136" si="224">V135-U135</f>
        <v>16695.701269999998</v>
      </c>
      <c r="T135" s="284">
        <f t="shared" si="186"/>
        <v>-654.97708000000421</v>
      </c>
      <c r="U135" s="284">
        <v>-0.35596</v>
      </c>
      <c r="V135" s="284">
        <v>16695.345309999997</v>
      </c>
      <c r="W135" s="298">
        <f t="shared" si="213"/>
        <v>96.225063557817592</v>
      </c>
      <c r="X135" s="589"/>
      <c r="Y135" s="589"/>
    </row>
    <row r="136" spans="1:25" ht="43.5" customHeight="1" thickBot="1" x14ac:dyDescent="0.3">
      <c r="A136" s="24">
        <v>1</v>
      </c>
      <c r="B136" s="24">
        <v>1</v>
      </c>
      <c r="C136" s="162" t="s">
        <v>63</v>
      </c>
      <c r="D136" s="300">
        <v>850</v>
      </c>
      <c r="E136" s="324">
        <f>ROUND(D136/7*5,0)</f>
        <v>607</v>
      </c>
      <c r="F136" s="335">
        <v>698</v>
      </c>
      <c r="G136" s="300">
        <f t="shared" si="208"/>
        <v>114.99176276771006</v>
      </c>
      <c r="H136" s="284">
        <v>1784.8979999999997</v>
      </c>
      <c r="I136" s="284">
        <v>1784.8979999999997</v>
      </c>
      <c r="J136" s="284">
        <v>1784.8979999999997</v>
      </c>
      <c r="K136" s="284">
        <v>446.22449999999992</v>
      </c>
      <c r="L136" s="284">
        <v>446.22449999999992</v>
      </c>
      <c r="M136" s="284">
        <v>446.22449999999992</v>
      </c>
      <c r="N136" s="284">
        <v>446.22449999999992</v>
      </c>
      <c r="O136" s="284">
        <v>446.22449999999992</v>
      </c>
      <c r="P136" s="284">
        <v>1041.7737999999999</v>
      </c>
      <c r="Q136" s="284">
        <v>991.6099999999999</v>
      </c>
      <c r="R136" s="602">
        <f t="shared" si="223"/>
        <v>727.27788333333342</v>
      </c>
      <c r="S136" s="284">
        <f t="shared" si="224"/>
        <v>928.61591999999996</v>
      </c>
      <c r="T136" s="285">
        <f t="shared" si="186"/>
        <v>201.33803666666654</v>
      </c>
      <c r="U136" s="285">
        <v>0</v>
      </c>
      <c r="V136" s="285">
        <v>928.61591999999996</v>
      </c>
      <c r="W136" s="300">
        <f t="shared" si="213"/>
        <v>127.6837837751746</v>
      </c>
      <c r="X136" s="589"/>
      <c r="Y136" s="589"/>
    </row>
    <row r="137" spans="1:25" ht="15" customHeight="1" thickBot="1" x14ac:dyDescent="0.3">
      <c r="A137" s="24">
        <v>1</v>
      </c>
      <c r="B137" s="24">
        <v>1</v>
      </c>
      <c r="C137" s="78" t="s">
        <v>140</v>
      </c>
      <c r="D137" s="305"/>
      <c r="E137" s="305"/>
      <c r="F137" s="305"/>
      <c r="G137" s="302"/>
      <c r="H137" s="331">
        <f t="shared" ref="H137:P137" si="225">H134+H131</f>
        <v>46075.45145</v>
      </c>
      <c r="I137" s="331">
        <f t="shared" si="225"/>
        <v>46075.45145</v>
      </c>
      <c r="J137" s="331">
        <f t="shared" si="225"/>
        <v>46075.45145</v>
      </c>
      <c r="K137" s="331">
        <f t="shared" si="225"/>
        <v>11518.8628625</v>
      </c>
      <c r="L137" s="331">
        <f t="shared" ref="L137:O137" si="226">L134+L131</f>
        <v>11518.8628625</v>
      </c>
      <c r="M137" s="331">
        <f t="shared" si="226"/>
        <v>11518.8628625</v>
      </c>
      <c r="N137" s="331">
        <f t="shared" si="226"/>
        <v>11518.8628625</v>
      </c>
      <c r="O137" s="331">
        <f t="shared" si="226"/>
        <v>11518.8628625</v>
      </c>
      <c r="P137" s="331">
        <f t="shared" si="225"/>
        <v>26877.346679999995</v>
      </c>
      <c r="Q137" s="331">
        <f t="shared" ref="Q137" si="227">Q134+Q131</f>
        <v>25593.695039999999</v>
      </c>
      <c r="R137" s="331">
        <f t="shared" ref="R137:V137" si="228">R134+R131</f>
        <v>18770.220891249999</v>
      </c>
      <c r="S137" s="331">
        <f t="shared" si="228"/>
        <v>19070.589369999998</v>
      </c>
      <c r="T137" s="331">
        <f t="shared" si="228"/>
        <v>300.36847874999569</v>
      </c>
      <c r="U137" s="331">
        <f t="shared" si="228"/>
        <v>-0.35596</v>
      </c>
      <c r="V137" s="331">
        <f t="shared" si="228"/>
        <v>19070.233409999997</v>
      </c>
      <c r="W137" s="305">
        <f t="shared" si="213"/>
        <v>101.60023944571701</v>
      </c>
      <c r="X137" s="589"/>
      <c r="Y137" s="69"/>
    </row>
    <row r="138" spans="1:25" ht="15" customHeight="1" x14ac:dyDescent="0.25">
      <c r="A138" s="24">
        <v>1</v>
      </c>
      <c r="B138" s="24">
        <v>1</v>
      </c>
      <c r="C138" s="20"/>
      <c r="D138" s="315"/>
      <c r="E138" s="315"/>
      <c r="F138" s="315"/>
      <c r="G138" s="315"/>
      <c r="H138" s="338"/>
      <c r="I138" s="338"/>
      <c r="J138" s="338"/>
      <c r="K138" s="338"/>
      <c r="L138" s="338"/>
      <c r="M138" s="338"/>
      <c r="N138" s="338"/>
      <c r="O138" s="338"/>
      <c r="P138" s="338"/>
      <c r="Q138" s="338"/>
      <c r="R138" s="338"/>
      <c r="S138" s="338"/>
      <c r="T138" s="338">
        <f t="shared" si="186"/>
        <v>0</v>
      </c>
      <c r="U138" s="338"/>
      <c r="V138" s="338"/>
      <c r="W138" s="339"/>
      <c r="X138" s="589"/>
      <c r="Y138" s="69"/>
    </row>
    <row r="139" spans="1:25" ht="29.25" x14ac:dyDescent="0.25">
      <c r="A139" s="24">
        <v>1</v>
      </c>
      <c r="B139" s="24">
        <v>1</v>
      </c>
      <c r="C139" s="47" t="s">
        <v>102</v>
      </c>
      <c r="D139" s="281"/>
      <c r="E139" s="281"/>
      <c r="F139" s="281"/>
      <c r="G139" s="281"/>
      <c r="H139" s="284"/>
      <c r="I139" s="284"/>
      <c r="J139" s="284"/>
      <c r="K139" s="284"/>
      <c r="L139" s="284"/>
      <c r="M139" s="284"/>
      <c r="N139" s="284"/>
      <c r="O139" s="284"/>
      <c r="P139" s="284"/>
      <c r="Q139" s="284"/>
      <c r="R139" s="284"/>
      <c r="S139" s="284"/>
      <c r="T139" s="284">
        <f t="shared" si="186"/>
        <v>0</v>
      </c>
      <c r="U139" s="284"/>
      <c r="V139" s="284"/>
      <c r="W139" s="298"/>
      <c r="X139" s="589"/>
      <c r="Y139" s="69"/>
    </row>
    <row r="140" spans="1:25" ht="30" x14ac:dyDescent="0.25">
      <c r="A140" s="24">
        <v>1</v>
      </c>
      <c r="B140" s="24">
        <v>1</v>
      </c>
      <c r="C140" s="110" t="s">
        <v>74</v>
      </c>
      <c r="D140" s="298">
        <f>SUM(D141:D142)</f>
        <v>62</v>
      </c>
      <c r="E140" s="299">
        <f>SUM(E141:E142)</f>
        <v>45</v>
      </c>
      <c r="F140" s="298">
        <f>SUM(F141:F142)</f>
        <v>68</v>
      </c>
      <c r="G140" s="298">
        <f t="shared" ref="G140:G145" si="229">F140/E140*100</f>
        <v>151.11111111111111</v>
      </c>
      <c r="H140" s="284">
        <f t="shared" ref="H140:P140" si="230">SUM(H141:H142)</f>
        <v>719.56975999999997</v>
      </c>
      <c r="I140" s="284">
        <f t="shared" si="230"/>
        <v>719.56975999999997</v>
      </c>
      <c r="J140" s="284">
        <f t="shared" si="230"/>
        <v>719.56975999999997</v>
      </c>
      <c r="K140" s="284">
        <f t="shared" si="230"/>
        <v>179.89243999999999</v>
      </c>
      <c r="L140" s="284">
        <f t="shared" ref="L140:O140" si="231">SUM(L141:L142)</f>
        <v>179.89243999999999</v>
      </c>
      <c r="M140" s="284">
        <f t="shared" si="231"/>
        <v>179.89243999999999</v>
      </c>
      <c r="N140" s="284">
        <f t="shared" si="231"/>
        <v>179.89243999999999</v>
      </c>
      <c r="O140" s="284">
        <f t="shared" si="231"/>
        <v>179.89243999999999</v>
      </c>
      <c r="P140" s="284">
        <f t="shared" si="230"/>
        <v>419.74903</v>
      </c>
      <c r="Q140" s="284">
        <f t="shared" ref="Q140" si="232">SUM(Q141:Q142)</f>
        <v>394.05010999999996</v>
      </c>
      <c r="R140" s="602">
        <f t="shared" ref="R140:V140" si="233">SUM(R141:R142)</f>
        <v>291.25442833333335</v>
      </c>
      <c r="S140" s="284">
        <f t="shared" si="233"/>
        <v>436.16703999999999</v>
      </c>
      <c r="T140" s="284">
        <f t="shared" si="233"/>
        <v>144.91261166666663</v>
      </c>
      <c r="U140" s="284">
        <f t="shared" si="233"/>
        <v>0</v>
      </c>
      <c r="V140" s="284">
        <f t="shared" si="233"/>
        <v>436.16703999999999</v>
      </c>
      <c r="W140" s="298">
        <f t="shared" ref="W140:W146" si="234">S140/R140*100</f>
        <v>149.75464664894909</v>
      </c>
      <c r="X140" s="589"/>
      <c r="Y140" s="69"/>
    </row>
    <row r="141" spans="1:25" ht="30" x14ac:dyDescent="0.25">
      <c r="A141" s="24">
        <v>1</v>
      </c>
      <c r="B141" s="24">
        <v>1</v>
      </c>
      <c r="C141" s="45" t="s">
        <v>68</v>
      </c>
      <c r="D141" s="298">
        <v>12</v>
      </c>
      <c r="E141" s="299">
        <f>ROUND(D141/7*5,0)</f>
        <v>9</v>
      </c>
      <c r="F141" s="298">
        <v>0</v>
      </c>
      <c r="G141" s="298">
        <f t="shared" si="229"/>
        <v>0</v>
      </c>
      <c r="H141" s="284">
        <v>141.34405999999998</v>
      </c>
      <c r="I141" s="284">
        <v>141.34405999999998</v>
      </c>
      <c r="J141" s="284">
        <v>141.34405999999998</v>
      </c>
      <c r="K141" s="284">
        <v>35.336014999999996</v>
      </c>
      <c r="L141" s="284">
        <v>35.336014999999996</v>
      </c>
      <c r="M141" s="284">
        <v>35.336014999999996</v>
      </c>
      <c r="N141" s="284">
        <v>35.336014999999996</v>
      </c>
      <c r="O141" s="284">
        <v>35.336014999999996</v>
      </c>
      <c r="P141" s="284">
        <v>79.238339999999994</v>
      </c>
      <c r="Q141" s="284">
        <v>72.813609999999997</v>
      </c>
      <c r="R141" s="602">
        <f t="shared" ref="R141:R142" si="235">H141/12*$C$3+(I141-H141)/11*9+(J141-I141)/10*8+(K141-J141)/9*7+(L141-K141)/8*6+(M141-L141)/7*5+(N141-M141)/6*4+(O141-N141)/5*3+(P141-O141)/4*2+(Q141-P141)/3*1</f>
        <v>55.145600833333347</v>
      </c>
      <c r="S141" s="284">
        <f t="shared" ref="S141:S142" si="236">V141-U141</f>
        <v>0</v>
      </c>
      <c r="T141" s="284">
        <f t="shared" si="186"/>
        <v>-55.145600833333347</v>
      </c>
      <c r="U141" s="284">
        <v>0</v>
      </c>
      <c r="V141" s="284">
        <v>0</v>
      </c>
      <c r="W141" s="298">
        <f t="shared" si="234"/>
        <v>0</v>
      </c>
      <c r="X141" s="589"/>
      <c r="Y141" s="69"/>
    </row>
    <row r="142" spans="1:25" ht="30" x14ac:dyDescent="0.25">
      <c r="A142" s="24">
        <v>1</v>
      </c>
      <c r="B142" s="24">
        <v>1</v>
      </c>
      <c r="C142" s="45" t="s">
        <v>69</v>
      </c>
      <c r="D142" s="298">
        <v>50</v>
      </c>
      <c r="E142" s="299">
        <f>ROUND(D142/7*5,0)</f>
        <v>36</v>
      </c>
      <c r="F142" s="298">
        <v>68</v>
      </c>
      <c r="G142" s="298">
        <f t="shared" si="229"/>
        <v>188.88888888888889</v>
      </c>
      <c r="H142" s="284">
        <v>578.22569999999996</v>
      </c>
      <c r="I142" s="284">
        <v>578.22569999999996</v>
      </c>
      <c r="J142" s="284">
        <v>578.22569999999996</v>
      </c>
      <c r="K142" s="284">
        <v>144.55642499999999</v>
      </c>
      <c r="L142" s="284">
        <v>144.55642499999999</v>
      </c>
      <c r="M142" s="284">
        <v>144.55642499999999</v>
      </c>
      <c r="N142" s="284">
        <v>144.55642499999999</v>
      </c>
      <c r="O142" s="284">
        <v>144.55642499999999</v>
      </c>
      <c r="P142" s="284">
        <v>340.51069000000001</v>
      </c>
      <c r="Q142" s="284">
        <v>321.23649999999998</v>
      </c>
      <c r="R142" s="602">
        <f t="shared" si="235"/>
        <v>236.10882749999999</v>
      </c>
      <c r="S142" s="284">
        <f t="shared" si="236"/>
        <v>436.16703999999999</v>
      </c>
      <c r="T142" s="284">
        <f t="shared" si="186"/>
        <v>200.0582125</v>
      </c>
      <c r="U142" s="284">
        <v>0</v>
      </c>
      <c r="V142" s="284">
        <v>436.16703999999999</v>
      </c>
      <c r="W142" s="298">
        <f t="shared" si="234"/>
        <v>184.73135656056741</v>
      </c>
      <c r="X142" s="589"/>
      <c r="Y142" s="69"/>
    </row>
    <row r="143" spans="1:25" ht="30" x14ac:dyDescent="0.25">
      <c r="A143" s="24">
        <v>1</v>
      </c>
      <c r="B143" s="24">
        <v>1</v>
      </c>
      <c r="C143" s="131" t="s">
        <v>66</v>
      </c>
      <c r="D143" s="298">
        <f>SUM(D144:D145)</f>
        <v>10500</v>
      </c>
      <c r="E143" s="299">
        <f>SUM(E144:E145)</f>
        <v>7500</v>
      </c>
      <c r="F143" s="298">
        <f>SUM(F144:F145)</f>
        <v>8119</v>
      </c>
      <c r="G143" s="298">
        <f t="shared" si="229"/>
        <v>108.25333333333333</v>
      </c>
      <c r="H143" s="284">
        <f t="shared" ref="H143:P143" si="237">SUM(H144:H145)</f>
        <v>46906.8</v>
      </c>
      <c r="I143" s="284">
        <f t="shared" si="237"/>
        <v>46906.8</v>
      </c>
      <c r="J143" s="284">
        <f t="shared" si="237"/>
        <v>46906.8</v>
      </c>
      <c r="K143" s="284">
        <f t="shared" si="237"/>
        <v>11726.7</v>
      </c>
      <c r="L143" s="284">
        <f t="shared" ref="L143:O143" si="238">SUM(L144:L145)</f>
        <v>11726.7</v>
      </c>
      <c r="M143" s="284">
        <f t="shared" si="238"/>
        <v>11726.7</v>
      </c>
      <c r="N143" s="284">
        <f t="shared" si="238"/>
        <v>11726.7</v>
      </c>
      <c r="O143" s="284">
        <f t="shared" si="238"/>
        <v>11726.7</v>
      </c>
      <c r="P143" s="284">
        <f t="shared" si="237"/>
        <v>27362.3</v>
      </c>
      <c r="Q143" s="284">
        <f t="shared" ref="Q143" si="239">SUM(Q144:Q145)</f>
        <v>26058.8122</v>
      </c>
      <c r="R143" s="602">
        <f t="shared" ref="R143:V143" si="240">SUM(R144:R145)</f>
        <v>19110.004066666665</v>
      </c>
      <c r="S143" s="284">
        <f t="shared" si="240"/>
        <v>21869.883619999997</v>
      </c>
      <c r="T143" s="284">
        <f t="shared" si="240"/>
        <v>2759.8795533333323</v>
      </c>
      <c r="U143" s="284">
        <f t="shared" si="240"/>
        <v>0</v>
      </c>
      <c r="V143" s="284">
        <f t="shared" si="240"/>
        <v>21869.883619999997</v>
      </c>
      <c r="W143" s="298">
        <f t="shared" si="234"/>
        <v>114.44206680283943</v>
      </c>
      <c r="X143" s="589"/>
      <c r="Y143" s="69"/>
    </row>
    <row r="144" spans="1:25" ht="59.25" customHeight="1" x14ac:dyDescent="0.25">
      <c r="A144" s="24">
        <v>1</v>
      </c>
      <c r="B144" s="24">
        <v>1</v>
      </c>
      <c r="C144" s="45" t="s">
        <v>72</v>
      </c>
      <c r="D144" s="298">
        <v>8833</v>
      </c>
      <c r="E144" s="299">
        <f>ROUND(D144/7*5,0)</f>
        <v>6309</v>
      </c>
      <c r="F144" s="298">
        <v>6670</v>
      </c>
      <c r="G144" s="298">
        <f t="shared" si="229"/>
        <v>105.72198446663496</v>
      </c>
      <c r="H144" s="284">
        <v>43407</v>
      </c>
      <c r="I144" s="284">
        <v>43407</v>
      </c>
      <c r="J144" s="284">
        <v>43407</v>
      </c>
      <c r="K144" s="284">
        <v>10851.75</v>
      </c>
      <c r="L144" s="284">
        <v>10851.75</v>
      </c>
      <c r="M144" s="284">
        <v>10851.75</v>
      </c>
      <c r="N144" s="284">
        <v>10851.75</v>
      </c>
      <c r="O144" s="284">
        <v>10851.75</v>
      </c>
      <c r="P144" s="284">
        <v>25320.75</v>
      </c>
      <c r="Q144" s="284">
        <v>24114.09</v>
      </c>
      <c r="R144" s="602">
        <f t="shared" ref="R144:R145" si="241">H144/12*$C$3+(I144-H144)/11*9+(J144-I144)/10*8+(K144-J144)/9*7+(L144-K144)/8*6+(M144-L144)/7*5+(N144-M144)/6*4+(O144-N144)/5*3+(P144-O144)/4*2+(Q144-P144)/3*1</f>
        <v>17684.03</v>
      </c>
      <c r="S144" s="284">
        <f t="shared" ref="S144:S145" si="242">V144-U144</f>
        <v>19513.729919999998</v>
      </c>
      <c r="T144" s="284">
        <f t="shared" si="186"/>
        <v>1829.6999199999991</v>
      </c>
      <c r="U144" s="284">
        <v>0</v>
      </c>
      <c r="V144" s="284">
        <v>19513.729919999998</v>
      </c>
      <c r="W144" s="298">
        <f t="shared" si="234"/>
        <v>110.34662302653864</v>
      </c>
      <c r="X144" s="589"/>
      <c r="Y144" s="69"/>
    </row>
    <row r="145" spans="1:25" ht="45.75" thickBot="1" x14ac:dyDescent="0.3">
      <c r="A145" s="24">
        <v>1</v>
      </c>
      <c r="B145" s="24">
        <v>1</v>
      </c>
      <c r="C145" s="45" t="s">
        <v>63</v>
      </c>
      <c r="D145" s="298">
        <v>1667</v>
      </c>
      <c r="E145" s="299">
        <f>ROUND(D145/7*5,0)</f>
        <v>1191</v>
      </c>
      <c r="F145" s="298">
        <v>1449</v>
      </c>
      <c r="G145" s="298">
        <f t="shared" si="229"/>
        <v>121.6624685138539</v>
      </c>
      <c r="H145" s="284">
        <v>3499.7999999999997</v>
      </c>
      <c r="I145" s="284">
        <v>3499.7999999999997</v>
      </c>
      <c r="J145" s="284">
        <v>3499.7999999999997</v>
      </c>
      <c r="K145" s="284">
        <v>874.94999999999993</v>
      </c>
      <c r="L145" s="284">
        <v>874.94999999999993</v>
      </c>
      <c r="M145" s="284">
        <v>874.94999999999993</v>
      </c>
      <c r="N145" s="284">
        <v>874.94999999999993</v>
      </c>
      <c r="O145" s="284">
        <v>874.94999999999993</v>
      </c>
      <c r="P145" s="284">
        <v>2041.5499999999997</v>
      </c>
      <c r="Q145" s="284">
        <v>1944.7221999999999</v>
      </c>
      <c r="R145" s="602">
        <f t="shared" si="241"/>
        <v>1425.9740666666669</v>
      </c>
      <c r="S145" s="284">
        <f t="shared" si="242"/>
        <v>2356.1537000000003</v>
      </c>
      <c r="T145" s="284">
        <f t="shared" si="186"/>
        <v>930.17963333333341</v>
      </c>
      <c r="U145" s="284">
        <v>0</v>
      </c>
      <c r="V145" s="284">
        <v>2356.1537000000003</v>
      </c>
      <c r="W145" s="298">
        <f t="shared" si="234"/>
        <v>165.23117461088935</v>
      </c>
      <c r="X145" s="589"/>
      <c r="Y145" s="69"/>
    </row>
    <row r="146" spans="1:25" ht="15.75" thickBot="1" x14ac:dyDescent="0.3">
      <c r="A146" s="24">
        <v>1</v>
      </c>
      <c r="B146" s="24">
        <v>1</v>
      </c>
      <c r="C146" s="185" t="s">
        <v>140</v>
      </c>
      <c r="D146" s="301"/>
      <c r="E146" s="301"/>
      <c r="F146" s="301"/>
      <c r="G146" s="337"/>
      <c r="H146" s="333">
        <f t="shared" ref="H146:P146" si="243">H143+H140</f>
        <v>47626.369760000001</v>
      </c>
      <c r="I146" s="333">
        <f t="shared" si="243"/>
        <v>47626.369760000001</v>
      </c>
      <c r="J146" s="333">
        <f t="shared" si="243"/>
        <v>47626.369760000001</v>
      </c>
      <c r="K146" s="333">
        <f t="shared" si="243"/>
        <v>11906.59244</v>
      </c>
      <c r="L146" s="333">
        <f t="shared" ref="L146:O146" si="244">L143+L140</f>
        <v>11906.59244</v>
      </c>
      <c r="M146" s="333">
        <f t="shared" si="244"/>
        <v>11906.59244</v>
      </c>
      <c r="N146" s="333">
        <f t="shared" si="244"/>
        <v>11906.59244</v>
      </c>
      <c r="O146" s="333">
        <f t="shared" si="244"/>
        <v>11906.59244</v>
      </c>
      <c r="P146" s="333">
        <f t="shared" si="243"/>
        <v>27782.049029999998</v>
      </c>
      <c r="Q146" s="333">
        <f t="shared" ref="Q146" si="245">Q143+Q140</f>
        <v>26452.86231</v>
      </c>
      <c r="R146" s="333">
        <f t="shared" ref="R146:V146" si="246">R143+R140</f>
        <v>19401.258494999998</v>
      </c>
      <c r="S146" s="333">
        <f t="shared" si="246"/>
        <v>22306.050659999997</v>
      </c>
      <c r="T146" s="333">
        <f t="shared" si="246"/>
        <v>2904.7921649999989</v>
      </c>
      <c r="U146" s="333">
        <f t="shared" si="246"/>
        <v>0</v>
      </c>
      <c r="V146" s="333">
        <f t="shared" si="246"/>
        <v>22306.050659999997</v>
      </c>
      <c r="W146" s="305">
        <f t="shared" si="234"/>
        <v>114.97218423097971</v>
      </c>
      <c r="X146" s="589"/>
      <c r="Y146" s="69"/>
    </row>
    <row r="147" spans="1:25" ht="15" customHeight="1" x14ac:dyDescent="0.25">
      <c r="A147" s="24">
        <v>1</v>
      </c>
      <c r="B147" s="24">
        <v>1</v>
      </c>
      <c r="C147" s="20"/>
      <c r="D147" s="315"/>
      <c r="E147" s="315"/>
      <c r="F147" s="315"/>
      <c r="G147" s="315"/>
      <c r="H147" s="338"/>
      <c r="I147" s="338"/>
      <c r="J147" s="338"/>
      <c r="K147" s="338"/>
      <c r="L147" s="338"/>
      <c r="M147" s="338"/>
      <c r="N147" s="338"/>
      <c r="O147" s="338"/>
      <c r="P147" s="338"/>
      <c r="Q147" s="338"/>
      <c r="R147" s="338"/>
      <c r="S147" s="338"/>
      <c r="T147" s="338">
        <f t="shared" si="186"/>
        <v>0</v>
      </c>
      <c r="U147" s="338"/>
      <c r="V147" s="338"/>
      <c r="W147" s="339"/>
      <c r="X147" s="589"/>
      <c r="Y147" s="69"/>
    </row>
    <row r="148" spans="1:25" ht="31.5" customHeight="1" x14ac:dyDescent="0.25">
      <c r="A148" s="24">
        <v>1</v>
      </c>
      <c r="B148" s="24">
        <v>1</v>
      </c>
      <c r="C148" s="47" t="s">
        <v>103</v>
      </c>
      <c r="D148" s="281"/>
      <c r="E148" s="281"/>
      <c r="F148" s="281"/>
      <c r="G148" s="281"/>
      <c r="H148" s="284"/>
      <c r="I148" s="284"/>
      <c r="J148" s="284"/>
      <c r="K148" s="284"/>
      <c r="L148" s="284"/>
      <c r="M148" s="284"/>
      <c r="N148" s="284"/>
      <c r="O148" s="284"/>
      <c r="P148" s="284"/>
      <c r="Q148" s="284"/>
      <c r="R148" s="284"/>
      <c r="S148" s="284"/>
      <c r="T148" s="284">
        <f t="shared" si="186"/>
        <v>0</v>
      </c>
      <c r="U148" s="284"/>
      <c r="V148" s="284"/>
      <c r="W148" s="281"/>
      <c r="X148" s="589"/>
      <c r="Y148" s="69"/>
    </row>
    <row r="149" spans="1:25" ht="45" customHeight="1" x14ac:dyDescent="0.25">
      <c r="A149" s="24">
        <v>1</v>
      </c>
      <c r="B149" s="24">
        <v>1</v>
      </c>
      <c r="C149" s="110" t="s">
        <v>74</v>
      </c>
      <c r="D149" s="298">
        <f>SUM(D150:D151)</f>
        <v>161</v>
      </c>
      <c r="E149" s="298">
        <f>SUM(E150:E151)</f>
        <v>115</v>
      </c>
      <c r="F149" s="298">
        <f>SUM(F150:F151)</f>
        <v>11</v>
      </c>
      <c r="G149" s="298">
        <f t="shared" ref="G149:G154" si="247">F149/E149*100</f>
        <v>9.5652173913043477</v>
      </c>
      <c r="H149" s="284">
        <f t="shared" ref="H149:P149" si="248">SUM(H150:H151)</f>
        <v>1863.1716999999999</v>
      </c>
      <c r="I149" s="284">
        <f t="shared" si="248"/>
        <v>1863.1716999999999</v>
      </c>
      <c r="J149" s="284">
        <f t="shared" si="248"/>
        <v>1863.1716999999999</v>
      </c>
      <c r="K149" s="284">
        <f t="shared" si="248"/>
        <v>465.79292499999997</v>
      </c>
      <c r="L149" s="284">
        <f t="shared" ref="L149:O149" si="249">SUM(L150:L151)</f>
        <v>465.79292499999997</v>
      </c>
      <c r="M149" s="284">
        <f t="shared" si="249"/>
        <v>465.79292499999997</v>
      </c>
      <c r="N149" s="284">
        <f t="shared" si="249"/>
        <v>465.79292499999997</v>
      </c>
      <c r="O149" s="284">
        <f t="shared" si="249"/>
        <v>465.79292499999997</v>
      </c>
      <c r="P149" s="284">
        <f t="shared" si="248"/>
        <v>1086.85016</v>
      </c>
      <c r="Q149" s="284">
        <f t="shared" ref="Q149" si="250">SUM(Q150:Q151)</f>
        <v>1035.4523199999999</v>
      </c>
      <c r="R149" s="602">
        <f t="shared" ref="R149:V149" si="251">SUM(R150:R151)</f>
        <v>759.18892916666664</v>
      </c>
      <c r="S149" s="284">
        <f t="shared" si="251"/>
        <v>70.457650000000001</v>
      </c>
      <c r="T149" s="284">
        <f t="shared" si="251"/>
        <v>-688.7312791666667</v>
      </c>
      <c r="U149" s="284">
        <f t="shared" si="251"/>
        <v>-5.5640300000000007</v>
      </c>
      <c r="V149" s="284">
        <f t="shared" si="251"/>
        <v>64.893619999999999</v>
      </c>
      <c r="W149" s="298">
        <f t="shared" ref="W149:W155" si="252">S149/R149*100</f>
        <v>9.2806477140464541</v>
      </c>
      <c r="X149" s="589"/>
      <c r="Y149" s="69"/>
    </row>
    <row r="150" spans="1:25" ht="30" x14ac:dyDescent="0.25">
      <c r="A150" s="24">
        <v>1</v>
      </c>
      <c r="B150" s="24">
        <v>1</v>
      </c>
      <c r="C150" s="45" t="s">
        <v>68</v>
      </c>
      <c r="D150" s="298">
        <v>101</v>
      </c>
      <c r="E150" s="299">
        <f>ROUND(D150/7*5,0)</f>
        <v>72</v>
      </c>
      <c r="F150" s="299">
        <v>0</v>
      </c>
      <c r="G150" s="298">
        <f t="shared" si="247"/>
        <v>0</v>
      </c>
      <c r="H150" s="284">
        <v>1169.3008599999998</v>
      </c>
      <c r="I150" s="284">
        <v>1169.3008599999998</v>
      </c>
      <c r="J150" s="284">
        <v>1169.3008599999998</v>
      </c>
      <c r="K150" s="284">
        <v>292.32521499999996</v>
      </c>
      <c r="L150" s="284">
        <v>292.32521499999996</v>
      </c>
      <c r="M150" s="284">
        <v>292.32521499999996</v>
      </c>
      <c r="N150" s="284">
        <v>292.32521499999996</v>
      </c>
      <c r="O150" s="284">
        <v>292.32521499999996</v>
      </c>
      <c r="P150" s="284">
        <v>682.09217000000001</v>
      </c>
      <c r="Q150" s="284">
        <v>649.96852000000001</v>
      </c>
      <c r="R150" s="602">
        <f t="shared" ref="R150:R151" si="253">H150/12*$C$3+(I150-H150)/11*9+(J150-I150)/10*8+(K150-J150)/9*7+(L150-K150)/8*6+(M150-L150)/7*5+(N150-M150)/6*4+(O150-N150)/5*3+(P150-O150)/4*2+(Q150-P150)/3*1</f>
        <v>476.50080916666667</v>
      </c>
      <c r="S150" s="284">
        <f t="shared" ref="S150:S154" si="254">V150-U150</f>
        <v>0</v>
      </c>
      <c r="T150" s="284">
        <f t="shared" si="186"/>
        <v>-476.50080916666667</v>
      </c>
      <c r="U150" s="284">
        <v>0</v>
      </c>
      <c r="V150" s="284">
        <v>0</v>
      </c>
      <c r="W150" s="298">
        <f t="shared" si="252"/>
        <v>0</v>
      </c>
      <c r="X150" s="589"/>
      <c r="Y150" s="69"/>
    </row>
    <row r="151" spans="1:25" ht="35.1" customHeight="1" x14ac:dyDescent="0.25">
      <c r="A151" s="24">
        <v>1</v>
      </c>
      <c r="B151" s="24">
        <v>1</v>
      </c>
      <c r="C151" s="45" t="s">
        <v>69</v>
      </c>
      <c r="D151" s="298">
        <v>60</v>
      </c>
      <c r="E151" s="299">
        <f>ROUND(D151/7*5,0)</f>
        <v>43</v>
      </c>
      <c r="F151" s="298">
        <v>11</v>
      </c>
      <c r="G151" s="298">
        <f t="shared" si="247"/>
        <v>25.581395348837212</v>
      </c>
      <c r="H151" s="284">
        <v>693.87083999999993</v>
      </c>
      <c r="I151" s="284">
        <v>693.87083999999993</v>
      </c>
      <c r="J151" s="284">
        <v>693.87083999999993</v>
      </c>
      <c r="K151" s="284">
        <v>173.46770999999998</v>
      </c>
      <c r="L151" s="284">
        <v>173.46770999999998</v>
      </c>
      <c r="M151" s="284">
        <v>173.46770999999998</v>
      </c>
      <c r="N151" s="284">
        <v>173.46770999999998</v>
      </c>
      <c r="O151" s="284">
        <v>173.46770999999998</v>
      </c>
      <c r="P151" s="284">
        <v>404.75799000000001</v>
      </c>
      <c r="Q151" s="284">
        <v>385.48379999999997</v>
      </c>
      <c r="R151" s="602">
        <f t="shared" si="253"/>
        <v>282.68812000000003</v>
      </c>
      <c r="S151" s="284">
        <f t="shared" si="254"/>
        <v>70.457650000000001</v>
      </c>
      <c r="T151" s="284">
        <f t="shared" si="186"/>
        <v>-212.23047000000003</v>
      </c>
      <c r="U151" s="284">
        <v>-5.5640300000000007</v>
      </c>
      <c r="V151" s="284">
        <v>64.893619999999999</v>
      </c>
      <c r="W151" s="298">
        <f t="shared" si="252"/>
        <v>24.924163774551257</v>
      </c>
      <c r="X151" s="589"/>
      <c r="Y151" s="69"/>
    </row>
    <row r="152" spans="1:25" ht="39.75" customHeight="1" x14ac:dyDescent="0.25">
      <c r="A152" s="24">
        <v>1</v>
      </c>
      <c r="B152" s="24">
        <v>1</v>
      </c>
      <c r="C152" s="110" t="s">
        <v>66</v>
      </c>
      <c r="D152" s="298">
        <f>SUM(D153:D154)</f>
        <v>12112</v>
      </c>
      <c r="E152" s="298">
        <f>SUM(E153:E154)</f>
        <v>8651</v>
      </c>
      <c r="F152" s="298">
        <f>SUM(F153:F154)</f>
        <v>8905</v>
      </c>
      <c r="G152" s="298">
        <f t="shared" si="247"/>
        <v>102.93607675413247</v>
      </c>
      <c r="H152" s="284">
        <f t="shared" ref="H152:P152" si="255">SUM(H153:H154)</f>
        <v>47006.8</v>
      </c>
      <c r="I152" s="284">
        <f t="shared" si="255"/>
        <v>47006.8</v>
      </c>
      <c r="J152" s="284">
        <f t="shared" si="255"/>
        <v>47006.8</v>
      </c>
      <c r="K152" s="284">
        <f t="shared" si="255"/>
        <v>11751.7</v>
      </c>
      <c r="L152" s="284">
        <f t="shared" ref="L152:O152" si="256">SUM(L153:L154)</f>
        <v>11751.7</v>
      </c>
      <c r="M152" s="284">
        <f t="shared" si="256"/>
        <v>11751.7</v>
      </c>
      <c r="N152" s="284">
        <f t="shared" si="256"/>
        <v>11751.7</v>
      </c>
      <c r="O152" s="284">
        <f t="shared" si="256"/>
        <v>11751.7</v>
      </c>
      <c r="P152" s="284">
        <f t="shared" si="255"/>
        <v>27420.633300000001</v>
      </c>
      <c r="Q152" s="284">
        <f t="shared" ref="Q152" si="257">SUM(Q153:Q154)</f>
        <v>26116.058100000002</v>
      </c>
      <c r="R152" s="602">
        <f t="shared" ref="R152:V152" si="258">SUM(R153:R154)</f>
        <v>19151.308250000002</v>
      </c>
      <c r="S152" s="284">
        <f t="shared" si="258"/>
        <v>15994.267689999997</v>
      </c>
      <c r="T152" s="284">
        <f t="shared" si="258"/>
        <v>-3157.0405600000031</v>
      </c>
      <c r="U152" s="284">
        <f t="shared" si="258"/>
        <v>0</v>
      </c>
      <c r="V152" s="284">
        <f t="shared" si="258"/>
        <v>15994.267689999997</v>
      </c>
      <c r="W152" s="298">
        <f t="shared" si="252"/>
        <v>83.51527468103906</v>
      </c>
      <c r="X152" s="589"/>
      <c r="Y152" s="69"/>
    </row>
    <row r="153" spans="1:25" ht="61.5" customHeight="1" x14ac:dyDescent="0.25">
      <c r="A153" s="24">
        <v>1</v>
      </c>
      <c r="B153" s="24">
        <v>1</v>
      </c>
      <c r="C153" s="45" t="s">
        <v>72</v>
      </c>
      <c r="D153" s="298">
        <v>7667</v>
      </c>
      <c r="E153" s="299">
        <f>ROUND(D153/7*5,0)</f>
        <v>5476</v>
      </c>
      <c r="F153" s="299">
        <v>6081</v>
      </c>
      <c r="G153" s="298">
        <f t="shared" si="247"/>
        <v>111.0482103725347</v>
      </c>
      <c r="H153" s="284">
        <v>37674</v>
      </c>
      <c r="I153" s="284">
        <v>37674</v>
      </c>
      <c r="J153" s="284">
        <v>37674</v>
      </c>
      <c r="K153" s="284">
        <v>9418.5</v>
      </c>
      <c r="L153" s="284">
        <v>9418.5</v>
      </c>
      <c r="M153" s="284">
        <v>9418.5</v>
      </c>
      <c r="N153" s="284">
        <v>9418.5</v>
      </c>
      <c r="O153" s="284">
        <v>9418.5</v>
      </c>
      <c r="P153" s="284">
        <v>21976.111100000002</v>
      </c>
      <c r="Q153" s="284">
        <v>20930.521100000002</v>
      </c>
      <c r="R153" s="602">
        <f t="shared" ref="R153:R154" si="259">H153/12*$C$3+(I153-H153)/11*9+(J153-I153)/10*8+(K153-J153)/9*7+(L153-K153)/8*6+(M153-L153)/7*5+(N153-M153)/6*4+(O153-N153)/5*3+(P153-O153)/4*2+(Q153-P153)/3*1</f>
        <v>15348.77555</v>
      </c>
      <c r="S153" s="284">
        <f t="shared" si="254"/>
        <v>12369.208719999997</v>
      </c>
      <c r="T153" s="284">
        <f t="shared" si="186"/>
        <v>-2979.5668300000034</v>
      </c>
      <c r="U153" s="284">
        <v>0</v>
      </c>
      <c r="V153" s="284">
        <v>12369.208719999997</v>
      </c>
      <c r="W153" s="298">
        <f t="shared" si="252"/>
        <v>80.587592669566376</v>
      </c>
      <c r="X153" s="589"/>
      <c r="Y153" s="69"/>
    </row>
    <row r="154" spans="1:25" ht="45.75" thickBot="1" x14ac:dyDescent="0.3">
      <c r="A154" s="24">
        <v>1</v>
      </c>
      <c r="B154" s="24">
        <v>1</v>
      </c>
      <c r="C154" s="45" t="s">
        <v>63</v>
      </c>
      <c r="D154" s="298">
        <v>4445</v>
      </c>
      <c r="E154" s="299">
        <f>ROUND(D154/7*5,0)</f>
        <v>3175</v>
      </c>
      <c r="F154" s="299">
        <v>2824</v>
      </c>
      <c r="G154" s="298">
        <f t="shared" si="247"/>
        <v>88.944881889763778</v>
      </c>
      <c r="H154" s="284">
        <v>9332.7999999999993</v>
      </c>
      <c r="I154" s="284">
        <v>9332.7999999999993</v>
      </c>
      <c r="J154" s="284">
        <v>9332.7999999999993</v>
      </c>
      <c r="K154" s="284">
        <v>2333.1999999999998</v>
      </c>
      <c r="L154" s="284">
        <v>2333.1999999999998</v>
      </c>
      <c r="M154" s="284">
        <v>2333.1999999999998</v>
      </c>
      <c r="N154" s="284">
        <v>2333.1999999999998</v>
      </c>
      <c r="O154" s="284">
        <v>2333.1999999999998</v>
      </c>
      <c r="P154" s="284">
        <v>5444.5221999999994</v>
      </c>
      <c r="Q154" s="284">
        <v>5185.5370000000003</v>
      </c>
      <c r="R154" s="602">
        <f t="shared" si="259"/>
        <v>3802.5326999999997</v>
      </c>
      <c r="S154" s="284">
        <f t="shared" si="254"/>
        <v>3625.05897</v>
      </c>
      <c r="T154" s="284">
        <f t="shared" si="186"/>
        <v>-177.4737299999997</v>
      </c>
      <c r="U154" s="284">
        <v>0</v>
      </c>
      <c r="V154" s="284">
        <v>3625.05897</v>
      </c>
      <c r="W154" s="298">
        <f t="shared" si="252"/>
        <v>95.33274940673094</v>
      </c>
      <c r="X154" s="589"/>
      <c r="Y154" s="69"/>
    </row>
    <row r="155" spans="1:25" ht="15.75" thickBot="1" x14ac:dyDescent="0.3">
      <c r="A155" s="24">
        <v>1</v>
      </c>
      <c r="B155" s="24">
        <v>1</v>
      </c>
      <c r="C155" s="169" t="s">
        <v>140</v>
      </c>
      <c r="D155" s="301"/>
      <c r="E155" s="301"/>
      <c r="F155" s="301"/>
      <c r="G155" s="340"/>
      <c r="H155" s="333">
        <f t="shared" ref="H155:P155" si="260">H152+H149</f>
        <v>48869.971700000002</v>
      </c>
      <c r="I155" s="333">
        <f t="shared" si="260"/>
        <v>48869.971700000002</v>
      </c>
      <c r="J155" s="333">
        <f t="shared" si="260"/>
        <v>48869.971700000002</v>
      </c>
      <c r="K155" s="333">
        <f t="shared" si="260"/>
        <v>12217.492925</v>
      </c>
      <c r="L155" s="333">
        <f t="shared" ref="L155:O155" si="261">L152+L149</f>
        <v>12217.492925</v>
      </c>
      <c r="M155" s="333">
        <f t="shared" si="261"/>
        <v>12217.492925</v>
      </c>
      <c r="N155" s="333">
        <f t="shared" si="261"/>
        <v>12217.492925</v>
      </c>
      <c r="O155" s="333">
        <f t="shared" si="261"/>
        <v>12217.492925</v>
      </c>
      <c r="P155" s="333">
        <f t="shared" si="260"/>
        <v>28507.483460000003</v>
      </c>
      <c r="Q155" s="333">
        <f t="shared" ref="Q155" si="262">Q152+Q149</f>
        <v>27151.510420000002</v>
      </c>
      <c r="R155" s="333">
        <f t="shared" ref="R155:V155" si="263">R152+R149</f>
        <v>19910.497179166669</v>
      </c>
      <c r="S155" s="333">
        <f t="shared" si="263"/>
        <v>16064.725339999997</v>
      </c>
      <c r="T155" s="333">
        <f t="shared" si="263"/>
        <v>-3845.7718391666699</v>
      </c>
      <c r="U155" s="333">
        <f t="shared" si="263"/>
        <v>-5.5640300000000007</v>
      </c>
      <c r="V155" s="333">
        <f t="shared" si="263"/>
        <v>16059.161309999998</v>
      </c>
      <c r="W155" s="305">
        <f t="shared" si="252"/>
        <v>80.684702121900344</v>
      </c>
      <c r="X155" s="589"/>
      <c r="Y155" s="69"/>
    </row>
    <row r="156" spans="1:25" ht="15" customHeight="1" x14ac:dyDescent="0.25">
      <c r="A156" s="24">
        <v>1</v>
      </c>
      <c r="B156" s="24">
        <v>1</v>
      </c>
      <c r="C156" s="50"/>
      <c r="D156" s="288"/>
      <c r="E156" s="288"/>
      <c r="F156" s="288"/>
      <c r="G156" s="289"/>
      <c r="H156" s="341"/>
      <c r="I156" s="341"/>
      <c r="J156" s="341"/>
      <c r="K156" s="341"/>
      <c r="L156" s="341"/>
      <c r="M156" s="341"/>
      <c r="N156" s="341"/>
      <c r="O156" s="341"/>
      <c r="P156" s="341"/>
      <c r="Q156" s="341"/>
      <c r="R156" s="341"/>
      <c r="S156" s="341"/>
      <c r="T156" s="341">
        <f t="shared" si="186"/>
        <v>0</v>
      </c>
      <c r="U156" s="341"/>
      <c r="V156" s="341"/>
      <c r="W156" s="342"/>
      <c r="X156" s="589"/>
      <c r="Y156" s="69"/>
    </row>
    <row r="157" spans="1:25" ht="29.25" x14ac:dyDescent="0.25">
      <c r="A157" s="24">
        <v>1</v>
      </c>
      <c r="B157" s="24">
        <v>1</v>
      </c>
      <c r="C157" s="622" t="s">
        <v>132</v>
      </c>
      <c r="D157" s="315"/>
      <c r="E157" s="315"/>
      <c r="F157" s="315"/>
      <c r="G157" s="315"/>
      <c r="H157" s="284"/>
      <c r="I157" s="284"/>
      <c r="J157" s="284"/>
      <c r="K157" s="284"/>
      <c r="L157" s="284"/>
      <c r="M157" s="284"/>
      <c r="N157" s="284"/>
      <c r="O157" s="284"/>
      <c r="P157" s="284"/>
      <c r="Q157" s="284"/>
      <c r="R157" s="284"/>
      <c r="S157" s="284"/>
      <c r="T157" s="343">
        <f t="shared" si="186"/>
        <v>0</v>
      </c>
      <c r="U157" s="343"/>
      <c r="V157" s="343"/>
      <c r="W157" s="315"/>
      <c r="X157" s="589"/>
      <c r="Y157" s="69"/>
    </row>
    <row r="158" spans="1:25" ht="30" customHeight="1" x14ac:dyDescent="0.25">
      <c r="A158" s="24">
        <v>1</v>
      </c>
      <c r="B158" s="24">
        <v>1</v>
      </c>
      <c r="C158" s="131" t="s">
        <v>74</v>
      </c>
      <c r="D158" s="298">
        <f>SUM(D159:D162)</f>
        <v>3996</v>
      </c>
      <c r="E158" s="298">
        <f t="shared" ref="E158:F158" si="264">SUM(E159:E162)</f>
        <v>2854</v>
      </c>
      <c r="F158" s="298">
        <f t="shared" si="264"/>
        <v>1742</v>
      </c>
      <c r="G158" s="298">
        <f t="shared" ref="G158:G167" si="265">F158/E158*100</f>
        <v>61.037140854940432</v>
      </c>
      <c r="H158" s="284">
        <f t="shared" ref="H158" si="266">SUM(H159:H162)</f>
        <v>18268.28066</v>
      </c>
      <c r="I158" s="284">
        <f t="shared" ref="I158:J158" si="267">SUM(I159:I162)</f>
        <v>18268.28066</v>
      </c>
      <c r="J158" s="284">
        <f t="shared" si="267"/>
        <v>18268.28066</v>
      </c>
      <c r="K158" s="284">
        <f t="shared" ref="K158" si="268">SUM(K159:K162)</f>
        <v>4567.0701650000001</v>
      </c>
      <c r="L158" s="284">
        <f t="shared" ref="L158:O158" si="269">SUM(L159:L162)</f>
        <v>4567.0701650000001</v>
      </c>
      <c r="M158" s="284">
        <f t="shared" si="269"/>
        <v>4567.0701650000001</v>
      </c>
      <c r="N158" s="284">
        <f t="shared" si="269"/>
        <v>4567.0701650000001</v>
      </c>
      <c r="O158" s="284">
        <f t="shared" si="269"/>
        <v>4567.0701650000001</v>
      </c>
      <c r="P158" s="284">
        <f t="shared" ref="P158:Q158" si="270">SUM(P159:P162)</f>
        <v>10656.497049999998</v>
      </c>
      <c r="Q158" s="284">
        <f t="shared" si="270"/>
        <v>10149.227360000001</v>
      </c>
      <c r="R158" s="602">
        <f t="shared" ref="R158:T158" si="271">SUM(R159:R162)</f>
        <v>7442.693710833335</v>
      </c>
      <c r="S158" s="284">
        <f t="shared" si="271"/>
        <v>4201.0364699999991</v>
      </c>
      <c r="T158" s="284">
        <f t="shared" si="271"/>
        <v>-3241.6572408333359</v>
      </c>
      <c r="U158" s="284">
        <f t="shared" ref="U158:V158" si="272">SUM(U159:U162)</f>
        <v>-15.29279</v>
      </c>
      <c r="V158" s="284">
        <f t="shared" si="272"/>
        <v>4185.7436799999996</v>
      </c>
      <c r="W158" s="298">
        <f>S158/R158*100</f>
        <v>56.445107554071605</v>
      </c>
      <c r="X158" s="589"/>
      <c r="Y158" s="69"/>
    </row>
    <row r="159" spans="1:25" ht="27" customHeight="1" x14ac:dyDescent="0.25">
      <c r="A159" s="24">
        <v>1</v>
      </c>
      <c r="B159" s="24">
        <v>1</v>
      </c>
      <c r="C159" s="45" t="s">
        <v>43</v>
      </c>
      <c r="D159" s="298">
        <v>3055</v>
      </c>
      <c r="E159" s="604">
        <f>ROUND(D159/7*5,0)</f>
        <v>2182</v>
      </c>
      <c r="F159" s="298">
        <v>1343</v>
      </c>
      <c r="G159" s="298">
        <f t="shared" si="265"/>
        <v>61.549037580201649</v>
      </c>
      <c r="H159" s="284">
        <v>15341.48</v>
      </c>
      <c r="I159" s="284">
        <v>15341.48</v>
      </c>
      <c r="J159" s="284">
        <v>15341.48</v>
      </c>
      <c r="K159" s="284">
        <v>3835.37</v>
      </c>
      <c r="L159" s="284">
        <v>3835.37</v>
      </c>
      <c r="M159" s="284">
        <v>3835.37</v>
      </c>
      <c r="N159" s="284">
        <v>3835.37</v>
      </c>
      <c r="O159" s="284">
        <v>3835.37</v>
      </c>
      <c r="P159" s="284">
        <v>8945.1791599999997</v>
      </c>
      <c r="Q159" s="284">
        <v>8518.4070800000009</v>
      </c>
      <c r="R159" s="602">
        <f t="shared" ref="R159:R162" si="273">H159/12*$C$3+(I159-H159)/11*9+(J159-I159)/10*8+(K159-J159)/9*7+(L159-K159)/8*6+(M159-L159)/7*5+(N159-M159)/6*4+(O159-N159)/5*3+(P159-O159)/4*2+(Q159-P159)/3*1</f>
        <v>6248.0172200000015</v>
      </c>
      <c r="S159" s="284">
        <f t="shared" ref="S159:S167" si="274">V159-U159</f>
        <v>3532.2641199999994</v>
      </c>
      <c r="T159" s="284">
        <f t="shared" si="186"/>
        <v>-2715.7531000000022</v>
      </c>
      <c r="U159" s="284">
        <v>-15.29279</v>
      </c>
      <c r="V159" s="284">
        <v>3516.9713299999994</v>
      </c>
      <c r="W159" s="298">
        <f>S159/R159*100</f>
        <v>56.534161088627712</v>
      </c>
      <c r="X159" s="589"/>
      <c r="Y159" s="69"/>
    </row>
    <row r="160" spans="1:25" ht="30" customHeight="1" x14ac:dyDescent="0.25">
      <c r="A160" s="24">
        <v>1</v>
      </c>
      <c r="B160" s="24">
        <v>1</v>
      </c>
      <c r="C160" s="45" t="s">
        <v>44</v>
      </c>
      <c r="D160" s="300">
        <v>917</v>
      </c>
      <c r="E160" s="324">
        <f>ROUND(D160/7*5,0)</f>
        <v>655</v>
      </c>
      <c r="F160" s="300">
        <v>399</v>
      </c>
      <c r="G160" s="300">
        <f t="shared" si="265"/>
        <v>60.916030534351137</v>
      </c>
      <c r="H160" s="284">
        <v>2656.962</v>
      </c>
      <c r="I160" s="284">
        <v>2656.962</v>
      </c>
      <c r="J160" s="284">
        <v>2656.962</v>
      </c>
      <c r="K160" s="284">
        <v>664.2405</v>
      </c>
      <c r="L160" s="284">
        <v>664.2405</v>
      </c>
      <c r="M160" s="284">
        <v>664.2405</v>
      </c>
      <c r="N160" s="284">
        <v>664.2405</v>
      </c>
      <c r="O160" s="284">
        <v>664.2405</v>
      </c>
      <c r="P160" s="284">
        <v>1550.6996399999998</v>
      </c>
      <c r="Q160" s="284">
        <v>1476.6267600000001</v>
      </c>
      <c r="R160" s="602">
        <f t="shared" si="273"/>
        <v>1082.7791100000004</v>
      </c>
      <c r="S160" s="284">
        <f t="shared" si="274"/>
        <v>668.77235000000019</v>
      </c>
      <c r="T160" s="284">
        <f t="shared" si="186"/>
        <v>-414.00676000000021</v>
      </c>
      <c r="U160" s="284">
        <v>0</v>
      </c>
      <c r="V160" s="284">
        <v>668.77235000000019</v>
      </c>
      <c r="W160" s="298">
        <f>S160/R160*100</f>
        <v>61.76443042016205</v>
      </c>
      <c r="X160" s="589"/>
      <c r="Y160" s="69"/>
    </row>
    <row r="161" spans="1:25" ht="30" customHeight="1" x14ac:dyDescent="0.25">
      <c r="B161" s="24">
        <v>1</v>
      </c>
      <c r="C161" s="45" t="s">
        <v>68</v>
      </c>
      <c r="D161" s="300"/>
      <c r="E161" s="324"/>
      <c r="F161" s="300"/>
      <c r="G161" s="330"/>
      <c r="H161" s="284"/>
      <c r="I161" s="284"/>
      <c r="J161" s="284"/>
      <c r="K161" s="284"/>
      <c r="L161" s="284"/>
      <c r="M161" s="284"/>
      <c r="N161" s="284"/>
      <c r="O161" s="284"/>
      <c r="P161" s="284">
        <v>0</v>
      </c>
      <c r="Q161" s="284">
        <v>0</v>
      </c>
      <c r="R161" s="602">
        <f t="shared" si="273"/>
        <v>0</v>
      </c>
      <c r="S161" s="284">
        <f t="shared" si="274"/>
        <v>0</v>
      </c>
      <c r="T161" s="287">
        <f t="shared" si="186"/>
        <v>0</v>
      </c>
      <c r="U161" s="287"/>
      <c r="V161" s="287"/>
      <c r="W161" s="328"/>
      <c r="X161" s="589"/>
      <c r="Y161" s="69"/>
    </row>
    <row r="162" spans="1:25" ht="30" customHeight="1" x14ac:dyDescent="0.25">
      <c r="B162" s="24">
        <v>1</v>
      </c>
      <c r="C162" s="45" t="s">
        <v>69</v>
      </c>
      <c r="D162" s="300">
        <v>24</v>
      </c>
      <c r="E162" s="324">
        <f>ROUND(D162/7*5,0)</f>
        <v>17</v>
      </c>
      <c r="F162" s="300"/>
      <c r="G162" s="330">
        <f t="shared" si="265"/>
        <v>0</v>
      </c>
      <c r="H162" s="284">
        <v>269.83865999999995</v>
      </c>
      <c r="I162" s="284">
        <v>269.83865999999995</v>
      </c>
      <c r="J162" s="284">
        <v>269.83865999999995</v>
      </c>
      <c r="K162" s="284">
        <v>67.459664999999987</v>
      </c>
      <c r="L162" s="284">
        <v>67.459664999999987</v>
      </c>
      <c r="M162" s="284">
        <v>67.459664999999987</v>
      </c>
      <c r="N162" s="284">
        <v>67.459664999999987</v>
      </c>
      <c r="O162" s="284">
        <v>67.459664999999987</v>
      </c>
      <c r="P162" s="284">
        <v>160.61824999999999</v>
      </c>
      <c r="Q162" s="284">
        <v>154.19351999999998</v>
      </c>
      <c r="R162" s="602">
        <f t="shared" si="273"/>
        <v>111.89738083333334</v>
      </c>
      <c r="S162" s="284">
        <f t="shared" si="274"/>
        <v>0</v>
      </c>
      <c r="T162" s="284">
        <f t="shared" si="186"/>
        <v>-111.89738083333334</v>
      </c>
      <c r="U162" s="284"/>
      <c r="V162" s="284"/>
      <c r="W162" s="298">
        <f t="shared" ref="W162:W168" si="275">S162/R162*100</f>
        <v>0</v>
      </c>
      <c r="X162" s="589"/>
      <c r="Y162" s="69"/>
    </row>
    <row r="163" spans="1:25" ht="30" customHeight="1" x14ac:dyDescent="0.25">
      <c r="A163" s="24">
        <v>1</v>
      </c>
      <c r="B163" s="24">
        <v>1</v>
      </c>
      <c r="C163" s="131" t="s">
        <v>66</v>
      </c>
      <c r="D163" s="298">
        <f t="shared" ref="D163:E163" si="276">D164+D166+D167</f>
        <v>4000</v>
      </c>
      <c r="E163" s="298">
        <f t="shared" si="276"/>
        <v>2778</v>
      </c>
      <c r="F163" s="298">
        <f>F164+F166+F167</f>
        <v>1577</v>
      </c>
      <c r="G163" s="330">
        <f t="shared" si="265"/>
        <v>56.767458603311738</v>
      </c>
      <c r="H163" s="284">
        <f t="shared" ref="H163:V163" si="277">H164+H166+H167</f>
        <v>13044.400000000001</v>
      </c>
      <c r="I163" s="284">
        <f t="shared" ref="I163:J163" si="278">I164+I166+I167</f>
        <v>13044.400000000001</v>
      </c>
      <c r="J163" s="284">
        <f t="shared" si="278"/>
        <v>13044.400000000001</v>
      </c>
      <c r="K163" s="284">
        <f t="shared" ref="K163" si="279">K164+K166+K167</f>
        <v>3261.1000000000004</v>
      </c>
      <c r="L163" s="284">
        <f t="shared" ref="L163:O163" si="280">L164+L166+L167</f>
        <v>3261.1000000000004</v>
      </c>
      <c r="M163" s="284">
        <f t="shared" si="280"/>
        <v>3261.1000000000004</v>
      </c>
      <c r="N163" s="284">
        <f t="shared" si="280"/>
        <v>3261.1000000000004</v>
      </c>
      <c r="O163" s="284">
        <f t="shared" si="280"/>
        <v>3261.1000000000004</v>
      </c>
      <c r="P163" s="284">
        <f t="shared" ref="P163:Q163" si="281">P164+P166+P167</f>
        <v>7609.2332999999999</v>
      </c>
      <c r="Q163" s="284">
        <f t="shared" si="281"/>
        <v>7247.4076999999997</v>
      </c>
      <c r="R163" s="602">
        <f t="shared" si="277"/>
        <v>5314.5581166666661</v>
      </c>
      <c r="S163" s="284">
        <f t="shared" si="277"/>
        <v>3055.3810500000004</v>
      </c>
      <c r="T163" s="284">
        <f t="shared" si="277"/>
        <v>-2259.1770666666662</v>
      </c>
      <c r="U163" s="284">
        <f t="shared" si="277"/>
        <v>0</v>
      </c>
      <c r="V163" s="287">
        <f t="shared" si="277"/>
        <v>3055.3810500000004</v>
      </c>
      <c r="W163" s="284">
        <f t="shared" si="275"/>
        <v>57.490782543485665</v>
      </c>
      <c r="X163" s="589"/>
      <c r="Y163" s="69"/>
    </row>
    <row r="164" spans="1:25" ht="30" customHeight="1" x14ac:dyDescent="0.25">
      <c r="A164" s="24">
        <v>1</v>
      </c>
      <c r="B164" s="24">
        <v>1</v>
      </c>
      <c r="C164" s="162" t="s">
        <v>62</v>
      </c>
      <c r="D164" s="298">
        <v>1222</v>
      </c>
      <c r="E164" s="604">
        <f>ROUND(D164/7*5,0)</f>
        <v>873</v>
      </c>
      <c r="F164" s="327">
        <v>650</v>
      </c>
      <c r="G164" s="300">
        <f t="shared" si="265"/>
        <v>74.455899198167245</v>
      </c>
      <c r="H164" s="284">
        <v>2521.1999999999998</v>
      </c>
      <c r="I164" s="284">
        <v>2521.1999999999998</v>
      </c>
      <c r="J164" s="284">
        <v>2521.1999999999998</v>
      </c>
      <c r="K164" s="284">
        <v>630.29999999999995</v>
      </c>
      <c r="L164" s="284">
        <v>630.29999999999995</v>
      </c>
      <c r="M164" s="284">
        <v>630.29999999999995</v>
      </c>
      <c r="N164" s="284">
        <v>630.29999999999995</v>
      </c>
      <c r="O164" s="284">
        <v>630.29999999999995</v>
      </c>
      <c r="P164" s="284">
        <v>1470.3111000000001</v>
      </c>
      <c r="Q164" s="284">
        <v>1400.4051000000002</v>
      </c>
      <c r="R164" s="602">
        <f t="shared" ref="R164" si="282">H164/12*$C$3+(I164-H164)/11*9+(J164-I164)/10*8+(K164-J164)/9*7+(L164-K164)/8*6+(M164-L164)/7*5+(N164-M164)/6*4+(O164-N164)/5*3+(P164-O164)/4*2+(Q164-P164)/3*1</f>
        <v>1027.0035500000001</v>
      </c>
      <c r="S164" s="284">
        <f t="shared" si="274"/>
        <v>756.61635000000012</v>
      </c>
      <c r="T164" s="284">
        <f t="shared" si="186"/>
        <v>-270.38720000000001</v>
      </c>
      <c r="U164" s="287">
        <v>0</v>
      </c>
      <c r="V164" s="284">
        <v>756.61635000000012</v>
      </c>
      <c r="W164" s="343">
        <f t="shared" si="275"/>
        <v>73.672223430970618</v>
      </c>
      <c r="X164" s="589"/>
      <c r="Y164" s="69"/>
    </row>
    <row r="165" spans="1:25" ht="30" customHeight="1" x14ac:dyDescent="0.25">
      <c r="C165" s="621" t="s">
        <v>89</v>
      </c>
      <c r="D165" s="339"/>
      <c r="E165" s="299"/>
      <c r="F165" s="298">
        <v>0</v>
      </c>
      <c r="G165" s="300"/>
      <c r="H165" s="284"/>
      <c r="I165" s="284"/>
      <c r="J165" s="284"/>
      <c r="K165" s="284"/>
      <c r="L165" s="284"/>
      <c r="M165" s="284"/>
      <c r="N165" s="284"/>
      <c r="O165" s="284"/>
      <c r="P165" s="284">
        <v>0</v>
      </c>
      <c r="Q165" s="284">
        <v>0</v>
      </c>
      <c r="R165" s="602"/>
      <c r="S165" s="284"/>
      <c r="T165" s="284"/>
      <c r="U165" s="284"/>
      <c r="V165" s="284">
        <v>0</v>
      </c>
      <c r="W165" s="343"/>
      <c r="X165" s="589"/>
      <c r="Y165" s="69"/>
    </row>
    <row r="166" spans="1:25" ht="66" customHeight="1" x14ac:dyDescent="0.25">
      <c r="B166" s="24">
        <v>1</v>
      </c>
      <c r="C166" s="45" t="s">
        <v>72</v>
      </c>
      <c r="D166" s="339">
        <v>1667</v>
      </c>
      <c r="E166" s="299">
        <v>1111</v>
      </c>
      <c r="F166" s="298">
        <v>592</v>
      </c>
      <c r="G166" s="300">
        <f t="shared" si="265"/>
        <v>53.285328532853285</v>
      </c>
      <c r="H166" s="284">
        <v>8190</v>
      </c>
      <c r="I166" s="284">
        <v>8190</v>
      </c>
      <c r="J166" s="284">
        <v>8190</v>
      </c>
      <c r="K166" s="284">
        <v>2047.5</v>
      </c>
      <c r="L166" s="284">
        <v>2047.5</v>
      </c>
      <c r="M166" s="284">
        <v>2047.5</v>
      </c>
      <c r="N166" s="284">
        <v>2047.5</v>
      </c>
      <c r="O166" s="284">
        <v>2047.5</v>
      </c>
      <c r="P166" s="284">
        <v>4777.5</v>
      </c>
      <c r="Q166" s="284">
        <v>4550.91</v>
      </c>
      <c r="R166" s="602">
        <f t="shared" ref="R166:R167" si="283">H166/12*$C$3+(I166-H166)/11*9+(J166-I166)/10*8+(K166-J166)/9*7+(L166-K166)/8*6+(M166-L166)/7*5+(N166-M166)/6*4+(O166-N166)/5*3+(P166-O166)/4*2+(Q166-P166)/3*1</f>
        <v>3336.97</v>
      </c>
      <c r="S166" s="284">
        <f t="shared" si="274"/>
        <v>1896.5694600000004</v>
      </c>
      <c r="T166" s="284">
        <f t="shared" si="186"/>
        <v>-1440.4005399999994</v>
      </c>
      <c r="U166" s="284">
        <v>0</v>
      </c>
      <c r="V166" s="287">
        <v>1896.5694600000004</v>
      </c>
      <c r="W166" s="284">
        <f t="shared" si="275"/>
        <v>56.835076731286179</v>
      </c>
      <c r="X166" s="589"/>
      <c r="Y166" s="69"/>
    </row>
    <row r="167" spans="1:25" ht="58.5" customHeight="1" thickBot="1" x14ac:dyDescent="0.3">
      <c r="B167" s="24">
        <v>1</v>
      </c>
      <c r="C167" s="45" t="s">
        <v>63</v>
      </c>
      <c r="D167" s="327">
        <v>1111</v>
      </c>
      <c r="E167" s="299">
        <f>ROUND(D167/7*5,0)</f>
        <v>794</v>
      </c>
      <c r="F167" s="327">
        <v>335</v>
      </c>
      <c r="G167" s="300">
        <f t="shared" si="265"/>
        <v>42.191435768261968</v>
      </c>
      <c r="H167" s="284">
        <v>2333.1999999999998</v>
      </c>
      <c r="I167" s="284">
        <v>2333.1999999999998</v>
      </c>
      <c r="J167" s="284">
        <v>2333.1999999999998</v>
      </c>
      <c r="K167" s="284">
        <v>583.29999999999995</v>
      </c>
      <c r="L167" s="284">
        <v>583.29999999999995</v>
      </c>
      <c r="M167" s="284">
        <v>583.29999999999995</v>
      </c>
      <c r="N167" s="284">
        <v>583.29999999999995</v>
      </c>
      <c r="O167" s="284">
        <v>583.29999999999995</v>
      </c>
      <c r="P167" s="284">
        <v>1361.4222</v>
      </c>
      <c r="Q167" s="284">
        <v>1296.0925999999999</v>
      </c>
      <c r="R167" s="602">
        <f t="shared" si="283"/>
        <v>950.58456666666666</v>
      </c>
      <c r="S167" s="284">
        <f t="shared" si="274"/>
        <v>402.19524000000001</v>
      </c>
      <c r="T167" s="287">
        <f t="shared" si="186"/>
        <v>-548.38932666666665</v>
      </c>
      <c r="U167" s="287">
        <v>0</v>
      </c>
      <c r="V167" s="284">
        <v>402.19524000000001</v>
      </c>
      <c r="W167" s="284">
        <f t="shared" si="275"/>
        <v>42.310306110937987</v>
      </c>
      <c r="X167" s="589"/>
      <c r="Y167" s="69"/>
    </row>
    <row r="168" spans="1:25" ht="15.75" thickBot="1" x14ac:dyDescent="0.3">
      <c r="A168" s="24">
        <v>1</v>
      </c>
      <c r="B168" s="24">
        <v>1</v>
      </c>
      <c r="C168" s="171" t="s">
        <v>140</v>
      </c>
      <c r="D168" s="301"/>
      <c r="E168" s="301"/>
      <c r="F168" s="301"/>
      <c r="G168" s="302"/>
      <c r="H168" s="313">
        <f t="shared" ref="H168:P168" si="284">H163+H158</f>
        <v>31312.680660000002</v>
      </c>
      <c r="I168" s="313">
        <f t="shared" si="284"/>
        <v>31312.680660000002</v>
      </c>
      <c r="J168" s="313">
        <f t="shared" si="284"/>
        <v>31312.680660000002</v>
      </c>
      <c r="K168" s="313">
        <f t="shared" si="284"/>
        <v>7828.1701650000005</v>
      </c>
      <c r="L168" s="313">
        <f t="shared" ref="L168:O168" si="285">L163+L158</f>
        <v>7828.1701650000005</v>
      </c>
      <c r="M168" s="313">
        <f t="shared" si="285"/>
        <v>7828.1701650000005</v>
      </c>
      <c r="N168" s="313">
        <f t="shared" si="285"/>
        <v>7828.1701650000005</v>
      </c>
      <c r="O168" s="313">
        <f t="shared" si="285"/>
        <v>7828.1701650000005</v>
      </c>
      <c r="P168" s="313">
        <f t="shared" si="284"/>
        <v>18265.730349999998</v>
      </c>
      <c r="Q168" s="313">
        <f t="shared" ref="Q168" si="286">Q163+Q158</f>
        <v>17396.635060000001</v>
      </c>
      <c r="R168" s="331">
        <f t="shared" ref="R168:V168" si="287">R163+R158</f>
        <v>12757.2518275</v>
      </c>
      <c r="S168" s="331">
        <f t="shared" si="287"/>
        <v>7256.4175199999991</v>
      </c>
      <c r="T168" s="331">
        <f t="shared" si="287"/>
        <v>-5500.8343075000021</v>
      </c>
      <c r="U168" s="331">
        <f t="shared" si="287"/>
        <v>-15.29279</v>
      </c>
      <c r="V168" s="304">
        <f t="shared" si="287"/>
        <v>7241.1247299999995</v>
      </c>
      <c r="W168" s="305">
        <f t="shared" si="275"/>
        <v>56.88072649281564</v>
      </c>
      <c r="X168" s="589"/>
      <c r="Y168" s="69"/>
    </row>
    <row r="169" spans="1:25" ht="15" customHeight="1" x14ac:dyDescent="0.25">
      <c r="A169" s="24">
        <v>1</v>
      </c>
      <c r="B169" s="24">
        <v>1</v>
      </c>
      <c r="C169" s="4"/>
      <c r="D169" s="294"/>
      <c r="E169" s="294"/>
      <c r="F169" s="294"/>
      <c r="G169" s="294"/>
      <c r="H169" s="387"/>
      <c r="I169" s="387"/>
      <c r="J169" s="387"/>
      <c r="K169" s="387"/>
      <c r="L169" s="387"/>
      <c r="M169" s="387"/>
      <c r="N169" s="387"/>
      <c r="O169" s="387"/>
      <c r="P169" s="387"/>
      <c r="Q169" s="387"/>
      <c r="R169" s="295"/>
      <c r="S169" s="296"/>
      <c r="T169" s="296">
        <f t="shared" si="186"/>
        <v>0</v>
      </c>
      <c r="U169" s="296"/>
      <c r="V169" s="296"/>
      <c r="W169" s="294"/>
      <c r="X169" s="589"/>
      <c r="Y169" s="69"/>
    </row>
    <row r="170" spans="1:25" ht="29.25" customHeight="1" x14ac:dyDescent="0.25">
      <c r="A170" s="24">
        <v>1</v>
      </c>
      <c r="B170" s="24">
        <v>1</v>
      </c>
      <c r="C170" s="47" t="s">
        <v>104</v>
      </c>
      <c r="D170" s="281"/>
      <c r="E170" s="281"/>
      <c r="F170" s="281"/>
      <c r="G170" s="281"/>
      <c r="H170" s="283"/>
      <c r="I170" s="283"/>
      <c r="J170" s="283"/>
      <c r="K170" s="283"/>
      <c r="L170" s="283"/>
      <c r="M170" s="283"/>
      <c r="N170" s="283"/>
      <c r="O170" s="283"/>
      <c r="P170" s="283"/>
      <c r="Q170" s="283"/>
      <c r="R170" s="283"/>
      <c r="S170" s="283"/>
      <c r="T170" s="283">
        <f t="shared" si="186"/>
        <v>0</v>
      </c>
      <c r="U170" s="283"/>
      <c r="V170" s="283"/>
      <c r="W170" s="281"/>
      <c r="X170" s="589"/>
      <c r="Y170" s="69"/>
    </row>
    <row r="171" spans="1:25" ht="26.25" customHeight="1" x14ac:dyDescent="0.25">
      <c r="A171" s="24">
        <v>1</v>
      </c>
      <c r="B171" s="24">
        <v>1</v>
      </c>
      <c r="C171" s="131" t="s">
        <v>74</v>
      </c>
      <c r="D171" s="298">
        <f>SUM(D172:D173)</f>
        <v>289</v>
      </c>
      <c r="E171" s="298">
        <f>SUM(E172:E173)</f>
        <v>207</v>
      </c>
      <c r="F171" s="298">
        <f>SUM(F172:F173)</f>
        <v>124</v>
      </c>
      <c r="G171" s="298">
        <f t="shared" ref="G171:G175" si="288">F171/E171*100</f>
        <v>59.903381642512073</v>
      </c>
      <c r="H171" s="284">
        <f t="shared" ref="H171:P171" si="289">SUM(H172:H173)</f>
        <v>1308.9775999999999</v>
      </c>
      <c r="I171" s="284">
        <f t="shared" si="289"/>
        <v>1308.9775999999999</v>
      </c>
      <c r="J171" s="284">
        <f t="shared" si="289"/>
        <v>1308.9775999999999</v>
      </c>
      <c r="K171" s="284">
        <f t="shared" si="289"/>
        <v>327.24439999999998</v>
      </c>
      <c r="L171" s="284">
        <f t="shared" ref="L171:O171" si="290">SUM(L172:L173)</f>
        <v>327.24439999999998</v>
      </c>
      <c r="M171" s="284">
        <f t="shared" si="290"/>
        <v>327.24439999999998</v>
      </c>
      <c r="N171" s="284">
        <f t="shared" si="290"/>
        <v>327.24439999999998</v>
      </c>
      <c r="O171" s="284">
        <f t="shared" si="290"/>
        <v>327.24439999999998</v>
      </c>
      <c r="P171" s="284">
        <f t="shared" si="289"/>
        <v>763.57027000000005</v>
      </c>
      <c r="Q171" s="284">
        <f t="shared" ref="Q171" si="291">SUM(Q172:Q173)</f>
        <v>728.05646999999999</v>
      </c>
      <c r="R171" s="602">
        <f t="shared" ref="R171:V171" si="292">SUM(R172:R173)</f>
        <v>533.56940166666652</v>
      </c>
      <c r="S171" s="284">
        <f t="shared" si="292"/>
        <v>265.37166999999999</v>
      </c>
      <c r="T171" s="284">
        <f t="shared" si="292"/>
        <v>-268.19773166666653</v>
      </c>
      <c r="U171" s="284">
        <f t="shared" si="292"/>
        <v>-1.7100199999999999</v>
      </c>
      <c r="V171" s="284">
        <f t="shared" si="292"/>
        <v>263.66165000000001</v>
      </c>
      <c r="W171" s="298">
        <f t="shared" ref="W171:W179" si="293">S171/R171*100</f>
        <v>49.735173938213187</v>
      </c>
      <c r="X171" s="589"/>
      <c r="Y171" s="69"/>
    </row>
    <row r="172" spans="1:25" ht="30.75" customHeight="1" x14ac:dyDescent="0.25">
      <c r="A172" s="24">
        <v>1</v>
      </c>
      <c r="B172" s="24">
        <v>1</v>
      </c>
      <c r="C172" s="45" t="s">
        <v>43</v>
      </c>
      <c r="D172" s="298">
        <v>222</v>
      </c>
      <c r="E172" s="604">
        <f t="shared" ref="E172:E173" si="294">ROUND(D172/7*5,0)</f>
        <v>159</v>
      </c>
      <c r="F172" s="298">
        <v>97</v>
      </c>
      <c r="G172" s="298">
        <f t="shared" si="288"/>
        <v>61.0062893081761</v>
      </c>
      <c r="H172" s="284">
        <v>1115.7439999999999</v>
      </c>
      <c r="I172" s="284">
        <v>1115.7439999999999</v>
      </c>
      <c r="J172" s="284">
        <v>1115.7439999999999</v>
      </c>
      <c r="K172" s="284">
        <v>278.93599999999998</v>
      </c>
      <c r="L172" s="284">
        <v>278.93599999999998</v>
      </c>
      <c r="M172" s="284">
        <v>278.93599999999998</v>
      </c>
      <c r="N172" s="284">
        <v>278.93599999999998</v>
      </c>
      <c r="O172" s="284">
        <v>278.93599999999998</v>
      </c>
      <c r="P172" s="284">
        <v>650.85067000000004</v>
      </c>
      <c r="Q172" s="284">
        <v>620.16771000000006</v>
      </c>
      <c r="R172" s="602">
        <f t="shared" ref="R172:R173" si="295">H172/12*$C$3+(I172-H172)/11*9+(J172-I172)/10*8+(K172-J172)/9*7+(L172-K172)/8*6+(M172-L172)/7*5+(N172-M172)/6*4+(O172-N172)/5*3+(P172-O172)/4*2+(Q172-P172)/3*1</f>
        <v>454.66568166666656</v>
      </c>
      <c r="S172" s="284">
        <f t="shared" ref="S172:S173" si="296">V172-U172</f>
        <v>220.59264000000002</v>
      </c>
      <c r="T172" s="284">
        <f t="shared" si="186"/>
        <v>-234.07304166666654</v>
      </c>
      <c r="U172" s="284">
        <v>-1.7100199999999999</v>
      </c>
      <c r="V172" s="284">
        <v>218.88262000000003</v>
      </c>
      <c r="W172" s="298">
        <f t="shared" si="293"/>
        <v>48.517547924746438</v>
      </c>
      <c r="X172" s="589"/>
      <c r="Y172" s="69"/>
    </row>
    <row r="173" spans="1:25" ht="33" customHeight="1" x14ac:dyDescent="0.25">
      <c r="A173" s="24">
        <v>1</v>
      </c>
      <c r="B173" s="24">
        <v>1</v>
      </c>
      <c r="C173" s="45" t="s">
        <v>44</v>
      </c>
      <c r="D173" s="298">
        <v>67</v>
      </c>
      <c r="E173" s="299">
        <f t="shared" si="294"/>
        <v>48</v>
      </c>
      <c r="F173" s="298">
        <v>27</v>
      </c>
      <c r="G173" s="300">
        <f t="shared" si="288"/>
        <v>56.25</v>
      </c>
      <c r="H173" s="284">
        <v>193.2336</v>
      </c>
      <c r="I173" s="284">
        <v>193.2336</v>
      </c>
      <c r="J173" s="284">
        <v>193.2336</v>
      </c>
      <c r="K173" s="284">
        <v>48.308399999999992</v>
      </c>
      <c r="L173" s="284">
        <v>48.308399999999992</v>
      </c>
      <c r="M173" s="284">
        <v>48.308399999999992</v>
      </c>
      <c r="N173" s="284">
        <v>48.308399999999992</v>
      </c>
      <c r="O173" s="284">
        <v>48.308399999999992</v>
      </c>
      <c r="P173" s="284">
        <v>112.71959999999999</v>
      </c>
      <c r="Q173" s="284">
        <v>107.88875999999999</v>
      </c>
      <c r="R173" s="602">
        <f t="shared" si="295"/>
        <v>78.903719999999979</v>
      </c>
      <c r="S173" s="284">
        <f t="shared" si="296"/>
        <v>44.779030000000006</v>
      </c>
      <c r="T173" s="284">
        <f t="shared" si="186"/>
        <v>-34.124689999999973</v>
      </c>
      <c r="U173" s="284">
        <v>0</v>
      </c>
      <c r="V173" s="284">
        <v>44.779030000000006</v>
      </c>
      <c r="W173" s="298">
        <f t="shared" si="293"/>
        <v>56.751481425717344</v>
      </c>
      <c r="X173" s="589"/>
      <c r="Y173" s="69"/>
    </row>
    <row r="174" spans="1:25" ht="30" x14ac:dyDescent="0.25">
      <c r="A174" s="24">
        <v>1</v>
      </c>
      <c r="B174" s="24">
        <v>1</v>
      </c>
      <c r="C174" s="131" t="s">
        <v>66</v>
      </c>
      <c r="D174" s="300">
        <f>D175+D177+D178</f>
        <v>151</v>
      </c>
      <c r="E174" s="300">
        <f t="shared" ref="E174:F174" si="297">E175+E177+E178</f>
        <v>108</v>
      </c>
      <c r="F174" s="300">
        <f t="shared" si="297"/>
        <v>110</v>
      </c>
      <c r="G174" s="300">
        <f t="shared" si="288"/>
        <v>101.85185185185186</v>
      </c>
      <c r="H174" s="284">
        <f t="shared" ref="H174:V174" si="298">H175+H177+H178</f>
        <v>444.78100000000006</v>
      </c>
      <c r="I174" s="284">
        <f t="shared" ref="I174:J174" si="299">I175+I177+I178</f>
        <v>444.78100000000006</v>
      </c>
      <c r="J174" s="284">
        <f t="shared" si="299"/>
        <v>444.78100000000006</v>
      </c>
      <c r="K174" s="284">
        <f t="shared" ref="K174" si="300">K175+K177+K178</f>
        <v>111.19525000000002</v>
      </c>
      <c r="L174" s="284">
        <f t="shared" ref="L174:O174" si="301">L175+L177+L178</f>
        <v>111.19525000000002</v>
      </c>
      <c r="M174" s="284">
        <f t="shared" si="301"/>
        <v>111.19525000000002</v>
      </c>
      <c r="N174" s="284">
        <f t="shared" si="301"/>
        <v>111.19525000000002</v>
      </c>
      <c r="O174" s="284">
        <f t="shared" si="301"/>
        <v>111.19525000000002</v>
      </c>
      <c r="P174" s="284">
        <f t="shared" ref="P174:Q174" si="302">P175+P177+P178</f>
        <v>259.4556</v>
      </c>
      <c r="Q174" s="284">
        <f t="shared" si="302"/>
        <v>248.245</v>
      </c>
      <c r="R174" s="602">
        <f t="shared" si="298"/>
        <v>181.58855833333337</v>
      </c>
      <c r="S174" s="284">
        <f t="shared" si="298"/>
        <v>124.87041000000001</v>
      </c>
      <c r="T174" s="284">
        <f t="shared" si="298"/>
        <v>-56.718148333333332</v>
      </c>
      <c r="U174" s="284">
        <f t="shared" si="298"/>
        <v>0</v>
      </c>
      <c r="V174" s="284">
        <f t="shared" si="298"/>
        <v>124.87041000000001</v>
      </c>
      <c r="W174" s="298">
        <f t="shared" si="293"/>
        <v>68.765571545967902</v>
      </c>
      <c r="X174" s="589"/>
      <c r="Y174" s="69"/>
    </row>
    <row r="175" spans="1:25" ht="33" customHeight="1" x14ac:dyDescent="0.25">
      <c r="A175" s="24">
        <v>1</v>
      </c>
      <c r="B175" s="24">
        <v>1</v>
      </c>
      <c r="C175" s="162" t="s">
        <v>62</v>
      </c>
      <c r="D175" s="300">
        <v>84</v>
      </c>
      <c r="E175" s="606">
        <f>ROUND(D175/7*5,0)</f>
        <v>60</v>
      </c>
      <c r="F175" s="330">
        <v>110</v>
      </c>
      <c r="G175" s="300">
        <f t="shared" si="288"/>
        <v>183.33333333333331</v>
      </c>
      <c r="H175" s="284">
        <v>171.9</v>
      </c>
      <c r="I175" s="284">
        <v>171.9</v>
      </c>
      <c r="J175" s="284">
        <v>171.9</v>
      </c>
      <c r="K175" s="284">
        <v>42.975000000000001</v>
      </c>
      <c r="L175" s="284">
        <v>42.975000000000001</v>
      </c>
      <c r="M175" s="284">
        <v>42.975000000000001</v>
      </c>
      <c r="N175" s="284">
        <v>42.975000000000001</v>
      </c>
      <c r="O175" s="284">
        <v>42.975000000000001</v>
      </c>
      <c r="P175" s="284">
        <v>99.62360000000001</v>
      </c>
      <c r="Q175" s="284">
        <v>95.039600000000007</v>
      </c>
      <c r="R175" s="602">
        <f t="shared" ref="R175" si="303">H175/12*$C$3+(I175-H175)/11*9+(J175-I175)/10*8+(K175-J175)/9*7+(L175-K175)/8*6+(M175-L175)/7*5+(N175-M175)/6*4+(O175-N175)/5*3+(P175-O175)/4*2+(Q175-P175)/3*1</f>
        <v>69.771299999999997</v>
      </c>
      <c r="S175" s="284">
        <f t="shared" ref="S175:S178" si="304">V175-U175</f>
        <v>124.87041000000001</v>
      </c>
      <c r="T175" s="285">
        <f t="shared" si="186"/>
        <v>55.09911000000001</v>
      </c>
      <c r="U175" s="285">
        <v>0</v>
      </c>
      <c r="V175" s="285">
        <v>124.87041000000001</v>
      </c>
      <c r="W175" s="300">
        <f t="shared" si="293"/>
        <v>178.97102390237822</v>
      </c>
      <c r="X175" s="589"/>
      <c r="Y175" s="69"/>
    </row>
    <row r="176" spans="1:25" ht="33" customHeight="1" x14ac:dyDescent="0.25">
      <c r="C176" s="621" t="s">
        <v>89</v>
      </c>
      <c r="D176" s="300"/>
      <c r="E176" s="606"/>
      <c r="F176" s="330"/>
      <c r="G176" s="300"/>
      <c r="H176" s="284"/>
      <c r="I176" s="284"/>
      <c r="J176" s="284"/>
      <c r="K176" s="284"/>
      <c r="L176" s="284"/>
      <c r="M176" s="284"/>
      <c r="N176" s="284"/>
      <c r="O176" s="284"/>
      <c r="P176" s="284">
        <v>0</v>
      </c>
      <c r="Q176" s="284">
        <v>0</v>
      </c>
      <c r="R176" s="602"/>
      <c r="S176" s="284"/>
      <c r="T176" s="285"/>
      <c r="U176" s="285"/>
      <c r="V176" s="285"/>
      <c r="W176" s="300"/>
      <c r="X176" s="589"/>
      <c r="Y176" s="69"/>
    </row>
    <row r="177" spans="1:25" ht="58.5" customHeight="1" x14ac:dyDescent="0.25">
      <c r="C177" s="45" t="s">
        <v>72</v>
      </c>
      <c r="D177" s="300">
        <v>48</v>
      </c>
      <c r="E177" s="606">
        <f>ROUND(D177/7*5,0)</f>
        <v>34</v>
      </c>
      <c r="F177" s="330"/>
      <c r="G177" s="300"/>
      <c r="H177" s="284">
        <v>232.05</v>
      </c>
      <c r="I177" s="284">
        <v>232.05</v>
      </c>
      <c r="J177" s="284">
        <v>232.05</v>
      </c>
      <c r="K177" s="284">
        <v>58.012500000000003</v>
      </c>
      <c r="L177" s="284">
        <v>58.012500000000003</v>
      </c>
      <c r="M177" s="284">
        <v>58.012500000000003</v>
      </c>
      <c r="N177" s="284">
        <v>58.012500000000003</v>
      </c>
      <c r="O177" s="284">
        <v>58.012500000000003</v>
      </c>
      <c r="P177" s="284">
        <v>136.5</v>
      </c>
      <c r="Q177" s="284">
        <v>131.04</v>
      </c>
      <c r="R177" s="602">
        <f t="shared" ref="R177:R178" si="305">H177/12*$C$3+(I177-H177)/11*9+(J177-I177)/10*8+(K177-J177)/9*7+(L177-K177)/8*6+(M177-L177)/7*5+(N177-M177)/6*4+(O177-N177)/5*3+(P177-O177)/4*2+(Q177-P177)/3*1</f>
        <v>95.436250000000015</v>
      </c>
      <c r="S177" s="284">
        <f t="shared" si="304"/>
        <v>0</v>
      </c>
      <c r="T177" s="285">
        <f t="shared" si="186"/>
        <v>-95.436250000000015</v>
      </c>
      <c r="U177" s="285"/>
      <c r="V177" s="285"/>
      <c r="W177" s="300">
        <f t="shared" si="293"/>
        <v>0</v>
      </c>
      <c r="X177" s="589"/>
      <c r="Y177" s="69"/>
    </row>
    <row r="178" spans="1:25" ht="51" customHeight="1" thickBot="1" x14ac:dyDescent="0.3">
      <c r="C178" s="45" t="s">
        <v>63</v>
      </c>
      <c r="D178" s="300">
        <v>19</v>
      </c>
      <c r="E178" s="606">
        <f>ROUND(D178/7*5,0)</f>
        <v>14</v>
      </c>
      <c r="F178" s="330"/>
      <c r="G178" s="300"/>
      <c r="H178" s="284">
        <v>40.831000000000003</v>
      </c>
      <c r="I178" s="284">
        <v>40.831000000000003</v>
      </c>
      <c r="J178" s="284">
        <v>40.831000000000003</v>
      </c>
      <c r="K178" s="284">
        <v>10.207750000000001</v>
      </c>
      <c r="L178" s="284">
        <v>10.207750000000001</v>
      </c>
      <c r="M178" s="284">
        <v>10.207750000000001</v>
      </c>
      <c r="N178" s="284">
        <v>10.207750000000001</v>
      </c>
      <c r="O178" s="284">
        <v>10.207750000000001</v>
      </c>
      <c r="P178" s="284">
        <v>23.332000000000001</v>
      </c>
      <c r="Q178" s="284">
        <v>22.165399999999998</v>
      </c>
      <c r="R178" s="602">
        <f t="shared" si="305"/>
        <v>16.38100833333333</v>
      </c>
      <c r="S178" s="284">
        <f t="shared" si="304"/>
        <v>0</v>
      </c>
      <c r="T178" s="285">
        <f t="shared" si="186"/>
        <v>-16.38100833333333</v>
      </c>
      <c r="U178" s="285"/>
      <c r="V178" s="285"/>
      <c r="W178" s="300">
        <f t="shared" si="293"/>
        <v>0</v>
      </c>
      <c r="X178" s="589"/>
      <c r="Y178" s="69"/>
    </row>
    <row r="179" spans="1:25" ht="15.75" thickBot="1" x14ac:dyDescent="0.3">
      <c r="A179" s="24">
        <v>1</v>
      </c>
      <c r="B179" s="24">
        <v>1</v>
      </c>
      <c r="C179" s="78" t="s">
        <v>140</v>
      </c>
      <c r="D179" s="305"/>
      <c r="E179" s="305"/>
      <c r="F179" s="305"/>
      <c r="G179" s="302"/>
      <c r="H179" s="331">
        <f>H174+H171</f>
        <v>1753.7586000000001</v>
      </c>
      <c r="I179" s="331">
        <f t="shared" ref="I179:V179" si="306">I174+I171</f>
        <v>1753.7586000000001</v>
      </c>
      <c r="J179" s="331">
        <f t="shared" ref="J179:K179" si="307">J174+J171</f>
        <v>1753.7586000000001</v>
      </c>
      <c r="K179" s="331">
        <f t="shared" si="307"/>
        <v>438.43965000000003</v>
      </c>
      <c r="L179" s="331">
        <f t="shared" ref="L179:O179" si="308">L174+L171</f>
        <v>438.43965000000003</v>
      </c>
      <c r="M179" s="331">
        <f t="shared" si="308"/>
        <v>438.43965000000003</v>
      </c>
      <c r="N179" s="331">
        <f t="shared" si="308"/>
        <v>438.43965000000003</v>
      </c>
      <c r="O179" s="331">
        <f t="shared" si="308"/>
        <v>438.43965000000003</v>
      </c>
      <c r="P179" s="331">
        <f t="shared" ref="P179:Q179" si="309">P174+P171</f>
        <v>1023.0258700000001</v>
      </c>
      <c r="Q179" s="331">
        <f t="shared" si="309"/>
        <v>976.30146999999999</v>
      </c>
      <c r="R179" s="331">
        <f t="shared" si="306"/>
        <v>715.15795999999989</v>
      </c>
      <c r="S179" s="331">
        <f t="shared" si="306"/>
        <v>390.24207999999999</v>
      </c>
      <c r="T179" s="331">
        <f t="shared" si="306"/>
        <v>-324.91587999999985</v>
      </c>
      <c r="U179" s="331">
        <f t="shared" si="306"/>
        <v>-1.7100199999999999</v>
      </c>
      <c r="V179" s="331">
        <f t="shared" si="306"/>
        <v>388.53206</v>
      </c>
      <c r="W179" s="305">
        <f t="shared" si="293"/>
        <v>54.567256721857646</v>
      </c>
      <c r="X179" s="589"/>
      <c r="Y179" s="69"/>
    </row>
    <row r="180" spans="1:25" ht="15" customHeight="1" x14ac:dyDescent="0.25">
      <c r="A180" s="24">
        <v>1</v>
      </c>
      <c r="B180" s="24">
        <v>1</v>
      </c>
      <c r="C180" s="50"/>
      <c r="D180" s="288"/>
      <c r="E180" s="288"/>
      <c r="F180" s="288"/>
      <c r="G180" s="289"/>
      <c r="H180" s="290"/>
      <c r="I180" s="290"/>
      <c r="J180" s="290"/>
      <c r="K180" s="290"/>
      <c r="L180" s="290"/>
      <c r="M180" s="290"/>
      <c r="N180" s="290"/>
      <c r="O180" s="290"/>
      <c r="P180" s="290"/>
      <c r="Q180" s="290"/>
      <c r="R180" s="290"/>
      <c r="S180" s="290"/>
      <c r="T180" s="290">
        <f t="shared" ref="T180:T226" si="310">S180-R180</f>
        <v>0</v>
      </c>
      <c r="U180" s="290"/>
      <c r="V180" s="290"/>
      <c r="W180" s="288"/>
      <c r="X180" s="589"/>
      <c r="Y180" s="69"/>
    </row>
    <row r="181" spans="1:25" ht="29.25" customHeight="1" x14ac:dyDescent="0.25">
      <c r="A181" s="24">
        <v>1</v>
      </c>
      <c r="B181" s="24">
        <v>1</v>
      </c>
      <c r="C181" s="47" t="s">
        <v>133</v>
      </c>
      <c r="D181" s="281"/>
      <c r="E181" s="281"/>
      <c r="F181" s="281"/>
      <c r="G181" s="281"/>
      <c r="H181" s="283"/>
      <c r="I181" s="283"/>
      <c r="J181" s="283"/>
      <c r="K181" s="283"/>
      <c r="L181" s="283"/>
      <c r="M181" s="283"/>
      <c r="N181" s="283"/>
      <c r="O181" s="283"/>
      <c r="P181" s="283"/>
      <c r="Q181" s="283"/>
      <c r="R181" s="283"/>
      <c r="S181" s="283"/>
      <c r="T181" s="283">
        <f t="shared" si="310"/>
        <v>0</v>
      </c>
      <c r="U181" s="283"/>
      <c r="V181" s="283"/>
      <c r="W181" s="281"/>
      <c r="X181" s="589"/>
      <c r="Y181" s="69"/>
    </row>
    <row r="182" spans="1:25" ht="30" x14ac:dyDescent="0.25">
      <c r="A182" s="24">
        <v>1</v>
      </c>
      <c r="B182" s="24">
        <v>1</v>
      </c>
      <c r="C182" s="131" t="s">
        <v>74</v>
      </c>
      <c r="D182" s="298">
        <f>SUM(D183:D184)</f>
        <v>903</v>
      </c>
      <c r="E182" s="298">
        <f>SUM(E183:E184)</f>
        <v>645</v>
      </c>
      <c r="F182" s="298">
        <f>SUM(F183:F184)</f>
        <v>355</v>
      </c>
      <c r="G182" s="298">
        <f t="shared" ref="G182:G186" si="311">F182/E182*100</f>
        <v>55.038759689922479</v>
      </c>
      <c r="H182" s="283">
        <f t="shared" ref="H182:P182" si="312">SUM(H183:H184)</f>
        <v>4090.5549999999998</v>
      </c>
      <c r="I182" s="283">
        <f t="shared" si="312"/>
        <v>4090.5549999999998</v>
      </c>
      <c r="J182" s="283">
        <f t="shared" si="312"/>
        <v>4090.5549999999998</v>
      </c>
      <c r="K182" s="283">
        <f t="shared" si="312"/>
        <v>1022.63875</v>
      </c>
      <c r="L182" s="283">
        <f t="shared" ref="L182:O182" si="313">SUM(L183:L184)</f>
        <v>1022.63875</v>
      </c>
      <c r="M182" s="283">
        <f t="shared" si="313"/>
        <v>1022.63875</v>
      </c>
      <c r="N182" s="283">
        <f t="shared" si="313"/>
        <v>1022.63875</v>
      </c>
      <c r="O182" s="283">
        <f t="shared" si="313"/>
        <v>1022.63875</v>
      </c>
      <c r="P182" s="283">
        <f t="shared" si="312"/>
        <v>2386.1570800000004</v>
      </c>
      <c r="Q182" s="283">
        <f t="shared" ref="Q182" si="314">SUM(Q183:Q184)</f>
        <v>2272.42668</v>
      </c>
      <c r="R182" s="601">
        <f t="shared" ref="R182:V182" si="315">SUM(R183:R184)</f>
        <v>1666.4877816666676</v>
      </c>
      <c r="S182" s="283">
        <f t="shared" si="315"/>
        <v>840.73572000000013</v>
      </c>
      <c r="T182" s="283">
        <f t="shared" si="315"/>
        <v>-825.75206166666737</v>
      </c>
      <c r="U182" s="283">
        <f t="shared" si="315"/>
        <v>-3.8388800000000001</v>
      </c>
      <c r="V182" s="283">
        <f t="shared" si="315"/>
        <v>836.89684000000011</v>
      </c>
      <c r="W182" s="298">
        <f t="shared" ref="W182:W188" si="316">S182/R182*100</f>
        <v>50.449558001509843</v>
      </c>
      <c r="X182" s="589"/>
      <c r="Y182" s="69"/>
    </row>
    <row r="183" spans="1:25" ht="30" x14ac:dyDescent="0.25">
      <c r="A183" s="24">
        <v>1</v>
      </c>
      <c r="B183" s="24">
        <v>1</v>
      </c>
      <c r="C183" s="45" t="s">
        <v>43</v>
      </c>
      <c r="D183" s="298">
        <v>694</v>
      </c>
      <c r="E183" s="604">
        <f t="shared" ref="E183:E184" si="317">ROUND(D183/7*5,0)</f>
        <v>496</v>
      </c>
      <c r="F183" s="298">
        <v>292</v>
      </c>
      <c r="G183" s="298">
        <f t="shared" si="311"/>
        <v>58.870967741935488</v>
      </c>
      <c r="H183" s="283">
        <v>3486.7</v>
      </c>
      <c r="I183" s="283">
        <v>3486.7</v>
      </c>
      <c r="J183" s="283">
        <v>3486.7</v>
      </c>
      <c r="K183" s="283">
        <v>871.67499999999995</v>
      </c>
      <c r="L183" s="283">
        <v>871.67499999999995</v>
      </c>
      <c r="M183" s="283">
        <v>871.67499999999995</v>
      </c>
      <c r="N183" s="283">
        <v>871.67499999999995</v>
      </c>
      <c r="O183" s="283">
        <v>871.67499999999995</v>
      </c>
      <c r="P183" s="283">
        <v>2033.5057600000002</v>
      </c>
      <c r="Q183" s="283">
        <v>1935.8781600000002</v>
      </c>
      <c r="R183" s="601">
        <f t="shared" ref="R183:R184" si="318">H183/12*$C$3+(I183-H183)/11*9+(J183-I183)/10*8+(K183-J183)/9*7+(L183-K183)/8*6+(M183-L183)/7*5+(N183-M183)/6*4+(O183-N183)/5*3+(P183-O183)/4*2+(Q183-P183)/3*1</f>
        <v>1420.0478466666675</v>
      </c>
      <c r="S183" s="284">
        <f t="shared" ref="S183:S184" si="319">V183-U183</f>
        <v>728.14113000000009</v>
      </c>
      <c r="T183" s="283">
        <f t="shared" si="310"/>
        <v>-691.90671666666742</v>
      </c>
      <c r="U183" s="283">
        <v>-3.8388800000000001</v>
      </c>
      <c r="V183" s="283">
        <v>724.30225000000007</v>
      </c>
      <c r="W183" s="298">
        <f t="shared" si="316"/>
        <v>51.275816635981208</v>
      </c>
      <c r="X183" s="589"/>
      <c r="Y183" s="69"/>
    </row>
    <row r="184" spans="1:25" ht="30" x14ac:dyDescent="0.25">
      <c r="A184" s="24">
        <v>1</v>
      </c>
      <c r="B184" s="24">
        <v>1</v>
      </c>
      <c r="C184" s="45" t="s">
        <v>44</v>
      </c>
      <c r="D184" s="298">
        <v>209</v>
      </c>
      <c r="E184" s="299">
        <f t="shared" si="317"/>
        <v>149</v>
      </c>
      <c r="F184" s="298">
        <v>63</v>
      </c>
      <c r="G184" s="298">
        <f t="shared" si="311"/>
        <v>42.281879194630875</v>
      </c>
      <c r="H184" s="334">
        <v>603.85500000000002</v>
      </c>
      <c r="I184" s="334">
        <v>603.85500000000002</v>
      </c>
      <c r="J184" s="334">
        <v>603.85500000000002</v>
      </c>
      <c r="K184" s="334">
        <v>150.96375</v>
      </c>
      <c r="L184" s="334">
        <v>150.96375</v>
      </c>
      <c r="M184" s="334">
        <v>150.96375</v>
      </c>
      <c r="N184" s="334">
        <v>150.96375</v>
      </c>
      <c r="O184" s="334">
        <v>150.96375</v>
      </c>
      <c r="P184" s="334">
        <v>352.65132</v>
      </c>
      <c r="Q184" s="334">
        <v>336.54852</v>
      </c>
      <c r="R184" s="601">
        <f t="shared" si="318"/>
        <v>246.43993499999999</v>
      </c>
      <c r="S184" s="284">
        <f t="shared" si="319"/>
        <v>112.59459000000001</v>
      </c>
      <c r="T184" s="334">
        <f t="shared" si="310"/>
        <v>-133.84534499999998</v>
      </c>
      <c r="U184" s="334">
        <v>0</v>
      </c>
      <c r="V184" s="334">
        <v>112.59459000000001</v>
      </c>
      <c r="W184" s="298">
        <f t="shared" si="316"/>
        <v>45.688451427322448</v>
      </c>
      <c r="X184" s="589"/>
      <c r="Y184" s="69"/>
    </row>
    <row r="185" spans="1:25" ht="30" x14ac:dyDescent="0.25">
      <c r="A185" s="24">
        <v>1</v>
      </c>
      <c r="B185" s="24">
        <v>1</v>
      </c>
      <c r="C185" s="131" t="s">
        <v>66</v>
      </c>
      <c r="D185" s="300">
        <f>SUM(D186)</f>
        <v>55</v>
      </c>
      <c r="E185" s="300">
        <f t="shared" ref="E185:V185" si="320">SUM(E186)</f>
        <v>39</v>
      </c>
      <c r="F185" s="300">
        <f t="shared" si="320"/>
        <v>13</v>
      </c>
      <c r="G185" s="298">
        <f t="shared" si="311"/>
        <v>33.333333333333329</v>
      </c>
      <c r="H185" s="334">
        <f t="shared" ref="H185:Q185" si="321">SUM(H186)</f>
        <v>114.6</v>
      </c>
      <c r="I185" s="334">
        <f t="shared" si="321"/>
        <v>114.6</v>
      </c>
      <c r="J185" s="334">
        <f t="shared" si="321"/>
        <v>114.6</v>
      </c>
      <c r="K185" s="334">
        <f t="shared" si="321"/>
        <v>28.65</v>
      </c>
      <c r="L185" s="334">
        <f t="shared" si="321"/>
        <v>28.65</v>
      </c>
      <c r="M185" s="334">
        <f t="shared" si="321"/>
        <v>28.65</v>
      </c>
      <c r="N185" s="334">
        <f t="shared" si="321"/>
        <v>28.65</v>
      </c>
      <c r="O185" s="334">
        <f t="shared" si="321"/>
        <v>28.65</v>
      </c>
      <c r="P185" s="334">
        <f t="shared" si="321"/>
        <v>66.849999999999994</v>
      </c>
      <c r="Q185" s="334">
        <f t="shared" si="321"/>
        <v>63.411999999999999</v>
      </c>
      <c r="R185" s="610">
        <f t="shared" si="320"/>
        <v>46.603999999999985</v>
      </c>
      <c r="S185" s="334">
        <f t="shared" si="320"/>
        <v>15.93258</v>
      </c>
      <c r="T185" s="334">
        <f t="shared" si="320"/>
        <v>-30.671419999999983</v>
      </c>
      <c r="U185" s="334">
        <f t="shared" si="320"/>
        <v>0</v>
      </c>
      <c r="V185" s="334">
        <f t="shared" si="320"/>
        <v>15.93258</v>
      </c>
      <c r="W185" s="334">
        <f t="shared" si="316"/>
        <v>34.18715131748349</v>
      </c>
      <c r="X185" s="589"/>
      <c r="Y185" s="69"/>
    </row>
    <row r="186" spans="1:25" ht="30" x14ac:dyDescent="0.25">
      <c r="A186" s="24">
        <v>1</v>
      </c>
      <c r="B186" s="24">
        <v>1</v>
      </c>
      <c r="C186" s="162" t="s">
        <v>62</v>
      </c>
      <c r="D186" s="300">
        <v>55</v>
      </c>
      <c r="E186" s="606">
        <f>ROUND(D186/7*5,0)</f>
        <v>39</v>
      </c>
      <c r="F186" s="300">
        <v>13</v>
      </c>
      <c r="G186" s="300">
        <f t="shared" si="311"/>
        <v>33.333333333333329</v>
      </c>
      <c r="H186" s="334">
        <v>114.6</v>
      </c>
      <c r="I186" s="334">
        <v>114.6</v>
      </c>
      <c r="J186" s="334">
        <v>114.6</v>
      </c>
      <c r="K186" s="334">
        <v>28.65</v>
      </c>
      <c r="L186" s="334">
        <v>28.65</v>
      </c>
      <c r="M186" s="334">
        <v>28.65</v>
      </c>
      <c r="N186" s="334">
        <v>28.65</v>
      </c>
      <c r="O186" s="334">
        <v>28.65</v>
      </c>
      <c r="P186" s="334">
        <v>66.849999999999994</v>
      </c>
      <c r="Q186" s="334">
        <v>63.411999999999999</v>
      </c>
      <c r="R186" s="610">
        <f t="shared" ref="R186" si="322">H186/12*$C$3+(I186-H186)/11*9+(J186-I186)/10*8+(K186-J186)/9*7+(L186-K186)/8*6+(M186-L186)/7*5+(N186-M186)/6*4+(O186-N186)/5*3+(P186-O186)/4*2+(Q186-P186)/3*1</f>
        <v>46.603999999999985</v>
      </c>
      <c r="S186" s="284">
        <f t="shared" ref="S186" si="323">V186-U186</f>
        <v>15.93258</v>
      </c>
      <c r="T186" s="334">
        <f t="shared" si="310"/>
        <v>-30.671419999999983</v>
      </c>
      <c r="U186" s="334">
        <v>0</v>
      </c>
      <c r="V186" s="334">
        <v>15.93258</v>
      </c>
      <c r="W186" s="334">
        <f t="shared" si="316"/>
        <v>34.18715131748349</v>
      </c>
      <c r="X186" s="589"/>
      <c r="Y186" s="69"/>
    </row>
    <row r="187" spans="1:25" ht="45.75" thickBot="1" x14ac:dyDescent="0.3">
      <c r="C187" s="621" t="s">
        <v>89</v>
      </c>
      <c r="D187" s="300"/>
      <c r="E187" s="606"/>
      <c r="F187" s="300"/>
      <c r="G187" s="300"/>
      <c r="H187" s="334"/>
      <c r="I187" s="334"/>
      <c r="J187" s="334"/>
      <c r="K187" s="334"/>
      <c r="L187" s="334"/>
      <c r="M187" s="334"/>
      <c r="N187" s="334"/>
      <c r="O187" s="334"/>
      <c r="P187" s="334"/>
      <c r="Q187" s="334"/>
      <c r="R187" s="610"/>
      <c r="S187" s="284"/>
      <c r="T187" s="334"/>
      <c r="U187" s="334"/>
      <c r="V187" s="334"/>
      <c r="W187" s="334"/>
      <c r="X187" s="589"/>
      <c r="Y187" s="69"/>
    </row>
    <row r="188" spans="1:25" ht="15.75" thickBot="1" x14ac:dyDescent="0.3">
      <c r="A188" s="24">
        <v>1</v>
      </c>
      <c r="B188" s="24">
        <v>1</v>
      </c>
      <c r="C188" s="78" t="s">
        <v>140</v>
      </c>
      <c r="D188" s="305"/>
      <c r="E188" s="305"/>
      <c r="F188" s="305"/>
      <c r="G188" s="302"/>
      <c r="H188" s="331">
        <f t="shared" ref="H188:P188" si="324">H182+H185</f>
        <v>4205.1549999999997</v>
      </c>
      <c r="I188" s="331">
        <f t="shared" si="324"/>
        <v>4205.1549999999997</v>
      </c>
      <c r="J188" s="331">
        <f t="shared" si="324"/>
        <v>4205.1549999999997</v>
      </c>
      <c r="K188" s="331">
        <f t="shared" si="324"/>
        <v>1051.2887499999999</v>
      </c>
      <c r="L188" s="331">
        <f t="shared" ref="L188:O188" si="325">L182+L185</f>
        <v>1051.2887499999999</v>
      </c>
      <c r="M188" s="331">
        <f t="shared" si="325"/>
        <v>1051.2887499999999</v>
      </c>
      <c r="N188" s="331">
        <f t="shared" si="325"/>
        <v>1051.2887499999999</v>
      </c>
      <c r="O188" s="331">
        <f t="shared" si="325"/>
        <v>1051.2887499999999</v>
      </c>
      <c r="P188" s="331">
        <f t="shared" si="324"/>
        <v>2453.0070800000003</v>
      </c>
      <c r="Q188" s="331">
        <f t="shared" ref="Q188" si="326">Q182+Q185</f>
        <v>2335.8386799999998</v>
      </c>
      <c r="R188" s="331">
        <f t="shared" ref="R188:V188" si="327">R182+R185</f>
        <v>1713.0917816666677</v>
      </c>
      <c r="S188" s="331">
        <f t="shared" si="327"/>
        <v>856.66830000000016</v>
      </c>
      <c r="T188" s="331">
        <f t="shared" si="327"/>
        <v>-856.42348166666739</v>
      </c>
      <c r="U188" s="331">
        <f t="shared" si="327"/>
        <v>-3.8388800000000001</v>
      </c>
      <c r="V188" s="331">
        <f t="shared" si="327"/>
        <v>852.82942000000014</v>
      </c>
      <c r="W188" s="305">
        <f t="shared" si="316"/>
        <v>50.007145511289963</v>
      </c>
      <c r="X188" s="589"/>
      <c r="Y188" s="69"/>
    </row>
    <row r="189" spans="1:25" ht="15" customHeight="1" x14ac:dyDescent="0.25">
      <c r="A189" s="24">
        <v>1</v>
      </c>
      <c r="B189" s="24">
        <v>1</v>
      </c>
      <c r="C189" s="53"/>
      <c r="D189" s="319"/>
      <c r="E189" s="319"/>
      <c r="F189" s="319"/>
      <c r="G189" s="315"/>
      <c r="H189" s="338"/>
      <c r="I189" s="338"/>
      <c r="J189" s="338"/>
      <c r="K189" s="338"/>
      <c r="L189" s="338"/>
      <c r="M189" s="338"/>
      <c r="N189" s="338"/>
      <c r="O189" s="338"/>
      <c r="P189" s="338"/>
      <c r="Q189" s="338"/>
      <c r="R189" s="338"/>
      <c r="S189" s="338"/>
      <c r="T189" s="338">
        <f t="shared" si="310"/>
        <v>0</v>
      </c>
      <c r="U189" s="338"/>
      <c r="V189" s="338"/>
      <c r="W189" s="339"/>
      <c r="X189" s="589"/>
      <c r="Y189" s="69"/>
    </row>
    <row r="190" spans="1:25" ht="38.25" customHeight="1" x14ac:dyDescent="0.25">
      <c r="A190" s="24">
        <v>1</v>
      </c>
      <c r="B190" s="24">
        <v>1</v>
      </c>
      <c r="C190" s="108" t="s">
        <v>105</v>
      </c>
      <c r="D190" s="298"/>
      <c r="E190" s="298"/>
      <c r="F190" s="298"/>
      <c r="G190" s="298"/>
      <c r="H190" s="297"/>
      <c r="I190" s="297"/>
      <c r="J190" s="297"/>
      <c r="K190" s="297"/>
      <c r="L190" s="297"/>
      <c r="M190" s="297"/>
      <c r="N190" s="297"/>
      <c r="O190" s="297"/>
      <c r="P190" s="297"/>
      <c r="Q190" s="297"/>
      <c r="R190" s="297"/>
      <c r="S190" s="297"/>
      <c r="T190" s="297">
        <f t="shared" si="310"/>
        <v>0</v>
      </c>
      <c r="U190" s="297"/>
      <c r="V190" s="297"/>
      <c r="W190" s="298"/>
      <c r="X190" s="589"/>
      <c r="Y190" s="69"/>
    </row>
    <row r="191" spans="1:25" ht="30" x14ac:dyDescent="0.25">
      <c r="A191" s="24">
        <v>1</v>
      </c>
      <c r="B191" s="24">
        <v>1</v>
      </c>
      <c r="C191" s="131" t="s">
        <v>74</v>
      </c>
      <c r="D191" s="298">
        <f>SUM(D192:D193)</f>
        <v>578</v>
      </c>
      <c r="E191" s="298">
        <f>SUM(E192:E193)</f>
        <v>413</v>
      </c>
      <c r="F191" s="298">
        <f>SUM(F192:F193)</f>
        <v>269</v>
      </c>
      <c r="G191" s="298">
        <f t="shared" ref="G191:G195" si="328">F191/E191*100</f>
        <v>65.133171912832935</v>
      </c>
      <c r="H191" s="284">
        <f t="shared" ref="H191:P191" si="329">SUM(H192:H193)</f>
        <v>2617.9551999999999</v>
      </c>
      <c r="I191" s="284">
        <f t="shared" si="329"/>
        <v>2617.9551999999999</v>
      </c>
      <c r="J191" s="284">
        <f t="shared" si="329"/>
        <v>2617.9551999999999</v>
      </c>
      <c r="K191" s="284">
        <f t="shared" si="329"/>
        <v>654.48879999999997</v>
      </c>
      <c r="L191" s="284">
        <f t="shared" ref="L191:O191" si="330">SUM(L192:L193)</f>
        <v>654.48879999999997</v>
      </c>
      <c r="M191" s="284">
        <f t="shared" si="330"/>
        <v>654.48879999999997</v>
      </c>
      <c r="N191" s="284">
        <f t="shared" si="330"/>
        <v>654.48879999999997</v>
      </c>
      <c r="O191" s="284">
        <f t="shared" si="330"/>
        <v>654.48879999999997</v>
      </c>
      <c r="P191" s="284">
        <f t="shared" si="329"/>
        <v>1527.1405300000001</v>
      </c>
      <c r="Q191" s="284">
        <f t="shared" ref="Q191" si="331">SUM(Q192:Q193)</f>
        <v>1454.5026499999999</v>
      </c>
      <c r="R191" s="602">
        <f t="shared" ref="R191:V191" si="332">SUM(R192:R193)</f>
        <v>1066.602038333333</v>
      </c>
      <c r="S191" s="284">
        <f t="shared" si="332"/>
        <v>708.11823000000004</v>
      </c>
      <c r="T191" s="284">
        <f t="shared" si="332"/>
        <v>-358.48380833333277</v>
      </c>
      <c r="U191" s="284">
        <f t="shared" si="332"/>
        <v>0</v>
      </c>
      <c r="V191" s="284">
        <f t="shared" si="332"/>
        <v>708.11823000000004</v>
      </c>
      <c r="W191" s="298">
        <f t="shared" ref="W191:W197" si="333">S191/R191*100</f>
        <v>66.390106576816791</v>
      </c>
      <c r="X191" s="589"/>
      <c r="Y191" s="69"/>
    </row>
    <row r="192" spans="1:25" ht="30" x14ac:dyDescent="0.25">
      <c r="A192" s="24">
        <v>1</v>
      </c>
      <c r="B192" s="24">
        <v>1</v>
      </c>
      <c r="C192" s="45" t="s">
        <v>43</v>
      </c>
      <c r="D192" s="298">
        <v>445</v>
      </c>
      <c r="E192" s="604">
        <f t="shared" ref="E192:E193" si="334">ROUND(D192/7*5,0)</f>
        <v>318</v>
      </c>
      <c r="F192" s="298">
        <v>260</v>
      </c>
      <c r="G192" s="298">
        <f t="shared" si="328"/>
        <v>81.761006289308185</v>
      </c>
      <c r="H192" s="284">
        <v>2231.4879999999998</v>
      </c>
      <c r="I192" s="284">
        <v>2231.4879999999998</v>
      </c>
      <c r="J192" s="284">
        <v>2231.4879999999998</v>
      </c>
      <c r="K192" s="284">
        <v>557.87199999999996</v>
      </c>
      <c r="L192" s="284">
        <v>557.87199999999996</v>
      </c>
      <c r="M192" s="284">
        <v>557.87199999999996</v>
      </c>
      <c r="N192" s="284">
        <v>557.87199999999996</v>
      </c>
      <c r="O192" s="284">
        <v>557.87199999999996</v>
      </c>
      <c r="P192" s="284">
        <v>1301.7013300000001</v>
      </c>
      <c r="Q192" s="284">
        <v>1240.3354099999999</v>
      </c>
      <c r="R192" s="602">
        <f t="shared" ref="R192:R193" si="335">H192/12*$C$3+(I192-H192)/11*9+(J192-I192)/10*8+(K192-J192)/9*7+(L192-K192)/8*6+(M192-L192)/7*5+(N192-M192)/6*4+(O192-N192)/5*3+(P192-O192)/4*2+(Q192-P192)/3*1</f>
        <v>909.3313583333329</v>
      </c>
      <c r="S192" s="284">
        <f t="shared" ref="S192:S195" si="336">V192-U192</f>
        <v>694.52631000000008</v>
      </c>
      <c r="T192" s="284">
        <f t="shared" si="310"/>
        <v>-214.80504833333282</v>
      </c>
      <c r="U192" s="284">
        <v>0</v>
      </c>
      <c r="V192" s="284">
        <v>694.52631000000008</v>
      </c>
      <c r="W192" s="298">
        <f t="shared" si="333"/>
        <v>76.377692645831758</v>
      </c>
      <c r="X192" s="589"/>
      <c r="Y192" s="69"/>
    </row>
    <row r="193" spans="1:26" ht="30" x14ac:dyDescent="0.25">
      <c r="A193" s="24">
        <v>1</v>
      </c>
      <c r="B193" s="24">
        <v>1</v>
      </c>
      <c r="C193" s="45" t="s">
        <v>44</v>
      </c>
      <c r="D193" s="298">
        <v>133</v>
      </c>
      <c r="E193" s="299">
        <f t="shared" si="334"/>
        <v>95</v>
      </c>
      <c r="F193" s="298">
        <v>9</v>
      </c>
      <c r="G193" s="298">
        <f t="shared" si="328"/>
        <v>9.4736842105263168</v>
      </c>
      <c r="H193" s="284">
        <v>386.46719999999999</v>
      </c>
      <c r="I193" s="284">
        <v>386.46719999999999</v>
      </c>
      <c r="J193" s="284">
        <v>386.46719999999999</v>
      </c>
      <c r="K193" s="284">
        <v>96.616799999999984</v>
      </c>
      <c r="L193" s="284">
        <v>96.616799999999984</v>
      </c>
      <c r="M193" s="284">
        <v>96.616799999999984</v>
      </c>
      <c r="N193" s="284">
        <v>96.616799999999984</v>
      </c>
      <c r="O193" s="284">
        <v>96.616799999999984</v>
      </c>
      <c r="P193" s="284">
        <v>225.43919999999997</v>
      </c>
      <c r="Q193" s="284">
        <v>214.16723999999999</v>
      </c>
      <c r="R193" s="602">
        <f t="shared" si="335"/>
        <v>157.27067999999997</v>
      </c>
      <c r="S193" s="284">
        <f t="shared" si="336"/>
        <v>13.591920000000002</v>
      </c>
      <c r="T193" s="284">
        <f t="shared" si="310"/>
        <v>-143.67875999999995</v>
      </c>
      <c r="U193" s="284">
        <v>0</v>
      </c>
      <c r="V193" s="284">
        <v>13.591920000000002</v>
      </c>
      <c r="W193" s="298">
        <f t="shared" si="333"/>
        <v>8.6423737724030971</v>
      </c>
      <c r="X193" s="589"/>
      <c r="Y193" s="69"/>
    </row>
    <row r="194" spans="1:26" ht="30" x14ac:dyDescent="0.25">
      <c r="A194" s="24">
        <v>1</v>
      </c>
      <c r="B194" s="24">
        <v>1</v>
      </c>
      <c r="C194" s="131" t="s">
        <v>66</v>
      </c>
      <c r="D194" s="300">
        <f>SUM(D195)</f>
        <v>555</v>
      </c>
      <c r="E194" s="300">
        <f t="shared" ref="E194:V194" si="337">SUM(E195)</f>
        <v>396</v>
      </c>
      <c r="F194" s="300">
        <f t="shared" si="337"/>
        <v>294</v>
      </c>
      <c r="G194" s="298">
        <f t="shared" si="328"/>
        <v>74.242424242424249</v>
      </c>
      <c r="H194" s="284">
        <f t="shared" ref="H194:Q194" si="338">SUM(H195)</f>
        <v>1146</v>
      </c>
      <c r="I194" s="284">
        <f t="shared" si="338"/>
        <v>1146</v>
      </c>
      <c r="J194" s="284">
        <f t="shared" si="338"/>
        <v>1146</v>
      </c>
      <c r="K194" s="284">
        <f t="shared" si="338"/>
        <v>286.5</v>
      </c>
      <c r="L194" s="284">
        <f t="shared" si="338"/>
        <v>286.5</v>
      </c>
      <c r="M194" s="284">
        <f t="shared" si="338"/>
        <v>286.5</v>
      </c>
      <c r="N194" s="284">
        <f t="shared" si="338"/>
        <v>286.5</v>
      </c>
      <c r="O194" s="284">
        <f t="shared" si="338"/>
        <v>286.5</v>
      </c>
      <c r="P194" s="284">
        <f t="shared" si="338"/>
        <v>668.5</v>
      </c>
      <c r="Q194" s="284">
        <f t="shared" si="338"/>
        <v>636.41200000000003</v>
      </c>
      <c r="R194" s="602">
        <f t="shared" si="337"/>
        <v>466.80400000000003</v>
      </c>
      <c r="S194" s="284">
        <f t="shared" si="337"/>
        <v>366.63322000000005</v>
      </c>
      <c r="T194" s="284">
        <f t="shared" si="337"/>
        <v>-100.17077999999998</v>
      </c>
      <c r="U194" s="284">
        <f t="shared" si="337"/>
        <v>0</v>
      </c>
      <c r="V194" s="284">
        <f t="shared" si="337"/>
        <v>366.63322000000005</v>
      </c>
      <c r="W194" s="298">
        <f t="shared" si="333"/>
        <v>78.541147890763582</v>
      </c>
      <c r="X194" s="589"/>
      <c r="Y194" s="69"/>
    </row>
    <row r="195" spans="1:26" ht="30" x14ac:dyDescent="0.25">
      <c r="A195" s="24">
        <v>1</v>
      </c>
      <c r="B195" s="24">
        <v>1</v>
      </c>
      <c r="C195" s="162" t="s">
        <v>62</v>
      </c>
      <c r="D195" s="300">
        <v>555</v>
      </c>
      <c r="E195" s="606">
        <f>ROUND(D195/7*5,0)</f>
        <v>396</v>
      </c>
      <c r="F195" s="300">
        <v>294</v>
      </c>
      <c r="G195" s="300">
        <f t="shared" si="328"/>
        <v>74.242424242424249</v>
      </c>
      <c r="H195" s="284">
        <v>1146</v>
      </c>
      <c r="I195" s="284">
        <v>1146</v>
      </c>
      <c r="J195" s="284">
        <v>1146</v>
      </c>
      <c r="K195" s="284">
        <v>286.5</v>
      </c>
      <c r="L195" s="284">
        <v>286.5</v>
      </c>
      <c r="M195" s="284">
        <v>286.5</v>
      </c>
      <c r="N195" s="284">
        <v>286.5</v>
      </c>
      <c r="O195" s="284">
        <v>286.5</v>
      </c>
      <c r="P195" s="284">
        <v>668.5</v>
      </c>
      <c r="Q195" s="284">
        <v>636.41200000000003</v>
      </c>
      <c r="R195" s="602">
        <f t="shared" ref="R195" si="339">H195/12*$C$3+(I195-H195)/11*9+(J195-I195)/10*8+(K195-J195)/9*7+(L195-K195)/8*6+(M195-L195)/7*5+(N195-M195)/6*4+(O195-N195)/5*3+(P195-O195)/4*2+(Q195-P195)/3*1</f>
        <v>466.80400000000003</v>
      </c>
      <c r="S195" s="284">
        <f t="shared" si="336"/>
        <v>366.63322000000005</v>
      </c>
      <c r="T195" s="284">
        <f t="shared" si="310"/>
        <v>-100.17077999999998</v>
      </c>
      <c r="U195" s="284">
        <v>0</v>
      </c>
      <c r="V195" s="284">
        <v>366.63322000000005</v>
      </c>
      <c r="W195" s="284">
        <f t="shared" si="333"/>
        <v>78.541147890763582</v>
      </c>
      <c r="X195" s="589"/>
      <c r="Y195" s="69"/>
    </row>
    <row r="196" spans="1:26" ht="32.25" customHeight="1" thickBot="1" x14ac:dyDescent="0.3">
      <c r="C196" s="621" t="s">
        <v>89</v>
      </c>
      <c r="D196" s="300"/>
      <c r="E196" s="606"/>
      <c r="F196" s="300"/>
      <c r="G196" s="300"/>
      <c r="H196" s="284"/>
      <c r="I196" s="284"/>
      <c r="J196" s="284"/>
      <c r="K196" s="284"/>
      <c r="L196" s="284"/>
      <c r="M196" s="284"/>
      <c r="N196" s="284"/>
      <c r="O196" s="284"/>
      <c r="P196" s="284"/>
      <c r="Q196" s="284"/>
      <c r="R196" s="602"/>
      <c r="S196" s="284"/>
      <c r="T196" s="284"/>
      <c r="U196" s="284"/>
      <c r="V196" s="287"/>
      <c r="W196" s="328"/>
      <c r="X196" s="589"/>
      <c r="Y196" s="69"/>
    </row>
    <row r="197" spans="1:26" ht="15.75" thickBot="1" x14ac:dyDescent="0.3">
      <c r="A197" s="24">
        <v>1</v>
      </c>
      <c r="B197" s="24">
        <v>1</v>
      </c>
      <c r="C197" s="165" t="s">
        <v>140</v>
      </c>
      <c r="D197" s="345"/>
      <c r="E197" s="345"/>
      <c r="F197" s="345"/>
      <c r="G197" s="346"/>
      <c r="H197" s="347">
        <f t="shared" ref="H197:P197" si="340">H191+H194</f>
        <v>3763.9551999999999</v>
      </c>
      <c r="I197" s="347">
        <f t="shared" si="340"/>
        <v>3763.9551999999999</v>
      </c>
      <c r="J197" s="347">
        <f t="shared" si="340"/>
        <v>3763.9551999999999</v>
      </c>
      <c r="K197" s="347">
        <f t="shared" si="340"/>
        <v>940.98879999999997</v>
      </c>
      <c r="L197" s="347">
        <f t="shared" ref="L197:O197" si="341">L191+L194</f>
        <v>940.98879999999997</v>
      </c>
      <c r="M197" s="347">
        <f t="shared" si="341"/>
        <v>940.98879999999997</v>
      </c>
      <c r="N197" s="347">
        <f t="shared" si="341"/>
        <v>940.98879999999997</v>
      </c>
      <c r="O197" s="347">
        <f t="shared" si="341"/>
        <v>940.98879999999997</v>
      </c>
      <c r="P197" s="347">
        <f t="shared" si="340"/>
        <v>2195.6405300000001</v>
      </c>
      <c r="Q197" s="347">
        <f t="shared" ref="Q197" si="342">Q191+Q194</f>
        <v>2090.9146499999997</v>
      </c>
      <c r="R197" s="347">
        <f t="shared" ref="R197:V197" si="343">R191+R194</f>
        <v>1533.4060383333331</v>
      </c>
      <c r="S197" s="347">
        <f t="shared" si="343"/>
        <v>1074.7514500000002</v>
      </c>
      <c r="T197" s="347">
        <f t="shared" si="343"/>
        <v>-458.65458833333275</v>
      </c>
      <c r="U197" s="347">
        <f t="shared" si="343"/>
        <v>0</v>
      </c>
      <c r="V197" s="347">
        <f t="shared" si="343"/>
        <v>1074.7514500000002</v>
      </c>
      <c r="W197" s="345">
        <f t="shared" si="333"/>
        <v>70.089162500504628</v>
      </c>
      <c r="X197" s="589"/>
      <c r="Y197" s="69"/>
    </row>
    <row r="198" spans="1:26" ht="15" customHeight="1" thickBot="1" x14ac:dyDescent="0.3">
      <c r="A198" s="24">
        <v>1</v>
      </c>
      <c r="B198" s="24">
        <v>1</v>
      </c>
      <c r="C198" s="53"/>
      <c r="D198" s="348"/>
      <c r="E198" s="348"/>
      <c r="F198" s="319"/>
      <c r="G198" s="349"/>
      <c r="H198" s="350"/>
      <c r="I198" s="350"/>
      <c r="J198" s="350"/>
      <c r="K198" s="350"/>
      <c r="L198" s="350"/>
      <c r="M198" s="350"/>
      <c r="N198" s="350"/>
      <c r="O198" s="350"/>
      <c r="P198" s="350"/>
      <c r="Q198" s="350"/>
      <c r="R198" s="350"/>
      <c r="S198" s="338"/>
      <c r="T198" s="338">
        <f t="shared" si="310"/>
        <v>0</v>
      </c>
      <c r="U198" s="338"/>
      <c r="V198" s="338"/>
      <c r="W198" s="351"/>
      <c r="X198" s="589"/>
      <c r="Y198" s="69"/>
    </row>
    <row r="199" spans="1:26" ht="15" customHeight="1" x14ac:dyDescent="0.25">
      <c r="A199" s="24">
        <v>1</v>
      </c>
      <c r="B199" s="24">
        <v>1</v>
      </c>
      <c r="C199" s="160" t="s">
        <v>32</v>
      </c>
      <c r="D199" s="352"/>
      <c r="E199" s="352"/>
      <c r="F199" s="353"/>
      <c r="G199" s="352"/>
      <c r="H199" s="354"/>
      <c r="I199" s="354"/>
      <c r="J199" s="354"/>
      <c r="K199" s="354"/>
      <c r="L199" s="354"/>
      <c r="M199" s="354"/>
      <c r="N199" s="354"/>
      <c r="O199" s="354"/>
      <c r="P199" s="354"/>
      <c r="Q199" s="354"/>
      <c r="R199" s="354"/>
      <c r="S199" s="355"/>
      <c r="T199" s="355"/>
      <c r="U199" s="355"/>
      <c r="V199" s="355"/>
      <c r="W199" s="352"/>
      <c r="X199" s="589"/>
      <c r="Y199" s="69"/>
    </row>
    <row r="200" spans="1:26" s="70" customFormat="1" ht="33.75" customHeight="1" x14ac:dyDescent="0.25">
      <c r="A200" s="24">
        <v>1</v>
      </c>
      <c r="B200" s="24">
        <v>1</v>
      </c>
      <c r="C200" s="198" t="s">
        <v>74</v>
      </c>
      <c r="D200" s="356">
        <f>SUM(D191,D182,D171,D158,D149,D140,D131,D122,D113,D100,D91,D78,D65,D56,D47,D38,D29,D11,D20)</f>
        <v>84449</v>
      </c>
      <c r="E200" s="356">
        <f>SUM(E191,E182,E171,E158,E149,E140,E131,E122,E113,E100,E91,E78,E65,E56,E47,E38,E29,E11,E20)</f>
        <v>60322</v>
      </c>
      <c r="F200" s="356">
        <f>SUM(F191,F182,F171,F158,F149,F140,F131,F122,F113,F100,F91,F78,F65,F56,F47,F38,F29,F11,F20)</f>
        <v>47689</v>
      </c>
      <c r="G200" s="357">
        <f t="shared" ref="G200:G209" si="344">F200/E200*100</f>
        <v>79.057391996286597</v>
      </c>
      <c r="H200" s="358">
        <f t="shared" ref="H200:V200" si="345">SUM(H191,H182,H171,H158,H149,H140,H131,H122,H113,H100,H91,H78,H65,H56,H47,H38,H29,H11,H20)</f>
        <v>390203.8543200001</v>
      </c>
      <c r="I200" s="358">
        <f t="shared" si="345"/>
        <v>390203.8543200001</v>
      </c>
      <c r="J200" s="358">
        <f t="shared" ref="J200:K200" si="346">SUM(J191,J182,J171,J158,J149,J140,J131,J122,J113,J100,J91,J78,J65,J56,J47,J38,J29,J11,J20)</f>
        <v>390203.8543200001</v>
      </c>
      <c r="K200" s="358">
        <f t="shared" si="346"/>
        <v>97550.963580000025</v>
      </c>
      <c r="L200" s="358">
        <f t="shared" ref="L200:O200" si="347">SUM(L191,L182,L171,L158,L149,L140,L131,L122,L113,L100,L91,L78,L65,L56,L47,L38,L29,L11,L20)</f>
        <v>97550.963580000025</v>
      </c>
      <c r="M200" s="358">
        <f t="shared" si="347"/>
        <v>97550.963580000025</v>
      </c>
      <c r="N200" s="358">
        <f t="shared" si="347"/>
        <v>97550.963580000025</v>
      </c>
      <c r="O200" s="358">
        <f t="shared" si="347"/>
        <v>97550.963580000025</v>
      </c>
      <c r="P200" s="358">
        <f t="shared" ref="P200:Q200" si="348">SUM(P191,P182,P171,P158,P149,P140,P131,P122,P113,P100,P91,P78,P65,P56,P47,P38,P29,P11,P20)</f>
        <v>227618.91501</v>
      </c>
      <c r="Q200" s="358">
        <f t="shared" si="348"/>
        <v>216774.16985999999</v>
      </c>
      <c r="R200" s="358">
        <f t="shared" si="345"/>
        <v>158970.02424500001</v>
      </c>
      <c r="S200" s="358">
        <f t="shared" si="345"/>
        <v>124619.16054999997</v>
      </c>
      <c r="T200" s="358">
        <f t="shared" si="345"/>
        <v>-34350.863695000022</v>
      </c>
      <c r="U200" s="358">
        <f t="shared" si="345"/>
        <v>-385.35316</v>
      </c>
      <c r="V200" s="358">
        <f t="shared" si="345"/>
        <v>124233.80738999999</v>
      </c>
      <c r="W200" s="358">
        <f t="shared" ref="W200:W209" si="349">S200/R200*100</f>
        <v>78.391609450811004</v>
      </c>
      <c r="X200" s="589"/>
      <c r="Y200" s="69"/>
      <c r="Z200" s="242"/>
    </row>
    <row r="201" spans="1:26" s="70" customFormat="1" ht="30" customHeight="1" x14ac:dyDescent="0.25">
      <c r="A201" s="24">
        <v>1</v>
      </c>
      <c r="B201" s="24">
        <v>1</v>
      </c>
      <c r="C201" s="166" t="s">
        <v>43</v>
      </c>
      <c r="D201" s="356">
        <f t="shared" ref="D201:F202" si="350">SUM(D192,D183,D172,D159,D114,D101,D92,D79,D66,D57,D48,D39,D12)</f>
        <v>64463</v>
      </c>
      <c r="E201" s="356">
        <f t="shared" si="350"/>
        <v>46045</v>
      </c>
      <c r="F201" s="356">
        <f t="shared" si="350"/>
        <v>33645</v>
      </c>
      <c r="G201" s="357">
        <f t="shared" si="344"/>
        <v>73.069822999239875</v>
      </c>
      <c r="H201" s="358">
        <f t="shared" ref="H201:V201" si="351">SUM(H192,H183,H172,H159,H114,H101,H92,H79,H66,H57,H48,H39,H12)</f>
        <v>323657.80887999997</v>
      </c>
      <c r="I201" s="358">
        <f t="shared" si="351"/>
        <v>323657.80887999997</v>
      </c>
      <c r="J201" s="358">
        <f t="shared" ref="J201:K201" si="352">SUM(J192,J183,J172,J159,J114,J101,J92,J79,J66,J57,J48,J39,J12)</f>
        <v>323657.80887999997</v>
      </c>
      <c r="K201" s="358">
        <f t="shared" si="352"/>
        <v>80914.452219999992</v>
      </c>
      <c r="L201" s="358">
        <f t="shared" ref="L201:O201" si="353">SUM(L192,L183,L172,L159,L114,L101,L92,L79,L66,L57,L48,L39,L12)</f>
        <v>80914.452219999992</v>
      </c>
      <c r="M201" s="358">
        <f t="shared" si="353"/>
        <v>80914.452219999992</v>
      </c>
      <c r="N201" s="358">
        <f t="shared" si="353"/>
        <v>80914.452219999992</v>
      </c>
      <c r="O201" s="358">
        <f t="shared" si="353"/>
        <v>80914.452219999992</v>
      </c>
      <c r="P201" s="358">
        <f t="shared" ref="P201:Q201" si="354">SUM(P192,P183,P172,P159,P114,P101,P92,P79,P66,P57,P48,P39,P12)</f>
        <v>188788.60573000001</v>
      </c>
      <c r="Q201" s="358">
        <f t="shared" si="354"/>
        <v>179801.28781000004</v>
      </c>
      <c r="R201" s="358">
        <f t="shared" si="351"/>
        <v>131855.75633500001</v>
      </c>
      <c r="S201" s="358">
        <f t="shared" si="351"/>
        <v>96177.952720000001</v>
      </c>
      <c r="T201" s="358">
        <f t="shared" si="351"/>
        <v>-35677.803615000012</v>
      </c>
      <c r="U201" s="358">
        <f t="shared" si="351"/>
        <v>-331.90258999999998</v>
      </c>
      <c r="V201" s="358">
        <f t="shared" si="351"/>
        <v>95846.050130000003</v>
      </c>
      <c r="W201" s="358">
        <f t="shared" si="349"/>
        <v>72.941792905608906</v>
      </c>
      <c r="X201" s="589"/>
      <c r="Y201" s="69"/>
      <c r="Z201" s="242"/>
    </row>
    <row r="202" spans="1:26" s="70" customFormat="1" ht="30" customHeight="1" x14ac:dyDescent="0.25">
      <c r="A202" s="24">
        <v>1</v>
      </c>
      <c r="B202" s="24">
        <v>1</v>
      </c>
      <c r="C202" s="166" t="s">
        <v>44</v>
      </c>
      <c r="D202" s="356">
        <f t="shared" si="350"/>
        <v>18987</v>
      </c>
      <c r="E202" s="356">
        <f t="shared" si="350"/>
        <v>13562</v>
      </c>
      <c r="F202" s="356">
        <f t="shared" si="350"/>
        <v>12914</v>
      </c>
      <c r="G202" s="357">
        <f t="shared" si="344"/>
        <v>95.221943666125938</v>
      </c>
      <c r="H202" s="358">
        <f t="shared" ref="H202:V202" si="355">SUM(H193,H184,H173,H160,H115,H102,H93,H80,H67,H58,H49,H40,H13)</f>
        <v>55032.929279999997</v>
      </c>
      <c r="I202" s="358">
        <f t="shared" si="355"/>
        <v>55032.929279999997</v>
      </c>
      <c r="J202" s="358">
        <f t="shared" ref="J202:K202" si="356">SUM(J193,J184,J173,J160,J115,J102,J93,J80,J67,J58,J49,J40,J13)</f>
        <v>55032.929279999997</v>
      </c>
      <c r="K202" s="358">
        <f t="shared" si="356"/>
        <v>13758.232319999999</v>
      </c>
      <c r="L202" s="358">
        <f t="shared" ref="L202:O202" si="357">SUM(L193,L184,L173,L160,L115,L102,L93,L80,L67,L58,L49,L40,L13)</f>
        <v>13758.232319999999</v>
      </c>
      <c r="M202" s="358">
        <f t="shared" si="357"/>
        <v>13758.232319999999</v>
      </c>
      <c r="N202" s="358">
        <f t="shared" si="357"/>
        <v>13758.232319999999</v>
      </c>
      <c r="O202" s="358">
        <f t="shared" si="357"/>
        <v>13758.232319999999</v>
      </c>
      <c r="P202" s="358">
        <f t="shared" ref="P202:Q202" si="358">SUM(P193,P184,P173,P160,P115,P102,P93,P80,P67,P58,P49,P40,P13)</f>
        <v>32104.15236</v>
      </c>
      <c r="Q202" s="358">
        <f t="shared" si="358"/>
        <v>30574.38636</v>
      </c>
      <c r="R202" s="358">
        <f t="shared" si="355"/>
        <v>22421.270339999999</v>
      </c>
      <c r="S202" s="358">
        <f t="shared" si="355"/>
        <v>21203.541689999991</v>
      </c>
      <c r="T202" s="358">
        <f t="shared" si="355"/>
        <v>-1217.7286500000102</v>
      </c>
      <c r="U202" s="358">
        <f t="shared" si="355"/>
        <v>-32.288130000000002</v>
      </c>
      <c r="V202" s="358">
        <f t="shared" si="355"/>
        <v>21171.253559999986</v>
      </c>
      <c r="W202" s="358">
        <f t="shared" si="349"/>
        <v>94.568868616567386</v>
      </c>
      <c r="X202" s="589"/>
      <c r="Y202" s="69"/>
      <c r="Z202" s="242"/>
    </row>
    <row r="203" spans="1:26" s="70" customFormat="1" ht="44.25" customHeight="1" x14ac:dyDescent="0.25">
      <c r="A203" s="24">
        <v>1</v>
      </c>
      <c r="B203" s="24">
        <v>1</v>
      </c>
      <c r="C203" s="166" t="s">
        <v>68</v>
      </c>
      <c r="D203" s="356">
        <f>SUM(D150,D141,D132,D123,D103,D81,D68,D30,D21)</f>
        <v>405</v>
      </c>
      <c r="E203" s="356">
        <f>SUM(E150,E141,E132,E123,E103,E81,E68,E30,E21)</f>
        <v>291</v>
      </c>
      <c r="F203" s="356">
        <f>SUM(F150,F141,F132,F123,F103,F81,F68,F30,F21)</f>
        <v>462</v>
      </c>
      <c r="G203" s="357">
        <f t="shared" si="344"/>
        <v>158.76288659793815</v>
      </c>
      <c r="H203" s="358">
        <f t="shared" ref="H203:V203" si="359">SUM(H150,H141,H132,H123,H103,H81,H68,H30,H21)</f>
        <v>4670.7787099999996</v>
      </c>
      <c r="I203" s="358">
        <f t="shared" si="359"/>
        <v>4670.7787099999996</v>
      </c>
      <c r="J203" s="358">
        <f t="shared" ref="J203:K203" si="360">SUM(J150,J141,J132,J123,J103,J81,J68,J30,J21)</f>
        <v>4670.7787099999996</v>
      </c>
      <c r="K203" s="358">
        <f t="shared" si="360"/>
        <v>1167.6946774999999</v>
      </c>
      <c r="L203" s="358">
        <f t="shared" ref="L203:O203" si="361">SUM(L150,L141,L132,L123,L103,L81,L68,L30,L21)</f>
        <v>1167.6946774999999</v>
      </c>
      <c r="M203" s="358">
        <f t="shared" si="361"/>
        <v>1167.6946774999999</v>
      </c>
      <c r="N203" s="358">
        <f t="shared" si="361"/>
        <v>1167.6946774999999</v>
      </c>
      <c r="O203" s="358">
        <f t="shared" si="361"/>
        <v>1167.6946774999999</v>
      </c>
      <c r="P203" s="358">
        <f t="shared" ref="P203:Q203" si="362">SUM(P150,P141,P132,P123,P103,P81,P68,P30,P21)</f>
        <v>2717.1253999999999</v>
      </c>
      <c r="Q203" s="358">
        <f t="shared" si="362"/>
        <v>2582.2060699999997</v>
      </c>
      <c r="R203" s="358">
        <f t="shared" si="359"/>
        <v>1897.4369287499999</v>
      </c>
      <c r="S203" s="358">
        <f t="shared" si="359"/>
        <v>2960.50758</v>
      </c>
      <c r="T203" s="358">
        <f t="shared" si="359"/>
        <v>1063.0706512500001</v>
      </c>
      <c r="U203" s="358">
        <f t="shared" si="359"/>
        <v>-7.9426500000000004</v>
      </c>
      <c r="V203" s="358">
        <f t="shared" si="359"/>
        <v>2952.5649299999995</v>
      </c>
      <c r="W203" s="358">
        <f t="shared" si="349"/>
        <v>156.02666603260082</v>
      </c>
      <c r="X203" s="589"/>
      <c r="Y203" s="69"/>
      <c r="Z203" s="242"/>
    </row>
    <row r="204" spans="1:26" s="70" customFormat="1" ht="30" customHeight="1" x14ac:dyDescent="0.25">
      <c r="A204" s="24">
        <v>1</v>
      </c>
      <c r="B204" s="24">
        <v>1</v>
      </c>
      <c r="C204" s="166" t="s">
        <v>69</v>
      </c>
      <c r="D204" s="356">
        <f>SUM(D151,D142,D133,D124,D104,D82,D69,D31,D22,D162)</f>
        <v>594</v>
      </c>
      <c r="E204" s="356">
        <f>SUM(E151,E142,E133,E124,E104,E82,E69,E31,E22,E162)</f>
        <v>424</v>
      </c>
      <c r="F204" s="356">
        <f>SUM(F151,F142,F133,F124,F104,F82,F69,F31,F22,F162)</f>
        <v>668</v>
      </c>
      <c r="G204" s="357">
        <f t="shared" si="344"/>
        <v>157.54716981132074</v>
      </c>
      <c r="H204" s="356">
        <f t="shared" ref="H204:V204" si="363">SUM(H151,H142,H133,H124,H104,H82,H69,H31,H22,H162)</f>
        <v>6842.33745</v>
      </c>
      <c r="I204" s="356">
        <f t="shared" si="363"/>
        <v>6842.33745</v>
      </c>
      <c r="J204" s="356">
        <f t="shared" ref="J204:K204" si="364">SUM(J151,J142,J133,J124,J104,J82,J69,J31,J22,J162)</f>
        <v>6842.33745</v>
      </c>
      <c r="K204" s="356">
        <f t="shared" si="364"/>
        <v>1710.5843625</v>
      </c>
      <c r="L204" s="356">
        <f t="shared" ref="L204:O204" si="365">SUM(L151,L142,L133,L124,L104,L82,L69,L31,L22,L162)</f>
        <v>1710.5843625</v>
      </c>
      <c r="M204" s="356">
        <f t="shared" si="365"/>
        <v>1710.5843625</v>
      </c>
      <c r="N204" s="356">
        <f t="shared" si="365"/>
        <v>1710.5843625</v>
      </c>
      <c r="O204" s="356">
        <f t="shared" si="365"/>
        <v>1710.5843625</v>
      </c>
      <c r="P204" s="356">
        <f t="shared" ref="P204:Q204" si="366">SUM(P151,P142,P133,P124,P104,P82,P69,P31,P22,P162)</f>
        <v>4009.03152</v>
      </c>
      <c r="Q204" s="356">
        <f t="shared" si="366"/>
        <v>3816.2896199999996</v>
      </c>
      <c r="R204" s="356">
        <f t="shared" si="363"/>
        <v>2795.5606412500001</v>
      </c>
      <c r="S204" s="356">
        <f t="shared" si="363"/>
        <v>4277.1585599999999</v>
      </c>
      <c r="T204" s="356">
        <f t="shared" si="363"/>
        <v>1481.59791875</v>
      </c>
      <c r="U204" s="356">
        <f t="shared" si="363"/>
        <v>-13.21979</v>
      </c>
      <c r="V204" s="356">
        <f t="shared" si="363"/>
        <v>4263.9387699999997</v>
      </c>
      <c r="W204" s="358">
        <f t="shared" si="349"/>
        <v>152.99823931157943</v>
      </c>
      <c r="X204" s="589"/>
      <c r="Y204" s="69"/>
      <c r="Z204" s="242"/>
    </row>
    <row r="205" spans="1:26" s="70" customFormat="1" ht="45" customHeight="1" x14ac:dyDescent="0.25">
      <c r="A205" s="24">
        <v>1</v>
      </c>
      <c r="B205" s="24">
        <v>1</v>
      </c>
      <c r="C205" s="198" t="s">
        <v>66</v>
      </c>
      <c r="D205" s="356">
        <f>SUM(D194,D185,D174,D163,D152,D143,D134,D125,D116,D105,D94,D83,D70,D59,D50,D41,D32,D23,D14)</f>
        <v>101043</v>
      </c>
      <c r="E205" s="356">
        <f>SUM(E194,E185,E174,E163,E152,E143,E134,E125,E116,E105,E94,E83,E70,E59,E50,E41,E32,E23,E14)</f>
        <v>72093</v>
      </c>
      <c r="F205" s="356">
        <f>SUM(F194,F185,F174,F163,F152,F143,F134,F125,F116,F105,F94,F83,F70,F59,F50,F41,F32,F23,F14)</f>
        <v>71961</v>
      </c>
      <c r="G205" s="357">
        <f t="shared" si="344"/>
        <v>99.816903166742961</v>
      </c>
      <c r="H205" s="358">
        <f t="shared" ref="H205:V205" si="367">SUM(H194,H185,H174,H163,H152,H143,H134,H125,H116,H105,H94,H83,H70,H59,H50,H41,H32,H23,H14)</f>
        <v>379462.52100000001</v>
      </c>
      <c r="I205" s="358">
        <f t="shared" si="367"/>
        <v>379462.52100000001</v>
      </c>
      <c r="J205" s="358">
        <f t="shared" ref="J205:K205" si="368">SUM(J194,J185,J174,J163,J152,J143,J134,J125,J116,J105,J94,J83,J70,J59,J50,J41,J32,J23,J14)</f>
        <v>379462.52100000001</v>
      </c>
      <c r="K205" s="358">
        <f t="shared" si="368"/>
        <v>94865.630250000002</v>
      </c>
      <c r="L205" s="358">
        <f t="shared" ref="L205:O205" si="369">SUM(L194,L185,L174,L163,L152,L143,L134,L125,L116,L105,L94,L83,L70,L59,L50,L41,L32,L23,L14)</f>
        <v>94865.630250000002</v>
      </c>
      <c r="M205" s="358">
        <f t="shared" si="369"/>
        <v>94865.630250000002</v>
      </c>
      <c r="N205" s="358">
        <f t="shared" si="369"/>
        <v>94865.630250000002</v>
      </c>
      <c r="O205" s="358">
        <f t="shared" si="369"/>
        <v>94865.630250000002</v>
      </c>
      <c r="P205" s="358">
        <f t="shared" ref="P205:Q205" si="370">SUM(P194,P185,P174,P163,P152,P143,P134,P125,P116,P105,P94,P83,P70,P59,P50,P41,P32,P23,P14)</f>
        <v>221351.20259999999</v>
      </c>
      <c r="Q205" s="358">
        <f t="shared" si="370"/>
        <v>210812.77499999999</v>
      </c>
      <c r="R205" s="358">
        <f t="shared" si="367"/>
        <v>154595.60722499999</v>
      </c>
      <c r="S205" s="358">
        <f t="shared" si="367"/>
        <v>147167.14291999998</v>
      </c>
      <c r="T205" s="358">
        <f t="shared" si="367"/>
        <v>-7428.4643050000032</v>
      </c>
      <c r="U205" s="358">
        <f t="shared" si="367"/>
        <v>-27.358499999999999</v>
      </c>
      <c r="V205" s="358">
        <f t="shared" si="367"/>
        <v>147139.78441999998</v>
      </c>
      <c r="W205" s="358">
        <f t="shared" si="349"/>
        <v>95.194905962503483</v>
      </c>
      <c r="X205" s="589"/>
      <c r="Y205" s="69"/>
      <c r="Z205" s="242"/>
    </row>
    <row r="206" spans="1:26" s="70" customFormat="1" ht="30" x14ac:dyDescent="0.25">
      <c r="A206" s="24">
        <v>1</v>
      </c>
      <c r="B206" s="24">
        <v>1</v>
      </c>
      <c r="C206" s="166" t="s">
        <v>62</v>
      </c>
      <c r="D206" s="356">
        <f t="shared" ref="D206:F207" si="371">SUM(D195,D186,D175,D164,D117,D106,D95,D84,D71,D60,D51,D42,D15)</f>
        <v>24383</v>
      </c>
      <c r="E206" s="356">
        <f t="shared" si="371"/>
        <v>17417</v>
      </c>
      <c r="F206" s="356">
        <f t="shared" si="371"/>
        <v>15511</v>
      </c>
      <c r="G206" s="357">
        <f t="shared" si="344"/>
        <v>89.056668771889534</v>
      </c>
      <c r="H206" s="358">
        <f t="shared" ref="H206:V206" si="372">SUM(H195,H186,H175,H164,H117,H106,H95,H84,H71,H60,H51,H42,H15)</f>
        <v>50301.378000000004</v>
      </c>
      <c r="I206" s="358">
        <f t="shared" si="372"/>
        <v>50301.378000000004</v>
      </c>
      <c r="J206" s="358">
        <f t="shared" ref="J206:K206" si="373">SUM(J195,J186,J175,J164,J117,J106,J95,J84,J71,J60,J51,J42,J15)</f>
        <v>50301.378000000004</v>
      </c>
      <c r="K206" s="358">
        <f t="shared" si="373"/>
        <v>12575.344500000001</v>
      </c>
      <c r="L206" s="358">
        <f t="shared" ref="L206:O206" si="374">SUM(L195,L186,L175,L164,L117,L106,L95,L84,L71,L60,L51,L42,L15)</f>
        <v>12575.344500000001</v>
      </c>
      <c r="M206" s="358">
        <f t="shared" si="374"/>
        <v>12575.344500000001</v>
      </c>
      <c r="N206" s="358">
        <f t="shared" si="374"/>
        <v>12575.344500000001</v>
      </c>
      <c r="O206" s="358">
        <f t="shared" si="374"/>
        <v>12575.344500000001</v>
      </c>
      <c r="P206" s="358">
        <f t="shared" ref="P206:Q206" si="375">SUM(P195,P186,P175,P164,P117,P106,P95,P84,P71,P60,P51,P42,P15)</f>
        <v>29338.004300000001</v>
      </c>
      <c r="Q206" s="358">
        <f t="shared" si="375"/>
        <v>27941.030299999995</v>
      </c>
      <c r="R206" s="358">
        <f t="shared" si="372"/>
        <v>20491.016399999993</v>
      </c>
      <c r="S206" s="358">
        <f t="shared" si="372"/>
        <v>19133.47035</v>
      </c>
      <c r="T206" s="358">
        <f t="shared" si="372"/>
        <v>-1357.5460499999981</v>
      </c>
      <c r="U206" s="358">
        <f t="shared" si="372"/>
        <v>-20.45682</v>
      </c>
      <c r="V206" s="358">
        <f t="shared" si="372"/>
        <v>19113.013529999997</v>
      </c>
      <c r="W206" s="358">
        <f t="shared" si="349"/>
        <v>93.374920875081656</v>
      </c>
      <c r="X206" s="589"/>
      <c r="Y206" s="69"/>
      <c r="Z206" s="242"/>
    </row>
    <row r="207" spans="1:26" s="70" customFormat="1" ht="45" x14ac:dyDescent="0.25">
      <c r="A207" s="24"/>
      <c r="B207" s="24"/>
      <c r="C207" s="166" t="s">
        <v>89</v>
      </c>
      <c r="D207" s="356">
        <f t="shared" si="371"/>
        <v>0</v>
      </c>
      <c r="E207" s="356">
        <f t="shared" si="371"/>
        <v>0</v>
      </c>
      <c r="F207" s="356">
        <f t="shared" si="371"/>
        <v>568</v>
      </c>
      <c r="G207" s="357"/>
      <c r="H207" s="358">
        <f t="shared" ref="H207:V207" si="376">SUM(H196,H187,H176,H165,H118,H107,H96,H85,H72,H61,H52,H43,H16)</f>
        <v>0</v>
      </c>
      <c r="I207" s="358">
        <f t="shared" si="376"/>
        <v>0</v>
      </c>
      <c r="J207" s="358">
        <f t="shared" ref="J207:K207" si="377">SUM(J196,J187,J176,J165,J118,J107,J96,J85,J72,J61,J52,J43,J16)</f>
        <v>0</v>
      </c>
      <c r="K207" s="358">
        <f t="shared" si="377"/>
        <v>0</v>
      </c>
      <c r="L207" s="358">
        <f t="shared" ref="L207:O207" si="378">SUM(L196,L187,L176,L165,L118,L107,L96,L85,L72,L61,L52,L43,L16)</f>
        <v>0</v>
      </c>
      <c r="M207" s="358">
        <f t="shared" si="378"/>
        <v>0</v>
      </c>
      <c r="N207" s="358">
        <f t="shared" si="378"/>
        <v>0</v>
      </c>
      <c r="O207" s="358">
        <f t="shared" si="378"/>
        <v>0</v>
      </c>
      <c r="P207" s="358">
        <f t="shared" ref="P207:Q207" si="379">SUM(P196,P187,P176,P165,P118,P107,P96,P85,P72,P61,P52,P43,P16)</f>
        <v>0</v>
      </c>
      <c r="Q207" s="358">
        <f t="shared" si="379"/>
        <v>0</v>
      </c>
      <c r="R207" s="358">
        <f t="shared" si="376"/>
        <v>0</v>
      </c>
      <c r="S207" s="358">
        <f t="shared" si="376"/>
        <v>0</v>
      </c>
      <c r="T207" s="358">
        <f t="shared" si="376"/>
        <v>0</v>
      </c>
      <c r="U207" s="358">
        <f t="shared" si="376"/>
        <v>-1.6552600000000002</v>
      </c>
      <c r="V207" s="358">
        <f t="shared" si="376"/>
        <v>709.05325999999991</v>
      </c>
      <c r="W207" s="358"/>
      <c r="X207" s="589"/>
      <c r="Y207" s="69"/>
      <c r="Z207" s="242"/>
    </row>
    <row r="208" spans="1:26" s="70" customFormat="1" ht="63.75" customHeight="1" x14ac:dyDescent="0.25">
      <c r="A208" s="24">
        <v>1</v>
      </c>
      <c r="B208" s="24">
        <v>1</v>
      </c>
      <c r="C208" s="166" t="s">
        <v>73</v>
      </c>
      <c r="D208" s="356">
        <f t="shared" ref="D208:F209" si="380">SUM(D153,D144,D135,D126,D108,D86,D73,D33,D24,D166,D177)</f>
        <v>59768</v>
      </c>
      <c r="E208" s="356">
        <f t="shared" si="380"/>
        <v>42610</v>
      </c>
      <c r="F208" s="356">
        <f t="shared" si="380"/>
        <v>45446</v>
      </c>
      <c r="G208" s="357">
        <f t="shared" si="344"/>
        <v>106.655714620981</v>
      </c>
      <c r="H208" s="358">
        <f t="shared" ref="H208:V208" si="381">SUM(H153,H144,H135,H126,H108,H86,H73,H33,H24,H166,H177)</f>
        <v>293690.67</v>
      </c>
      <c r="I208" s="358">
        <f t="shared" si="381"/>
        <v>293690.67</v>
      </c>
      <c r="J208" s="358">
        <f t="shared" ref="J208:K208" si="382">SUM(J153,J144,J135,J126,J108,J86,J73,J33,J24,J166,J177)</f>
        <v>293690.67</v>
      </c>
      <c r="K208" s="358">
        <f t="shared" si="382"/>
        <v>73422.667499999996</v>
      </c>
      <c r="L208" s="358">
        <f t="shared" ref="L208:O208" si="383">SUM(L153,L144,L135,L126,L108,L86,L73,L33,L24,L166,L177)</f>
        <v>73422.667499999996</v>
      </c>
      <c r="M208" s="358">
        <f t="shared" si="383"/>
        <v>73422.667499999996</v>
      </c>
      <c r="N208" s="358">
        <f t="shared" si="383"/>
        <v>73422.667499999996</v>
      </c>
      <c r="O208" s="358">
        <f t="shared" si="383"/>
        <v>73422.667499999996</v>
      </c>
      <c r="P208" s="358">
        <f t="shared" ref="P208:Q208" si="384">SUM(P153,P144,P135,P126,P108,P86,P73,P33,P24,P166,P177)</f>
        <v>171320.04749999999</v>
      </c>
      <c r="Q208" s="358">
        <f t="shared" si="384"/>
        <v>163165.53750000003</v>
      </c>
      <c r="R208" s="358">
        <f t="shared" si="381"/>
        <v>119653.18749999999</v>
      </c>
      <c r="S208" s="358">
        <f t="shared" si="381"/>
        <v>113105.82414999999</v>
      </c>
      <c r="T208" s="358">
        <f t="shared" si="381"/>
        <v>-6547.3633500000051</v>
      </c>
      <c r="U208" s="358">
        <f t="shared" si="381"/>
        <v>-6.7715499999999995</v>
      </c>
      <c r="V208" s="358">
        <f t="shared" si="381"/>
        <v>113099.05259999998</v>
      </c>
      <c r="W208" s="358">
        <f t="shared" si="349"/>
        <v>94.528049367677738</v>
      </c>
      <c r="X208" s="589"/>
      <c r="Y208" s="69"/>
      <c r="Z208" s="242"/>
    </row>
    <row r="209" spans="1:27" s="70" customFormat="1" ht="45.75" thickBot="1" x14ac:dyDescent="0.3">
      <c r="A209" s="24">
        <v>1</v>
      </c>
      <c r="B209" s="24">
        <v>1</v>
      </c>
      <c r="C209" s="166" t="s">
        <v>63</v>
      </c>
      <c r="D209" s="356">
        <f t="shared" si="380"/>
        <v>16892</v>
      </c>
      <c r="E209" s="356">
        <f t="shared" si="380"/>
        <v>12066</v>
      </c>
      <c r="F209" s="356">
        <f t="shared" si="380"/>
        <v>11004</v>
      </c>
      <c r="G209" s="357">
        <f t="shared" si="344"/>
        <v>91.198408751864747</v>
      </c>
      <c r="H209" s="358">
        <f t="shared" ref="H209:V209" si="385">SUM(H154,H145,H136,H127,H109,H87,H74,H34,H25,H167,H178)</f>
        <v>35470.472999999998</v>
      </c>
      <c r="I209" s="358">
        <f t="shared" si="385"/>
        <v>35470.472999999998</v>
      </c>
      <c r="J209" s="358">
        <f t="shared" ref="J209:K209" si="386">SUM(J154,J145,J136,J127,J109,J87,J74,J34,J25,J167,J178)</f>
        <v>35470.472999999998</v>
      </c>
      <c r="K209" s="358">
        <f t="shared" si="386"/>
        <v>8867.6182499999995</v>
      </c>
      <c r="L209" s="358">
        <f t="shared" ref="L209:O209" si="387">SUM(L154,L145,L136,L127,L109,L87,L74,L34,L25,L167,L178)</f>
        <v>8867.6182499999995</v>
      </c>
      <c r="M209" s="358">
        <f t="shared" si="387"/>
        <v>8867.6182499999995</v>
      </c>
      <c r="N209" s="358">
        <f t="shared" si="387"/>
        <v>8867.6182499999995</v>
      </c>
      <c r="O209" s="358">
        <f t="shared" si="387"/>
        <v>8867.6182499999995</v>
      </c>
      <c r="P209" s="358">
        <f t="shared" ref="P209:Q209" si="388">SUM(P154,P145,P136,P127,P109,P87,P74,P34,P25,P167,P178)</f>
        <v>20693.150799999996</v>
      </c>
      <c r="Q209" s="358">
        <f t="shared" si="388"/>
        <v>19706.207200000001</v>
      </c>
      <c r="R209" s="358">
        <f t="shared" si="385"/>
        <v>14451.403324999999</v>
      </c>
      <c r="S209" s="358">
        <f t="shared" si="385"/>
        <v>14927.848420000002</v>
      </c>
      <c r="T209" s="358">
        <f t="shared" si="385"/>
        <v>476.44509499999975</v>
      </c>
      <c r="U209" s="358">
        <f t="shared" si="385"/>
        <v>-0.13013</v>
      </c>
      <c r="V209" s="358">
        <f t="shared" si="385"/>
        <v>14927.718290000001</v>
      </c>
      <c r="W209" s="358">
        <f t="shared" si="349"/>
        <v>103.2968777099715</v>
      </c>
      <c r="X209" s="589"/>
      <c r="Y209" s="69"/>
      <c r="Z209" s="242"/>
    </row>
    <row r="210" spans="1:27" s="70" customFormat="1" ht="15" customHeight="1" thickBot="1" x14ac:dyDescent="0.3">
      <c r="A210" s="24">
        <v>1</v>
      </c>
      <c r="B210" s="24">
        <v>1</v>
      </c>
      <c r="C210" s="189" t="s">
        <v>70</v>
      </c>
      <c r="D210" s="359">
        <f t="shared" ref="D210:W210" si="389">SUM(D197,D188,D179,D168,D155,D146,D137,D128,D119,D110,D97,D88,D75,D62,D53,D44,D35,D26,D17)</f>
        <v>0</v>
      </c>
      <c r="E210" s="359">
        <f t="shared" si="389"/>
        <v>0</v>
      </c>
      <c r="F210" s="359">
        <f t="shared" si="389"/>
        <v>0</v>
      </c>
      <c r="G210" s="360">
        <f t="shared" si="389"/>
        <v>0</v>
      </c>
      <c r="H210" s="361">
        <f t="shared" si="389"/>
        <v>769666.37531999999</v>
      </c>
      <c r="I210" s="361">
        <f t="shared" si="389"/>
        <v>769666.37531999999</v>
      </c>
      <c r="J210" s="361">
        <f t="shared" ref="J210:K210" si="390">SUM(J197,J188,J179,J168,J155,J146,J137,J128,J119,J110,J97,J88,J75,J62,J53,J44,J35,J26,J17)</f>
        <v>769666.37531999999</v>
      </c>
      <c r="K210" s="361">
        <f t="shared" si="390"/>
        <v>192416.59383</v>
      </c>
      <c r="L210" s="361">
        <f t="shared" ref="L210:O210" si="391">SUM(L197,L188,L179,L168,L155,L146,L137,L128,L119,L110,L97,L88,L75,L62,L53,L44,L35,L26,L17)</f>
        <v>192416.59383</v>
      </c>
      <c r="M210" s="361">
        <f t="shared" si="391"/>
        <v>192416.59383</v>
      </c>
      <c r="N210" s="361">
        <f t="shared" si="391"/>
        <v>192416.59383</v>
      </c>
      <c r="O210" s="361">
        <f t="shared" si="391"/>
        <v>192416.59383</v>
      </c>
      <c r="P210" s="361">
        <f t="shared" ref="P210:Q210" si="392">SUM(P197,P188,P179,P168,P155,P146,P137,P128,P119,P110,P97,P88,P75,P62,P53,P44,P35,P26,P17)</f>
        <v>448970.11761000007</v>
      </c>
      <c r="Q210" s="361">
        <f t="shared" si="392"/>
        <v>427586.94485999999</v>
      </c>
      <c r="R210" s="361">
        <f t="shared" si="389"/>
        <v>313565.63147000002</v>
      </c>
      <c r="S210" s="361">
        <f t="shared" si="389"/>
        <v>271786.30346999998</v>
      </c>
      <c r="T210" s="361">
        <f t="shared" si="389"/>
        <v>-41779.328000000023</v>
      </c>
      <c r="U210" s="361">
        <f t="shared" si="389"/>
        <v>-412.71166000000005</v>
      </c>
      <c r="V210" s="361">
        <f t="shared" si="389"/>
        <v>271373.59180999995</v>
      </c>
      <c r="W210" s="362">
        <f t="shared" si="389"/>
        <v>1549.7801792146158</v>
      </c>
      <c r="X210" s="589"/>
      <c r="Y210" s="69"/>
      <c r="Z210" s="242"/>
    </row>
    <row r="211" spans="1:27" ht="15" customHeight="1" x14ac:dyDescent="0.25">
      <c r="A211" s="24">
        <v>1</v>
      </c>
      <c r="B211" s="24">
        <v>1</v>
      </c>
      <c r="C211" s="2"/>
      <c r="D211" s="363"/>
      <c r="E211" s="363"/>
      <c r="F211" s="363"/>
      <c r="G211" s="351"/>
      <c r="H211" s="351"/>
      <c r="I211" s="351"/>
      <c r="J211" s="351"/>
      <c r="K211" s="351"/>
      <c r="L211" s="351"/>
      <c r="M211" s="351"/>
      <c r="N211" s="351"/>
      <c r="O211" s="351"/>
      <c r="P211" s="351"/>
      <c r="Q211" s="351"/>
      <c r="R211" s="364"/>
      <c r="S211" s="364"/>
      <c r="T211" s="364">
        <f t="shared" si="310"/>
        <v>0</v>
      </c>
      <c r="U211" s="364"/>
      <c r="V211" s="364"/>
      <c r="W211" s="349"/>
      <c r="X211" s="589"/>
      <c r="Y211" s="69"/>
    </row>
    <row r="212" spans="1:27" ht="15" customHeight="1" thickBot="1" x14ac:dyDescent="0.3">
      <c r="A212" s="24">
        <v>1</v>
      </c>
      <c r="B212" s="24">
        <v>1</v>
      </c>
      <c r="C212" s="113" t="s">
        <v>46</v>
      </c>
      <c r="D212" s="365"/>
      <c r="E212" s="365"/>
      <c r="F212" s="365"/>
      <c r="G212" s="365"/>
      <c r="H212" s="365"/>
      <c r="I212" s="365"/>
      <c r="J212" s="365"/>
      <c r="K212" s="365"/>
      <c r="L212" s="365"/>
      <c r="M212" s="365"/>
      <c r="N212" s="365"/>
      <c r="O212" s="365"/>
      <c r="P212" s="365"/>
      <c r="Q212" s="365"/>
      <c r="R212" s="366"/>
      <c r="S212" s="366"/>
      <c r="T212" s="366">
        <f t="shared" si="310"/>
        <v>0</v>
      </c>
      <c r="U212" s="366"/>
      <c r="V212" s="366"/>
      <c r="W212" s="367"/>
      <c r="X212" s="589"/>
      <c r="Y212" s="69"/>
    </row>
    <row r="213" spans="1:27" ht="29.25" customHeight="1" x14ac:dyDescent="0.25">
      <c r="A213" s="24">
        <v>1</v>
      </c>
      <c r="B213" s="24">
        <v>1</v>
      </c>
      <c r="C213" s="76" t="s">
        <v>106</v>
      </c>
      <c r="D213" s="368"/>
      <c r="E213" s="368"/>
      <c r="F213" s="368"/>
      <c r="G213" s="368"/>
      <c r="H213" s="368"/>
      <c r="I213" s="368"/>
      <c r="J213" s="368"/>
      <c r="K213" s="368"/>
      <c r="L213" s="368"/>
      <c r="M213" s="368"/>
      <c r="N213" s="368"/>
      <c r="O213" s="368"/>
      <c r="P213" s="368"/>
      <c r="Q213" s="368"/>
      <c r="R213" s="369"/>
      <c r="S213" s="320"/>
      <c r="T213" s="320">
        <f t="shared" si="310"/>
        <v>0</v>
      </c>
      <c r="U213" s="320"/>
      <c r="V213" s="320"/>
      <c r="W213" s="368"/>
      <c r="X213" s="589"/>
      <c r="Y213" s="69"/>
    </row>
    <row r="214" spans="1:27" ht="30.75" customHeight="1" x14ac:dyDescent="0.25">
      <c r="A214" s="24">
        <v>1</v>
      </c>
      <c r="B214" s="24">
        <v>1</v>
      </c>
      <c r="C214" s="131" t="s">
        <v>74</v>
      </c>
      <c r="D214" s="298">
        <f>SUM(D215:D218)</f>
        <v>1765</v>
      </c>
      <c r="E214" s="298">
        <f>SUM(E215:E218)</f>
        <v>1261</v>
      </c>
      <c r="F214" s="298">
        <f>SUM(F215:F218)</f>
        <v>1366</v>
      </c>
      <c r="G214" s="298">
        <f t="shared" ref="G214:G223" si="393">F214/E214*100</f>
        <v>108.32672482157018</v>
      </c>
      <c r="H214" s="284">
        <f t="shared" ref="H214:P214" si="394">SUM(H215:H218)</f>
        <v>8708.7715200000002</v>
      </c>
      <c r="I214" s="284">
        <f t="shared" si="394"/>
        <v>8708.7715200000002</v>
      </c>
      <c r="J214" s="284">
        <f t="shared" si="394"/>
        <v>8708.7715200000002</v>
      </c>
      <c r="K214" s="284">
        <f t="shared" si="394"/>
        <v>2177.1928800000001</v>
      </c>
      <c r="L214" s="284">
        <f t="shared" ref="L214:O214" si="395">SUM(L215:L218)</f>
        <v>2177.1928800000001</v>
      </c>
      <c r="M214" s="284">
        <f t="shared" si="395"/>
        <v>2177.1928800000001</v>
      </c>
      <c r="N214" s="284">
        <f t="shared" si="395"/>
        <v>2177.1928800000001</v>
      </c>
      <c r="O214" s="284">
        <f t="shared" si="395"/>
        <v>2177.1928800000001</v>
      </c>
      <c r="P214" s="284">
        <f t="shared" si="394"/>
        <v>5080.11672</v>
      </c>
      <c r="Q214" s="284">
        <f t="shared" ref="Q214" si="396">SUM(Q215:Q218)</f>
        <v>4838.87871</v>
      </c>
      <c r="R214" s="602">
        <f t="shared" ref="R214:V214" si="397">SUM(R215:R218)</f>
        <v>3548.2421300000005</v>
      </c>
      <c r="S214" s="284">
        <f t="shared" si="397"/>
        <v>3951.6670300000005</v>
      </c>
      <c r="T214" s="284">
        <f t="shared" si="397"/>
        <v>403.42490000000043</v>
      </c>
      <c r="U214" s="284">
        <f t="shared" si="397"/>
        <v>-13.36239</v>
      </c>
      <c r="V214" s="284">
        <f t="shared" si="397"/>
        <v>3938.3046400000012</v>
      </c>
      <c r="W214" s="298">
        <f t="shared" ref="W214:W224" si="398">S214/R214*100</f>
        <v>111.36971168312012</v>
      </c>
      <c r="X214" s="589"/>
      <c r="Y214" s="69"/>
      <c r="Z214" s="69"/>
      <c r="AA214" s="49"/>
    </row>
    <row r="215" spans="1:27" ht="31.5" customHeight="1" x14ac:dyDescent="0.25">
      <c r="A215" s="24">
        <v>1</v>
      </c>
      <c r="B215" s="24">
        <v>1</v>
      </c>
      <c r="C215" s="45" t="s">
        <v>43</v>
      </c>
      <c r="D215" s="298">
        <v>1278</v>
      </c>
      <c r="E215" s="604">
        <f t="shared" ref="E215:E218" si="399">ROUND(D215/7*5,0)</f>
        <v>913</v>
      </c>
      <c r="F215" s="298">
        <v>1010</v>
      </c>
      <c r="G215" s="298">
        <f t="shared" si="393"/>
        <v>110.62431544359255</v>
      </c>
      <c r="H215" s="284">
        <v>6415.5280000000002</v>
      </c>
      <c r="I215" s="284">
        <v>6415.5280000000002</v>
      </c>
      <c r="J215" s="284">
        <v>6415.5280000000002</v>
      </c>
      <c r="K215" s="284">
        <v>1603.8820000000001</v>
      </c>
      <c r="L215" s="284">
        <v>1603.8820000000001</v>
      </c>
      <c r="M215" s="284">
        <v>1603.8820000000001</v>
      </c>
      <c r="N215" s="284">
        <v>1603.8820000000001</v>
      </c>
      <c r="O215" s="284">
        <v>1603.8820000000001</v>
      </c>
      <c r="P215" s="284">
        <v>3737.3030400000002</v>
      </c>
      <c r="Q215" s="284">
        <v>3558.7840000000001</v>
      </c>
      <c r="R215" s="602">
        <f t="shared" ref="R215:R218" si="400">H215/12*$C$3+(I215-H215)/11*9+(J215-I215)/10*8+(K215-J215)/9*7+(L215-K215)/8*6+(M215-L215)/7*5+(N215-M215)/6*4+(O215-N215)/5*3+(P215-O215)/4*2+(Q215-P215)/3*1</f>
        <v>2611.0861733333336</v>
      </c>
      <c r="S215" s="284">
        <f t="shared" ref="S215:S218" si="401">V215-U215</f>
        <v>3022.2577500000007</v>
      </c>
      <c r="T215" s="284">
        <f t="shared" si="310"/>
        <v>411.17157666666708</v>
      </c>
      <c r="U215" s="284">
        <v>-10.84455</v>
      </c>
      <c r="V215" s="284">
        <v>3011.4132000000009</v>
      </c>
      <c r="W215" s="298">
        <f t="shared" si="398"/>
        <v>115.74714694849624</v>
      </c>
      <c r="X215" s="589"/>
      <c r="Y215" s="69"/>
      <c r="Z215" s="69"/>
      <c r="AA215" s="49"/>
    </row>
    <row r="216" spans="1:27" ht="30" customHeight="1" x14ac:dyDescent="0.25">
      <c r="A216" s="24">
        <v>1</v>
      </c>
      <c r="B216" s="24">
        <v>1</v>
      </c>
      <c r="C216" s="45" t="s">
        <v>44</v>
      </c>
      <c r="D216" s="298">
        <v>384</v>
      </c>
      <c r="E216" s="299">
        <f t="shared" si="399"/>
        <v>274</v>
      </c>
      <c r="F216" s="298">
        <v>281</v>
      </c>
      <c r="G216" s="298">
        <f t="shared" si="393"/>
        <v>102.55474452554745</v>
      </c>
      <c r="H216" s="284">
        <v>1111.0932</v>
      </c>
      <c r="I216" s="284">
        <v>1111.0932</v>
      </c>
      <c r="J216" s="284">
        <v>1111.0932</v>
      </c>
      <c r="K216" s="284">
        <v>277.77330000000001</v>
      </c>
      <c r="L216" s="284">
        <v>277.77330000000001</v>
      </c>
      <c r="M216" s="284">
        <v>277.77330000000001</v>
      </c>
      <c r="N216" s="284">
        <v>277.77330000000001</v>
      </c>
      <c r="O216" s="284">
        <v>277.77330000000001</v>
      </c>
      <c r="P216" s="284">
        <v>648.94283999999993</v>
      </c>
      <c r="Q216" s="284">
        <v>618.34752000000003</v>
      </c>
      <c r="R216" s="602">
        <f t="shared" si="400"/>
        <v>453.15962999999994</v>
      </c>
      <c r="S216" s="284">
        <f t="shared" si="401"/>
        <v>450.23427999999996</v>
      </c>
      <c r="T216" s="284">
        <f t="shared" si="310"/>
        <v>-2.9253499999999804</v>
      </c>
      <c r="U216" s="284">
        <v>-2.5178400000000001</v>
      </c>
      <c r="V216" s="284">
        <v>447.71643999999998</v>
      </c>
      <c r="W216" s="298">
        <f t="shared" si="398"/>
        <v>99.354454852917954</v>
      </c>
      <c r="X216" s="589"/>
      <c r="Y216" s="69"/>
      <c r="Z216" s="69"/>
      <c r="AA216" s="49"/>
    </row>
    <row r="217" spans="1:27" ht="28.5" customHeight="1" x14ac:dyDescent="0.25">
      <c r="A217" s="24">
        <v>1</v>
      </c>
      <c r="B217" s="24">
        <v>1</v>
      </c>
      <c r="C217" s="45" t="s">
        <v>68</v>
      </c>
      <c r="D217" s="298">
        <v>42</v>
      </c>
      <c r="E217" s="299">
        <f t="shared" si="399"/>
        <v>30</v>
      </c>
      <c r="F217" s="298">
        <v>29</v>
      </c>
      <c r="G217" s="298">
        <f t="shared" si="393"/>
        <v>96.666666666666671</v>
      </c>
      <c r="H217" s="284">
        <v>481.85474999999997</v>
      </c>
      <c r="I217" s="284">
        <v>481.85474999999997</v>
      </c>
      <c r="J217" s="284">
        <v>481.85474999999997</v>
      </c>
      <c r="K217" s="284">
        <v>120.46368749999999</v>
      </c>
      <c r="L217" s="284">
        <v>120.46368749999999</v>
      </c>
      <c r="M217" s="284">
        <v>120.46368749999999</v>
      </c>
      <c r="N217" s="284">
        <v>120.46368749999999</v>
      </c>
      <c r="O217" s="284">
        <v>120.46368749999999</v>
      </c>
      <c r="P217" s="284">
        <v>282.68811999999997</v>
      </c>
      <c r="Q217" s="284">
        <v>269.83865999999995</v>
      </c>
      <c r="R217" s="602">
        <f t="shared" si="400"/>
        <v>197.29275041666665</v>
      </c>
      <c r="S217" s="284">
        <f t="shared" si="401"/>
        <v>185.28100000000001</v>
      </c>
      <c r="T217" s="284">
        <f t="shared" si="310"/>
        <v>-12.011750416666644</v>
      </c>
      <c r="U217" s="284">
        <v>0</v>
      </c>
      <c r="V217" s="284">
        <v>185.28100000000001</v>
      </c>
      <c r="W217" s="298">
        <f t="shared" si="398"/>
        <v>93.911712218873333</v>
      </c>
      <c r="X217" s="589"/>
      <c r="Y217" s="69"/>
      <c r="Z217" s="69"/>
      <c r="AA217" s="49"/>
    </row>
    <row r="218" spans="1:27" ht="33.75" customHeight="1" x14ac:dyDescent="0.25">
      <c r="A218" s="24">
        <v>1</v>
      </c>
      <c r="B218" s="24">
        <v>1</v>
      </c>
      <c r="C218" s="45" t="s">
        <v>69</v>
      </c>
      <c r="D218" s="298">
        <v>61</v>
      </c>
      <c r="E218" s="299">
        <f t="shared" si="399"/>
        <v>44</v>
      </c>
      <c r="F218" s="298">
        <v>46</v>
      </c>
      <c r="G218" s="298">
        <f t="shared" si="393"/>
        <v>104.54545454545455</v>
      </c>
      <c r="H218" s="284">
        <v>700.29557</v>
      </c>
      <c r="I218" s="284">
        <v>700.29557</v>
      </c>
      <c r="J218" s="284">
        <v>700.29557</v>
      </c>
      <c r="K218" s="284">
        <v>175.0738925</v>
      </c>
      <c r="L218" s="284">
        <v>175.0738925</v>
      </c>
      <c r="M218" s="284">
        <v>175.0738925</v>
      </c>
      <c r="N218" s="284">
        <v>175.0738925</v>
      </c>
      <c r="O218" s="284">
        <v>175.0738925</v>
      </c>
      <c r="P218" s="284">
        <v>411.18271999999996</v>
      </c>
      <c r="Q218" s="284">
        <v>391.90852999999998</v>
      </c>
      <c r="R218" s="602">
        <f t="shared" si="400"/>
        <v>286.70357625000003</v>
      </c>
      <c r="S218" s="284">
        <f t="shared" si="401"/>
        <v>293.89400000000001</v>
      </c>
      <c r="T218" s="284">
        <f t="shared" si="310"/>
        <v>7.1904237499999795</v>
      </c>
      <c r="U218" s="284">
        <v>0</v>
      </c>
      <c r="V218" s="284">
        <v>293.89400000000001</v>
      </c>
      <c r="W218" s="298">
        <f t="shared" si="398"/>
        <v>102.5079644432932</v>
      </c>
      <c r="X218" s="589"/>
      <c r="Y218" s="69"/>
      <c r="Z218" s="69"/>
      <c r="AA218" s="49"/>
    </row>
    <row r="219" spans="1:27" ht="30" x14ac:dyDescent="0.25">
      <c r="A219" s="24">
        <v>1</v>
      </c>
      <c r="B219" s="24">
        <v>1</v>
      </c>
      <c r="C219" s="131" t="s">
        <v>66</v>
      </c>
      <c r="D219" s="298">
        <f>D220+D222+D223</f>
        <v>3806</v>
      </c>
      <c r="E219" s="298">
        <f t="shared" ref="E219:F219" si="402">E220+E222+E223</f>
        <v>2718</v>
      </c>
      <c r="F219" s="298">
        <f t="shared" si="402"/>
        <v>1572</v>
      </c>
      <c r="G219" s="298">
        <f t="shared" si="393"/>
        <v>57.836644591611474</v>
      </c>
      <c r="H219" s="284">
        <f t="shared" ref="H219:V219" si="403">H220+H222+H223</f>
        <v>14143.317999999999</v>
      </c>
      <c r="I219" s="284">
        <f t="shared" ref="I219:J219" si="404">I220+I222+I223</f>
        <v>14143.317999999999</v>
      </c>
      <c r="J219" s="284">
        <f t="shared" si="404"/>
        <v>14143.317999999999</v>
      </c>
      <c r="K219" s="284">
        <f t="shared" ref="K219" si="405">K220+K222+K223</f>
        <v>3535.8294999999998</v>
      </c>
      <c r="L219" s="284">
        <f t="shared" ref="L219:O219" si="406">L220+L222+L223</f>
        <v>3535.8294999999998</v>
      </c>
      <c r="M219" s="284">
        <f t="shared" si="406"/>
        <v>3535.8294999999998</v>
      </c>
      <c r="N219" s="284">
        <f t="shared" si="406"/>
        <v>3535.8294999999998</v>
      </c>
      <c r="O219" s="284">
        <f t="shared" si="406"/>
        <v>3535.8294999999998</v>
      </c>
      <c r="P219" s="284">
        <f t="shared" ref="P219:Q219" si="407">P220+P222+P223</f>
        <v>8250.2688399999988</v>
      </c>
      <c r="Q219" s="284">
        <f t="shared" si="407"/>
        <v>7857.5857599999999</v>
      </c>
      <c r="R219" s="602">
        <f t="shared" si="403"/>
        <v>5762.1548099999991</v>
      </c>
      <c r="S219" s="284">
        <f t="shared" si="403"/>
        <v>2184.50369</v>
      </c>
      <c r="T219" s="284">
        <f t="shared" si="403"/>
        <v>-3577.6511199999986</v>
      </c>
      <c r="U219" s="284">
        <f t="shared" si="403"/>
        <v>-85.618880000000004</v>
      </c>
      <c r="V219" s="284">
        <f t="shared" si="403"/>
        <v>2098.88481</v>
      </c>
      <c r="W219" s="298">
        <f t="shared" si="398"/>
        <v>37.911228733543872</v>
      </c>
      <c r="X219" s="589"/>
      <c r="Y219" s="69"/>
    </row>
    <row r="220" spans="1:27" ht="30" x14ac:dyDescent="0.25">
      <c r="A220" s="24">
        <v>1</v>
      </c>
      <c r="B220" s="24">
        <v>1</v>
      </c>
      <c r="C220" s="45" t="s">
        <v>62</v>
      </c>
      <c r="D220" s="298">
        <v>667</v>
      </c>
      <c r="E220" s="604">
        <f>ROUND(D220/7*5,0)</f>
        <v>476</v>
      </c>
      <c r="F220" s="298">
        <v>450</v>
      </c>
      <c r="G220" s="298">
        <f t="shared" si="393"/>
        <v>94.537815126050418</v>
      </c>
      <c r="H220" s="284">
        <v>1452</v>
      </c>
      <c r="I220" s="284">
        <v>1452</v>
      </c>
      <c r="J220" s="284">
        <v>1452</v>
      </c>
      <c r="K220" s="284">
        <v>363</v>
      </c>
      <c r="L220" s="284">
        <v>363</v>
      </c>
      <c r="M220" s="284">
        <v>363</v>
      </c>
      <c r="N220" s="284">
        <v>363</v>
      </c>
      <c r="O220" s="284">
        <v>363</v>
      </c>
      <c r="P220" s="284">
        <v>846.35059999999999</v>
      </c>
      <c r="Q220" s="284">
        <v>806.42059999999992</v>
      </c>
      <c r="R220" s="602">
        <f t="shared" ref="R220" si="408">H220/12*$C$3+(I220-H220)/11*9+(J220-I220)/10*8+(K220-J220)/9*7+(L220-K220)/8*6+(M220-L220)/7*5+(N220-M220)/6*4+(O220-N220)/5*3+(P220-O220)/4*2+(Q220-P220)/3*1</f>
        <v>591.36529999999993</v>
      </c>
      <c r="S220" s="284">
        <f t="shared" ref="S220:S223" si="409">V220-U220</f>
        <v>554.76844999999992</v>
      </c>
      <c r="T220" s="284">
        <f t="shared" si="310"/>
        <v>-36.596850000000018</v>
      </c>
      <c r="U220" s="284">
        <v>0</v>
      </c>
      <c r="V220" s="284">
        <v>554.76844999999992</v>
      </c>
      <c r="W220" s="298">
        <f t="shared" si="398"/>
        <v>93.81146475790851</v>
      </c>
      <c r="X220" s="589"/>
      <c r="Y220" s="69"/>
    </row>
    <row r="221" spans="1:27" ht="45" x14ac:dyDescent="0.25">
      <c r="C221" s="621" t="s">
        <v>89</v>
      </c>
      <c r="D221" s="298"/>
      <c r="E221" s="604"/>
      <c r="F221" s="298"/>
      <c r="G221" s="298"/>
      <c r="H221" s="284"/>
      <c r="I221" s="284"/>
      <c r="J221" s="284"/>
      <c r="K221" s="284"/>
      <c r="L221" s="284"/>
      <c r="M221" s="284"/>
      <c r="N221" s="284"/>
      <c r="O221" s="284"/>
      <c r="P221" s="284">
        <v>0</v>
      </c>
      <c r="Q221" s="284">
        <v>0</v>
      </c>
      <c r="R221" s="602"/>
      <c r="S221" s="284"/>
      <c r="T221" s="284"/>
      <c r="U221" s="284"/>
      <c r="V221" s="284"/>
      <c r="W221" s="298"/>
      <c r="X221" s="589"/>
      <c r="Y221" s="69"/>
    </row>
    <row r="222" spans="1:27" ht="54" customHeight="1" x14ac:dyDescent="0.25">
      <c r="A222" s="24">
        <v>1</v>
      </c>
      <c r="B222" s="24">
        <v>1</v>
      </c>
      <c r="C222" s="45" t="s">
        <v>72</v>
      </c>
      <c r="D222" s="298">
        <v>2278</v>
      </c>
      <c r="E222" s="299">
        <f t="shared" ref="E222:E223" si="410">ROUND(D222/7*5,0)</f>
        <v>1627</v>
      </c>
      <c r="F222" s="298">
        <v>738</v>
      </c>
      <c r="G222" s="298">
        <f t="shared" si="393"/>
        <v>45.359557467732017</v>
      </c>
      <c r="H222" s="284">
        <v>10666.15</v>
      </c>
      <c r="I222" s="284">
        <v>10666.15</v>
      </c>
      <c r="J222" s="284">
        <v>10666.15</v>
      </c>
      <c r="K222" s="284">
        <v>2666.5374999999999</v>
      </c>
      <c r="L222" s="284">
        <v>2666.5374999999999</v>
      </c>
      <c r="M222" s="284">
        <v>2666.5374999999999</v>
      </c>
      <c r="N222" s="284">
        <v>2666.5374999999999</v>
      </c>
      <c r="O222" s="284">
        <v>2666.5374999999999</v>
      </c>
      <c r="P222" s="284">
        <v>6222.7879999999996</v>
      </c>
      <c r="Q222" s="284">
        <v>5926.2169999999996</v>
      </c>
      <c r="R222" s="602">
        <f t="shared" ref="R222:R223" si="411">H222/12*$C$3+(I222-H222)/11*9+(J222-I222)/10*8+(K222-J222)/9*7+(L222-K222)/8*6+(M222-L222)/7*5+(N222-M222)/6*4+(O222-N222)/5*3+(P222-O222)/4*2+(Q222-P222)/3*1</f>
        <v>4345.8057499999986</v>
      </c>
      <c r="S222" s="284">
        <f t="shared" si="409"/>
        <v>1221.8797599999998</v>
      </c>
      <c r="T222" s="284">
        <f t="shared" si="310"/>
        <v>-3123.9259899999988</v>
      </c>
      <c r="U222" s="284">
        <v>-85.618880000000004</v>
      </c>
      <c r="V222" s="284">
        <v>1136.2608799999998</v>
      </c>
      <c r="W222" s="298">
        <f t="shared" si="398"/>
        <v>28.116299491757086</v>
      </c>
      <c r="X222" s="589"/>
      <c r="Y222" s="69"/>
    </row>
    <row r="223" spans="1:27" ht="45.75" thickBot="1" x14ac:dyDescent="0.3">
      <c r="A223" s="24">
        <v>1</v>
      </c>
      <c r="B223" s="24">
        <v>1</v>
      </c>
      <c r="C223" s="45" t="s">
        <v>63</v>
      </c>
      <c r="D223" s="298">
        <v>861</v>
      </c>
      <c r="E223" s="299">
        <f t="shared" si="410"/>
        <v>615</v>
      </c>
      <c r="F223" s="298">
        <v>384</v>
      </c>
      <c r="G223" s="298">
        <f t="shared" si="393"/>
        <v>62.439024390243901</v>
      </c>
      <c r="H223" s="284">
        <v>2025.1679999999999</v>
      </c>
      <c r="I223" s="284">
        <v>2025.1679999999999</v>
      </c>
      <c r="J223" s="284">
        <v>2025.1679999999999</v>
      </c>
      <c r="K223" s="284">
        <v>506.29199999999992</v>
      </c>
      <c r="L223" s="284">
        <v>506.29199999999992</v>
      </c>
      <c r="M223" s="284">
        <v>506.29199999999992</v>
      </c>
      <c r="N223" s="284">
        <v>506.29199999999992</v>
      </c>
      <c r="O223" s="284">
        <v>506.29199999999992</v>
      </c>
      <c r="P223" s="284">
        <v>1181.13024</v>
      </c>
      <c r="Q223" s="284">
        <v>1124.9481599999999</v>
      </c>
      <c r="R223" s="602">
        <f t="shared" si="411"/>
        <v>824.98375999999996</v>
      </c>
      <c r="S223" s="284">
        <f t="shared" si="409"/>
        <v>407.85548</v>
      </c>
      <c r="T223" s="284">
        <f t="shared" si="310"/>
        <v>-417.12827999999996</v>
      </c>
      <c r="U223" s="284">
        <v>0</v>
      </c>
      <c r="V223" s="284">
        <v>407.85548</v>
      </c>
      <c r="W223" s="298">
        <f t="shared" si="398"/>
        <v>49.438001058348107</v>
      </c>
      <c r="X223" s="589"/>
      <c r="Y223" s="69"/>
    </row>
    <row r="224" spans="1:27" s="8" customFormat="1" ht="15.75" thickBot="1" x14ac:dyDescent="0.3">
      <c r="A224" s="24">
        <v>1</v>
      </c>
      <c r="B224" s="24">
        <v>1</v>
      </c>
      <c r="C224" s="115" t="s">
        <v>140</v>
      </c>
      <c r="D224" s="345"/>
      <c r="E224" s="345"/>
      <c r="F224" s="345"/>
      <c r="G224" s="346"/>
      <c r="H224" s="370">
        <f t="shared" ref="H224:P224" si="412">H219+H214</f>
        <v>22852.089520000001</v>
      </c>
      <c r="I224" s="370">
        <f t="shared" si="412"/>
        <v>22852.089520000001</v>
      </c>
      <c r="J224" s="370">
        <f t="shared" si="412"/>
        <v>22852.089520000001</v>
      </c>
      <c r="K224" s="370">
        <f t="shared" si="412"/>
        <v>5713.0223800000003</v>
      </c>
      <c r="L224" s="370">
        <f t="shared" ref="L224:O224" si="413">L219+L214</f>
        <v>5713.0223800000003</v>
      </c>
      <c r="M224" s="370">
        <f t="shared" si="413"/>
        <v>5713.0223800000003</v>
      </c>
      <c r="N224" s="370">
        <f t="shared" si="413"/>
        <v>5713.0223800000003</v>
      </c>
      <c r="O224" s="370">
        <f t="shared" si="413"/>
        <v>5713.0223800000003</v>
      </c>
      <c r="P224" s="370">
        <f t="shared" si="412"/>
        <v>13330.385559999999</v>
      </c>
      <c r="Q224" s="370">
        <f t="shared" ref="Q224" si="414">Q219+Q214</f>
        <v>12696.464469999999</v>
      </c>
      <c r="R224" s="370">
        <f t="shared" ref="R224:V224" si="415">R219+R214</f>
        <v>9310.3969399999987</v>
      </c>
      <c r="S224" s="370">
        <f t="shared" si="415"/>
        <v>6136.1707200000001</v>
      </c>
      <c r="T224" s="370">
        <f t="shared" si="415"/>
        <v>-3174.2262199999982</v>
      </c>
      <c r="U224" s="370">
        <f t="shared" si="415"/>
        <v>-98.981270000000009</v>
      </c>
      <c r="V224" s="370">
        <f t="shared" si="415"/>
        <v>6037.1894500000017</v>
      </c>
      <c r="W224" s="345">
        <f t="shared" si="398"/>
        <v>65.906649947837792</v>
      </c>
      <c r="X224" s="589"/>
      <c r="Y224" s="69"/>
      <c r="Z224" s="242"/>
    </row>
    <row r="225" spans="1:26" ht="15" customHeight="1" thickBot="1" x14ac:dyDescent="0.3">
      <c r="A225" s="24">
        <v>1</v>
      </c>
      <c r="B225" s="24">
        <v>1</v>
      </c>
      <c r="C225" s="24"/>
      <c r="D225" s="371"/>
      <c r="E225" s="371"/>
      <c r="F225" s="371"/>
      <c r="G225" s="372"/>
      <c r="H225" s="373"/>
      <c r="I225" s="373"/>
      <c r="J225" s="373"/>
      <c r="K225" s="373"/>
      <c r="L225" s="373"/>
      <c r="M225" s="373"/>
      <c r="N225" s="373"/>
      <c r="O225" s="373"/>
      <c r="P225" s="373"/>
      <c r="Q225" s="373"/>
      <c r="R225" s="373"/>
      <c r="S225" s="374"/>
      <c r="T225" s="374">
        <f t="shared" si="310"/>
        <v>0</v>
      </c>
      <c r="U225" s="374"/>
      <c r="V225" s="374"/>
      <c r="W225" s="375"/>
      <c r="X225" s="589"/>
      <c r="Y225" s="69"/>
    </row>
    <row r="226" spans="1:26" ht="15" customHeight="1" x14ac:dyDescent="0.25">
      <c r="A226" s="24">
        <v>1</v>
      </c>
      <c r="B226" s="24">
        <v>1</v>
      </c>
      <c r="C226" s="163" t="s">
        <v>35</v>
      </c>
      <c r="D226" s="376"/>
      <c r="E226" s="376"/>
      <c r="F226" s="376"/>
      <c r="G226" s="376"/>
      <c r="H226" s="377"/>
      <c r="I226" s="377"/>
      <c r="J226" s="377"/>
      <c r="K226" s="377"/>
      <c r="L226" s="377"/>
      <c r="M226" s="377"/>
      <c r="N226" s="377"/>
      <c r="O226" s="377"/>
      <c r="P226" s="377"/>
      <c r="Q226" s="377"/>
      <c r="R226" s="377"/>
      <c r="S226" s="377"/>
      <c r="T226" s="377">
        <f t="shared" si="310"/>
        <v>0</v>
      </c>
      <c r="U226" s="377"/>
      <c r="V226" s="377"/>
      <c r="W226" s="378"/>
      <c r="X226" s="589"/>
      <c r="Y226" s="69"/>
    </row>
    <row r="227" spans="1:26" ht="45.75" customHeight="1" x14ac:dyDescent="0.25">
      <c r="A227" s="24">
        <v>1</v>
      </c>
      <c r="B227" s="24">
        <v>1</v>
      </c>
      <c r="C227" s="117" t="s">
        <v>74</v>
      </c>
      <c r="D227" s="379">
        <f t="shared" ref="D227:V227" si="416">D214</f>
        <v>1765</v>
      </c>
      <c r="E227" s="379">
        <f t="shared" si="416"/>
        <v>1261</v>
      </c>
      <c r="F227" s="379">
        <f t="shared" si="416"/>
        <v>1366</v>
      </c>
      <c r="G227" s="380">
        <f t="shared" si="416"/>
        <v>108.32672482157018</v>
      </c>
      <c r="H227" s="381">
        <f t="shared" si="416"/>
        <v>8708.7715200000002</v>
      </c>
      <c r="I227" s="381">
        <f t="shared" ref="I227:J227" si="417">I214</f>
        <v>8708.7715200000002</v>
      </c>
      <c r="J227" s="381">
        <f t="shared" si="417"/>
        <v>8708.7715200000002</v>
      </c>
      <c r="K227" s="381">
        <f t="shared" ref="K227" si="418">K214</f>
        <v>2177.1928800000001</v>
      </c>
      <c r="L227" s="381">
        <f t="shared" ref="L227:O227" si="419">L214</f>
        <v>2177.1928800000001</v>
      </c>
      <c r="M227" s="381">
        <f t="shared" si="419"/>
        <v>2177.1928800000001</v>
      </c>
      <c r="N227" s="381">
        <f t="shared" si="419"/>
        <v>2177.1928800000001</v>
      </c>
      <c r="O227" s="381">
        <f t="shared" si="419"/>
        <v>2177.1928800000001</v>
      </c>
      <c r="P227" s="381">
        <f t="shared" ref="P227:Q227" si="420">P214</f>
        <v>5080.11672</v>
      </c>
      <c r="Q227" s="381">
        <f t="shared" si="420"/>
        <v>4838.87871</v>
      </c>
      <c r="R227" s="381">
        <f t="shared" si="416"/>
        <v>3548.2421300000005</v>
      </c>
      <c r="S227" s="381">
        <f t="shared" si="416"/>
        <v>3951.6670300000005</v>
      </c>
      <c r="T227" s="381">
        <f t="shared" si="416"/>
        <v>403.42490000000043</v>
      </c>
      <c r="U227" s="381">
        <f t="shared" si="416"/>
        <v>-13.36239</v>
      </c>
      <c r="V227" s="381">
        <f t="shared" si="416"/>
        <v>3938.3046400000012</v>
      </c>
      <c r="W227" s="379">
        <f t="shared" ref="W227:W232" si="421">S227/R227*100</f>
        <v>111.36971168312012</v>
      </c>
      <c r="X227" s="589"/>
      <c r="Y227" s="69"/>
    </row>
    <row r="228" spans="1:26" ht="32.25" customHeight="1" x14ac:dyDescent="0.25">
      <c r="A228" s="24">
        <v>1</v>
      </c>
      <c r="B228" s="24">
        <v>1</v>
      </c>
      <c r="C228" s="116" t="s">
        <v>43</v>
      </c>
      <c r="D228" s="379">
        <f t="shared" ref="D228:V228" si="422">D215</f>
        <v>1278</v>
      </c>
      <c r="E228" s="379">
        <f t="shared" si="422"/>
        <v>913</v>
      </c>
      <c r="F228" s="379">
        <f t="shared" si="422"/>
        <v>1010</v>
      </c>
      <c r="G228" s="380">
        <f t="shared" si="422"/>
        <v>110.62431544359255</v>
      </c>
      <c r="H228" s="381">
        <f t="shared" si="422"/>
        <v>6415.5280000000002</v>
      </c>
      <c r="I228" s="381">
        <f t="shared" ref="I228:J228" si="423">I215</f>
        <v>6415.5280000000002</v>
      </c>
      <c r="J228" s="381">
        <f t="shared" si="423"/>
        <v>6415.5280000000002</v>
      </c>
      <c r="K228" s="381">
        <f t="shared" ref="K228" si="424">K215</f>
        <v>1603.8820000000001</v>
      </c>
      <c r="L228" s="381">
        <f t="shared" ref="L228:O228" si="425">L215</f>
        <v>1603.8820000000001</v>
      </c>
      <c r="M228" s="381">
        <f t="shared" si="425"/>
        <v>1603.8820000000001</v>
      </c>
      <c r="N228" s="381">
        <f t="shared" si="425"/>
        <v>1603.8820000000001</v>
      </c>
      <c r="O228" s="381">
        <f t="shared" si="425"/>
        <v>1603.8820000000001</v>
      </c>
      <c r="P228" s="381">
        <f t="shared" ref="P228:Q228" si="426">P215</f>
        <v>3737.3030400000002</v>
      </c>
      <c r="Q228" s="381">
        <f t="shared" si="426"/>
        <v>3558.7840000000001</v>
      </c>
      <c r="R228" s="381">
        <f t="shared" si="422"/>
        <v>2611.0861733333336</v>
      </c>
      <c r="S228" s="381">
        <f t="shared" si="422"/>
        <v>3022.2577500000007</v>
      </c>
      <c r="T228" s="381">
        <f t="shared" si="422"/>
        <v>411.17157666666708</v>
      </c>
      <c r="U228" s="381">
        <f t="shared" si="422"/>
        <v>-10.84455</v>
      </c>
      <c r="V228" s="381">
        <f t="shared" si="422"/>
        <v>3011.4132000000009</v>
      </c>
      <c r="W228" s="381">
        <f t="shared" si="421"/>
        <v>115.74714694849624</v>
      </c>
      <c r="X228" s="589"/>
      <c r="Y228" s="69"/>
    </row>
    <row r="229" spans="1:26" ht="38.25" customHeight="1" x14ac:dyDescent="0.25">
      <c r="A229" s="24">
        <v>1</v>
      </c>
      <c r="B229" s="24">
        <v>1</v>
      </c>
      <c r="C229" s="116" t="s">
        <v>44</v>
      </c>
      <c r="D229" s="379">
        <f t="shared" ref="D229:V229" si="427">D216</f>
        <v>384</v>
      </c>
      <c r="E229" s="379">
        <f t="shared" si="427"/>
        <v>274</v>
      </c>
      <c r="F229" s="379">
        <f t="shared" si="427"/>
        <v>281</v>
      </c>
      <c r="G229" s="380">
        <f t="shared" si="427"/>
        <v>102.55474452554745</v>
      </c>
      <c r="H229" s="381">
        <f t="shared" si="427"/>
        <v>1111.0932</v>
      </c>
      <c r="I229" s="381">
        <f t="shared" ref="I229:J229" si="428">I216</f>
        <v>1111.0932</v>
      </c>
      <c r="J229" s="381">
        <f t="shared" si="428"/>
        <v>1111.0932</v>
      </c>
      <c r="K229" s="381">
        <f t="shared" ref="K229" si="429">K216</f>
        <v>277.77330000000001</v>
      </c>
      <c r="L229" s="381">
        <f t="shared" ref="L229:O229" si="430">L216</f>
        <v>277.77330000000001</v>
      </c>
      <c r="M229" s="381">
        <f t="shared" si="430"/>
        <v>277.77330000000001</v>
      </c>
      <c r="N229" s="381">
        <f t="shared" si="430"/>
        <v>277.77330000000001</v>
      </c>
      <c r="O229" s="381">
        <f t="shared" si="430"/>
        <v>277.77330000000001</v>
      </c>
      <c r="P229" s="381">
        <f t="shared" ref="P229:Q229" si="431">P216</f>
        <v>648.94283999999993</v>
      </c>
      <c r="Q229" s="381">
        <f t="shared" si="431"/>
        <v>618.34752000000003</v>
      </c>
      <c r="R229" s="381">
        <f t="shared" si="427"/>
        <v>453.15962999999994</v>
      </c>
      <c r="S229" s="381">
        <f t="shared" si="427"/>
        <v>450.23427999999996</v>
      </c>
      <c r="T229" s="381">
        <f t="shared" si="427"/>
        <v>-2.9253499999999804</v>
      </c>
      <c r="U229" s="381">
        <f t="shared" si="427"/>
        <v>-2.5178400000000001</v>
      </c>
      <c r="V229" s="381">
        <f t="shared" si="427"/>
        <v>447.71643999999998</v>
      </c>
      <c r="W229" s="379">
        <f t="shared" si="421"/>
        <v>99.354454852917954</v>
      </c>
      <c r="X229" s="589"/>
      <c r="Y229" s="69"/>
    </row>
    <row r="230" spans="1:26" ht="51" customHeight="1" x14ac:dyDescent="0.25">
      <c r="A230" s="24">
        <v>1</v>
      </c>
      <c r="B230" s="24">
        <v>1</v>
      </c>
      <c r="C230" s="116" t="s">
        <v>68</v>
      </c>
      <c r="D230" s="379">
        <f t="shared" ref="D230:V230" si="432">D217</f>
        <v>42</v>
      </c>
      <c r="E230" s="379">
        <f t="shared" si="432"/>
        <v>30</v>
      </c>
      <c r="F230" s="379">
        <f t="shared" si="432"/>
        <v>29</v>
      </c>
      <c r="G230" s="380">
        <f t="shared" si="432"/>
        <v>96.666666666666671</v>
      </c>
      <c r="H230" s="381">
        <f t="shared" si="432"/>
        <v>481.85474999999997</v>
      </c>
      <c r="I230" s="381">
        <f t="shared" ref="I230:J230" si="433">I217</f>
        <v>481.85474999999997</v>
      </c>
      <c r="J230" s="381">
        <f t="shared" si="433"/>
        <v>481.85474999999997</v>
      </c>
      <c r="K230" s="381">
        <f t="shared" ref="K230" si="434">K217</f>
        <v>120.46368749999999</v>
      </c>
      <c r="L230" s="381">
        <f t="shared" ref="L230:O230" si="435">L217</f>
        <v>120.46368749999999</v>
      </c>
      <c r="M230" s="381">
        <f t="shared" si="435"/>
        <v>120.46368749999999</v>
      </c>
      <c r="N230" s="381">
        <f t="shared" si="435"/>
        <v>120.46368749999999</v>
      </c>
      <c r="O230" s="381">
        <f t="shared" si="435"/>
        <v>120.46368749999999</v>
      </c>
      <c r="P230" s="381">
        <f t="shared" ref="P230:Q230" si="436">P217</f>
        <v>282.68811999999997</v>
      </c>
      <c r="Q230" s="381">
        <f t="shared" si="436"/>
        <v>269.83865999999995</v>
      </c>
      <c r="R230" s="381">
        <f t="shared" si="432"/>
        <v>197.29275041666665</v>
      </c>
      <c r="S230" s="381">
        <f t="shared" si="432"/>
        <v>185.28100000000001</v>
      </c>
      <c r="T230" s="381">
        <f t="shared" si="432"/>
        <v>-12.011750416666644</v>
      </c>
      <c r="U230" s="381">
        <f t="shared" si="432"/>
        <v>0</v>
      </c>
      <c r="V230" s="381">
        <f t="shared" si="432"/>
        <v>185.28100000000001</v>
      </c>
      <c r="W230" s="379">
        <f t="shared" si="421"/>
        <v>93.911712218873333</v>
      </c>
      <c r="X230" s="589"/>
      <c r="Y230" s="69"/>
    </row>
    <row r="231" spans="1:26" ht="38.25" customHeight="1" x14ac:dyDescent="0.25">
      <c r="A231" s="24">
        <v>1</v>
      </c>
      <c r="B231" s="24">
        <v>1</v>
      </c>
      <c r="C231" s="116" t="s">
        <v>69</v>
      </c>
      <c r="D231" s="379">
        <f t="shared" ref="D231:V231" si="437">D218</f>
        <v>61</v>
      </c>
      <c r="E231" s="379">
        <f t="shared" si="437"/>
        <v>44</v>
      </c>
      <c r="F231" s="379">
        <f t="shared" si="437"/>
        <v>46</v>
      </c>
      <c r="G231" s="380">
        <f t="shared" si="437"/>
        <v>104.54545454545455</v>
      </c>
      <c r="H231" s="381">
        <f t="shared" si="437"/>
        <v>700.29557</v>
      </c>
      <c r="I231" s="381">
        <f t="shared" ref="I231:J231" si="438">I218</f>
        <v>700.29557</v>
      </c>
      <c r="J231" s="381">
        <f t="shared" si="438"/>
        <v>700.29557</v>
      </c>
      <c r="K231" s="381">
        <f t="shared" ref="K231" si="439">K218</f>
        <v>175.0738925</v>
      </c>
      <c r="L231" s="381">
        <f t="shared" ref="L231:O231" si="440">L218</f>
        <v>175.0738925</v>
      </c>
      <c r="M231" s="381">
        <f t="shared" si="440"/>
        <v>175.0738925</v>
      </c>
      <c r="N231" s="381">
        <f t="shared" si="440"/>
        <v>175.0738925</v>
      </c>
      <c r="O231" s="381">
        <f t="shared" si="440"/>
        <v>175.0738925</v>
      </c>
      <c r="P231" s="381">
        <f t="shared" ref="P231:Q231" si="441">P218</f>
        <v>411.18271999999996</v>
      </c>
      <c r="Q231" s="381">
        <f t="shared" si="441"/>
        <v>391.90852999999998</v>
      </c>
      <c r="R231" s="381">
        <f t="shared" si="437"/>
        <v>286.70357625000003</v>
      </c>
      <c r="S231" s="381">
        <f t="shared" si="437"/>
        <v>293.89400000000001</v>
      </c>
      <c r="T231" s="381">
        <f t="shared" si="437"/>
        <v>7.1904237499999795</v>
      </c>
      <c r="U231" s="381">
        <f t="shared" si="437"/>
        <v>0</v>
      </c>
      <c r="V231" s="381">
        <f t="shared" si="437"/>
        <v>293.89400000000001</v>
      </c>
      <c r="W231" s="379">
        <f t="shared" si="421"/>
        <v>102.5079644432932</v>
      </c>
      <c r="X231" s="589"/>
      <c r="Y231" s="69"/>
    </row>
    <row r="232" spans="1:26" ht="30" x14ac:dyDescent="0.25">
      <c r="A232" s="24">
        <v>1</v>
      </c>
      <c r="B232" s="24">
        <v>1</v>
      </c>
      <c r="C232" s="117" t="s">
        <v>66</v>
      </c>
      <c r="D232" s="379">
        <f t="shared" ref="D232:V232" si="442">D219</f>
        <v>3806</v>
      </c>
      <c r="E232" s="379">
        <f t="shared" si="442"/>
        <v>2718</v>
      </c>
      <c r="F232" s="379">
        <f t="shared" si="442"/>
        <v>1572</v>
      </c>
      <c r="G232" s="380">
        <f t="shared" si="442"/>
        <v>57.836644591611474</v>
      </c>
      <c r="H232" s="381">
        <f t="shared" si="442"/>
        <v>14143.317999999999</v>
      </c>
      <c r="I232" s="381">
        <f t="shared" ref="I232:J232" si="443">I219</f>
        <v>14143.317999999999</v>
      </c>
      <c r="J232" s="381">
        <f t="shared" si="443"/>
        <v>14143.317999999999</v>
      </c>
      <c r="K232" s="381">
        <f t="shared" ref="K232" si="444">K219</f>
        <v>3535.8294999999998</v>
      </c>
      <c r="L232" s="381">
        <f t="shared" ref="L232:O232" si="445">L219</f>
        <v>3535.8294999999998</v>
      </c>
      <c r="M232" s="381">
        <f t="shared" si="445"/>
        <v>3535.8294999999998</v>
      </c>
      <c r="N232" s="381">
        <f t="shared" si="445"/>
        <v>3535.8294999999998</v>
      </c>
      <c r="O232" s="381">
        <f t="shared" si="445"/>
        <v>3535.8294999999998</v>
      </c>
      <c r="P232" s="381">
        <f t="shared" ref="P232:Q232" si="446">P219</f>
        <v>8250.2688399999988</v>
      </c>
      <c r="Q232" s="381">
        <f t="shared" si="446"/>
        <v>7857.5857599999999</v>
      </c>
      <c r="R232" s="381">
        <f t="shared" si="442"/>
        <v>5762.1548099999991</v>
      </c>
      <c r="S232" s="381">
        <f t="shared" si="442"/>
        <v>2184.50369</v>
      </c>
      <c r="T232" s="381">
        <f t="shared" si="442"/>
        <v>-3577.6511199999986</v>
      </c>
      <c r="U232" s="381">
        <f t="shared" si="442"/>
        <v>-85.618880000000004</v>
      </c>
      <c r="V232" s="381">
        <f t="shared" si="442"/>
        <v>2098.88481</v>
      </c>
      <c r="W232" s="379">
        <f t="shared" si="421"/>
        <v>37.911228733543872</v>
      </c>
      <c r="X232" s="589"/>
      <c r="Y232" s="69"/>
    </row>
    <row r="233" spans="1:26" ht="30" x14ac:dyDescent="0.25">
      <c r="A233" s="24">
        <v>1</v>
      </c>
      <c r="B233" s="24">
        <v>1</v>
      </c>
      <c r="C233" s="116" t="s">
        <v>62</v>
      </c>
      <c r="D233" s="379">
        <f t="shared" ref="D233:V233" si="447">D220</f>
        <v>667</v>
      </c>
      <c r="E233" s="379">
        <f t="shared" si="447"/>
        <v>476</v>
      </c>
      <c r="F233" s="379">
        <f t="shared" si="447"/>
        <v>450</v>
      </c>
      <c r="G233" s="380">
        <f t="shared" si="447"/>
        <v>94.537815126050418</v>
      </c>
      <c r="H233" s="381">
        <f t="shared" si="447"/>
        <v>1452</v>
      </c>
      <c r="I233" s="381">
        <f t="shared" ref="I233:J233" si="448">I220</f>
        <v>1452</v>
      </c>
      <c r="J233" s="381">
        <f t="shared" si="448"/>
        <v>1452</v>
      </c>
      <c r="K233" s="381">
        <f t="shared" ref="K233" si="449">K220</f>
        <v>363</v>
      </c>
      <c r="L233" s="381">
        <f t="shared" ref="L233:O233" si="450">L220</f>
        <v>363</v>
      </c>
      <c r="M233" s="381">
        <f t="shared" si="450"/>
        <v>363</v>
      </c>
      <c r="N233" s="381">
        <f t="shared" si="450"/>
        <v>363</v>
      </c>
      <c r="O233" s="381">
        <f t="shared" si="450"/>
        <v>363</v>
      </c>
      <c r="P233" s="381">
        <f t="shared" ref="P233:Q233" si="451">P220</f>
        <v>846.35059999999999</v>
      </c>
      <c r="Q233" s="381">
        <f t="shared" si="451"/>
        <v>806.42059999999992</v>
      </c>
      <c r="R233" s="381">
        <f t="shared" si="447"/>
        <v>591.36529999999993</v>
      </c>
      <c r="S233" s="381">
        <f t="shared" si="447"/>
        <v>554.76844999999992</v>
      </c>
      <c r="T233" s="381">
        <f t="shared" si="447"/>
        <v>-36.596850000000018</v>
      </c>
      <c r="U233" s="381">
        <f t="shared" si="447"/>
        <v>0</v>
      </c>
      <c r="V233" s="381">
        <f t="shared" si="447"/>
        <v>554.76844999999992</v>
      </c>
      <c r="W233" s="379">
        <f>W220</f>
        <v>93.81146475790851</v>
      </c>
      <c r="X233" s="589"/>
      <c r="Y233" s="69"/>
    </row>
    <row r="234" spans="1:26" ht="45" x14ac:dyDescent="0.25">
      <c r="C234" s="116" t="s">
        <v>89</v>
      </c>
      <c r="D234" s="379">
        <f>D221</f>
        <v>0</v>
      </c>
      <c r="E234" s="379">
        <f t="shared" ref="E234:W234" si="452">E221</f>
        <v>0</v>
      </c>
      <c r="F234" s="379">
        <f t="shared" si="452"/>
        <v>0</v>
      </c>
      <c r="G234" s="380">
        <f t="shared" si="452"/>
        <v>0</v>
      </c>
      <c r="H234" s="381">
        <f t="shared" si="452"/>
        <v>0</v>
      </c>
      <c r="I234" s="381">
        <f t="shared" ref="I234:J234" si="453">I221</f>
        <v>0</v>
      </c>
      <c r="J234" s="381">
        <f t="shared" si="453"/>
        <v>0</v>
      </c>
      <c r="K234" s="381">
        <f t="shared" ref="K234" si="454">K221</f>
        <v>0</v>
      </c>
      <c r="L234" s="381">
        <f t="shared" ref="L234:O234" si="455">L221</f>
        <v>0</v>
      </c>
      <c r="M234" s="381">
        <f t="shared" si="455"/>
        <v>0</v>
      </c>
      <c r="N234" s="381">
        <f t="shared" si="455"/>
        <v>0</v>
      </c>
      <c r="O234" s="381">
        <f t="shared" si="455"/>
        <v>0</v>
      </c>
      <c r="P234" s="381">
        <f t="shared" ref="P234:Q234" si="456">P221</f>
        <v>0</v>
      </c>
      <c r="Q234" s="381">
        <f t="shared" si="456"/>
        <v>0</v>
      </c>
      <c r="R234" s="381">
        <f t="shared" si="452"/>
        <v>0</v>
      </c>
      <c r="S234" s="381">
        <f t="shared" si="452"/>
        <v>0</v>
      </c>
      <c r="T234" s="381">
        <f t="shared" si="452"/>
        <v>0</v>
      </c>
      <c r="U234" s="381">
        <f t="shared" si="452"/>
        <v>0</v>
      </c>
      <c r="V234" s="381">
        <f t="shared" si="452"/>
        <v>0</v>
      </c>
      <c r="W234" s="379">
        <f t="shared" si="452"/>
        <v>0</v>
      </c>
      <c r="X234" s="589"/>
      <c r="Y234" s="69"/>
    </row>
    <row r="235" spans="1:26" ht="44.25" customHeight="1" x14ac:dyDescent="0.25">
      <c r="A235" s="24">
        <v>1</v>
      </c>
      <c r="B235" s="24">
        <v>1</v>
      </c>
      <c r="C235" s="116" t="s">
        <v>45</v>
      </c>
      <c r="D235" s="379">
        <f t="shared" ref="D235:V235" si="457">D222</f>
        <v>2278</v>
      </c>
      <c r="E235" s="379">
        <f t="shared" si="457"/>
        <v>1627</v>
      </c>
      <c r="F235" s="379">
        <f t="shared" si="457"/>
        <v>738</v>
      </c>
      <c r="G235" s="380">
        <f t="shared" si="457"/>
        <v>45.359557467732017</v>
      </c>
      <c r="H235" s="381">
        <f t="shared" si="457"/>
        <v>10666.15</v>
      </c>
      <c r="I235" s="381">
        <f t="shared" ref="I235:J235" si="458">I222</f>
        <v>10666.15</v>
      </c>
      <c r="J235" s="381">
        <f t="shared" si="458"/>
        <v>10666.15</v>
      </c>
      <c r="K235" s="381">
        <f t="shared" ref="K235" si="459">K222</f>
        <v>2666.5374999999999</v>
      </c>
      <c r="L235" s="381">
        <f t="shared" ref="L235:O235" si="460">L222</f>
        <v>2666.5374999999999</v>
      </c>
      <c r="M235" s="381">
        <f t="shared" si="460"/>
        <v>2666.5374999999999</v>
      </c>
      <c r="N235" s="381">
        <f t="shared" si="460"/>
        <v>2666.5374999999999</v>
      </c>
      <c r="O235" s="381">
        <f t="shared" si="460"/>
        <v>2666.5374999999999</v>
      </c>
      <c r="P235" s="381">
        <f t="shared" ref="P235:Q235" si="461">P222</f>
        <v>6222.7879999999996</v>
      </c>
      <c r="Q235" s="381">
        <f t="shared" si="461"/>
        <v>5926.2169999999996</v>
      </c>
      <c r="R235" s="381">
        <f t="shared" si="457"/>
        <v>4345.8057499999986</v>
      </c>
      <c r="S235" s="381">
        <f t="shared" si="457"/>
        <v>1221.8797599999998</v>
      </c>
      <c r="T235" s="381">
        <f t="shared" si="457"/>
        <v>-3123.9259899999988</v>
      </c>
      <c r="U235" s="381">
        <f t="shared" si="457"/>
        <v>-85.618880000000004</v>
      </c>
      <c r="V235" s="381">
        <f t="shared" si="457"/>
        <v>1136.2608799999998</v>
      </c>
      <c r="W235" s="379">
        <f>S235/R235*100</f>
        <v>28.116299491757086</v>
      </c>
      <c r="X235" s="589"/>
      <c r="Y235" s="69"/>
    </row>
    <row r="236" spans="1:26" ht="44.25" customHeight="1" thickBot="1" x14ac:dyDescent="0.3">
      <c r="A236" s="24">
        <v>1</v>
      </c>
      <c r="B236" s="24">
        <v>1</v>
      </c>
      <c r="C236" s="116" t="s">
        <v>63</v>
      </c>
      <c r="D236" s="379">
        <f t="shared" ref="D236:V236" si="462">D223</f>
        <v>861</v>
      </c>
      <c r="E236" s="379">
        <f t="shared" si="462"/>
        <v>615</v>
      </c>
      <c r="F236" s="379">
        <f t="shared" si="462"/>
        <v>384</v>
      </c>
      <c r="G236" s="380">
        <f t="shared" si="462"/>
        <v>62.439024390243901</v>
      </c>
      <c r="H236" s="381">
        <f t="shared" si="462"/>
        <v>2025.1679999999999</v>
      </c>
      <c r="I236" s="381">
        <f t="shared" ref="I236:J236" si="463">I223</f>
        <v>2025.1679999999999</v>
      </c>
      <c r="J236" s="381">
        <f t="shared" si="463"/>
        <v>2025.1679999999999</v>
      </c>
      <c r="K236" s="381">
        <f t="shared" ref="K236" si="464">K223</f>
        <v>506.29199999999992</v>
      </c>
      <c r="L236" s="381">
        <f t="shared" ref="L236:O236" si="465">L223</f>
        <v>506.29199999999992</v>
      </c>
      <c r="M236" s="381">
        <f t="shared" si="465"/>
        <v>506.29199999999992</v>
      </c>
      <c r="N236" s="381">
        <f t="shared" si="465"/>
        <v>506.29199999999992</v>
      </c>
      <c r="O236" s="381">
        <f t="shared" si="465"/>
        <v>506.29199999999992</v>
      </c>
      <c r="P236" s="381">
        <f t="shared" ref="P236:Q236" si="466">P223</f>
        <v>1181.13024</v>
      </c>
      <c r="Q236" s="381">
        <f t="shared" si="466"/>
        <v>1124.9481599999999</v>
      </c>
      <c r="R236" s="381">
        <f t="shared" si="462"/>
        <v>824.98375999999996</v>
      </c>
      <c r="S236" s="381">
        <f t="shared" si="462"/>
        <v>407.85548</v>
      </c>
      <c r="T236" s="381">
        <f t="shared" si="462"/>
        <v>-417.12827999999996</v>
      </c>
      <c r="U236" s="381">
        <f t="shared" si="462"/>
        <v>0</v>
      </c>
      <c r="V236" s="381">
        <f t="shared" si="462"/>
        <v>407.85548</v>
      </c>
      <c r="W236" s="379">
        <f>W223</f>
        <v>49.438001058348107</v>
      </c>
      <c r="X236" s="589"/>
      <c r="Y236" s="69"/>
    </row>
    <row r="237" spans="1:26" s="22" customFormat="1" ht="17.25" customHeight="1" thickBot="1" x14ac:dyDescent="0.3">
      <c r="A237" s="24">
        <v>1</v>
      </c>
      <c r="B237" s="24">
        <v>1</v>
      </c>
      <c r="C237" s="190" t="s">
        <v>71</v>
      </c>
      <c r="D237" s="382"/>
      <c r="E237" s="382"/>
      <c r="F237" s="382"/>
      <c r="G237" s="383"/>
      <c r="H237" s="384">
        <f t="shared" ref="H237:V237" si="467">H224</f>
        <v>22852.089520000001</v>
      </c>
      <c r="I237" s="384">
        <f t="shared" ref="I237:J237" si="468">I224</f>
        <v>22852.089520000001</v>
      </c>
      <c r="J237" s="384">
        <f t="shared" si="468"/>
        <v>22852.089520000001</v>
      </c>
      <c r="K237" s="384">
        <f t="shared" ref="K237" si="469">K224</f>
        <v>5713.0223800000003</v>
      </c>
      <c r="L237" s="384">
        <f t="shared" ref="L237:O237" si="470">L224</f>
        <v>5713.0223800000003</v>
      </c>
      <c r="M237" s="384">
        <f t="shared" si="470"/>
        <v>5713.0223800000003</v>
      </c>
      <c r="N237" s="384">
        <f t="shared" si="470"/>
        <v>5713.0223800000003</v>
      </c>
      <c r="O237" s="384">
        <f t="shared" si="470"/>
        <v>5713.0223800000003</v>
      </c>
      <c r="P237" s="384">
        <f t="shared" ref="P237:Q237" si="471">P224</f>
        <v>13330.385559999999</v>
      </c>
      <c r="Q237" s="384">
        <f t="shared" si="471"/>
        <v>12696.464469999999</v>
      </c>
      <c r="R237" s="384">
        <f t="shared" si="467"/>
        <v>9310.3969399999987</v>
      </c>
      <c r="S237" s="384">
        <f t="shared" si="467"/>
        <v>6136.1707200000001</v>
      </c>
      <c r="T237" s="384">
        <f t="shared" si="467"/>
        <v>-3174.2262199999982</v>
      </c>
      <c r="U237" s="384">
        <f t="shared" si="467"/>
        <v>-98.981270000000009</v>
      </c>
      <c r="V237" s="384">
        <f t="shared" si="467"/>
        <v>6037.1894500000017</v>
      </c>
      <c r="W237" s="384">
        <f>W224</f>
        <v>65.906649947837792</v>
      </c>
      <c r="X237" s="589"/>
      <c r="Y237" s="69"/>
      <c r="Z237" s="242"/>
    </row>
    <row r="238" spans="1:26" s="22" customFormat="1" ht="17.25" customHeight="1" x14ac:dyDescent="0.25">
      <c r="A238" s="24">
        <v>1</v>
      </c>
      <c r="B238" s="24">
        <v>1</v>
      </c>
      <c r="C238" s="114"/>
      <c r="D238" s="385"/>
      <c r="E238" s="385"/>
      <c r="F238" s="385"/>
      <c r="G238" s="351"/>
      <c r="H238" s="351"/>
      <c r="I238" s="351"/>
      <c r="J238" s="351"/>
      <c r="K238" s="351"/>
      <c r="L238" s="351"/>
      <c r="M238" s="351"/>
      <c r="N238" s="351"/>
      <c r="O238" s="351"/>
      <c r="P238" s="351"/>
      <c r="Q238" s="351"/>
      <c r="R238" s="386"/>
      <c r="S238" s="386"/>
      <c r="T238" s="386">
        <f t="shared" ref="T238:T298" si="472">S238-R238</f>
        <v>0</v>
      </c>
      <c r="U238" s="386"/>
      <c r="V238" s="386"/>
      <c r="W238" s="348"/>
      <c r="X238" s="589"/>
      <c r="Y238" s="69"/>
      <c r="Z238" s="242"/>
    </row>
    <row r="239" spans="1:26" ht="29.25" x14ac:dyDescent="0.25">
      <c r="A239" s="24">
        <v>1</v>
      </c>
      <c r="B239" s="24">
        <v>1</v>
      </c>
      <c r="C239" s="172" t="s">
        <v>107</v>
      </c>
      <c r="D239" s="316"/>
      <c r="E239" s="315"/>
      <c r="F239" s="315"/>
      <c r="G239" s="315"/>
      <c r="H239" s="315"/>
      <c r="I239" s="315"/>
      <c r="J239" s="315"/>
      <c r="K239" s="315"/>
      <c r="L239" s="315"/>
      <c r="M239" s="315"/>
      <c r="N239" s="315"/>
      <c r="O239" s="315"/>
      <c r="P239" s="315"/>
      <c r="Q239" s="315"/>
      <c r="R239" s="387"/>
      <c r="S239" s="387"/>
      <c r="T239" s="387">
        <f t="shared" si="472"/>
        <v>0</v>
      </c>
      <c r="U239" s="387"/>
      <c r="V239" s="387"/>
      <c r="W239" s="388"/>
      <c r="X239" s="589"/>
      <c r="Y239" s="69"/>
    </row>
    <row r="240" spans="1:26" ht="36" customHeight="1" x14ac:dyDescent="0.25">
      <c r="A240" s="24">
        <v>1</v>
      </c>
      <c r="B240" s="24">
        <v>1</v>
      </c>
      <c r="C240" s="199" t="s">
        <v>74</v>
      </c>
      <c r="D240" s="298">
        <f>SUM(D241:D244)</f>
        <v>2066</v>
      </c>
      <c r="E240" s="298">
        <f>SUM(E241:E244)</f>
        <v>1475</v>
      </c>
      <c r="F240" s="298">
        <f>SUM(F241:F244)</f>
        <v>1849</v>
      </c>
      <c r="G240" s="281">
        <f t="shared" ref="G240:G249" si="473">F240/E240*100</f>
        <v>125.35593220338983</v>
      </c>
      <c r="H240" s="284">
        <f t="shared" ref="H240:P240" si="474">SUM(H241:H244)</f>
        <v>10686.337869999999</v>
      </c>
      <c r="I240" s="284">
        <f t="shared" si="474"/>
        <v>10686.337869999999</v>
      </c>
      <c r="J240" s="284">
        <f t="shared" si="474"/>
        <v>10686.337869999999</v>
      </c>
      <c r="K240" s="284">
        <f t="shared" si="474"/>
        <v>2671.5844674999998</v>
      </c>
      <c r="L240" s="284">
        <f t="shared" ref="L240:O240" si="475">SUM(L241:L244)</f>
        <v>2671.5844674999998</v>
      </c>
      <c r="M240" s="284">
        <f t="shared" si="475"/>
        <v>2671.5844674999998</v>
      </c>
      <c r="N240" s="284">
        <f t="shared" si="475"/>
        <v>2671.5844674999998</v>
      </c>
      <c r="O240" s="284">
        <f t="shared" si="475"/>
        <v>2671.5844674999998</v>
      </c>
      <c r="P240" s="284">
        <f t="shared" si="474"/>
        <v>6233.6970899999997</v>
      </c>
      <c r="Q240" s="284">
        <f t="shared" ref="Q240" si="476">SUM(Q241:Q244)</f>
        <v>5939.6144400000003</v>
      </c>
      <c r="R240" s="602">
        <f t="shared" ref="R240:V240" si="477">SUM(R241:R244)</f>
        <v>4354.6132287499995</v>
      </c>
      <c r="S240" s="284">
        <f t="shared" si="477"/>
        <v>5337.5913</v>
      </c>
      <c r="T240" s="284">
        <f t="shared" si="477"/>
        <v>982.9780712500002</v>
      </c>
      <c r="U240" s="284">
        <f t="shared" si="477"/>
        <v>-46.119759999999999</v>
      </c>
      <c r="V240" s="284">
        <f t="shared" si="477"/>
        <v>5291.4715400000005</v>
      </c>
      <c r="W240" s="298">
        <f t="shared" ref="W240:W250" si="478">S240/R240*100</f>
        <v>122.57325782138788</v>
      </c>
      <c r="X240" s="589"/>
      <c r="Y240" s="69"/>
    </row>
    <row r="241" spans="1:26" ht="31.5" customHeight="1" x14ac:dyDescent="0.25">
      <c r="A241" s="24">
        <v>1</v>
      </c>
      <c r="B241" s="24">
        <v>1</v>
      </c>
      <c r="C241" s="45" t="s">
        <v>43</v>
      </c>
      <c r="D241" s="298">
        <v>1445</v>
      </c>
      <c r="E241" s="604">
        <f t="shared" ref="E241:E244" si="479">ROUND(D241/7*5,0)</f>
        <v>1032</v>
      </c>
      <c r="F241" s="298">
        <v>1264</v>
      </c>
      <c r="G241" s="281">
        <f t="shared" si="473"/>
        <v>122.48062015503875</v>
      </c>
      <c r="H241" s="284">
        <v>7252.3360000000002</v>
      </c>
      <c r="I241" s="284">
        <v>7252.3360000000002</v>
      </c>
      <c r="J241" s="284">
        <v>7252.3360000000002</v>
      </c>
      <c r="K241" s="284">
        <v>1813.0840000000003</v>
      </c>
      <c r="L241" s="284">
        <v>1813.0840000000003</v>
      </c>
      <c r="M241" s="284">
        <v>1813.0840000000003</v>
      </c>
      <c r="N241" s="284">
        <v>1813.0840000000003</v>
      </c>
      <c r="O241" s="284">
        <v>1813.0840000000003</v>
      </c>
      <c r="P241" s="284">
        <v>4235.3478800000003</v>
      </c>
      <c r="Q241" s="284">
        <v>4034.5139599999998</v>
      </c>
      <c r="R241" s="602">
        <f t="shared" ref="R241:R244" si="480">H241/12*$C$3+(I241-H241)/11*9+(J241-I241)/10*8+(K241-J241)/9*7+(L241-K241)/8*6+(M241-L241)/7*5+(N241-M241)/6*4+(O241-N241)/5*3+(P241-O241)/4*2+(Q241-P241)/3*1</f>
        <v>2957.2712999999999</v>
      </c>
      <c r="S241" s="284">
        <f t="shared" ref="S241:S249" si="481">V241-U241</f>
        <v>3889.7260499999993</v>
      </c>
      <c r="T241" s="284">
        <f t="shared" si="472"/>
        <v>932.45474999999942</v>
      </c>
      <c r="U241" s="284">
        <v>-22.058800000000002</v>
      </c>
      <c r="V241" s="284">
        <v>3867.6672499999995</v>
      </c>
      <c r="W241" s="298">
        <f t="shared" si="478"/>
        <v>131.53091669337201</v>
      </c>
      <c r="X241" s="589"/>
      <c r="Y241" s="69"/>
    </row>
    <row r="242" spans="1:26" ht="33" customHeight="1" x14ac:dyDescent="0.25">
      <c r="A242" s="24">
        <v>1</v>
      </c>
      <c r="B242" s="24">
        <v>1</v>
      </c>
      <c r="C242" s="45" t="s">
        <v>44</v>
      </c>
      <c r="D242" s="298">
        <v>433</v>
      </c>
      <c r="E242" s="299">
        <f t="shared" si="479"/>
        <v>309</v>
      </c>
      <c r="F242" s="298">
        <v>480</v>
      </c>
      <c r="G242" s="281">
        <f t="shared" si="473"/>
        <v>155.33980582524271</v>
      </c>
      <c r="H242" s="284">
        <v>1256.0183999999999</v>
      </c>
      <c r="I242" s="284">
        <v>1256.0183999999999</v>
      </c>
      <c r="J242" s="284">
        <v>1256.0183999999999</v>
      </c>
      <c r="K242" s="284">
        <v>314.00459999999998</v>
      </c>
      <c r="L242" s="284">
        <v>314.00459999999998</v>
      </c>
      <c r="M242" s="284">
        <v>314.00459999999998</v>
      </c>
      <c r="N242" s="284">
        <v>314.00459999999998</v>
      </c>
      <c r="O242" s="284">
        <v>314.00459999999998</v>
      </c>
      <c r="P242" s="284">
        <v>732.67740000000003</v>
      </c>
      <c r="Q242" s="284">
        <v>697.25123999999994</v>
      </c>
      <c r="R242" s="602">
        <f t="shared" si="480"/>
        <v>511.53227999999996</v>
      </c>
      <c r="S242" s="284">
        <f t="shared" si="481"/>
        <v>777.02025000000071</v>
      </c>
      <c r="T242" s="284">
        <f t="shared" si="472"/>
        <v>265.48797000000076</v>
      </c>
      <c r="U242" s="284">
        <v>-24.060959999999998</v>
      </c>
      <c r="V242" s="284">
        <v>752.95929000000069</v>
      </c>
      <c r="W242" s="298">
        <f t="shared" si="478"/>
        <v>151.90053108671867</v>
      </c>
      <c r="X242" s="589"/>
      <c r="Y242" s="69"/>
    </row>
    <row r="243" spans="1:26" ht="30" x14ac:dyDescent="0.25">
      <c r="A243" s="24">
        <v>1</v>
      </c>
      <c r="B243" s="24">
        <v>1</v>
      </c>
      <c r="C243" s="45" t="s">
        <v>68</v>
      </c>
      <c r="D243" s="298">
        <v>49</v>
      </c>
      <c r="E243" s="299">
        <f t="shared" si="479"/>
        <v>35</v>
      </c>
      <c r="F243" s="298">
        <v>37</v>
      </c>
      <c r="G243" s="281">
        <f t="shared" si="473"/>
        <v>105.71428571428572</v>
      </c>
      <c r="H243" s="284">
        <v>565.37623999999994</v>
      </c>
      <c r="I243" s="284">
        <v>565.37623999999994</v>
      </c>
      <c r="J243" s="284">
        <v>565.37623999999994</v>
      </c>
      <c r="K243" s="284">
        <v>141.34405999999998</v>
      </c>
      <c r="L243" s="284">
        <v>141.34405999999998</v>
      </c>
      <c r="M243" s="284">
        <v>141.34405999999998</v>
      </c>
      <c r="N243" s="284">
        <v>141.34405999999998</v>
      </c>
      <c r="O243" s="284">
        <v>141.34405999999998</v>
      </c>
      <c r="P243" s="284">
        <v>327.66122999999999</v>
      </c>
      <c r="Q243" s="284">
        <v>314.81176999999997</v>
      </c>
      <c r="R243" s="602">
        <f t="shared" si="480"/>
        <v>230.21949166666676</v>
      </c>
      <c r="S243" s="284">
        <f t="shared" si="481"/>
        <v>236.393</v>
      </c>
      <c r="T243" s="284">
        <f t="shared" si="472"/>
        <v>6.1735083333332454</v>
      </c>
      <c r="U243" s="284">
        <v>0</v>
      </c>
      <c r="V243" s="284">
        <v>236.393</v>
      </c>
      <c r="W243" s="298">
        <f t="shared" si="478"/>
        <v>102.68157499985789</v>
      </c>
      <c r="X243" s="589"/>
      <c r="Y243" s="69"/>
    </row>
    <row r="244" spans="1:26" ht="34.5" customHeight="1" x14ac:dyDescent="0.25">
      <c r="A244" s="24">
        <v>1</v>
      </c>
      <c r="B244" s="24">
        <v>1</v>
      </c>
      <c r="C244" s="45" t="s">
        <v>69</v>
      </c>
      <c r="D244" s="298">
        <v>139</v>
      </c>
      <c r="E244" s="299">
        <f t="shared" si="479"/>
        <v>99</v>
      </c>
      <c r="F244" s="298">
        <v>68</v>
      </c>
      <c r="G244" s="281">
        <f t="shared" si="473"/>
        <v>68.686868686868678</v>
      </c>
      <c r="H244" s="284">
        <v>1612.6072300000001</v>
      </c>
      <c r="I244" s="284">
        <v>1612.6072300000001</v>
      </c>
      <c r="J244" s="284">
        <v>1612.6072300000001</v>
      </c>
      <c r="K244" s="284">
        <v>403.15180750000002</v>
      </c>
      <c r="L244" s="284">
        <v>403.15180750000002</v>
      </c>
      <c r="M244" s="284">
        <v>403.15180750000002</v>
      </c>
      <c r="N244" s="284">
        <v>403.15180750000002</v>
      </c>
      <c r="O244" s="284">
        <v>403.15180750000002</v>
      </c>
      <c r="P244" s="284">
        <v>938.01058</v>
      </c>
      <c r="Q244" s="284">
        <v>893.03746999999998</v>
      </c>
      <c r="R244" s="602">
        <f t="shared" si="480"/>
        <v>655.59015708333334</v>
      </c>
      <c r="S244" s="284">
        <f t="shared" si="481"/>
        <v>434.452</v>
      </c>
      <c r="T244" s="284">
        <f t="shared" si="472"/>
        <v>-221.13815708333334</v>
      </c>
      <c r="U244" s="284">
        <v>0</v>
      </c>
      <c r="V244" s="284">
        <v>434.452</v>
      </c>
      <c r="W244" s="298">
        <f t="shared" si="478"/>
        <v>66.2688411816372</v>
      </c>
      <c r="X244" s="589"/>
      <c r="Y244" s="69"/>
    </row>
    <row r="245" spans="1:26" ht="44.25" customHeight="1" x14ac:dyDescent="0.25">
      <c r="A245" s="24">
        <v>1</v>
      </c>
      <c r="B245" s="24">
        <v>1</v>
      </c>
      <c r="C245" s="131" t="s">
        <v>66</v>
      </c>
      <c r="D245" s="298">
        <f>D246+D248+D249</f>
        <v>3038</v>
      </c>
      <c r="E245" s="298">
        <f t="shared" ref="E245:F245" si="482">E246+E248+E249</f>
        <v>2170</v>
      </c>
      <c r="F245" s="298">
        <f t="shared" si="482"/>
        <v>2597</v>
      </c>
      <c r="G245" s="281">
        <f t="shared" si="473"/>
        <v>119.6774193548387</v>
      </c>
      <c r="H245" s="284">
        <f t="shared" ref="H245:V245" si="483">H246+H248+H249</f>
        <v>11288.670039999999</v>
      </c>
      <c r="I245" s="284">
        <f t="shared" ref="I245:J245" si="484">I246+I248+I249</f>
        <v>11288.670039999999</v>
      </c>
      <c r="J245" s="284">
        <f t="shared" si="484"/>
        <v>11288.670039999999</v>
      </c>
      <c r="K245" s="284">
        <f t="shared" ref="K245" si="485">K246+K248+K249</f>
        <v>2822.1675099999998</v>
      </c>
      <c r="L245" s="284">
        <f t="shared" ref="L245:O245" si="486">L246+L248+L249</f>
        <v>2822.1675099999998</v>
      </c>
      <c r="M245" s="284">
        <f t="shared" si="486"/>
        <v>2822.1675099999998</v>
      </c>
      <c r="N245" s="284">
        <f t="shared" si="486"/>
        <v>2822.1675099999998</v>
      </c>
      <c r="O245" s="284">
        <f t="shared" si="486"/>
        <v>2822.1675099999998</v>
      </c>
      <c r="P245" s="284">
        <f t="shared" ref="P245:Q245" si="487">P246+P248+P249</f>
        <v>6585.0575200000003</v>
      </c>
      <c r="Q245" s="284">
        <f t="shared" si="487"/>
        <v>7104.8166899999997</v>
      </c>
      <c r="R245" s="602">
        <f t="shared" si="483"/>
        <v>4876.8655716666681</v>
      </c>
      <c r="S245" s="284">
        <f t="shared" si="483"/>
        <v>6836.0785799999985</v>
      </c>
      <c r="T245" s="284">
        <f t="shared" si="483"/>
        <v>1959.2130083333307</v>
      </c>
      <c r="U245" s="284">
        <f t="shared" si="483"/>
        <v>0</v>
      </c>
      <c r="V245" s="284">
        <f t="shared" si="483"/>
        <v>6836.0785799999985</v>
      </c>
      <c r="W245" s="298">
        <f t="shared" si="478"/>
        <v>140.17361109389304</v>
      </c>
      <c r="X245" s="589"/>
      <c r="Y245" s="69"/>
    </row>
    <row r="246" spans="1:26" ht="30" x14ac:dyDescent="0.25">
      <c r="A246" s="24">
        <v>1</v>
      </c>
      <c r="B246" s="24">
        <v>1</v>
      </c>
      <c r="C246" s="45" t="s">
        <v>62</v>
      </c>
      <c r="D246" s="298">
        <v>389</v>
      </c>
      <c r="E246" s="604">
        <f>ROUND(D246/7*5,0)</f>
        <v>278</v>
      </c>
      <c r="F246" s="298">
        <v>104</v>
      </c>
      <c r="G246" s="281">
        <f t="shared" si="473"/>
        <v>37.410071942446045</v>
      </c>
      <c r="H246" s="284">
        <v>847</v>
      </c>
      <c r="I246" s="284">
        <v>847</v>
      </c>
      <c r="J246" s="284">
        <v>847</v>
      </c>
      <c r="K246" s="284">
        <v>211.75</v>
      </c>
      <c r="L246" s="284">
        <v>211.75</v>
      </c>
      <c r="M246" s="284">
        <v>211.75</v>
      </c>
      <c r="N246" s="284">
        <v>211.75</v>
      </c>
      <c r="O246" s="284">
        <v>211.75</v>
      </c>
      <c r="P246" s="284">
        <v>493.68</v>
      </c>
      <c r="Q246" s="284">
        <v>470.69</v>
      </c>
      <c r="R246" s="602">
        <f t="shared" ref="R246" si="488">H246/12*$C$3+(I246-H246)/11*9+(J246-I246)/10*8+(K246-J246)/9*7+(L246-K246)/8*6+(M246-L246)/7*5+(N246-M246)/6*4+(O246-N246)/5*3+(P246-O246)/4*2+(Q246-P246)/3*1</f>
        <v>345.05166666666656</v>
      </c>
      <c r="S246" s="284">
        <f t="shared" si="481"/>
        <v>133.03320000000002</v>
      </c>
      <c r="T246" s="284">
        <f t="shared" si="472"/>
        <v>-212.01846666666654</v>
      </c>
      <c r="U246" s="284">
        <v>0</v>
      </c>
      <c r="V246" s="284">
        <v>133.03320000000002</v>
      </c>
      <c r="W246" s="298">
        <f t="shared" si="478"/>
        <v>38.554573952693097</v>
      </c>
      <c r="X246" s="589"/>
      <c r="Y246" s="69"/>
    </row>
    <row r="247" spans="1:26" ht="45" x14ac:dyDescent="0.25">
      <c r="C247" s="621" t="s">
        <v>89</v>
      </c>
      <c r="D247" s="298"/>
      <c r="E247" s="604"/>
      <c r="F247" s="298"/>
      <c r="G247" s="281"/>
      <c r="H247" s="284"/>
      <c r="I247" s="284"/>
      <c r="J247" s="284"/>
      <c r="K247" s="284"/>
      <c r="L247" s="284"/>
      <c r="M247" s="284"/>
      <c r="N247" s="284"/>
      <c r="O247" s="284"/>
      <c r="P247" s="284">
        <v>0</v>
      </c>
      <c r="Q247" s="284">
        <v>0</v>
      </c>
      <c r="R247" s="602"/>
      <c r="S247" s="284"/>
      <c r="T247" s="284"/>
      <c r="U247" s="284"/>
      <c r="V247" s="284"/>
      <c r="W247" s="298"/>
      <c r="X247" s="589"/>
      <c r="Y247" s="69"/>
    </row>
    <row r="248" spans="1:26" ht="58.9" customHeight="1" x14ac:dyDescent="0.25">
      <c r="A248" s="24">
        <v>1</v>
      </c>
      <c r="B248" s="24">
        <v>1</v>
      </c>
      <c r="C248" s="45" t="s">
        <v>72</v>
      </c>
      <c r="D248" s="298">
        <v>2450</v>
      </c>
      <c r="E248" s="299">
        <f t="shared" ref="E248:E249" si="489">ROUND(D248/7*5,0)</f>
        <v>1750</v>
      </c>
      <c r="F248" s="298">
        <v>2411</v>
      </c>
      <c r="G248" s="281">
        <f t="shared" si="473"/>
        <v>137.77142857142857</v>
      </c>
      <c r="H248" s="284">
        <v>9972.6149999999998</v>
      </c>
      <c r="I248" s="284">
        <v>9972.6149999999998</v>
      </c>
      <c r="J248" s="284">
        <v>9972.6149999999998</v>
      </c>
      <c r="K248" s="284">
        <v>2493.1537499999999</v>
      </c>
      <c r="L248" s="284">
        <v>2493.1537499999999</v>
      </c>
      <c r="M248" s="284">
        <v>2493.1537499999999</v>
      </c>
      <c r="N248" s="284">
        <v>2493.1537499999999</v>
      </c>
      <c r="O248" s="284">
        <v>2493.1537499999999</v>
      </c>
      <c r="P248" s="284">
        <v>5818.3064800000002</v>
      </c>
      <c r="Q248" s="284">
        <v>6374.1212500000001</v>
      </c>
      <c r="R248" s="602">
        <f t="shared" ref="R248:R249" si="490">H248/12*$C$3+(I248-H248)/11*9+(J248-I248)/10*8+(K248-J248)/9*7+(L248-K248)/8*6+(M248-L248)/7*5+(N248-M248)/6*4+(O248-N248)/5*3+(P248-O248)/4*2+(Q248-P248)/3*1</f>
        <v>4341.0017050000015</v>
      </c>
      <c r="S248" s="284">
        <f t="shared" si="481"/>
        <v>6621.5158999999985</v>
      </c>
      <c r="T248" s="284">
        <f t="shared" si="472"/>
        <v>2280.514194999997</v>
      </c>
      <c r="U248" s="284">
        <v>0</v>
      </c>
      <c r="V248" s="284">
        <v>6621.5158999999985</v>
      </c>
      <c r="W248" s="298">
        <f t="shared" si="478"/>
        <v>152.53428471067591</v>
      </c>
      <c r="X248" s="589"/>
      <c r="Y248" s="69"/>
    </row>
    <row r="249" spans="1:26" ht="45" customHeight="1" thickBot="1" x14ac:dyDescent="0.3">
      <c r="A249" s="24">
        <v>1</v>
      </c>
      <c r="B249" s="24">
        <v>1</v>
      </c>
      <c r="C249" s="45" t="s">
        <v>63</v>
      </c>
      <c r="D249" s="298">
        <v>199</v>
      </c>
      <c r="E249" s="299">
        <f t="shared" si="489"/>
        <v>142</v>
      </c>
      <c r="F249" s="298">
        <v>82</v>
      </c>
      <c r="G249" s="281">
        <f t="shared" si="473"/>
        <v>57.74647887323944</v>
      </c>
      <c r="H249" s="284">
        <v>469.05503999999996</v>
      </c>
      <c r="I249" s="284">
        <v>469.05503999999996</v>
      </c>
      <c r="J249" s="284">
        <v>469.05503999999996</v>
      </c>
      <c r="K249" s="284">
        <v>117.26375999999999</v>
      </c>
      <c r="L249" s="284">
        <v>117.26375999999999</v>
      </c>
      <c r="M249" s="284">
        <v>117.26375999999999</v>
      </c>
      <c r="N249" s="284">
        <v>117.26375999999999</v>
      </c>
      <c r="O249" s="284">
        <v>117.26375999999999</v>
      </c>
      <c r="P249" s="284">
        <v>273.07103999999998</v>
      </c>
      <c r="Q249" s="284">
        <v>260.00544000000002</v>
      </c>
      <c r="R249" s="602">
        <f t="shared" si="490"/>
        <v>190.81219999999999</v>
      </c>
      <c r="S249" s="284">
        <f t="shared" si="481"/>
        <v>81.529479999999992</v>
      </c>
      <c r="T249" s="284">
        <f t="shared" si="472"/>
        <v>-109.28272</v>
      </c>
      <c r="U249" s="284">
        <v>0</v>
      </c>
      <c r="V249" s="284">
        <v>81.529479999999992</v>
      </c>
      <c r="W249" s="298">
        <f t="shared" si="478"/>
        <v>42.727603371272906</v>
      </c>
      <c r="X249" s="589"/>
      <c r="Y249" s="69"/>
    </row>
    <row r="250" spans="1:26" s="8" customFormat="1" ht="15.75" thickBot="1" x14ac:dyDescent="0.3">
      <c r="A250" s="24">
        <v>1</v>
      </c>
      <c r="B250" s="24">
        <v>1</v>
      </c>
      <c r="C250" s="73" t="s">
        <v>140</v>
      </c>
      <c r="D250" s="345"/>
      <c r="E250" s="345"/>
      <c r="F250" s="345"/>
      <c r="G250" s="389"/>
      <c r="H250" s="370">
        <f t="shared" ref="H250:P250" si="491">H245+H240</f>
        <v>21975.00791</v>
      </c>
      <c r="I250" s="370">
        <f t="shared" si="491"/>
        <v>21975.00791</v>
      </c>
      <c r="J250" s="370">
        <f t="shared" si="491"/>
        <v>21975.00791</v>
      </c>
      <c r="K250" s="370">
        <f t="shared" si="491"/>
        <v>5493.7519775000001</v>
      </c>
      <c r="L250" s="370">
        <f t="shared" ref="L250:O250" si="492">L245+L240</f>
        <v>5493.7519775000001</v>
      </c>
      <c r="M250" s="370">
        <f t="shared" si="492"/>
        <v>5493.7519775000001</v>
      </c>
      <c r="N250" s="370">
        <f t="shared" si="492"/>
        <v>5493.7519775000001</v>
      </c>
      <c r="O250" s="370">
        <f t="shared" si="492"/>
        <v>5493.7519775000001</v>
      </c>
      <c r="P250" s="370">
        <f t="shared" si="491"/>
        <v>12818.75461</v>
      </c>
      <c r="Q250" s="370">
        <f t="shared" ref="Q250" si="493">Q245+Q240</f>
        <v>13044.431130000001</v>
      </c>
      <c r="R250" s="370">
        <f t="shared" ref="R250:U250" si="494">R245+R240</f>
        <v>9231.4788004166676</v>
      </c>
      <c r="S250" s="370">
        <f t="shared" si="494"/>
        <v>12173.669879999998</v>
      </c>
      <c r="T250" s="370">
        <f t="shared" si="494"/>
        <v>2942.191079583331</v>
      </c>
      <c r="U250" s="370">
        <f t="shared" si="494"/>
        <v>-46.119759999999999</v>
      </c>
      <c r="V250" s="370">
        <f>V245+V240</f>
        <v>12127.55012</v>
      </c>
      <c r="W250" s="345">
        <f t="shared" si="478"/>
        <v>131.87128674823509</v>
      </c>
      <c r="X250" s="589"/>
      <c r="Y250" s="69"/>
      <c r="Z250" s="242"/>
    </row>
    <row r="251" spans="1:26" ht="35.25" customHeight="1" x14ac:dyDescent="0.25">
      <c r="A251" s="24">
        <v>1</v>
      </c>
      <c r="B251" s="24">
        <v>1</v>
      </c>
      <c r="C251" s="191" t="s">
        <v>34</v>
      </c>
      <c r="D251" s="390"/>
      <c r="E251" s="390"/>
      <c r="F251" s="390"/>
      <c r="G251" s="391"/>
      <c r="H251" s="392"/>
      <c r="I251" s="392"/>
      <c r="J251" s="392"/>
      <c r="K251" s="392"/>
      <c r="L251" s="392"/>
      <c r="M251" s="392"/>
      <c r="N251" s="392"/>
      <c r="O251" s="392"/>
      <c r="P251" s="392"/>
      <c r="Q251" s="392"/>
      <c r="R251" s="392"/>
      <c r="S251" s="392"/>
      <c r="T251" s="392">
        <f t="shared" si="472"/>
        <v>0</v>
      </c>
      <c r="U251" s="392"/>
      <c r="V251" s="392"/>
      <c r="W251" s="393"/>
      <c r="X251" s="589"/>
      <c r="Y251" s="69"/>
    </row>
    <row r="252" spans="1:26" ht="30" x14ac:dyDescent="0.25">
      <c r="A252" s="24">
        <v>1</v>
      </c>
      <c r="B252" s="24">
        <v>1</v>
      </c>
      <c r="C252" s="127" t="s">
        <v>74</v>
      </c>
      <c r="D252" s="394">
        <f t="shared" ref="D252:W252" si="495">D240</f>
        <v>2066</v>
      </c>
      <c r="E252" s="394">
        <f t="shared" si="495"/>
        <v>1475</v>
      </c>
      <c r="F252" s="394">
        <f t="shared" si="495"/>
        <v>1849</v>
      </c>
      <c r="G252" s="395">
        <f t="shared" si="495"/>
        <v>125.35593220338983</v>
      </c>
      <c r="H252" s="396">
        <f t="shared" si="495"/>
        <v>10686.337869999999</v>
      </c>
      <c r="I252" s="396">
        <f t="shared" ref="I252:J252" si="496">I240</f>
        <v>10686.337869999999</v>
      </c>
      <c r="J252" s="396">
        <f t="shared" si="496"/>
        <v>10686.337869999999</v>
      </c>
      <c r="K252" s="396">
        <f t="shared" ref="K252" si="497">K240</f>
        <v>2671.5844674999998</v>
      </c>
      <c r="L252" s="396">
        <f t="shared" ref="L252:O252" si="498">L240</f>
        <v>2671.5844674999998</v>
      </c>
      <c r="M252" s="396">
        <f t="shared" si="498"/>
        <v>2671.5844674999998</v>
      </c>
      <c r="N252" s="396">
        <f t="shared" si="498"/>
        <v>2671.5844674999998</v>
      </c>
      <c r="O252" s="396">
        <f t="shared" si="498"/>
        <v>2671.5844674999998</v>
      </c>
      <c r="P252" s="396">
        <f t="shared" ref="P252:Q252" si="499">P240</f>
        <v>6233.6970899999997</v>
      </c>
      <c r="Q252" s="396">
        <f t="shared" si="499"/>
        <v>5939.6144400000003</v>
      </c>
      <c r="R252" s="396">
        <f t="shared" si="495"/>
        <v>4354.6132287499995</v>
      </c>
      <c r="S252" s="396">
        <f t="shared" si="495"/>
        <v>5337.5913</v>
      </c>
      <c r="T252" s="396">
        <f t="shared" si="495"/>
        <v>982.9780712500002</v>
      </c>
      <c r="U252" s="396">
        <f t="shared" si="495"/>
        <v>-46.119759999999999</v>
      </c>
      <c r="V252" s="396">
        <f t="shared" si="495"/>
        <v>5291.4715400000005</v>
      </c>
      <c r="W252" s="397">
        <f t="shared" si="495"/>
        <v>122.57325782138788</v>
      </c>
      <c r="X252" s="589"/>
      <c r="Y252" s="69"/>
    </row>
    <row r="253" spans="1:26" ht="27" customHeight="1" x14ac:dyDescent="0.25">
      <c r="A253" s="24">
        <v>1</v>
      </c>
      <c r="B253" s="24">
        <v>1</v>
      </c>
      <c r="C253" s="119" t="s">
        <v>43</v>
      </c>
      <c r="D253" s="394">
        <f t="shared" ref="D253:W253" si="500">D241</f>
        <v>1445</v>
      </c>
      <c r="E253" s="394">
        <f t="shared" si="500"/>
        <v>1032</v>
      </c>
      <c r="F253" s="394">
        <f t="shared" si="500"/>
        <v>1264</v>
      </c>
      <c r="G253" s="395">
        <f t="shared" si="500"/>
        <v>122.48062015503875</v>
      </c>
      <c r="H253" s="396">
        <f t="shared" si="500"/>
        <v>7252.3360000000002</v>
      </c>
      <c r="I253" s="396">
        <f t="shared" ref="I253:J253" si="501">I241</f>
        <v>7252.3360000000002</v>
      </c>
      <c r="J253" s="396">
        <f t="shared" si="501"/>
        <v>7252.3360000000002</v>
      </c>
      <c r="K253" s="396">
        <f t="shared" ref="K253" si="502">K241</f>
        <v>1813.0840000000003</v>
      </c>
      <c r="L253" s="396">
        <f t="shared" ref="L253:O253" si="503">L241</f>
        <v>1813.0840000000003</v>
      </c>
      <c r="M253" s="396">
        <f t="shared" si="503"/>
        <v>1813.0840000000003</v>
      </c>
      <c r="N253" s="396">
        <f t="shared" si="503"/>
        <v>1813.0840000000003</v>
      </c>
      <c r="O253" s="396">
        <f t="shared" si="503"/>
        <v>1813.0840000000003</v>
      </c>
      <c r="P253" s="396">
        <f t="shared" ref="P253:Q253" si="504">P241</f>
        <v>4235.3478800000003</v>
      </c>
      <c r="Q253" s="396">
        <f t="shared" si="504"/>
        <v>4034.5139599999998</v>
      </c>
      <c r="R253" s="396">
        <f t="shared" si="500"/>
        <v>2957.2712999999999</v>
      </c>
      <c r="S253" s="396">
        <f t="shared" si="500"/>
        <v>3889.7260499999993</v>
      </c>
      <c r="T253" s="396">
        <f t="shared" si="500"/>
        <v>932.45474999999942</v>
      </c>
      <c r="U253" s="396">
        <f t="shared" si="500"/>
        <v>-22.058800000000002</v>
      </c>
      <c r="V253" s="396">
        <f t="shared" si="500"/>
        <v>3867.6672499999995</v>
      </c>
      <c r="W253" s="397">
        <f t="shared" si="500"/>
        <v>131.53091669337201</v>
      </c>
      <c r="X253" s="589"/>
      <c r="Y253" s="69"/>
    </row>
    <row r="254" spans="1:26" ht="27" customHeight="1" x14ac:dyDescent="0.25">
      <c r="A254" s="24">
        <v>1</v>
      </c>
      <c r="B254" s="24">
        <v>1</v>
      </c>
      <c r="C254" s="119" t="s">
        <v>44</v>
      </c>
      <c r="D254" s="394">
        <f t="shared" ref="D254:W254" si="505">D242</f>
        <v>433</v>
      </c>
      <c r="E254" s="394">
        <f t="shared" si="505"/>
        <v>309</v>
      </c>
      <c r="F254" s="394">
        <f t="shared" si="505"/>
        <v>480</v>
      </c>
      <c r="G254" s="395">
        <f t="shared" si="505"/>
        <v>155.33980582524271</v>
      </c>
      <c r="H254" s="396">
        <f t="shared" si="505"/>
        <v>1256.0183999999999</v>
      </c>
      <c r="I254" s="396">
        <f t="shared" ref="I254:J254" si="506">I242</f>
        <v>1256.0183999999999</v>
      </c>
      <c r="J254" s="396">
        <f t="shared" si="506"/>
        <v>1256.0183999999999</v>
      </c>
      <c r="K254" s="396">
        <f t="shared" ref="K254" si="507">K242</f>
        <v>314.00459999999998</v>
      </c>
      <c r="L254" s="396">
        <f t="shared" ref="L254:O254" si="508">L242</f>
        <v>314.00459999999998</v>
      </c>
      <c r="M254" s="396">
        <f t="shared" si="508"/>
        <v>314.00459999999998</v>
      </c>
      <c r="N254" s="396">
        <f t="shared" si="508"/>
        <v>314.00459999999998</v>
      </c>
      <c r="O254" s="396">
        <f t="shared" si="508"/>
        <v>314.00459999999998</v>
      </c>
      <c r="P254" s="396">
        <f t="shared" ref="P254:Q254" si="509">P242</f>
        <v>732.67740000000003</v>
      </c>
      <c r="Q254" s="396">
        <f t="shared" si="509"/>
        <v>697.25123999999994</v>
      </c>
      <c r="R254" s="396">
        <f t="shared" si="505"/>
        <v>511.53227999999996</v>
      </c>
      <c r="S254" s="396">
        <f t="shared" si="505"/>
        <v>777.02025000000071</v>
      </c>
      <c r="T254" s="396">
        <f t="shared" si="505"/>
        <v>265.48797000000076</v>
      </c>
      <c r="U254" s="396">
        <f t="shared" si="505"/>
        <v>-24.060959999999998</v>
      </c>
      <c r="V254" s="396">
        <f t="shared" si="505"/>
        <v>752.95929000000069</v>
      </c>
      <c r="W254" s="397">
        <f t="shared" si="505"/>
        <v>151.90053108671867</v>
      </c>
      <c r="X254" s="589"/>
      <c r="Y254" s="69"/>
    </row>
    <row r="255" spans="1:26" ht="27" customHeight="1" x14ac:dyDescent="0.25">
      <c r="A255" s="24">
        <v>1</v>
      </c>
      <c r="B255" s="24">
        <v>1</v>
      </c>
      <c r="C255" s="119" t="s">
        <v>68</v>
      </c>
      <c r="D255" s="394">
        <f t="shared" ref="D255:W255" si="510">D243</f>
        <v>49</v>
      </c>
      <c r="E255" s="394">
        <f t="shared" si="510"/>
        <v>35</v>
      </c>
      <c r="F255" s="394">
        <f t="shared" si="510"/>
        <v>37</v>
      </c>
      <c r="G255" s="395">
        <f t="shared" si="510"/>
        <v>105.71428571428572</v>
      </c>
      <c r="H255" s="396">
        <f t="shared" si="510"/>
        <v>565.37623999999994</v>
      </c>
      <c r="I255" s="396">
        <f t="shared" ref="I255:J255" si="511">I243</f>
        <v>565.37623999999994</v>
      </c>
      <c r="J255" s="396">
        <f t="shared" si="511"/>
        <v>565.37623999999994</v>
      </c>
      <c r="K255" s="396">
        <f t="shared" ref="K255" si="512">K243</f>
        <v>141.34405999999998</v>
      </c>
      <c r="L255" s="396">
        <f t="shared" ref="L255:O255" si="513">L243</f>
        <v>141.34405999999998</v>
      </c>
      <c r="M255" s="396">
        <f t="shared" si="513"/>
        <v>141.34405999999998</v>
      </c>
      <c r="N255" s="396">
        <f t="shared" si="513"/>
        <v>141.34405999999998</v>
      </c>
      <c r="O255" s="396">
        <f t="shared" si="513"/>
        <v>141.34405999999998</v>
      </c>
      <c r="P255" s="396">
        <f t="shared" ref="P255:Q255" si="514">P243</f>
        <v>327.66122999999999</v>
      </c>
      <c r="Q255" s="396">
        <f t="shared" si="514"/>
        <v>314.81176999999997</v>
      </c>
      <c r="R255" s="396">
        <f t="shared" si="510"/>
        <v>230.21949166666676</v>
      </c>
      <c r="S255" s="396">
        <f t="shared" si="510"/>
        <v>236.393</v>
      </c>
      <c r="T255" s="396">
        <f t="shared" si="510"/>
        <v>6.1735083333332454</v>
      </c>
      <c r="U255" s="396">
        <f t="shared" si="510"/>
        <v>0</v>
      </c>
      <c r="V255" s="396">
        <f t="shared" si="510"/>
        <v>236.393</v>
      </c>
      <c r="W255" s="397">
        <f t="shared" si="510"/>
        <v>102.68157499985789</v>
      </c>
      <c r="X255" s="589"/>
      <c r="Y255" s="69"/>
    </row>
    <row r="256" spans="1:26" ht="27" customHeight="1" x14ac:dyDescent="0.25">
      <c r="A256" s="24">
        <v>1</v>
      </c>
      <c r="B256" s="24">
        <v>1</v>
      </c>
      <c r="C256" s="119" t="s">
        <v>69</v>
      </c>
      <c r="D256" s="394">
        <f t="shared" ref="D256:W256" si="515">D244</f>
        <v>139</v>
      </c>
      <c r="E256" s="394">
        <f t="shared" si="515"/>
        <v>99</v>
      </c>
      <c r="F256" s="394">
        <f t="shared" si="515"/>
        <v>68</v>
      </c>
      <c r="G256" s="395">
        <f t="shared" si="515"/>
        <v>68.686868686868678</v>
      </c>
      <c r="H256" s="396">
        <f t="shared" si="515"/>
        <v>1612.6072300000001</v>
      </c>
      <c r="I256" s="396">
        <f t="shared" ref="I256:J256" si="516">I244</f>
        <v>1612.6072300000001</v>
      </c>
      <c r="J256" s="396">
        <f t="shared" si="516"/>
        <v>1612.6072300000001</v>
      </c>
      <c r="K256" s="396">
        <f t="shared" ref="K256" si="517">K244</f>
        <v>403.15180750000002</v>
      </c>
      <c r="L256" s="396">
        <f t="shared" ref="L256:O256" si="518">L244</f>
        <v>403.15180750000002</v>
      </c>
      <c r="M256" s="396">
        <f t="shared" si="518"/>
        <v>403.15180750000002</v>
      </c>
      <c r="N256" s="396">
        <f t="shared" si="518"/>
        <v>403.15180750000002</v>
      </c>
      <c r="O256" s="396">
        <f t="shared" si="518"/>
        <v>403.15180750000002</v>
      </c>
      <c r="P256" s="396">
        <f t="shared" ref="P256:Q256" si="519">P244</f>
        <v>938.01058</v>
      </c>
      <c r="Q256" s="396">
        <f t="shared" si="519"/>
        <v>893.03746999999998</v>
      </c>
      <c r="R256" s="396">
        <f t="shared" si="515"/>
        <v>655.59015708333334</v>
      </c>
      <c r="S256" s="396">
        <f t="shared" si="515"/>
        <v>434.452</v>
      </c>
      <c r="T256" s="396">
        <f t="shared" si="515"/>
        <v>-221.13815708333334</v>
      </c>
      <c r="U256" s="396">
        <f t="shared" si="515"/>
        <v>0</v>
      </c>
      <c r="V256" s="396">
        <f t="shared" si="515"/>
        <v>434.452</v>
      </c>
      <c r="W256" s="397">
        <f t="shared" si="515"/>
        <v>66.2688411816372</v>
      </c>
      <c r="X256" s="589"/>
      <c r="Y256" s="69"/>
    </row>
    <row r="257" spans="1:26" ht="41.25" customHeight="1" x14ac:dyDescent="0.25">
      <c r="A257" s="24">
        <v>1</v>
      </c>
      <c r="B257" s="24">
        <v>1</v>
      </c>
      <c r="C257" s="127" t="s">
        <v>66</v>
      </c>
      <c r="D257" s="394">
        <f t="shared" ref="D257:W257" si="520">D245</f>
        <v>3038</v>
      </c>
      <c r="E257" s="394">
        <f t="shared" si="520"/>
        <v>2170</v>
      </c>
      <c r="F257" s="394">
        <f t="shared" si="520"/>
        <v>2597</v>
      </c>
      <c r="G257" s="395">
        <f t="shared" si="520"/>
        <v>119.6774193548387</v>
      </c>
      <c r="H257" s="396">
        <f t="shared" si="520"/>
        <v>11288.670039999999</v>
      </c>
      <c r="I257" s="396">
        <f t="shared" ref="I257:J257" si="521">I245</f>
        <v>11288.670039999999</v>
      </c>
      <c r="J257" s="396">
        <f t="shared" si="521"/>
        <v>11288.670039999999</v>
      </c>
      <c r="K257" s="396">
        <f t="shared" ref="K257" si="522">K245</f>
        <v>2822.1675099999998</v>
      </c>
      <c r="L257" s="396">
        <f t="shared" ref="L257:O257" si="523">L245</f>
        <v>2822.1675099999998</v>
      </c>
      <c r="M257" s="396">
        <f t="shared" si="523"/>
        <v>2822.1675099999998</v>
      </c>
      <c r="N257" s="396">
        <f t="shared" si="523"/>
        <v>2822.1675099999998</v>
      </c>
      <c r="O257" s="396">
        <f t="shared" si="523"/>
        <v>2822.1675099999998</v>
      </c>
      <c r="P257" s="396">
        <f t="shared" ref="P257:Q257" si="524">P245</f>
        <v>6585.0575200000003</v>
      </c>
      <c r="Q257" s="396">
        <f t="shared" si="524"/>
        <v>7104.8166899999997</v>
      </c>
      <c r="R257" s="396">
        <f t="shared" si="520"/>
        <v>4876.8655716666681</v>
      </c>
      <c r="S257" s="396">
        <f t="shared" si="520"/>
        <v>6836.0785799999985</v>
      </c>
      <c r="T257" s="396">
        <f t="shared" si="520"/>
        <v>1959.2130083333307</v>
      </c>
      <c r="U257" s="396">
        <f t="shared" si="520"/>
        <v>0</v>
      </c>
      <c r="V257" s="396">
        <f t="shared" si="520"/>
        <v>6836.0785799999985</v>
      </c>
      <c r="W257" s="397">
        <f t="shared" si="520"/>
        <v>140.17361109389304</v>
      </c>
      <c r="X257" s="589"/>
      <c r="Y257" s="69"/>
    </row>
    <row r="258" spans="1:26" ht="30" x14ac:dyDescent="0.25">
      <c r="A258" s="24">
        <v>1</v>
      </c>
      <c r="B258" s="24">
        <v>1</v>
      </c>
      <c r="C258" s="119" t="s">
        <v>62</v>
      </c>
      <c r="D258" s="394">
        <f t="shared" ref="D258:W258" si="525">D246</f>
        <v>389</v>
      </c>
      <c r="E258" s="394">
        <f t="shared" si="525"/>
        <v>278</v>
      </c>
      <c r="F258" s="394">
        <f t="shared" si="525"/>
        <v>104</v>
      </c>
      <c r="G258" s="395">
        <f t="shared" si="525"/>
        <v>37.410071942446045</v>
      </c>
      <c r="H258" s="396">
        <f t="shared" si="525"/>
        <v>847</v>
      </c>
      <c r="I258" s="396">
        <f t="shared" ref="I258:J258" si="526">I246</f>
        <v>847</v>
      </c>
      <c r="J258" s="396">
        <f t="shared" si="526"/>
        <v>847</v>
      </c>
      <c r="K258" s="396">
        <f t="shared" ref="K258" si="527">K246</f>
        <v>211.75</v>
      </c>
      <c r="L258" s="396">
        <f t="shared" ref="L258:O258" si="528">L246</f>
        <v>211.75</v>
      </c>
      <c r="M258" s="396">
        <f t="shared" si="528"/>
        <v>211.75</v>
      </c>
      <c r="N258" s="396">
        <f t="shared" si="528"/>
        <v>211.75</v>
      </c>
      <c r="O258" s="396">
        <f t="shared" si="528"/>
        <v>211.75</v>
      </c>
      <c r="P258" s="396">
        <f t="shared" ref="P258:Q258" si="529">P246</f>
        <v>493.68</v>
      </c>
      <c r="Q258" s="396">
        <f t="shared" si="529"/>
        <v>470.69</v>
      </c>
      <c r="R258" s="396">
        <f t="shared" si="525"/>
        <v>345.05166666666656</v>
      </c>
      <c r="S258" s="396">
        <f t="shared" si="525"/>
        <v>133.03320000000002</v>
      </c>
      <c r="T258" s="396">
        <f t="shared" si="525"/>
        <v>-212.01846666666654</v>
      </c>
      <c r="U258" s="396">
        <f t="shared" si="525"/>
        <v>0</v>
      </c>
      <c r="V258" s="396">
        <f t="shared" si="525"/>
        <v>133.03320000000002</v>
      </c>
      <c r="W258" s="394">
        <f t="shared" si="525"/>
        <v>38.554573952693097</v>
      </c>
      <c r="X258" s="589"/>
      <c r="Y258" s="69"/>
    </row>
    <row r="259" spans="1:26" ht="45" x14ac:dyDescent="0.25">
      <c r="C259" s="119" t="s">
        <v>89</v>
      </c>
      <c r="D259" s="394">
        <f t="shared" ref="D259:W259" si="530">D247</f>
        <v>0</v>
      </c>
      <c r="E259" s="394">
        <f t="shared" si="530"/>
        <v>0</v>
      </c>
      <c r="F259" s="394">
        <f t="shared" si="530"/>
        <v>0</v>
      </c>
      <c r="G259" s="395">
        <f t="shared" si="530"/>
        <v>0</v>
      </c>
      <c r="H259" s="396">
        <f t="shared" si="530"/>
        <v>0</v>
      </c>
      <c r="I259" s="396">
        <f t="shared" ref="I259:J259" si="531">I247</f>
        <v>0</v>
      </c>
      <c r="J259" s="396">
        <f t="shared" si="531"/>
        <v>0</v>
      </c>
      <c r="K259" s="396">
        <f t="shared" ref="K259" si="532">K247</f>
        <v>0</v>
      </c>
      <c r="L259" s="396">
        <f t="shared" ref="L259:O259" si="533">L247</f>
        <v>0</v>
      </c>
      <c r="M259" s="396">
        <f t="shared" si="533"/>
        <v>0</v>
      </c>
      <c r="N259" s="396">
        <f t="shared" si="533"/>
        <v>0</v>
      </c>
      <c r="O259" s="396">
        <f t="shared" si="533"/>
        <v>0</v>
      </c>
      <c r="P259" s="396">
        <f t="shared" ref="P259:Q259" si="534">P247</f>
        <v>0</v>
      </c>
      <c r="Q259" s="396">
        <f t="shared" si="534"/>
        <v>0</v>
      </c>
      <c r="R259" s="396">
        <f t="shared" si="530"/>
        <v>0</v>
      </c>
      <c r="S259" s="396">
        <f t="shared" si="530"/>
        <v>0</v>
      </c>
      <c r="T259" s="396">
        <f t="shared" si="530"/>
        <v>0</v>
      </c>
      <c r="U259" s="396">
        <f t="shared" si="530"/>
        <v>0</v>
      </c>
      <c r="V259" s="396">
        <f t="shared" si="530"/>
        <v>0</v>
      </c>
      <c r="W259" s="394">
        <f t="shared" si="530"/>
        <v>0</v>
      </c>
      <c r="X259" s="589"/>
      <c r="Y259" s="69"/>
    </row>
    <row r="260" spans="1:26" ht="42.75" customHeight="1" x14ac:dyDescent="0.25">
      <c r="A260" s="24">
        <v>1</v>
      </c>
      <c r="B260" s="24">
        <v>1</v>
      </c>
      <c r="C260" s="119" t="s">
        <v>45</v>
      </c>
      <c r="D260" s="394">
        <f t="shared" ref="D260:W260" si="535">D248</f>
        <v>2450</v>
      </c>
      <c r="E260" s="394">
        <f t="shared" si="535"/>
        <v>1750</v>
      </c>
      <c r="F260" s="394">
        <f t="shared" si="535"/>
        <v>2411</v>
      </c>
      <c r="G260" s="395">
        <f t="shared" si="535"/>
        <v>137.77142857142857</v>
      </c>
      <c r="H260" s="396">
        <f t="shared" si="535"/>
        <v>9972.6149999999998</v>
      </c>
      <c r="I260" s="396">
        <f t="shared" ref="I260:J260" si="536">I248</f>
        <v>9972.6149999999998</v>
      </c>
      <c r="J260" s="396">
        <f t="shared" si="536"/>
        <v>9972.6149999999998</v>
      </c>
      <c r="K260" s="396">
        <f t="shared" ref="K260" si="537">K248</f>
        <v>2493.1537499999999</v>
      </c>
      <c r="L260" s="396">
        <f t="shared" ref="L260:O260" si="538">L248</f>
        <v>2493.1537499999999</v>
      </c>
      <c r="M260" s="396">
        <f t="shared" si="538"/>
        <v>2493.1537499999999</v>
      </c>
      <c r="N260" s="396">
        <f t="shared" si="538"/>
        <v>2493.1537499999999</v>
      </c>
      <c r="O260" s="396">
        <f t="shared" si="538"/>
        <v>2493.1537499999999</v>
      </c>
      <c r="P260" s="396">
        <f t="shared" ref="P260:Q260" si="539">P248</f>
        <v>5818.3064800000002</v>
      </c>
      <c r="Q260" s="396">
        <f t="shared" si="539"/>
        <v>6374.1212500000001</v>
      </c>
      <c r="R260" s="396">
        <f t="shared" si="535"/>
        <v>4341.0017050000015</v>
      </c>
      <c r="S260" s="396">
        <f t="shared" si="535"/>
        <v>6621.5158999999985</v>
      </c>
      <c r="T260" s="396">
        <f t="shared" si="535"/>
        <v>2280.514194999997</v>
      </c>
      <c r="U260" s="396">
        <f t="shared" si="535"/>
        <v>0</v>
      </c>
      <c r="V260" s="396">
        <f t="shared" si="535"/>
        <v>6621.5158999999985</v>
      </c>
      <c r="W260" s="397">
        <f t="shared" si="535"/>
        <v>152.53428471067591</v>
      </c>
      <c r="X260" s="589"/>
      <c r="Y260" s="69"/>
    </row>
    <row r="261" spans="1:26" ht="42.75" customHeight="1" thickBot="1" x14ac:dyDescent="0.3">
      <c r="A261" s="24">
        <v>1</v>
      </c>
      <c r="B261" s="24">
        <v>1</v>
      </c>
      <c r="C261" s="119" t="s">
        <v>63</v>
      </c>
      <c r="D261" s="394">
        <f t="shared" ref="D261:W261" si="540">D249</f>
        <v>199</v>
      </c>
      <c r="E261" s="394">
        <f t="shared" si="540"/>
        <v>142</v>
      </c>
      <c r="F261" s="394">
        <f t="shared" si="540"/>
        <v>82</v>
      </c>
      <c r="G261" s="395">
        <f t="shared" si="540"/>
        <v>57.74647887323944</v>
      </c>
      <c r="H261" s="396">
        <f t="shared" si="540"/>
        <v>469.05503999999996</v>
      </c>
      <c r="I261" s="396">
        <f t="shared" ref="I261:J261" si="541">I249</f>
        <v>469.05503999999996</v>
      </c>
      <c r="J261" s="396">
        <f t="shared" si="541"/>
        <v>469.05503999999996</v>
      </c>
      <c r="K261" s="396">
        <f t="shared" ref="K261" si="542">K249</f>
        <v>117.26375999999999</v>
      </c>
      <c r="L261" s="396">
        <f t="shared" ref="L261:O261" si="543">L249</f>
        <v>117.26375999999999</v>
      </c>
      <c r="M261" s="396">
        <f t="shared" si="543"/>
        <v>117.26375999999999</v>
      </c>
      <c r="N261" s="396">
        <f t="shared" si="543"/>
        <v>117.26375999999999</v>
      </c>
      <c r="O261" s="396">
        <f t="shared" si="543"/>
        <v>117.26375999999999</v>
      </c>
      <c r="P261" s="396">
        <f t="shared" ref="P261:Q261" si="544">P249</f>
        <v>273.07103999999998</v>
      </c>
      <c r="Q261" s="396">
        <f t="shared" si="544"/>
        <v>260.00544000000002</v>
      </c>
      <c r="R261" s="396">
        <f t="shared" si="540"/>
        <v>190.81219999999999</v>
      </c>
      <c r="S261" s="396">
        <f t="shared" si="540"/>
        <v>81.529479999999992</v>
      </c>
      <c r="T261" s="396">
        <f t="shared" si="540"/>
        <v>-109.28272</v>
      </c>
      <c r="U261" s="396">
        <f t="shared" si="540"/>
        <v>0</v>
      </c>
      <c r="V261" s="396">
        <f t="shared" si="540"/>
        <v>81.529479999999992</v>
      </c>
      <c r="W261" s="396">
        <f t="shared" si="540"/>
        <v>42.727603371272906</v>
      </c>
      <c r="X261" s="589"/>
      <c r="Y261" s="69"/>
    </row>
    <row r="262" spans="1:26" s="8" customFormat="1" ht="15" customHeight="1" thickBot="1" x14ac:dyDescent="0.3">
      <c r="A262" s="24">
        <v>1</v>
      </c>
      <c r="B262" s="24">
        <v>1</v>
      </c>
      <c r="C262" s="192" t="s">
        <v>71</v>
      </c>
      <c r="D262" s="398">
        <f t="shared" ref="D262:W262" si="545">D250</f>
        <v>0</v>
      </c>
      <c r="E262" s="398">
        <f t="shared" si="545"/>
        <v>0</v>
      </c>
      <c r="F262" s="398">
        <f t="shared" si="545"/>
        <v>0</v>
      </c>
      <c r="G262" s="399">
        <f t="shared" si="545"/>
        <v>0</v>
      </c>
      <c r="H262" s="400">
        <f t="shared" si="545"/>
        <v>21975.00791</v>
      </c>
      <c r="I262" s="400">
        <f t="shared" ref="I262:J262" si="546">I250</f>
        <v>21975.00791</v>
      </c>
      <c r="J262" s="400">
        <f t="shared" si="546"/>
        <v>21975.00791</v>
      </c>
      <c r="K262" s="400">
        <f t="shared" ref="K262" si="547">K250</f>
        <v>5493.7519775000001</v>
      </c>
      <c r="L262" s="400">
        <f t="shared" ref="L262:O262" si="548">L250</f>
        <v>5493.7519775000001</v>
      </c>
      <c r="M262" s="400">
        <f t="shared" si="548"/>
        <v>5493.7519775000001</v>
      </c>
      <c r="N262" s="400">
        <f t="shared" si="548"/>
        <v>5493.7519775000001</v>
      </c>
      <c r="O262" s="400">
        <f t="shared" si="548"/>
        <v>5493.7519775000001</v>
      </c>
      <c r="P262" s="400">
        <f t="shared" ref="P262:Q262" si="549">P250</f>
        <v>12818.75461</v>
      </c>
      <c r="Q262" s="400">
        <f t="shared" si="549"/>
        <v>13044.431130000001</v>
      </c>
      <c r="R262" s="400">
        <f t="shared" si="545"/>
        <v>9231.4788004166676</v>
      </c>
      <c r="S262" s="400">
        <f t="shared" si="545"/>
        <v>12173.669879999998</v>
      </c>
      <c r="T262" s="400">
        <f t="shared" si="545"/>
        <v>2942.191079583331</v>
      </c>
      <c r="U262" s="400">
        <f t="shared" si="545"/>
        <v>-46.119759999999999</v>
      </c>
      <c r="V262" s="400">
        <f t="shared" si="545"/>
        <v>12127.55012</v>
      </c>
      <c r="W262" s="398">
        <f t="shared" si="545"/>
        <v>131.87128674823509</v>
      </c>
      <c r="X262" s="589"/>
      <c r="Y262" s="69"/>
      <c r="Z262" s="242"/>
    </row>
    <row r="263" spans="1:26" x14ac:dyDescent="0.25">
      <c r="A263" s="24">
        <v>1</v>
      </c>
      <c r="B263" s="24">
        <v>1</v>
      </c>
      <c r="C263" s="121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01"/>
      <c r="S263" s="401"/>
      <c r="T263" s="401">
        <f t="shared" si="472"/>
        <v>0</v>
      </c>
      <c r="U263" s="401"/>
      <c r="V263" s="401"/>
      <c r="W263" s="43"/>
      <c r="X263" s="589"/>
      <c r="Y263" s="69"/>
    </row>
    <row r="264" spans="1:26" ht="29.25" customHeight="1" x14ac:dyDescent="0.25">
      <c r="A264" s="24">
        <v>1</v>
      </c>
      <c r="B264" s="24">
        <v>1</v>
      </c>
      <c r="C264" s="174" t="s">
        <v>108</v>
      </c>
      <c r="D264" s="402"/>
      <c r="E264" s="402"/>
      <c r="F264" s="402"/>
      <c r="G264" s="402"/>
      <c r="H264" s="402"/>
      <c r="I264" s="402"/>
      <c r="J264" s="402"/>
      <c r="K264" s="402"/>
      <c r="L264" s="402"/>
      <c r="M264" s="402"/>
      <c r="N264" s="402"/>
      <c r="O264" s="402"/>
      <c r="P264" s="402"/>
      <c r="Q264" s="402"/>
      <c r="R264" s="283"/>
      <c r="S264" s="283"/>
      <c r="T264" s="283">
        <f t="shared" si="472"/>
        <v>0</v>
      </c>
      <c r="U264" s="283"/>
      <c r="V264" s="283"/>
      <c r="W264" s="402"/>
      <c r="X264" s="589"/>
      <c r="Y264" s="69"/>
    </row>
    <row r="265" spans="1:26" ht="36.75" customHeight="1" x14ac:dyDescent="0.25">
      <c r="A265" s="24">
        <v>1</v>
      </c>
      <c r="B265" s="24">
        <v>1</v>
      </c>
      <c r="C265" s="110" t="s">
        <v>74</v>
      </c>
      <c r="D265" s="298">
        <f>SUM(D266:D271)</f>
        <v>6223</v>
      </c>
      <c r="E265" s="298">
        <f t="shared" ref="E265" si="550">SUM(E266:E271)</f>
        <v>4445</v>
      </c>
      <c r="F265" s="298">
        <f>SUM(F266:F271)</f>
        <v>3836</v>
      </c>
      <c r="G265" s="298">
        <f t="shared" ref="G265:G277" si="551">F265/E265*100</f>
        <v>86.2992125984252</v>
      </c>
      <c r="H265" s="284">
        <f t="shared" ref="H265:V265" si="552">SUM(H266:H271)</f>
        <v>31415.08178</v>
      </c>
      <c r="I265" s="284">
        <f t="shared" ref="I265:J265" si="553">SUM(I266:I271)</f>
        <v>31415.08178</v>
      </c>
      <c r="J265" s="284">
        <f t="shared" si="553"/>
        <v>31415.08178</v>
      </c>
      <c r="K265" s="284">
        <f t="shared" ref="K265" si="554">SUM(K266:K271)</f>
        <v>7853.7704450000001</v>
      </c>
      <c r="L265" s="284">
        <f t="shared" ref="L265:O265" si="555">SUM(L266:L271)</f>
        <v>7853.7704450000001</v>
      </c>
      <c r="M265" s="284">
        <f t="shared" si="555"/>
        <v>7853.7704450000001</v>
      </c>
      <c r="N265" s="284">
        <f t="shared" si="555"/>
        <v>7853.7704450000001</v>
      </c>
      <c r="O265" s="284">
        <f t="shared" si="555"/>
        <v>7853.7704450000001</v>
      </c>
      <c r="P265" s="284">
        <f t="shared" ref="P265:Q265" si="556">SUM(P266:P271)</f>
        <v>18325.464366666667</v>
      </c>
      <c r="Q265" s="284">
        <f t="shared" si="556"/>
        <v>17451.484506666664</v>
      </c>
      <c r="R265" s="602">
        <f t="shared" si="552"/>
        <v>12798.290785833331</v>
      </c>
      <c r="S265" s="284">
        <f t="shared" si="552"/>
        <v>10827.976279999999</v>
      </c>
      <c r="T265" s="284">
        <f t="shared" si="552"/>
        <v>-1970.314505833333</v>
      </c>
      <c r="U265" s="284">
        <f t="shared" si="552"/>
        <v>-245.77976999999996</v>
      </c>
      <c r="V265" s="284">
        <f t="shared" si="552"/>
        <v>10582.19651</v>
      </c>
      <c r="W265" s="298">
        <f>S265/R265*100</f>
        <v>84.604862174140393</v>
      </c>
      <c r="X265" s="589"/>
      <c r="Y265" s="69"/>
    </row>
    <row r="266" spans="1:26" ht="38.25" customHeight="1" x14ac:dyDescent="0.25">
      <c r="A266" s="24">
        <v>1</v>
      </c>
      <c r="B266" s="24">
        <v>1</v>
      </c>
      <c r="C266" s="46" t="s">
        <v>43</v>
      </c>
      <c r="D266" s="298">
        <v>3278</v>
      </c>
      <c r="E266" s="299">
        <f t="shared" ref="E266:E277" si="557">ROUND(D266/7*5,0)</f>
        <v>2341</v>
      </c>
      <c r="F266" s="298">
        <v>2572</v>
      </c>
      <c r="G266" s="298">
        <f t="shared" si="551"/>
        <v>109.86757795813756</v>
      </c>
      <c r="H266" s="284">
        <v>16457.223999999998</v>
      </c>
      <c r="I266" s="284">
        <v>16457.223999999998</v>
      </c>
      <c r="J266" s="284">
        <v>16457.223999999998</v>
      </c>
      <c r="K266" s="284">
        <v>4114.3059999999996</v>
      </c>
      <c r="L266" s="284">
        <v>4114.3059999999996</v>
      </c>
      <c r="M266" s="284">
        <v>4114.3059999999996</v>
      </c>
      <c r="N266" s="284">
        <v>4114.3059999999996</v>
      </c>
      <c r="O266" s="284">
        <v>4114.3059999999996</v>
      </c>
      <c r="P266" s="284">
        <v>9597.5421700000024</v>
      </c>
      <c r="Q266" s="284">
        <v>9140.0871300000017</v>
      </c>
      <c r="R266" s="602">
        <f t="shared" ref="R266:R271" si="558">H266/12*$C$3+(I266-H266)/11*9+(J266-I266)/10*8+(K266-J266)/9*7+(L266-K266)/8*6+(M266-L266)/7*5+(N266-M266)/6*4+(O266-N266)/5*3+(P266-O266)/4*2+(Q266-P266)/3*1</f>
        <v>6703.4390716666667</v>
      </c>
      <c r="S266" s="284">
        <f t="shared" ref="S266:S270" si="559">V266-U266</f>
        <v>7432.2858499999993</v>
      </c>
      <c r="T266" s="284">
        <f t="shared" si="472"/>
        <v>728.84677833333262</v>
      </c>
      <c r="U266" s="284">
        <v>-213.59947999999997</v>
      </c>
      <c r="V266" s="284">
        <v>7218.6863699999994</v>
      </c>
      <c r="W266" s="298">
        <f>S266/R266*100</f>
        <v>110.87272921467937</v>
      </c>
      <c r="X266" s="589"/>
      <c r="Y266" s="69"/>
    </row>
    <row r="267" spans="1:26" ht="48.75" customHeight="1" x14ac:dyDescent="0.25">
      <c r="B267" s="24">
        <v>1</v>
      </c>
      <c r="C267" s="152" t="s">
        <v>85</v>
      </c>
      <c r="D267" s="298">
        <v>1111</v>
      </c>
      <c r="E267" s="299">
        <f t="shared" si="557"/>
        <v>794</v>
      </c>
      <c r="F267" s="298">
        <v>398</v>
      </c>
      <c r="G267" s="298">
        <f t="shared" si="551"/>
        <v>50.125944584382879</v>
      </c>
      <c r="H267" s="284">
        <v>7475.74</v>
      </c>
      <c r="I267" s="284">
        <v>7475.74</v>
      </c>
      <c r="J267" s="284">
        <v>7475.74</v>
      </c>
      <c r="K267" s="284">
        <v>1868.9349999999999</v>
      </c>
      <c r="L267" s="284">
        <v>1868.9349999999999</v>
      </c>
      <c r="M267" s="284">
        <v>1868.9349999999999</v>
      </c>
      <c r="N267" s="284">
        <v>1868.9349999999999</v>
      </c>
      <c r="O267" s="284">
        <v>1868.9349999999999</v>
      </c>
      <c r="P267" s="284">
        <v>4362.09429</v>
      </c>
      <c r="Q267" s="284">
        <v>4152.7735699999994</v>
      </c>
      <c r="R267" s="602">
        <f t="shared" si="558"/>
        <v>3045.7410716666668</v>
      </c>
      <c r="S267" s="284">
        <f t="shared" si="559"/>
        <v>1315.3312699999999</v>
      </c>
      <c r="T267" s="284">
        <f t="shared" si="472"/>
        <v>-1730.4098016666669</v>
      </c>
      <c r="U267" s="284">
        <v>-3.7446099999999998</v>
      </c>
      <c r="V267" s="284">
        <v>1311.5866599999999</v>
      </c>
      <c r="W267" s="298">
        <f>S267/R267*100</f>
        <v>43.185918929091187</v>
      </c>
      <c r="X267" s="589"/>
      <c r="Y267" s="589"/>
    </row>
    <row r="268" spans="1:26" ht="32.25" customHeight="1" x14ac:dyDescent="0.25">
      <c r="A268" s="24">
        <v>1</v>
      </c>
      <c r="B268" s="24">
        <v>1</v>
      </c>
      <c r="C268" s="46" t="s">
        <v>79</v>
      </c>
      <c r="D268" s="298">
        <v>1595</v>
      </c>
      <c r="E268" s="299">
        <f t="shared" si="557"/>
        <v>1139</v>
      </c>
      <c r="F268" s="298">
        <v>727</v>
      </c>
      <c r="G268" s="298">
        <f t="shared" si="551"/>
        <v>63.827919227392449</v>
      </c>
      <c r="H268" s="284">
        <v>4623.1138799999999</v>
      </c>
      <c r="I268" s="284">
        <v>4623.1138799999999</v>
      </c>
      <c r="J268" s="284">
        <v>4623.1138799999999</v>
      </c>
      <c r="K268" s="284">
        <v>1155.77847</v>
      </c>
      <c r="L268" s="284">
        <v>1155.77847</v>
      </c>
      <c r="M268" s="284">
        <v>1155.77847</v>
      </c>
      <c r="N268" s="284">
        <v>1155.77847</v>
      </c>
      <c r="O268" s="284">
        <v>1155.77847</v>
      </c>
      <c r="P268" s="284">
        <v>2697.2190000000001</v>
      </c>
      <c r="Q268" s="284">
        <v>2568.3966</v>
      </c>
      <c r="R268" s="602">
        <f t="shared" si="558"/>
        <v>1883.5579349999996</v>
      </c>
      <c r="S268" s="284">
        <f t="shared" si="559"/>
        <v>1187.3216900000007</v>
      </c>
      <c r="T268" s="284">
        <f t="shared" si="472"/>
        <v>-696.23624499999892</v>
      </c>
      <c r="U268" s="284">
        <v>0</v>
      </c>
      <c r="V268" s="284">
        <v>1187.3216900000007</v>
      </c>
      <c r="W268" s="298">
        <f t="shared" ref="W268:W278" si="560">S268/R268*100</f>
        <v>63.0361120269975</v>
      </c>
      <c r="X268" s="589"/>
      <c r="Y268" s="69"/>
    </row>
    <row r="269" spans="1:26" ht="30" x14ac:dyDescent="0.25">
      <c r="A269" s="24">
        <v>1</v>
      </c>
      <c r="B269" s="24">
        <v>1</v>
      </c>
      <c r="C269" s="46" t="s">
        <v>80</v>
      </c>
      <c r="D269" s="298">
        <v>50</v>
      </c>
      <c r="E269" s="299">
        <f t="shared" si="557"/>
        <v>36</v>
      </c>
      <c r="F269" s="298">
        <v>60</v>
      </c>
      <c r="G269" s="298">
        <f t="shared" si="551"/>
        <v>166.66666666666669</v>
      </c>
      <c r="H269" s="284">
        <v>578.22569999999996</v>
      </c>
      <c r="I269" s="284">
        <v>578.22569999999996</v>
      </c>
      <c r="J269" s="284">
        <v>578.22569999999996</v>
      </c>
      <c r="K269" s="284">
        <v>144.55642499999999</v>
      </c>
      <c r="L269" s="284">
        <v>144.55642499999999</v>
      </c>
      <c r="M269" s="284">
        <v>144.55642499999999</v>
      </c>
      <c r="N269" s="284">
        <v>144.55642499999999</v>
      </c>
      <c r="O269" s="284">
        <v>144.55642499999999</v>
      </c>
      <c r="P269" s="284">
        <v>340.51069000000001</v>
      </c>
      <c r="Q269" s="284">
        <v>321.23649999999998</v>
      </c>
      <c r="R269" s="602">
        <f t="shared" si="558"/>
        <v>236.10882749999999</v>
      </c>
      <c r="S269" s="284">
        <f t="shared" si="559"/>
        <v>385.48379999999997</v>
      </c>
      <c r="T269" s="284">
        <f t="shared" si="472"/>
        <v>149.37497249999998</v>
      </c>
      <c r="U269" s="284">
        <v>-28.435680000000001</v>
      </c>
      <c r="V269" s="284">
        <v>357.04811999999998</v>
      </c>
      <c r="W269" s="298">
        <f t="shared" si="560"/>
        <v>163.26530612244898</v>
      </c>
      <c r="X269" s="589"/>
      <c r="Y269" s="69"/>
    </row>
    <row r="270" spans="1:26" ht="30" x14ac:dyDescent="0.25">
      <c r="A270" s="24">
        <v>1</v>
      </c>
      <c r="B270" s="24">
        <v>1</v>
      </c>
      <c r="C270" s="46" t="s">
        <v>81</v>
      </c>
      <c r="D270" s="298">
        <v>161</v>
      </c>
      <c r="E270" s="299">
        <f t="shared" si="557"/>
        <v>115</v>
      </c>
      <c r="F270" s="298">
        <v>79</v>
      </c>
      <c r="G270" s="298">
        <f t="shared" si="551"/>
        <v>68.695652173913047</v>
      </c>
      <c r="H270" s="284">
        <v>1863.1716999999999</v>
      </c>
      <c r="I270" s="284">
        <v>1863.1716999999999</v>
      </c>
      <c r="J270" s="284">
        <v>1863.1716999999999</v>
      </c>
      <c r="K270" s="284">
        <v>465.79292499999997</v>
      </c>
      <c r="L270" s="284">
        <v>465.79292499999997</v>
      </c>
      <c r="M270" s="284">
        <v>465.79292499999997</v>
      </c>
      <c r="N270" s="284">
        <v>465.79292499999997</v>
      </c>
      <c r="O270" s="284">
        <v>465.79292499999997</v>
      </c>
      <c r="P270" s="284">
        <v>1085.77937</v>
      </c>
      <c r="Q270" s="284">
        <v>1034.3815299999999</v>
      </c>
      <c r="R270" s="602">
        <f t="shared" si="558"/>
        <v>758.65353416666665</v>
      </c>
      <c r="S270" s="284">
        <f t="shared" si="559"/>
        <v>507.55367000000007</v>
      </c>
      <c r="T270" s="284">
        <f t="shared" si="472"/>
        <v>-251.09986416666658</v>
      </c>
      <c r="U270" s="284">
        <v>0</v>
      </c>
      <c r="V270" s="284">
        <v>507.55367000000007</v>
      </c>
      <c r="W270" s="298">
        <f t="shared" si="560"/>
        <v>66.901905434015546</v>
      </c>
      <c r="X270" s="589"/>
      <c r="Y270" s="69"/>
    </row>
    <row r="271" spans="1:26" ht="45" x14ac:dyDescent="0.25">
      <c r="C271" s="152" t="s">
        <v>138</v>
      </c>
      <c r="D271" s="298">
        <v>28</v>
      </c>
      <c r="E271" s="299">
        <f t="shared" si="557"/>
        <v>20</v>
      </c>
      <c r="F271" s="298">
        <v>0</v>
      </c>
      <c r="G271" s="298">
        <f t="shared" si="551"/>
        <v>0</v>
      </c>
      <c r="H271" s="298">
        <v>417.60649999999993</v>
      </c>
      <c r="I271" s="298">
        <v>417.60649999999993</v>
      </c>
      <c r="J271" s="298">
        <v>417.60649999999993</v>
      </c>
      <c r="K271" s="298">
        <v>104.40162499999998</v>
      </c>
      <c r="L271" s="298">
        <v>104.40162499999998</v>
      </c>
      <c r="M271" s="298">
        <v>104.40162499999998</v>
      </c>
      <c r="N271" s="298">
        <v>104.40162499999998</v>
      </c>
      <c r="O271" s="298">
        <v>104.40162499999998</v>
      </c>
      <c r="P271" s="298">
        <v>242.31884666666664</v>
      </c>
      <c r="Q271" s="284">
        <v>234.60917666666666</v>
      </c>
      <c r="R271" s="602">
        <f t="shared" si="558"/>
        <v>170.79034583333336</v>
      </c>
      <c r="S271" s="284">
        <f t="shared" ref="S271" si="561">V271-U271</f>
        <v>0</v>
      </c>
      <c r="T271" s="284">
        <f t="shared" ref="T271" si="562">S271-R271</f>
        <v>-170.79034583333336</v>
      </c>
      <c r="U271" s="284">
        <v>0</v>
      </c>
      <c r="V271" s="284">
        <v>0</v>
      </c>
      <c r="W271" s="298">
        <f t="shared" ref="W271" si="563">S271/R271*100</f>
        <v>0</v>
      </c>
      <c r="X271" s="589"/>
      <c r="Y271" s="589"/>
    </row>
    <row r="272" spans="1:26" ht="30" x14ac:dyDescent="0.25">
      <c r="A272" s="24">
        <v>1</v>
      </c>
      <c r="B272" s="24">
        <v>1</v>
      </c>
      <c r="C272" s="110" t="s">
        <v>66</v>
      </c>
      <c r="D272" s="298">
        <f>D273+D274+D276+D277</f>
        <v>8983</v>
      </c>
      <c r="E272" s="298">
        <f t="shared" ref="E272:F272" si="564">E273+E274+E276+E277</f>
        <v>6417</v>
      </c>
      <c r="F272" s="298">
        <f t="shared" si="564"/>
        <v>5457</v>
      </c>
      <c r="G272" s="298">
        <f t="shared" si="551"/>
        <v>85.039738195418423</v>
      </c>
      <c r="H272" s="284">
        <f t="shared" ref="H272:V272" si="565">H273+H274+H276+H277</f>
        <v>32739.5942</v>
      </c>
      <c r="I272" s="284">
        <f t="shared" ref="I272:J272" si="566">I273+I274+I276+I277</f>
        <v>32739.5942</v>
      </c>
      <c r="J272" s="284">
        <f t="shared" si="566"/>
        <v>32739.5942</v>
      </c>
      <c r="K272" s="284">
        <f t="shared" ref="K272" si="567">K273+K274+K276+K277</f>
        <v>8184.8985499999999</v>
      </c>
      <c r="L272" s="284">
        <f t="shared" ref="L272:O272" si="568">L273+L274+L276+L277</f>
        <v>8184.8985499999999</v>
      </c>
      <c r="M272" s="284">
        <f t="shared" si="568"/>
        <v>8184.8985499999999</v>
      </c>
      <c r="N272" s="284">
        <f t="shared" si="568"/>
        <v>8184.8985499999999</v>
      </c>
      <c r="O272" s="284">
        <f t="shared" si="568"/>
        <v>8184.8985499999999</v>
      </c>
      <c r="P272" s="284">
        <f t="shared" ref="P272:Q272" si="569">P273+P274+P276+P277</f>
        <v>19098.09662</v>
      </c>
      <c r="Q272" s="284">
        <f t="shared" si="569"/>
        <v>18188.53498</v>
      </c>
      <c r="R272" s="602">
        <f t="shared" si="565"/>
        <v>13338.310371666666</v>
      </c>
      <c r="S272" s="284">
        <f t="shared" si="565"/>
        <v>9624.7453500000011</v>
      </c>
      <c r="T272" s="284">
        <f t="shared" si="565"/>
        <v>-3713.565021666665</v>
      </c>
      <c r="U272" s="284">
        <f t="shared" si="565"/>
        <v>-19.242270000000001</v>
      </c>
      <c r="V272" s="284">
        <f t="shared" si="565"/>
        <v>9605.5030800000004</v>
      </c>
      <c r="W272" s="298">
        <f t="shared" si="560"/>
        <v>72.15865489563771</v>
      </c>
      <c r="X272" s="589"/>
      <c r="Y272" s="69"/>
    </row>
    <row r="273" spans="1:26" ht="32.25" customHeight="1" x14ac:dyDescent="0.25">
      <c r="A273" s="24">
        <v>1</v>
      </c>
      <c r="B273" s="24">
        <v>1</v>
      </c>
      <c r="C273" s="46" t="s">
        <v>62</v>
      </c>
      <c r="D273" s="298">
        <v>1389</v>
      </c>
      <c r="E273" s="299">
        <f t="shared" si="557"/>
        <v>992</v>
      </c>
      <c r="F273" s="298">
        <v>1433</v>
      </c>
      <c r="G273" s="298">
        <f t="shared" si="551"/>
        <v>144.45564516129033</v>
      </c>
      <c r="H273" s="284">
        <v>3025</v>
      </c>
      <c r="I273" s="284">
        <v>3025</v>
      </c>
      <c r="J273" s="284">
        <v>3025</v>
      </c>
      <c r="K273" s="284">
        <v>756.25</v>
      </c>
      <c r="L273" s="284">
        <v>756.25</v>
      </c>
      <c r="M273" s="284">
        <v>756.25</v>
      </c>
      <c r="N273" s="284">
        <v>756.25</v>
      </c>
      <c r="O273" s="284">
        <v>756.25</v>
      </c>
      <c r="P273" s="284">
        <v>1765.1861000000001</v>
      </c>
      <c r="Q273" s="284">
        <v>1681.6961000000001</v>
      </c>
      <c r="R273" s="602">
        <f t="shared" ref="R273:R274" si="570">H273/12*$C$3+(I273-H273)/11*9+(J273-I273)/10*8+(K273-J273)/9*7+(L273-K273)/8*6+(M273-L273)/7*5+(N273-M273)/6*4+(O273-N273)/5*3+(P273-O273)/4*2+(Q273-P273)/3*1</f>
        <v>1232.88805</v>
      </c>
      <c r="S273" s="284">
        <f t="shared" ref="S273:S277" si="571">V273-U273</f>
        <v>1761.8515300000001</v>
      </c>
      <c r="T273" s="284">
        <f t="shared" si="472"/>
        <v>528.96348000000012</v>
      </c>
      <c r="U273" s="284">
        <v>-18.695400000000003</v>
      </c>
      <c r="V273" s="284">
        <v>1743.1561300000001</v>
      </c>
      <c r="W273" s="298">
        <f t="shared" si="560"/>
        <v>142.90442104617691</v>
      </c>
      <c r="X273" s="589"/>
      <c r="Y273" s="69"/>
    </row>
    <row r="274" spans="1:26" ht="45" x14ac:dyDescent="0.25">
      <c r="C274" s="152" t="s">
        <v>139</v>
      </c>
      <c r="D274" s="298">
        <v>278</v>
      </c>
      <c r="E274" s="299">
        <f t="shared" si="557"/>
        <v>199</v>
      </c>
      <c r="F274" s="298">
        <v>90</v>
      </c>
      <c r="G274" s="298">
        <f t="shared" si="551"/>
        <v>45.226130653266331</v>
      </c>
      <c r="H274" s="624">
        <v>723.245</v>
      </c>
      <c r="I274" s="624">
        <v>723.245</v>
      </c>
      <c r="J274" s="624">
        <v>723.245</v>
      </c>
      <c r="K274" s="624">
        <v>180.81125</v>
      </c>
      <c r="L274" s="624">
        <v>180.81125</v>
      </c>
      <c r="M274" s="624">
        <v>180.81125</v>
      </c>
      <c r="N274" s="624">
        <v>180.81125</v>
      </c>
      <c r="O274" s="624">
        <v>180.81125</v>
      </c>
      <c r="P274" s="624">
        <v>422.37508000000003</v>
      </c>
      <c r="Q274" s="284">
        <v>402.12422000000004</v>
      </c>
      <c r="R274" s="602">
        <f t="shared" si="570"/>
        <v>294.84287833333332</v>
      </c>
      <c r="S274" s="284">
        <f t="shared" ref="S274" si="572">V274-U274</f>
        <v>133.07718</v>
      </c>
      <c r="T274" s="284">
        <f t="shared" ref="T274" si="573">S274-R274</f>
        <v>-161.76569833333332</v>
      </c>
      <c r="U274" s="284">
        <v>0</v>
      </c>
      <c r="V274" s="284">
        <v>133.07718</v>
      </c>
      <c r="W274" s="298">
        <f t="shared" ref="W274" si="574">S274/R274*100</f>
        <v>45.134948061913228</v>
      </c>
      <c r="X274" s="589"/>
      <c r="Y274" s="589"/>
    </row>
    <row r="275" spans="1:26" ht="45" x14ac:dyDescent="0.25">
      <c r="C275" s="152" t="s">
        <v>89</v>
      </c>
      <c r="D275" s="298"/>
      <c r="E275" s="299"/>
      <c r="F275" s="298">
        <v>0</v>
      </c>
      <c r="G275" s="298"/>
      <c r="H275" s="624"/>
      <c r="I275" s="624"/>
      <c r="J275" s="624"/>
      <c r="K275" s="624">
        <v>0</v>
      </c>
      <c r="L275" s="624">
        <v>0</v>
      </c>
      <c r="M275" s="624">
        <v>0</v>
      </c>
      <c r="N275" s="624">
        <v>0</v>
      </c>
      <c r="O275" s="624">
        <v>0</v>
      </c>
      <c r="P275" s="624">
        <v>0</v>
      </c>
      <c r="Q275" s="624">
        <v>0</v>
      </c>
      <c r="R275" s="602"/>
      <c r="S275" s="284"/>
      <c r="T275" s="284"/>
      <c r="U275" s="284">
        <v>0</v>
      </c>
      <c r="V275" s="284">
        <v>0</v>
      </c>
      <c r="W275" s="298"/>
      <c r="X275" s="589"/>
      <c r="Y275" s="589"/>
    </row>
    <row r="276" spans="1:26" ht="65.25" customHeight="1" x14ac:dyDescent="0.25">
      <c r="A276" s="24">
        <v>1</v>
      </c>
      <c r="B276" s="24">
        <v>1</v>
      </c>
      <c r="C276" s="45" t="s">
        <v>72</v>
      </c>
      <c r="D276" s="298">
        <v>5055</v>
      </c>
      <c r="E276" s="299">
        <f t="shared" si="557"/>
        <v>3611</v>
      </c>
      <c r="F276" s="298">
        <v>2875</v>
      </c>
      <c r="G276" s="298">
        <f t="shared" si="551"/>
        <v>79.617834394904463</v>
      </c>
      <c r="H276" s="284">
        <v>23673.65</v>
      </c>
      <c r="I276" s="284">
        <v>23673.65</v>
      </c>
      <c r="J276" s="284">
        <v>23673.65</v>
      </c>
      <c r="K276" s="284">
        <v>5918.4125000000004</v>
      </c>
      <c r="L276" s="284">
        <v>5918.4125000000004</v>
      </c>
      <c r="M276" s="284">
        <v>5918.4125000000004</v>
      </c>
      <c r="N276" s="284">
        <v>5918.4125000000004</v>
      </c>
      <c r="O276" s="284">
        <v>5918.4125000000004</v>
      </c>
      <c r="P276" s="284">
        <v>13808.762000000001</v>
      </c>
      <c r="Q276" s="284">
        <v>13150.5825</v>
      </c>
      <c r="R276" s="602">
        <f t="shared" ref="R276:R277" si="575">H276/12*$C$3+(I276-H276)/11*9+(J276-I276)/10*8+(K276-J276)/9*7+(L276-K276)/8*6+(M276-L276)/7*5+(N276-M276)/6*4+(O276-N276)/5*3+(P276-O276)/4*2+(Q276-P276)/3*1</f>
        <v>9644.1940833333319</v>
      </c>
      <c r="S276" s="284">
        <f t="shared" si="571"/>
        <v>6429.4156000000003</v>
      </c>
      <c r="T276" s="284">
        <f t="shared" si="472"/>
        <v>-3214.7784833333317</v>
      </c>
      <c r="U276" s="284">
        <v>0</v>
      </c>
      <c r="V276" s="284">
        <v>6429.4156000000003</v>
      </c>
      <c r="W276" s="298">
        <f t="shared" si="560"/>
        <v>66.666178059512831</v>
      </c>
      <c r="X276" s="589"/>
      <c r="Y276" s="69"/>
    </row>
    <row r="277" spans="1:26" ht="45.75" thickBot="1" x14ac:dyDescent="0.3">
      <c r="A277" s="24">
        <v>1</v>
      </c>
      <c r="B277" s="24">
        <v>1</v>
      </c>
      <c r="C277" s="46" t="s">
        <v>63</v>
      </c>
      <c r="D277" s="298">
        <v>2261</v>
      </c>
      <c r="E277" s="299">
        <f t="shared" si="557"/>
        <v>1615</v>
      </c>
      <c r="F277" s="298">
        <v>1059</v>
      </c>
      <c r="G277" s="298">
        <f t="shared" si="551"/>
        <v>65.572755417956657</v>
      </c>
      <c r="H277" s="284">
        <v>5317.6992</v>
      </c>
      <c r="I277" s="284">
        <v>5317.6992</v>
      </c>
      <c r="J277" s="284">
        <v>5317.6992</v>
      </c>
      <c r="K277" s="284">
        <v>1329.4248</v>
      </c>
      <c r="L277" s="284">
        <v>1329.4248</v>
      </c>
      <c r="M277" s="284">
        <v>1329.4248</v>
      </c>
      <c r="N277" s="284">
        <v>1329.4248</v>
      </c>
      <c r="O277" s="284">
        <v>1329.4248</v>
      </c>
      <c r="P277" s="284">
        <v>3101.7734399999999</v>
      </c>
      <c r="Q277" s="284">
        <v>2954.1321599999997</v>
      </c>
      <c r="R277" s="602">
        <f t="shared" si="575"/>
        <v>2166.3853599999998</v>
      </c>
      <c r="S277" s="284">
        <f t="shared" si="571"/>
        <v>1300.4010399999997</v>
      </c>
      <c r="T277" s="284">
        <f t="shared" si="472"/>
        <v>-865.98432000000003</v>
      </c>
      <c r="U277" s="284">
        <v>-0.54686999999999997</v>
      </c>
      <c r="V277" s="284">
        <v>1299.8541699999998</v>
      </c>
      <c r="W277" s="298">
        <f t="shared" si="560"/>
        <v>60.026302984248368</v>
      </c>
      <c r="X277" s="589"/>
      <c r="Y277" s="69"/>
    </row>
    <row r="278" spans="1:26" s="8" customFormat="1" ht="18.75" customHeight="1" thickBot="1" x14ac:dyDescent="0.3">
      <c r="A278" s="24">
        <v>1</v>
      </c>
      <c r="B278" s="24">
        <v>1</v>
      </c>
      <c r="C278" s="73" t="s">
        <v>140</v>
      </c>
      <c r="D278" s="345"/>
      <c r="E278" s="345"/>
      <c r="F278" s="345"/>
      <c r="G278" s="346"/>
      <c r="H278" s="347">
        <f t="shared" ref="H278:P278" si="576">H272+H265</f>
        <v>64154.67598</v>
      </c>
      <c r="I278" s="347">
        <f t="shared" si="576"/>
        <v>64154.67598</v>
      </c>
      <c r="J278" s="347">
        <f t="shared" si="576"/>
        <v>64154.67598</v>
      </c>
      <c r="K278" s="347">
        <f t="shared" si="576"/>
        <v>16038.668995</v>
      </c>
      <c r="L278" s="347">
        <f t="shared" ref="L278:O278" si="577">L272+L265</f>
        <v>16038.668995</v>
      </c>
      <c r="M278" s="347">
        <f t="shared" si="577"/>
        <v>16038.668995</v>
      </c>
      <c r="N278" s="347">
        <f t="shared" si="577"/>
        <v>16038.668995</v>
      </c>
      <c r="O278" s="347">
        <f t="shared" si="577"/>
        <v>16038.668995</v>
      </c>
      <c r="P278" s="347">
        <f t="shared" si="576"/>
        <v>37423.560986666664</v>
      </c>
      <c r="Q278" s="347">
        <f t="shared" ref="Q278" si="578">Q272+Q265</f>
        <v>35640.019486666664</v>
      </c>
      <c r="R278" s="347">
        <f t="shared" ref="R278:V278" si="579">R272+R265</f>
        <v>26136.601157499997</v>
      </c>
      <c r="S278" s="347">
        <f t="shared" si="579"/>
        <v>20452.72163</v>
      </c>
      <c r="T278" s="347">
        <f t="shared" si="579"/>
        <v>-5683.8795274999975</v>
      </c>
      <c r="U278" s="347">
        <f t="shared" si="579"/>
        <v>-265.02203999999995</v>
      </c>
      <c r="V278" s="347">
        <f t="shared" si="579"/>
        <v>20187.69959</v>
      </c>
      <c r="W278" s="345">
        <f t="shared" si="560"/>
        <v>78.253180307382905</v>
      </c>
      <c r="X278" s="589"/>
      <c r="Y278" s="69"/>
      <c r="Z278" s="242"/>
    </row>
    <row r="279" spans="1:26" ht="15" customHeight="1" x14ac:dyDescent="0.25">
      <c r="A279" s="24">
        <v>1</v>
      </c>
      <c r="B279" s="24">
        <v>1</v>
      </c>
      <c r="C279" s="124" t="s">
        <v>36</v>
      </c>
      <c r="D279" s="403"/>
      <c r="E279" s="403"/>
      <c r="F279" s="403"/>
      <c r="G279" s="404"/>
      <c r="H279" s="404"/>
      <c r="I279" s="404"/>
      <c r="J279" s="404"/>
      <c r="K279" s="404"/>
      <c r="L279" s="404"/>
      <c r="M279" s="404"/>
      <c r="N279" s="404"/>
      <c r="O279" s="404"/>
      <c r="P279" s="404"/>
      <c r="Q279" s="404"/>
      <c r="R279" s="405"/>
      <c r="S279" s="405"/>
      <c r="T279" s="405">
        <f t="shared" si="472"/>
        <v>0</v>
      </c>
      <c r="U279" s="405"/>
      <c r="V279" s="405"/>
      <c r="W279" s="403"/>
      <c r="X279" s="589"/>
      <c r="Y279" s="69"/>
    </row>
    <row r="280" spans="1:26" ht="41.25" customHeight="1" x14ac:dyDescent="0.25">
      <c r="A280" s="24">
        <v>1</v>
      </c>
      <c r="B280" s="24">
        <v>1</v>
      </c>
      <c r="C280" s="128" t="s">
        <v>74</v>
      </c>
      <c r="D280" s="406">
        <f t="shared" ref="D280:W280" si="580">D265</f>
        <v>6223</v>
      </c>
      <c r="E280" s="406">
        <f t="shared" si="580"/>
        <v>4445</v>
      </c>
      <c r="F280" s="406">
        <f t="shared" si="580"/>
        <v>3836</v>
      </c>
      <c r="G280" s="407">
        <f t="shared" si="580"/>
        <v>86.2992125984252</v>
      </c>
      <c r="H280" s="408">
        <f t="shared" si="580"/>
        <v>31415.08178</v>
      </c>
      <c r="I280" s="408">
        <f t="shared" ref="I280:J280" si="581">I265</f>
        <v>31415.08178</v>
      </c>
      <c r="J280" s="408">
        <f t="shared" si="581"/>
        <v>31415.08178</v>
      </c>
      <c r="K280" s="408">
        <f t="shared" ref="K280" si="582">K265</f>
        <v>7853.7704450000001</v>
      </c>
      <c r="L280" s="408">
        <f t="shared" ref="L280:O280" si="583">L265</f>
        <v>7853.7704450000001</v>
      </c>
      <c r="M280" s="408">
        <f t="shared" si="583"/>
        <v>7853.7704450000001</v>
      </c>
      <c r="N280" s="408">
        <f t="shared" si="583"/>
        <v>7853.7704450000001</v>
      </c>
      <c r="O280" s="408">
        <f t="shared" si="583"/>
        <v>7853.7704450000001</v>
      </c>
      <c r="P280" s="408">
        <f t="shared" ref="P280:Q280" si="584">P265</f>
        <v>18325.464366666667</v>
      </c>
      <c r="Q280" s="408">
        <f t="shared" si="584"/>
        <v>17451.484506666664</v>
      </c>
      <c r="R280" s="408">
        <f t="shared" si="580"/>
        <v>12798.290785833331</v>
      </c>
      <c r="S280" s="408">
        <f t="shared" si="580"/>
        <v>10827.976279999999</v>
      </c>
      <c r="T280" s="408">
        <f t="shared" si="580"/>
        <v>-1970.314505833333</v>
      </c>
      <c r="U280" s="408">
        <f t="shared" si="580"/>
        <v>-245.77976999999996</v>
      </c>
      <c r="V280" s="408">
        <f t="shared" si="580"/>
        <v>10582.19651</v>
      </c>
      <c r="W280" s="409">
        <f t="shared" si="580"/>
        <v>84.604862174140393</v>
      </c>
      <c r="X280" s="589"/>
      <c r="Y280" s="69"/>
    </row>
    <row r="281" spans="1:26" ht="33.75" customHeight="1" x14ac:dyDescent="0.25">
      <c r="A281" s="24">
        <v>1</v>
      </c>
      <c r="B281" s="24">
        <v>1</v>
      </c>
      <c r="C281" s="123" t="s">
        <v>43</v>
      </c>
      <c r="D281" s="406">
        <f t="shared" ref="D281:W281" si="585">D266</f>
        <v>3278</v>
      </c>
      <c r="E281" s="406">
        <f t="shared" si="585"/>
        <v>2341</v>
      </c>
      <c r="F281" s="406">
        <f t="shared" si="585"/>
        <v>2572</v>
      </c>
      <c r="G281" s="407">
        <f t="shared" si="585"/>
        <v>109.86757795813756</v>
      </c>
      <c r="H281" s="408">
        <f t="shared" si="585"/>
        <v>16457.223999999998</v>
      </c>
      <c r="I281" s="408">
        <f t="shared" ref="I281:J281" si="586">I266</f>
        <v>16457.223999999998</v>
      </c>
      <c r="J281" s="408">
        <f t="shared" si="586"/>
        <v>16457.223999999998</v>
      </c>
      <c r="K281" s="408">
        <f t="shared" ref="K281" si="587">K266</f>
        <v>4114.3059999999996</v>
      </c>
      <c r="L281" s="408">
        <f t="shared" ref="L281:O281" si="588">L266</f>
        <v>4114.3059999999996</v>
      </c>
      <c r="M281" s="408">
        <f t="shared" si="588"/>
        <v>4114.3059999999996</v>
      </c>
      <c r="N281" s="408">
        <f t="shared" si="588"/>
        <v>4114.3059999999996</v>
      </c>
      <c r="O281" s="408">
        <f t="shared" si="588"/>
        <v>4114.3059999999996</v>
      </c>
      <c r="P281" s="408">
        <f t="shared" ref="P281:Q281" si="589">P266</f>
        <v>9597.5421700000024</v>
      </c>
      <c r="Q281" s="408">
        <f t="shared" si="589"/>
        <v>9140.0871300000017</v>
      </c>
      <c r="R281" s="408">
        <f t="shared" si="585"/>
        <v>6703.4390716666667</v>
      </c>
      <c r="S281" s="408">
        <f t="shared" si="585"/>
        <v>7432.2858499999993</v>
      </c>
      <c r="T281" s="408">
        <f t="shared" si="585"/>
        <v>728.84677833333262</v>
      </c>
      <c r="U281" s="408">
        <f t="shared" si="585"/>
        <v>-213.59947999999997</v>
      </c>
      <c r="V281" s="408">
        <f t="shared" si="585"/>
        <v>7218.6863699999994</v>
      </c>
      <c r="W281" s="409">
        <f t="shared" si="585"/>
        <v>110.87272921467937</v>
      </c>
      <c r="X281" s="589"/>
      <c r="Y281" s="69"/>
    </row>
    <row r="282" spans="1:26" ht="50.25" customHeight="1" x14ac:dyDescent="0.25">
      <c r="B282" s="24">
        <v>1</v>
      </c>
      <c r="C282" s="128" t="s">
        <v>85</v>
      </c>
      <c r="D282" s="406">
        <f t="shared" ref="D282:W282" si="590">D267</f>
        <v>1111</v>
      </c>
      <c r="E282" s="406">
        <f t="shared" si="590"/>
        <v>794</v>
      </c>
      <c r="F282" s="406">
        <f t="shared" si="590"/>
        <v>398</v>
      </c>
      <c r="G282" s="407">
        <f t="shared" si="590"/>
        <v>50.125944584382879</v>
      </c>
      <c r="H282" s="408">
        <f t="shared" si="590"/>
        <v>7475.74</v>
      </c>
      <c r="I282" s="408">
        <f t="shared" ref="I282:J282" si="591">I267</f>
        <v>7475.74</v>
      </c>
      <c r="J282" s="408">
        <f t="shared" si="591"/>
        <v>7475.74</v>
      </c>
      <c r="K282" s="408">
        <f t="shared" ref="K282" si="592">K267</f>
        <v>1868.9349999999999</v>
      </c>
      <c r="L282" s="408">
        <f t="shared" ref="L282:O282" si="593">L267</f>
        <v>1868.9349999999999</v>
      </c>
      <c r="M282" s="408">
        <f t="shared" si="593"/>
        <v>1868.9349999999999</v>
      </c>
      <c r="N282" s="408">
        <f t="shared" si="593"/>
        <v>1868.9349999999999</v>
      </c>
      <c r="O282" s="408">
        <f t="shared" si="593"/>
        <v>1868.9349999999999</v>
      </c>
      <c r="P282" s="408">
        <f t="shared" ref="P282:Q282" si="594">P267</f>
        <v>4362.09429</v>
      </c>
      <c r="Q282" s="408">
        <f t="shared" si="594"/>
        <v>4152.7735699999994</v>
      </c>
      <c r="R282" s="408">
        <f t="shared" si="590"/>
        <v>3045.7410716666668</v>
      </c>
      <c r="S282" s="408">
        <f t="shared" si="590"/>
        <v>1315.3312699999999</v>
      </c>
      <c r="T282" s="408">
        <f t="shared" si="590"/>
        <v>-1730.4098016666669</v>
      </c>
      <c r="U282" s="408">
        <f t="shared" si="590"/>
        <v>-3.7446099999999998</v>
      </c>
      <c r="V282" s="408">
        <f t="shared" si="590"/>
        <v>1311.5866599999999</v>
      </c>
      <c r="W282" s="409">
        <f t="shared" si="590"/>
        <v>43.185918929091187</v>
      </c>
      <c r="X282" s="589"/>
      <c r="Y282" s="69"/>
    </row>
    <row r="283" spans="1:26" ht="33.75" customHeight="1" x14ac:dyDescent="0.25">
      <c r="A283" s="24">
        <v>1</v>
      </c>
      <c r="B283" s="24">
        <v>1</v>
      </c>
      <c r="C283" s="123" t="s">
        <v>79</v>
      </c>
      <c r="D283" s="406">
        <f t="shared" ref="D283:W283" si="595">D268</f>
        <v>1595</v>
      </c>
      <c r="E283" s="406">
        <f t="shared" si="595"/>
        <v>1139</v>
      </c>
      <c r="F283" s="406">
        <f t="shared" si="595"/>
        <v>727</v>
      </c>
      <c r="G283" s="407">
        <f t="shared" si="595"/>
        <v>63.827919227392449</v>
      </c>
      <c r="H283" s="408">
        <f t="shared" si="595"/>
        <v>4623.1138799999999</v>
      </c>
      <c r="I283" s="408">
        <f t="shared" ref="I283:J283" si="596">I268</f>
        <v>4623.1138799999999</v>
      </c>
      <c r="J283" s="408">
        <f t="shared" si="596"/>
        <v>4623.1138799999999</v>
      </c>
      <c r="K283" s="408">
        <f t="shared" ref="K283" si="597">K268</f>
        <v>1155.77847</v>
      </c>
      <c r="L283" s="408">
        <f t="shared" ref="L283:O283" si="598">L268</f>
        <v>1155.77847</v>
      </c>
      <c r="M283" s="408">
        <f t="shared" si="598"/>
        <v>1155.77847</v>
      </c>
      <c r="N283" s="408">
        <f t="shared" si="598"/>
        <v>1155.77847</v>
      </c>
      <c r="O283" s="408">
        <f t="shared" si="598"/>
        <v>1155.77847</v>
      </c>
      <c r="P283" s="408">
        <f t="shared" ref="P283:Q283" si="599">P268</f>
        <v>2697.2190000000001</v>
      </c>
      <c r="Q283" s="408">
        <f t="shared" si="599"/>
        <v>2568.3966</v>
      </c>
      <c r="R283" s="408">
        <f t="shared" si="595"/>
        <v>1883.5579349999996</v>
      </c>
      <c r="S283" s="408">
        <f t="shared" si="595"/>
        <v>1187.3216900000007</v>
      </c>
      <c r="T283" s="408">
        <f t="shared" si="595"/>
        <v>-696.23624499999892</v>
      </c>
      <c r="U283" s="408">
        <f t="shared" si="595"/>
        <v>0</v>
      </c>
      <c r="V283" s="408">
        <f t="shared" si="595"/>
        <v>1187.3216900000007</v>
      </c>
      <c r="W283" s="409">
        <f t="shared" si="595"/>
        <v>63.0361120269975</v>
      </c>
      <c r="X283" s="589"/>
      <c r="Y283" s="69"/>
    </row>
    <row r="284" spans="1:26" ht="47.25" customHeight="1" x14ac:dyDescent="0.25">
      <c r="A284" s="24">
        <v>1</v>
      </c>
      <c r="B284" s="24">
        <v>1</v>
      </c>
      <c r="C284" s="123" t="s">
        <v>80</v>
      </c>
      <c r="D284" s="406">
        <f t="shared" ref="D284:W284" si="600">D269</f>
        <v>50</v>
      </c>
      <c r="E284" s="406">
        <f t="shared" si="600"/>
        <v>36</v>
      </c>
      <c r="F284" s="406">
        <f t="shared" si="600"/>
        <v>60</v>
      </c>
      <c r="G284" s="407">
        <f t="shared" si="600"/>
        <v>166.66666666666669</v>
      </c>
      <c r="H284" s="408">
        <f t="shared" si="600"/>
        <v>578.22569999999996</v>
      </c>
      <c r="I284" s="408">
        <f t="shared" ref="I284:J284" si="601">I269</f>
        <v>578.22569999999996</v>
      </c>
      <c r="J284" s="408">
        <f t="shared" si="601"/>
        <v>578.22569999999996</v>
      </c>
      <c r="K284" s="408">
        <f t="shared" ref="K284" si="602">K269</f>
        <v>144.55642499999999</v>
      </c>
      <c r="L284" s="408">
        <f t="shared" ref="L284:O284" si="603">L269</f>
        <v>144.55642499999999</v>
      </c>
      <c r="M284" s="408">
        <f t="shared" si="603"/>
        <v>144.55642499999999</v>
      </c>
      <c r="N284" s="408">
        <f t="shared" si="603"/>
        <v>144.55642499999999</v>
      </c>
      <c r="O284" s="408">
        <f t="shared" si="603"/>
        <v>144.55642499999999</v>
      </c>
      <c r="P284" s="408">
        <f t="shared" ref="P284:Q284" si="604">P269</f>
        <v>340.51069000000001</v>
      </c>
      <c r="Q284" s="408">
        <f t="shared" si="604"/>
        <v>321.23649999999998</v>
      </c>
      <c r="R284" s="408">
        <f t="shared" si="600"/>
        <v>236.10882749999999</v>
      </c>
      <c r="S284" s="408">
        <f t="shared" si="600"/>
        <v>385.48379999999997</v>
      </c>
      <c r="T284" s="408">
        <f t="shared" si="600"/>
        <v>149.37497249999998</v>
      </c>
      <c r="U284" s="408">
        <f t="shared" si="600"/>
        <v>-28.435680000000001</v>
      </c>
      <c r="V284" s="408">
        <f t="shared" si="600"/>
        <v>357.04811999999998</v>
      </c>
      <c r="W284" s="409">
        <f t="shared" si="600"/>
        <v>163.26530612244898</v>
      </c>
      <c r="X284" s="589"/>
      <c r="Y284" s="69"/>
    </row>
    <row r="285" spans="1:26" ht="33.75" customHeight="1" x14ac:dyDescent="0.25">
      <c r="A285" s="24">
        <v>1</v>
      </c>
      <c r="B285" s="24">
        <v>1</v>
      </c>
      <c r="C285" s="123" t="s">
        <v>81</v>
      </c>
      <c r="D285" s="406">
        <f t="shared" ref="D285:W285" si="605">D270</f>
        <v>161</v>
      </c>
      <c r="E285" s="406">
        <f t="shared" si="605"/>
        <v>115</v>
      </c>
      <c r="F285" s="406">
        <f t="shared" si="605"/>
        <v>79</v>
      </c>
      <c r="G285" s="407">
        <f t="shared" si="605"/>
        <v>68.695652173913047</v>
      </c>
      <c r="H285" s="408">
        <f t="shared" si="605"/>
        <v>1863.1716999999999</v>
      </c>
      <c r="I285" s="408">
        <f t="shared" ref="I285:J285" si="606">I270</f>
        <v>1863.1716999999999</v>
      </c>
      <c r="J285" s="408">
        <f t="shared" si="606"/>
        <v>1863.1716999999999</v>
      </c>
      <c r="K285" s="408">
        <f t="shared" ref="K285" si="607">K270</f>
        <v>465.79292499999997</v>
      </c>
      <c r="L285" s="408">
        <f t="shared" ref="L285:O285" si="608">L270</f>
        <v>465.79292499999997</v>
      </c>
      <c r="M285" s="408">
        <f t="shared" si="608"/>
        <v>465.79292499999997</v>
      </c>
      <c r="N285" s="408">
        <f t="shared" si="608"/>
        <v>465.79292499999997</v>
      </c>
      <c r="O285" s="408">
        <f t="shared" si="608"/>
        <v>465.79292499999997</v>
      </c>
      <c r="P285" s="408">
        <f t="shared" ref="P285:Q285" si="609">P270</f>
        <v>1085.77937</v>
      </c>
      <c r="Q285" s="408">
        <f t="shared" si="609"/>
        <v>1034.3815299999999</v>
      </c>
      <c r="R285" s="408">
        <f t="shared" si="605"/>
        <v>758.65353416666665</v>
      </c>
      <c r="S285" s="408">
        <f t="shared" si="605"/>
        <v>507.55367000000007</v>
      </c>
      <c r="T285" s="408">
        <f t="shared" si="605"/>
        <v>-251.09986416666658</v>
      </c>
      <c r="U285" s="408">
        <f t="shared" si="605"/>
        <v>0</v>
      </c>
      <c r="V285" s="408">
        <f t="shared" si="605"/>
        <v>507.55367000000007</v>
      </c>
      <c r="W285" s="409">
        <f t="shared" si="605"/>
        <v>66.901905434015546</v>
      </c>
      <c r="X285" s="589"/>
      <c r="Y285" s="69"/>
    </row>
    <row r="286" spans="1:26" ht="44.25" customHeight="1" x14ac:dyDescent="0.25">
      <c r="C286" s="128" t="s">
        <v>138</v>
      </c>
      <c r="D286" s="406">
        <f t="shared" ref="D286:W286" si="610">D271</f>
        <v>28</v>
      </c>
      <c r="E286" s="406">
        <f t="shared" si="610"/>
        <v>20</v>
      </c>
      <c r="F286" s="406">
        <f t="shared" si="610"/>
        <v>0</v>
      </c>
      <c r="G286" s="407">
        <f t="shared" si="610"/>
        <v>0</v>
      </c>
      <c r="H286" s="407">
        <f t="shared" si="610"/>
        <v>417.60649999999993</v>
      </c>
      <c r="I286" s="407">
        <f t="shared" ref="I286:J286" si="611">I271</f>
        <v>417.60649999999993</v>
      </c>
      <c r="J286" s="407">
        <f t="shared" si="611"/>
        <v>417.60649999999993</v>
      </c>
      <c r="K286" s="407">
        <f t="shared" ref="K286" si="612">K271</f>
        <v>104.40162499999998</v>
      </c>
      <c r="L286" s="407">
        <f t="shared" ref="L286:O286" si="613">L271</f>
        <v>104.40162499999998</v>
      </c>
      <c r="M286" s="407">
        <f t="shared" si="613"/>
        <v>104.40162499999998</v>
      </c>
      <c r="N286" s="407">
        <f t="shared" si="613"/>
        <v>104.40162499999998</v>
      </c>
      <c r="O286" s="407">
        <f t="shared" si="613"/>
        <v>104.40162499999998</v>
      </c>
      <c r="P286" s="407">
        <f t="shared" ref="P286:Q286" si="614">P271</f>
        <v>242.31884666666664</v>
      </c>
      <c r="Q286" s="407">
        <f t="shared" si="614"/>
        <v>234.60917666666666</v>
      </c>
      <c r="R286" s="408">
        <f t="shared" si="610"/>
        <v>170.79034583333336</v>
      </c>
      <c r="S286" s="408">
        <f t="shared" si="610"/>
        <v>0</v>
      </c>
      <c r="T286" s="408">
        <f t="shared" si="610"/>
        <v>-170.79034583333336</v>
      </c>
      <c r="U286" s="408">
        <f t="shared" si="610"/>
        <v>0</v>
      </c>
      <c r="V286" s="408">
        <f t="shared" si="610"/>
        <v>0</v>
      </c>
      <c r="W286" s="409">
        <f t="shared" si="610"/>
        <v>0</v>
      </c>
      <c r="X286" s="589"/>
      <c r="Y286" s="69"/>
    </row>
    <row r="287" spans="1:26" ht="28.5" customHeight="1" x14ac:dyDescent="0.25">
      <c r="A287" s="24">
        <v>1</v>
      </c>
      <c r="B287" s="24">
        <v>1</v>
      </c>
      <c r="C287" s="128" t="s">
        <v>66</v>
      </c>
      <c r="D287" s="406">
        <f t="shared" ref="D287:W287" si="615">D272</f>
        <v>8983</v>
      </c>
      <c r="E287" s="406">
        <f t="shared" si="615"/>
        <v>6417</v>
      </c>
      <c r="F287" s="406">
        <f t="shared" si="615"/>
        <v>5457</v>
      </c>
      <c r="G287" s="407">
        <f t="shared" si="615"/>
        <v>85.039738195418423</v>
      </c>
      <c r="H287" s="407">
        <f t="shared" si="615"/>
        <v>32739.5942</v>
      </c>
      <c r="I287" s="407">
        <f t="shared" ref="I287:J287" si="616">I272</f>
        <v>32739.5942</v>
      </c>
      <c r="J287" s="407">
        <f t="shared" si="616"/>
        <v>32739.5942</v>
      </c>
      <c r="K287" s="407">
        <f t="shared" ref="K287" si="617">K272</f>
        <v>8184.8985499999999</v>
      </c>
      <c r="L287" s="407">
        <f t="shared" ref="L287:O287" si="618">L272</f>
        <v>8184.8985499999999</v>
      </c>
      <c r="M287" s="407">
        <f t="shared" si="618"/>
        <v>8184.8985499999999</v>
      </c>
      <c r="N287" s="407">
        <f t="shared" si="618"/>
        <v>8184.8985499999999</v>
      </c>
      <c r="O287" s="407">
        <f t="shared" si="618"/>
        <v>8184.8985499999999</v>
      </c>
      <c r="P287" s="407">
        <f t="shared" ref="P287:Q287" si="619">P272</f>
        <v>19098.09662</v>
      </c>
      <c r="Q287" s="407">
        <f t="shared" si="619"/>
        <v>18188.53498</v>
      </c>
      <c r="R287" s="408">
        <f t="shared" si="615"/>
        <v>13338.310371666666</v>
      </c>
      <c r="S287" s="408">
        <f t="shared" si="615"/>
        <v>9624.7453500000011</v>
      </c>
      <c r="T287" s="408">
        <f t="shared" si="615"/>
        <v>-3713.565021666665</v>
      </c>
      <c r="U287" s="408">
        <f t="shared" si="615"/>
        <v>-19.242270000000001</v>
      </c>
      <c r="V287" s="408">
        <f t="shared" si="615"/>
        <v>9605.5030800000004</v>
      </c>
      <c r="W287" s="409">
        <f t="shared" si="615"/>
        <v>72.15865489563771</v>
      </c>
      <c r="X287" s="589"/>
      <c r="Y287" s="69"/>
    </row>
    <row r="288" spans="1:26" ht="30" x14ac:dyDescent="0.25">
      <c r="A288" s="24">
        <v>1</v>
      </c>
      <c r="B288" s="24">
        <v>1</v>
      </c>
      <c r="C288" s="123" t="s">
        <v>62</v>
      </c>
      <c r="D288" s="406">
        <f t="shared" ref="D288:W288" si="620">D273</f>
        <v>1389</v>
      </c>
      <c r="E288" s="406">
        <f t="shared" si="620"/>
        <v>992</v>
      </c>
      <c r="F288" s="406">
        <f t="shared" si="620"/>
        <v>1433</v>
      </c>
      <c r="G288" s="407">
        <f t="shared" si="620"/>
        <v>144.45564516129033</v>
      </c>
      <c r="H288" s="407">
        <f t="shared" si="620"/>
        <v>3025</v>
      </c>
      <c r="I288" s="407">
        <f t="shared" ref="I288:J288" si="621">I273</f>
        <v>3025</v>
      </c>
      <c r="J288" s="407">
        <f t="shared" si="621"/>
        <v>3025</v>
      </c>
      <c r="K288" s="407">
        <f t="shared" ref="K288" si="622">K273</f>
        <v>756.25</v>
      </c>
      <c r="L288" s="407">
        <f t="shared" ref="L288:O288" si="623">L273</f>
        <v>756.25</v>
      </c>
      <c r="M288" s="407">
        <f t="shared" si="623"/>
        <v>756.25</v>
      </c>
      <c r="N288" s="407">
        <f t="shared" si="623"/>
        <v>756.25</v>
      </c>
      <c r="O288" s="407">
        <f t="shared" si="623"/>
        <v>756.25</v>
      </c>
      <c r="P288" s="407">
        <f t="shared" ref="P288:Q288" si="624">P273</f>
        <v>1765.1861000000001</v>
      </c>
      <c r="Q288" s="407">
        <f t="shared" si="624"/>
        <v>1681.6961000000001</v>
      </c>
      <c r="R288" s="408">
        <f t="shared" si="620"/>
        <v>1232.88805</v>
      </c>
      <c r="S288" s="408">
        <f t="shared" si="620"/>
        <v>1761.8515300000001</v>
      </c>
      <c r="T288" s="408">
        <f t="shared" si="620"/>
        <v>528.96348000000012</v>
      </c>
      <c r="U288" s="408">
        <f t="shared" si="620"/>
        <v>-18.695400000000003</v>
      </c>
      <c r="V288" s="408">
        <f t="shared" si="620"/>
        <v>1743.1561300000001</v>
      </c>
      <c r="W288" s="406">
        <f t="shared" si="620"/>
        <v>142.90442104617691</v>
      </c>
      <c r="X288" s="589"/>
      <c r="Y288" s="69"/>
    </row>
    <row r="289" spans="1:26" ht="60" x14ac:dyDescent="0.25">
      <c r="C289" s="151" t="s">
        <v>139</v>
      </c>
      <c r="D289" s="406">
        <f t="shared" ref="D289:W289" si="625">D274</f>
        <v>278</v>
      </c>
      <c r="E289" s="406">
        <f t="shared" si="625"/>
        <v>199</v>
      </c>
      <c r="F289" s="406">
        <f t="shared" si="625"/>
        <v>90</v>
      </c>
      <c r="G289" s="407">
        <f t="shared" si="625"/>
        <v>45.226130653266331</v>
      </c>
      <c r="H289" s="407">
        <f t="shared" si="625"/>
        <v>723.245</v>
      </c>
      <c r="I289" s="407">
        <f t="shared" ref="I289:J289" si="626">I274</f>
        <v>723.245</v>
      </c>
      <c r="J289" s="407">
        <f t="shared" si="626"/>
        <v>723.245</v>
      </c>
      <c r="K289" s="407">
        <f t="shared" ref="K289" si="627">K274</f>
        <v>180.81125</v>
      </c>
      <c r="L289" s="407">
        <f t="shared" ref="L289:O289" si="628">L274</f>
        <v>180.81125</v>
      </c>
      <c r="M289" s="407">
        <f t="shared" si="628"/>
        <v>180.81125</v>
      </c>
      <c r="N289" s="407">
        <f t="shared" si="628"/>
        <v>180.81125</v>
      </c>
      <c r="O289" s="407">
        <f t="shared" si="628"/>
        <v>180.81125</v>
      </c>
      <c r="P289" s="407">
        <f t="shared" ref="P289:Q289" si="629">P274</f>
        <v>422.37508000000003</v>
      </c>
      <c r="Q289" s="407">
        <f t="shared" si="629"/>
        <v>402.12422000000004</v>
      </c>
      <c r="R289" s="408">
        <f t="shared" si="625"/>
        <v>294.84287833333332</v>
      </c>
      <c r="S289" s="408">
        <f t="shared" si="625"/>
        <v>133.07718</v>
      </c>
      <c r="T289" s="408">
        <f t="shared" si="625"/>
        <v>-161.76569833333332</v>
      </c>
      <c r="U289" s="408">
        <f t="shared" si="625"/>
        <v>0</v>
      </c>
      <c r="V289" s="408">
        <f t="shared" si="625"/>
        <v>133.07718</v>
      </c>
      <c r="W289" s="406">
        <f t="shared" si="625"/>
        <v>45.134948061913228</v>
      </c>
      <c r="X289" s="589"/>
      <c r="Y289" s="69"/>
    </row>
    <row r="290" spans="1:26" ht="45" x14ac:dyDescent="0.25">
      <c r="C290" s="151" t="s">
        <v>89</v>
      </c>
      <c r="D290" s="406">
        <f t="shared" ref="D290:W290" si="630">D275</f>
        <v>0</v>
      </c>
      <c r="E290" s="406">
        <f t="shared" si="630"/>
        <v>0</v>
      </c>
      <c r="F290" s="406">
        <f t="shared" si="630"/>
        <v>0</v>
      </c>
      <c r="G290" s="407">
        <f t="shared" si="630"/>
        <v>0</v>
      </c>
      <c r="H290" s="407">
        <f t="shared" si="630"/>
        <v>0</v>
      </c>
      <c r="I290" s="407">
        <f t="shared" ref="I290:J290" si="631">I275</f>
        <v>0</v>
      </c>
      <c r="J290" s="407">
        <f t="shared" si="631"/>
        <v>0</v>
      </c>
      <c r="K290" s="407">
        <f t="shared" ref="K290" si="632">K275</f>
        <v>0</v>
      </c>
      <c r="L290" s="407">
        <f t="shared" ref="L290:O290" si="633">L275</f>
        <v>0</v>
      </c>
      <c r="M290" s="407">
        <f t="shared" si="633"/>
        <v>0</v>
      </c>
      <c r="N290" s="407">
        <f t="shared" si="633"/>
        <v>0</v>
      </c>
      <c r="O290" s="407">
        <f t="shared" si="633"/>
        <v>0</v>
      </c>
      <c r="P290" s="407">
        <f t="shared" ref="P290:Q290" si="634">P275</f>
        <v>0</v>
      </c>
      <c r="Q290" s="407">
        <f t="shared" si="634"/>
        <v>0</v>
      </c>
      <c r="R290" s="408">
        <f t="shared" si="630"/>
        <v>0</v>
      </c>
      <c r="S290" s="408">
        <f t="shared" si="630"/>
        <v>0</v>
      </c>
      <c r="T290" s="408">
        <f t="shared" si="630"/>
        <v>0</v>
      </c>
      <c r="U290" s="408">
        <f t="shared" si="630"/>
        <v>0</v>
      </c>
      <c r="V290" s="408">
        <f t="shared" si="630"/>
        <v>0</v>
      </c>
      <c r="W290" s="406">
        <f t="shared" si="630"/>
        <v>0</v>
      </c>
      <c r="X290" s="589"/>
      <c r="Y290" s="69"/>
    </row>
    <row r="291" spans="1:26" ht="42" customHeight="1" x14ac:dyDescent="0.25">
      <c r="A291" s="24">
        <v>1</v>
      </c>
      <c r="B291" s="24">
        <v>1</v>
      </c>
      <c r="C291" s="123" t="s">
        <v>45</v>
      </c>
      <c r="D291" s="406">
        <f t="shared" ref="D291:W291" si="635">D276</f>
        <v>5055</v>
      </c>
      <c r="E291" s="406">
        <f t="shared" si="635"/>
        <v>3611</v>
      </c>
      <c r="F291" s="406">
        <f t="shared" si="635"/>
        <v>2875</v>
      </c>
      <c r="G291" s="407">
        <f t="shared" si="635"/>
        <v>79.617834394904463</v>
      </c>
      <c r="H291" s="407">
        <f t="shared" si="635"/>
        <v>23673.65</v>
      </c>
      <c r="I291" s="407">
        <f t="shared" ref="I291:J291" si="636">I276</f>
        <v>23673.65</v>
      </c>
      <c r="J291" s="407">
        <f t="shared" si="636"/>
        <v>23673.65</v>
      </c>
      <c r="K291" s="407">
        <f t="shared" ref="K291" si="637">K276</f>
        <v>5918.4125000000004</v>
      </c>
      <c r="L291" s="407">
        <f t="shared" ref="L291:O291" si="638">L276</f>
        <v>5918.4125000000004</v>
      </c>
      <c r="M291" s="407">
        <f t="shared" si="638"/>
        <v>5918.4125000000004</v>
      </c>
      <c r="N291" s="407">
        <f t="shared" si="638"/>
        <v>5918.4125000000004</v>
      </c>
      <c r="O291" s="407">
        <f t="shared" si="638"/>
        <v>5918.4125000000004</v>
      </c>
      <c r="P291" s="407">
        <f t="shared" ref="P291:Q291" si="639">P276</f>
        <v>13808.762000000001</v>
      </c>
      <c r="Q291" s="407">
        <f t="shared" si="639"/>
        <v>13150.5825</v>
      </c>
      <c r="R291" s="408">
        <f t="shared" si="635"/>
        <v>9644.1940833333319</v>
      </c>
      <c r="S291" s="408">
        <f t="shared" si="635"/>
        <v>6429.4156000000003</v>
      </c>
      <c r="T291" s="408">
        <f t="shared" si="635"/>
        <v>-3214.7784833333317</v>
      </c>
      <c r="U291" s="408">
        <f t="shared" si="635"/>
        <v>0</v>
      </c>
      <c r="V291" s="408">
        <f t="shared" si="635"/>
        <v>6429.4156000000003</v>
      </c>
      <c r="W291" s="409">
        <f t="shared" si="635"/>
        <v>66.666178059512831</v>
      </c>
      <c r="X291" s="589"/>
      <c r="Y291" s="69"/>
    </row>
    <row r="292" spans="1:26" ht="42" customHeight="1" thickBot="1" x14ac:dyDescent="0.3">
      <c r="A292" s="24">
        <v>1</v>
      </c>
      <c r="B292" s="24">
        <v>1</v>
      </c>
      <c r="C292" s="123" t="s">
        <v>63</v>
      </c>
      <c r="D292" s="406">
        <f t="shared" ref="D292:W292" si="640">D277</f>
        <v>2261</v>
      </c>
      <c r="E292" s="406">
        <f t="shared" si="640"/>
        <v>1615</v>
      </c>
      <c r="F292" s="406">
        <f t="shared" si="640"/>
        <v>1059</v>
      </c>
      <c r="G292" s="407">
        <f t="shared" si="640"/>
        <v>65.572755417956657</v>
      </c>
      <c r="H292" s="407">
        <f t="shared" si="640"/>
        <v>5317.6992</v>
      </c>
      <c r="I292" s="407">
        <f t="shared" ref="I292:J292" si="641">I277</f>
        <v>5317.6992</v>
      </c>
      <c r="J292" s="407">
        <f t="shared" si="641"/>
        <v>5317.6992</v>
      </c>
      <c r="K292" s="407">
        <f t="shared" ref="K292" si="642">K277</f>
        <v>1329.4248</v>
      </c>
      <c r="L292" s="407">
        <f t="shared" ref="L292:O292" si="643">L277</f>
        <v>1329.4248</v>
      </c>
      <c r="M292" s="407">
        <f t="shared" si="643"/>
        <v>1329.4248</v>
      </c>
      <c r="N292" s="407">
        <f t="shared" si="643"/>
        <v>1329.4248</v>
      </c>
      <c r="O292" s="407">
        <f t="shared" si="643"/>
        <v>1329.4248</v>
      </c>
      <c r="P292" s="407">
        <f t="shared" ref="P292:Q292" si="644">P277</f>
        <v>3101.7734399999999</v>
      </c>
      <c r="Q292" s="407">
        <f t="shared" si="644"/>
        <v>2954.1321599999997</v>
      </c>
      <c r="R292" s="408">
        <f t="shared" si="640"/>
        <v>2166.3853599999998</v>
      </c>
      <c r="S292" s="408">
        <f t="shared" si="640"/>
        <v>1300.4010399999997</v>
      </c>
      <c r="T292" s="408">
        <f t="shared" si="640"/>
        <v>-865.98432000000003</v>
      </c>
      <c r="U292" s="408">
        <f t="shared" si="640"/>
        <v>-0.54686999999999997</v>
      </c>
      <c r="V292" s="408">
        <f t="shared" si="640"/>
        <v>1299.8541699999998</v>
      </c>
      <c r="W292" s="406">
        <f t="shared" si="640"/>
        <v>60.026302984248368</v>
      </c>
      <c r="X292" s="589"/>
      <c r="Y292" s="69"/>
    </row>
    <row r="293" spans="1:26" s="8" customFormat="1" ht="15" customHeight="1" thickBot="1" x14ac:dyDescent="0.3">
      <c r="A293" s="24">
        <v>1</v>
      </c>
      <c r="B293" s="24">
        <v>1</v>
      </c>
      <c r="C293" s="193" t="s">
        <v>71</v>
      </c>
      <c r="D293" s="410"/>
      <c r="E293" s="410"/>
      <c r="F293" s="410"/>
      <c r="G293" s="411"/>
      <c r="H293" s="411">
        <f t="shared" ref="H293:P293" si="645">H278</f>
        <v>64154.67598</v>
      </c>
      <c r="I293" s="411">
        <f t="shared" si="645"/>
        <v>64154.67598</v>
      </c>
      <c r="J293" s="411">
        <f t="shared" si="645"/>
        <v>64154.67598</v>
      </c>
      <c r="K293" s="411">
        <f t="shared" si="645"/>
        <v>16038.668995</v>
      </c>
      <c r="L293" s="411">
        <f t="shared" ref="L293:O293" si="646">L278</f>
        <v>16038.668995</v>
      </c>
      <c r="M293" s="411">
        <f t="shared" si="646"/>
        <v>16038.668995</v>
      </c>
      <c r="N293" s="411">
        <f t="shared" si="646"/>
        <v>16038.668995</v>
      </c>
      <c r="O293" s="411">
        <f t="shared" si="646"/>
        <v>16038.668995</v>
      </c>
      <c r="P293" s="411">
        <f t="shared" si="645"/>
        <v>37423.560986666664</v>
      </c>
      <c r="Q293" s="411">
        <f t="shared" ref="Q293" si="647">Q278</f>
        <v>35640.019486666664</v>
      </c>
      <c r="R293" s="412">
        <f t="shared" ref="R293:V293" si="648">R278</f>
        <v>26136.601157499997</v>
      </c>
      <c r="S293" s="412">
        <f t="shared" si="648"/>
        <v>20452.72163</v>
      </c>
      <c r="T293" s="412">
        <f t="shared" si="648"/>
        <v>-5683.8795274999975</v>
      </c>
      <c r="U293" s="412">
        <f t="shared" si="648"/>
        <v>-265.02203999999995</v>
      </c>
      <c r="V293" s="412">
        <f t="shared" si="648"/>
        <v>20187.69959</v>
      </c>
      <c r="W293" s="413">
        <f>W278</f>
        <v>78.253180307382905</v>
      </c>
      <c r="X293" s="589"/>
      <c r="Y293" s="69"/>
      <c r="Z293" s="242"/>
    </row>
    <row r="294" spans="1:26" ht="37.5" customHeight="1" x14ac:dyDescent="0.25">
      <c r="A294" s="24">
        <v>1</v>
      </c>
      <c r="B294" s="24">
        <v>1</v>
      </c>
      <c r="C294" s="122" t="s">
        <v>109</v>
      </c>
      <c r="D294" s="388"/>
      <c r="E294" s="388"/>
      <c r="F294" s="388"/>
      <c r="G294" s="388"/>
      <c r="H294" s="388"/>
      <c r="I294" s="388"/>
      <c r="J294" s="388"/>
      <c r="K294" s="388"/>
      <c r="L294" s="388"/>
      <c r="M294" s="388"/>
      <c r="N294" s="388"/>
      <c r="O294" s="388"/>
      <c r="P294" s="388"/>
      <c r="Q294" s="388"/>
      <c r="R294" s="387"/>
      <c r="S294" s="317"/>
      <c r="T294" s="317">
        <f t="shared" si="472"/>
        <v>0</v>
      </c>
      <c r="U294" s="317"/>
      <c r="V294" s="317"/>
      <c r="W294" s="414"/>
      <c r="X294" s="589"/>
      <c r="Y294" s="69"/>
    </row>
    <row r="295" spans="1:26" ht="30.75" customHeight="1" x14ac:dyDescent="0.25">
      <c r="A295" s="24">
        <v>1</v>
      </c>
      <c r="B295" s="24">
        <v>1</v>
      </c>
      <c r="C295" s="110" t="s">
        <v>74</v>
      </c>
      <c r="D295" s="298">
        <f>SUM(D296:D299)</f>
        <v>1683</v>
      </c>
      <c r="E295" s="298">
        <f>SUM(E296:E299)</f>
        <v>1202</v>
      </c>
      <c r="F295" s="298">
        <f>SUM(F296:F299)</f>
        <v>1174</v>
      </c>
      <c r="G295" s="298">
        <f t="shared" ref="G295:G304" si="649">F295/E295*100</f>
        <v>97.670549084858578</v>
      </c>
      <c r="H295" s="284">
        <f t="shared" ref="H295:P295" si="650">SUM(H296:H299)</f>
        <v>8285.1561700000002</v>
      </c>
      <c r="I295" s="284">
        <f t="shared" si="650"/>
        <v>8285.1561700000002</v>
      </c>
      <c r="J295" s="284">
        <f t="shared" si="650"/>
        <v>8285.1561700000002</v>
      </c>
      <c r="K295" s="284">
        <f t="shared" si="650"/>
        <v>2071.2890425000001</v>
      </c>
      <c r="L295" s="284">
        <f t="shared" ref="L295:O295" si="651">SUM(L296:L299)</f>
        <v>2071.2890425000001</v>
      </c>
      <c r="M295" s="284">
        <f t="shared" si="651"/>
        <v>2071.2890425000001</v>
      </c>
      <c r="N295" s="284">
        <f t="shared" si="651"/>
        <v>2071.2890425000001</v>
      </c>
      <c r="O295" s="284">
        <f t="shared" si="651"/>
        <v>2071.2890425000001</v>
      </c>
      <c r="P295" s="284">
        <f t="shared" si="650"/>
        <v>4833.0077699999993</v>
      </c>
      <c r="Q295" s="284">
        <f t="shared" ref="Q295" si="652">SUM(Q296:Q299)</f>
        <v>4601.7481200000002</v>
      </c>
      <c r="R295" s="602">
        <f t="shared" ref="R295:V295" si="653">SUM(R296:R299)</f>
        <v>3375.0618562499994</v>
      </c>
      <c r="S295" s="284">
        <f t="shared" si="653"/>
        <v>3394.1919800000005</v>
      </c>
      <c r="T295" s="284">
        <f t="shared" si="653"/>
        <v>19.130123750000962</v>
      </c>
      <c r="U295" s="284">
        <f t="shared" si="653"/>
        <v>-88.491460000000004</v>
      </c>
      <c r="V295" s="284">
        <f t="shared" si="653"/>
        <v>3305.7005200000003</v>
      </c>
      <c r="W295" s="298">
        <f t="shared" ref="W295:W305" si="654">S295/R295*100</f>
        <v>100.56680809314872</v>
      </c>
      <c r="X295" s="589"/>
      <c r="Y295" s="69"/>
    </row>
    <row r="296" spans="1:26" ht="28.5" customHeight="1" x14ac:dyDescent="0.25">
      <c r="A296" s="24">
        <v>1</v>
      </c>
      <c r="B296" s="24">
        <v>1</v>
      </c>
      <c r="C296" s="46" t="s">
        <v>43</v>
      </c>
      <c r="D296" s="298">
        <v>1222</v>
      </c>
      <c r="E296" s="604">
        <f t="shared" ref="E296:E299" si="655">ROUND(D296/7*5,0)</f>
        <v>873</v>
      </c>
      <c r="F296" s="298">
        <v>825</v>
      </c>
      <c r="G296" s="298">
        <f t="shared" si="649"/>
        <v>94.50171821305841</v>
      </c>
      <c r="H296" s="284">
        <v>6136.5919999999996</v>
      </c>
      <c r="I296" s="284">
        <v>6136.5919999999996</v>
      </c>
      <c r="J296" s="284">
        <v>6136.5919999999996</v>
      </c>
      <c r="K296" s="284">
        <v>1534.1479999999999</v>
      </c>
      <c r="L296" s="284">
        <v>1534.1479999999999</v>
      </c>
      <c r="M296" s="284">
        <v>1534.1479999999999</v>
      </c>
      <c r="N296" s="284">
        <v>1534.1479999999999</v>
      </c>
      <c r="O296" s="284">
        <v>1534.1479999999999</v>
      </c>
      <c r="P296" s="284">
        <v>3577.0017000000003</v>
      </c>
      <c r="Q296" s="284">
        <v>3406.8507399999999</v>
      </c>
      <c r="R296" s="602">
        <f t="shared" ref="R296:R299" si="656">H296/12*$C$3+(I296-H296)/11*9+(J296-I296)/10*8+(K296-J296)/9*7+(L296-K296)/8*6+(M296-L296)/7*5+(N296-M296)/6*4+(O296-N296)/5*3+(P296-O296)/4*2+(Q296-P296)/3*1</f>
        <v>2498.8578633333327</v>
      </c>
      <c r="S296" s="284">
        <f t="shared" ref="S296:S299" si="657">V296-U296</f>
        <v>2487.8904500000003</v>
      </c>
      <c r="T296" s="284">
        <f t="shared" si="472"/>
        <v>-10.967413333332388</v>
      </c>
      <c r="U296" s="284">
        <v>-43.650580000000005</v>
      </c>
      <c r="V296" s="284">
        <v>2444.2398700000003</v>
      </c>
      <c r="W296" s="298">
        <f t="shared" si="654"/>
        <v>99.561102954503284</v>
      </c>
      <c r="X296" s="589"/>
      <c r="Y296" s="69"/>
    </row>
    <row r="297" spans="1:26" ht="26.25" customHeight="1" x14ac:dyDescent="0.25">
      <c r="A297" s="24">
        <v>1</v>
      </c>
      <c r="B297" s="24">
        <v>1</v>
      </c>
      <c r="C297" s="46" t="s">
        <v>44</v>
      </c>
      <c r="D297" s="298">
        <v>367</v>
      </c>
      <c r="E297" s="299">
        <f t="shared" si="655"/>
        <v>262</v>
      </c>
      <c r="F297" s="298">
        <v>278</v>
      </c>
      <c r="G297" s="298">
        <f t="shared" si="649"/>
        <v>106.10687022900764</v>
      </c>
      <c r="H297" s="284">
        <v>1062.7848000000001</v>
      </c>
      <c r="I297" s="284">
        <v>1062.7848000000001</v>
      </c>
      <c r="J297" s="284">
        <v>1062.7848000000001</v>
      </c>
      <c r="K297" s="284">
        <v>265.69620000000003</v>
      </c>
      <c r="L297" s="284">
        <v>265.69620000000003</v>
      </c>
      <c r="M297" s="284">
        <v>265.69620000000003</v>
      </c>
      <c r="N297" s="284">
        <v>265.69620000000003</v>
      </c>
      <c r="O297" s="284">
        <v>265.69620000000003</v>
      </c>
      <c r="P297" s="284">
        <v>619.95780000000002</v>
      </c>
      <c r="Q297" s="284">
        <v>590.97275999999999</v>
      </c>
      <c r="R297" s="602">
        <f t="shared" si="656"/>
        <v>433.16532000000001</v>
      </c>
      <c r="S297" s="284">
        <f t="shared" si="657"/>
        <v>451.32479000000001</v>
      </c>
      <c r="T297" s="284">
        <f t="shared" si="472"/>
        <v>18.159469999999999</v>
      </c>
      <c r="U297" s="284">
        <v>0</v>
      </c>
      <c r="V297" s="284">
        <v>451.32479000000001</v>
      </c>
      <c r="W297" s="298">
        <f t="shared" si="654"/>
        <v>104.19227236381712</v>
      </c>
      <c r="X297" s="589"/>
      <c r="Y297" s="69"/>
    </row>
    <row r="298" spans="1:26" ht="30" x14ac:dyDescent="0.25">
      <c r="A298" s="24">
        <v>1</v>
      </c>
      <c r="B298" s="24">
        <v>1</v>
      </c>
      <c r="C298" s="46" t="s">
        <v>68</v>
      </c>
      <c r="D298" s="298">
        <v>17</v>
      </c>
      <c r="E298" s="299">
        <f t="shared" si="655"/>
        <v>12</v>
      </c>
      <c r="F298" s="298">
        <v>32</v>
      </c>
      <c r="G298" s="298">
        <f t="shared" si="649"/>
        <v>266.66666666666663</v>
      </c>
      <c r="H298" s="284">
        <v>199.16662999999997</v>
      </c>
      <c r="I298" s="284">
        <v>199.16662999999997</v>
      </c>
      <c r="J298" s="284">
        <v>199.16662999999997</v>
      </c>
      <c r="K298" s="284">
        <v>49.791657499999999</v>
      </c>
      <c r="L298" s="284">
        <v>49.791657499999999</v>
      </c>
      <c r="M298" s="284">
        <v>49.791657499999999</v>
      </c>
      <c r="N298" s="284">
        <v>49.791657499999999</v>
      </c>
      <c r="O298" s="284">
        <v>49.791657499999999</v>
      </c>
      <c r="P298" s="284">
        <v>115.64513999999998</v>
      </c>
      <c r="Q298" s="284">
        <v>109.22040999999999</v>
      </c>
      <c r="R298" s="602">
        <f t="shared" si="656"/>
        <v>80.57682208333334</v>
      </c>
      <c r="S298" s="284">
        <f t="shared" si="657"/>
        <v>205.59135999999998</v>
      </c>
      <c r="T298" s="284">
        <f t="shared" si="472"/>
        <v>125.01453791666664</v>
      </c>
      <c r="U298" s="284">
        <v>-4.3747199999999999</v>
      </c>
      <c r="V298" s="284">
        <v>201.21663999999998</v>
      </c>
      <c r="W298" s="298">
        <f t="shared" si="654"/>
        <v>255.14950166112951</v>
      </c>
      <c r="X298" s="589"/>
      <c r="Y298" s="69"/>
    </row>
    <row r="299" spans="1:26" ht="30" x14ac:dyDescent="0.25">
      <c r="A299" s="24">
        <v>1</v>
      </c>
      <c r="B299" s="24">
        <v>1</v>
      </c>
      <c r="C299" s="46" t="s">
        <v>69</v>
      </c>
      <c r="D299" s="298">
        <v>77</v>
      </c>
      <c r="E299" s="299">
        <f t="shared" si="655"/>
        <v>55</v>
      </c>
      <c r="F299" s="298">
        <v>39</v>
      </c>
      <c r="G299" s="298">
        <f t="shared" si="649"/>
        <v>70.909090909090907</v>
      </c>
      <c r="H299" s="284">
        <v>886.61274000000003</v>
      </c>
      <c r="I299" s="284">
        <v>886.61274000000003</v>
      </c>
      <c r="J299" s="284">
        <v>886.61274000000003</v>
      </c>
      <c r="K299" s="284">
        <v>221.65318500000001</v>
      </c>
      <c r="L299" s="284">
        <v>221.65318500000001</v>
      </c>
      <c r="M299" s="284">
        <v>221.65318500000001</v>
      </c>
      <c r="N299" s="284">
        <v>221.65318500000001</v>
      </c>
      <c r="O299" s="284">
        <v>221.65318500000001</v>
      </c>
      <c r="P299" s="284">
        <v>520.40312999999992</v>
      </c>
      <c r="Q299" s="284">
        <v>494.70420999999999</v>
      </c>
      <c r="R299" s="602">
        <f t="shared" si="656"/>
        <v>362.4618508333333</v>
      </c>
      <c r="S299" s="284">
        <f t="shared" si="657"/>
        <v>249.38538</v>
      </c>
      <c r="T299" s="284">
        <f t="shared" ref="T299:T343" si="658">S299-R299</f>
        <v>-113.0764708333333</v>
      </c>
      <c r="U299" s="284">
        <v>-40.466160000000002</v>
      </c>
      <c r="V299" s="284">
        <v>208.91922</v>
      </c>
      <c r="W299" s="298">
        <f t="shared" si="654"/>
        <v>68.803207682860958</v>
      </c>
      <c r="X299" s="589"/>
      <c r="Y299" s="69"/>
    </row>
    <row r="300" spans="1:26" ht="30" x14ac:dyDescent="0.25">
      <c r="A300" s="24">
        <v>1</v>
      </c>
      <c r="B300" s="24">
        <v>1</v>
      </c>
      <c r="C300" s="110" t="s">
        <v>66</v>
      </c>
      <c r="D300" s="298">
        <f>D301+D303+D304</f>
        <v>3134</v>
      </c>
      <c r="E300" s="298">
        <f t="shared" ref="E300:F300" si="659">E301+E303+E304</f>
        <v>2238</v>
      </c>
      <c r="F300" s="298">
        <f t="shared" si="659"/>
        <v>1065</v>
      </c>
      <c r="G300" s="298">
        <f t="shared" si="649"/>
        <v>47.587131367292223</v>
      </c>
      <c r="H300" s="284">
        <f t="shared" ref="H300:V300" si="660">H301+H303+H304</f>
        <v>12050.778619999999</v>
      </c>
      <c r="I300" s="284">
        <f t="shared" ref="I300:J300" si="661">I301+I303+I304</f>
        <v>12050.778619999999</v>
      </c>
      <c r="J300" s="284">
        <f t="shared" si="661"/>
        <v>12050.778619999999</v>
      </c>
      <c r="K300" s="284">
        <f t="shared" ref="K300" si="662">K301+K303+K304</f>
        <v>3012.6946549999998</v>
      </c>
      <c r="L300" s="284">
        <f t="shared" ref="L300:O300" si="663">L301+L303+L304</f>
        <v>3012.6946549999998</v>
      </c>
      <c r="M300" s="284">
        <f t="shared" si="663"/>
        <v>3012.6946549999998</v>
      </c>
      <c r="N300" s="284">
        <f t="shared" si="663"/>
        <v>3012.6946549999998</v>
      </c>
      <c r="O300" s="284">
        <f t="shared" si="663"/>
        <v>3012.6946549999998</v>
      </c>
      <c r="P300" s="284">
        <f t="shared" ref="P300:Q300" si="664">P301+P303+P304</f>
        <v>7029.6208999999999</v>
      </c>
      <c r="Q300" s="284">
        <f t="shared" si="664"/>
        <v>6696.41734</v>
      </c>
      <c r="R300" s="602">
        <f t="shared" si="660"/>
        <v>4910.0899241666666</v>
      </c>
      <c r="S300" s="284">
        <f t="shared" si="660"/>
        <v>1525.6946999999998</v>
      </c>
      <c r="T300" s="284">
        <f t="shared" si="660"/>
        <v>-3384.3952241666666</v>
      </c>
      <c r="U300" s="284">
        <f t="shared" si="660"/>
        <v>-49.87856</v>
      </c>
      <c r="V300" s="284">
        <f t="shared" si="660"/>
        <v>1475.8161399999999</v>
      </c>
      <c r="W300" s="298">
        <f t="shared" si="654"/>
        <v>31.072642732891261</v>
      </c>
      <c r="X300" s="589"/>
      <c r="Y300" s="69"/>
    </row>
    <row r="301" spans="1:26" ht="30" x14ac:dyDescent="0.25">
      <c r="A301" s="24">
        <v>1</v>
      </c>
      <c r="B301" s="24">
        <v>1</v>
      </c>
      <c r="C301" s="46" t="s">
        <v>62</v>
      </c>
      <c r="D301" s="298">
        <v>555</v>
      </c>
      <c r="E301" s="604">
        <f t="shared" ref="E301" si="665">ROUND(D301/7*5,0)</f>
        <v>396</v>
      </c>
      <c r="F301" s="298">
        <v>370</v>
      </c>
      <c r="G301" s="298">
        <f t="shared" si="649"/>
        <v>93.434343434343432</v>
      </c>
      <c r="H301" s="284">
        <v>1210</v>
      </c>
      <c r="I301" s="284">
        <v>1210</v>
      </c>
      <c r="J301" s="284">
        <v>1210</v>
      </c>
      <c r="K301" s="284">
        <v>302.5</v>
      </c>
      <c r="L301" s="284">
        <v>302.5</v>
      </c>
      <c r="M301" s="284">
        <v>302.5</v>
      </c>
      <c r="N301" s="284">
        <v>302.5</v>
      </c>
      <c r="O301" s="284">
        <v>302.5</v>
      </c>
      <c r="P301" s="284">
        <v>706.0521</v>
      </c>
      <c r="Q301" s="284">
        <v>672.1721</v>
      </c>
      <c r="R301" s="602">
        <f t="shared" ref="R301" si="666">H301/12*$C$3+(I301-H301)/11*9+(J301-I301)/10*8+(K301-J301)/9*7+(L301-K301)/8*6+(M301-L301)/7*5+(N301-M301)/6*4+(O301-N301)/5*3+(P301-O301)/4*2+(Q301-P301)/3*1</f>
        <v>492.98271666666665</v>
      </c>
      <c r="S301" s="284">
        <f t="shared" ref="S301:S304" si="667">V301-U301</f>
        <v>461.26403000000005</v>
      </c>
      <c r="T301" s="284">
        <f t="shared" si="658"/>
        <v>-31.718686666666599</v>
      </c>
      <c r="U301" s="284">
        <v>0</v>
      </c>
      <c r="V301" s="284">
        <v>461.26403000000005</v>
      </c>
      <c r="W301" s="298">
        <f t="shared" si="654"/>
        <v>93.565963756065429</v>
      </c>
      <c r="X301" s="589"/>
      <c r="Y301" s="69"/>
    </row>
    <row r="302" spans="1:26" ht="45" x14ac:dyDescent="0.25">
      <c r="C302" s="621" t="s">
        <v>89</v>
      </c>
      <c r="D302" s="298"/>
      <c r="E302" s="604"/>
      <c r="F302" s="298">
        <v>0</v>
      </c>
      <c r="G302" s="298"/>
      <c r="H302" s="284"/>
      <c r="I302" s="284"/>
      <c r="J302" s="284"/>
      <c r="K302" s="284"/>
      <c r="L302" s="284"/>
      <c r="M302" s="284"/>
      <c r="N302" s="284"/>
      <c r="O302" s="284"/>
      <c r="P302" s="284">
        <v>0</v>
      </c>
      <c r="Q302" s="284">
        <v>0</v>
      </c>
      <c r="R302" s="602"/>
      <c r="S302" s="284"/>
      <c r="T302" s="284"/>
      <c r="U302" s="284">
        <v>0</v>
      </c>
      <c r="V302" s="284">
        <v>0</v>
      </c>
      <c r="W302" s="298"/>
      <c r="X302" s="589"/>
      <c r="Y302" s="69"/>
    </row>
    <row r="303" spans="1:26" ht="64.5" customHeight="1" x14ac:dyDescent="0.25">
      <c r="A303" s="24">
        <v>1</v>
      </c>
      <c r="B303" s="24">
        <v>1</v>
      </c>
      <c r="C303" s="45" t="s">
        <v>72</v>
      </c>
      <c r="D303" s="298">
        <v>2050</v>
      </c>
      <c r="E303" s="299">
        <f t="shared" ref="E303:E304" si="668">ROUND(D303/7*5,0)</f>
        <v>1464</v>
      </c>
      <c r="F303" s="298">
        <v>406</v>
      </c>
      <c r="G303" s="298">
        <f t="shared" si="649"/>
        <v>27.732240437158467</v>
      </c>
      <c r="H303" s="284">
        <v>9596.9334999999992</v>
      </c>
      <c r="I303" s="284">
        <v>9596.9334999999992</v>
      </c>
      <c r="J303" s="284">
        <v>9596.9334999999992</v>
      </c>
      <c r="K303" s="284">
        <v>2399.2333749999998</v>
      </c>
      <c r="L303" s="284">
        <v>2399.2333749999998</v>
      </c>
      <c r="M303" s="284">
        <v>2399.2333749999998</v>
      </c>
      <c r="N303" s="284">
        <v>2399.2333749999998</v>
      </c>
      <c r="O303" s="284">
        <v>2399.2333749999998</v>
      </c>
      <c r="P303" s="284">
        <v>5598.4279999999999</v>
      </c>
      <c r="Q303" s="284">
        <v>5333.0749999999998</v>
      </c>
      <c r="R303" s="602">
        <f t="shared" ref="R303:R304" si="669">H303/12*$C$3+(I303-H303)/11*9+(J303-I303)/10*8+(K303-J303)/9*7+(L303-K303)/8*6+(M303-L303)/7*5+(N303-M303)/6*4+(O303-N303)/5*3+(P303-O303)/4*2+(Q303-P303)/3*1</f>
        <v>3910.3796874999998</v>
      </c>
      <c r="S303" s="284">
        <f t="shared" si="667"/>
        <v>761.20693999999992</v>
      </c>
      <c r="T303" s="284">
        <f t="shared" si="658"/>
        <v>-3149.1727474999998</v>
      </c>
      <c r="U303" s="284">
        <v>-49.87856</v>
      </c>
      <c r="V303" s="284">
        <v>711.32837999999992</v>
      </c>
      <c r="W303" s="298">
        <f t="shared" si="654"/>
        <v>19.466317872744931</v>
      </c>
      <c r="X303" s="589"/>
      <c r="Y303" s="69"/>
    </row>
    <row r="304" spans="1:26" ht="45.75" thickBot="1" x14ac:dyDescent="0.3">
      <c r="A304" s="24">
        <v>1</v>
      </c>
      <c r="B304" s="24">
        <v>1</v>
      </c>
      <c r="C304" s="46" t="s">
        <v>63</v>
      </c>
      <c r="D304" s="298">
        <v>529</v>
      </c>
      <c r="E304" s="299">
        <f t="shared" si="668"/>
        <v>378</v>
      </c>
      <c r="F304" s="298">
        <v>289</v>
      </c>
      <c r="G304" s="298">
        <f t="shared" si="649"/>
        <v>76.455026455026456</v>
      </c>
      <c r="H304" s="284">
        <v>1243.84512</v>
      </c>
      <c r="I304" s="284">
        <v>1243.84512</v>
      </c>
      <c r="J304" s="284">
        <v>1243.84512</v>
      </c>
      <c r="K304" s="284">
        <v>310.96127999999999</v>
      </c>
      <c r="L304" s="284">
        <v>310.96127999999999</v>
      </c>
      <c r="M304" s="284">
        <v>310.96127999999999</v>
      </c>
      <c r="N304" s="284">
        <v>310.96127999999999</v>
      </c>
      <c r="O304" s="284">
        <v>310.96127999999999</v>
      </c>
      <c r="P304" s="284">
        <v>725.1407999999999</v>
      </c>
      <c r="Q304" s="284">
        <v>691.17024000000004</v>
      </c>
      <c r="R304" s="602">
        <f t="shared" si="669"/>
        <v>506.72751999999997</v>
      </c>
      <c r="S304" s="284">
        <f t="shared" si="667"/>
        <v>303.22372999999999</v>
      </c>
      <c r="T304" s="284">
        <f t="shared" si="658"/>
        <v>-203.50378999999998</v>
      </c>
      <c r="U304" s="284">
        <v>0</v>
      </c>
      <c r="V304" s="284">
        <v>303.22372999999999</v>
      </c>
      <c r="W304" s="298">
        <f t="shared" si="654"/>
        <v>59.839601764672267</v>
      </c>
      <c r="X304" s="589"/>
      <c r="Y304" s="69"/>
    </row>
    <row r="305" spans="1:26" s="22" customFormat="1" ht="15" customHeight="1" thickBot="1" x14ac:dyDescent="0.3">
      <c r="A305" s="24">
        <v>1</v>
      </c>
      <c r="B305" s="24">
        <v>1</v>
      </c>
      <c r="C305" s="73" t="s">
        <v>140</v>
      </c>
      <c r="D305" s="345"/>
      <c r="E305" s="345"/>
      <c r="F305" s="345"/>
      <c r="G305" s="346"/>
      <c r="H305" s="347">
        <f t="shared" ref="H305:P305" si="670">H300+H295</f>
        <v>20335.934789999999</v>
      </c>
      <c r="I305" s="347">
        <f t="shared" si="670"/>
        <v>20335.934789999999</v>
      </c>
      <c r="J305" s="347">
        <f t="shared" si="670"/>
        <v>20335.934789999999</v>
      </c>
      <c r="K305" s="347">
        <f t="shared" si="670"/>
        <v>5083.9836974999998</v>
      </c>
      <c r="L305" s="347">
        <f t="shared" ref="L305:O305" si="671">L300+L295</f>
        <v>5083.9836974999998</v>
      </c>
      <c r="M305" s="347">
        <f t="shared" si="671"/>
        <v>5083.9836974999998</v>
      </c>
      <c r="N305" s="347">
        <f t="shared" si="671"/>
        <v>5083.9836974999998</v>
      </c>
      <c r="O305" s="347">
        <f t="shared" si="671"/>
        <v>5083.9836974999998</v>
      </c>
      <c r="P305" s="347">
        <f t="shared" si="670"/>
        <v>11862.628669999998</v>
      </c>
      <c r="Q305" s="347">
        <f t="shared" ref="Q305" si="672">Q300+Q295</f>
        <v>11298.16546</v>
      </c>
      <c r="R305" s="347">
        <f t="shared" ref="R305:V305" si="673">R300+R295</f>
        <v>8285.1517804166651</v>
      </c>
      <c r="S305" s="347">
        <f t="shared" si="673"/>
        <v>4919.8866800000005</v>
      </c>
      <c r="T305" s="347">
        <f t="shared" si="673"/>
        <v>-3365.2651004166655</v>
      </c>
      <c r="U305" s="347">
        <f t="shared" si="673"/>
        <v>-138.37002000000001</v>
      </c>
      <c r="V305" s="347">
        <f t="shared" si="673"/>
        <v>4781.5166600000002</v>
      </c>
      <c r="W305" s="345">
        <f t="shared" si="654"/>
        <v>59.381974046980901</v>
      </c>
      <c r="X305" s="589"/>
      <c r="Y305" s="69"/>
      <c r="Z305" s="242"/>
    </row>
    <row r="306" spans="1:26" ht="15" customHeight="1" x14ac:dyDescent="0.25">
      <c r="A306" s="24">
        <v>1</v>
      </c>
      <c r="B306" s="24">
        <v>1</v>
      </c>
      <c r="C306" s="164" t="s">
        <v>37</v>
      </c>
      <c r="D306" s="415"/>
      <c r="E306" s="415"/>
      <c r="F306" s="415"/>
      <c r="G306" s="416"/>
      <c r="H306" s="416"/>
      <c r="I306" s="416"/>
      <c r="J306" s="416"/>
      <c r="K306" s="416"/>
      <c r="L306" s="416"/>
      <c r="M306" s="416"/>
      <c r="N306" s="416"/>
      <c r="O306" s="416"/>
      <c r="P306" s="416"/>
      <c r="Q306" s="416"/>
      <c r="R306" s="417"/>
      <c r="S306" s="417"/>
      <c r="T306" s="417">
        <f t="shared" si="658"/>
        <v>0</v>
      </c>
      <c r="U306" s="417"/>
      <c r="V306" s="417"/>
      <c r="W306" s="418"/>
      <c r="X306" s="589"/>
      <c r="Y306" s="69"/>
    </row>
    <row r="307" spans="1:26" ht="42" customHeight="1" x14ac:dyDescent="0.25">
      <c r="A307" s="24">
        <v>1</v>
      </c>
      <c r="B307" s="24">
        <v>1</v>
      </c>
      <c r="C307" s="129" t="s">
        <v>74</v>
      </c>
      <c r="D307" s="419">
        <f t="shared" ref="D307:W307" si="674">D295</f>
        <v>1683</v>
      </c>
      <c r="E307" s="419">
        <f t="shared" si="674"/>
        <v>1202</v>
      </c>
      <c r="F307" s="419">
        <f t="shared" si="674"/>
        <v>1174</v>
      </c>
      <c r="G307" s="420">
        <f t="shared" si="674"/>
        <v>97.670549084858578</v>
      </c>
      <c r="H307" s="420">
        <f t="shared" si="674"/>
        <v>8285.1561700000002</v>
      </c>
      <c r="I307" s="420">
        <f t="shared" ref="I307:J307" si="675">I295</f>
        <v>8285.1561700000002</v>
      </c>
      <c r="J307" s="420">
        <f t="shared" si="675"/>
        <v>8285.1561700000002</v>
      </c>
      <c r="K307" s="420">
        <f t="shared" ref="K307" si="676">K295</f>
        <v>2071.2890425000001</v>
      </c>
      <c r="L307" s="420">
        <f t="shared" ref="L307:O307" si="677">L295</f>
        <v>2071.2890425000001</v>
      </c>
      <c r="M307" s="420">
        <f t="shared" si="677"/>
        <v>2071.2890425000001</v>
      </c>
      <c r="N307" s="420">
        <f t="shared" si="677"/>
        <v>2071.2890425000001</v>
      </c>
      <c r="O307" s="420">
        <f t="shared" si="677"/>
        <v>2071.2890425000001</v>
      </c>
      <c r="P307" s="420">
        <f t="shared" ref="P307:Q307" si="678">P295</f>
        <v>4833.0077699999993</v>
      </c>
      <c r="Q307" s="420">
        <f t="shared" si="678"/>
        <v>4601.7481200000002</v>
      </c>
      <c r="R307" s="421">
        <f t="shared" si="674"/>
        <v>3375.0618562499994</v>
      </c>
      <c r="S307" s="421">
        <f t="shared" si="674"/>
        <v>3394.1919800000005</v>
      </c>
      <c r="T307" s="421">
        <f t="shared" si="674"/>
        <v>19.130123750000962</v>
      </c>
      <c r="U307" s="421">
        <f t="shared" si="674"/>
        <v>-88.491460000000004</v>
      </c>
      <c r="V307" s="421">
        <f t="shared" si="674"/>
        <v>3305.7005200000003</v>
      </c>
      <c r="W307" s="344">
        <f t="shared" si="674"/>
        <v>100.56680809314872</v>
      </c>
      <c r="X307" s="589"/>
      <c r="Y307" s="69"/>
    </row>
    <row r="308" spans="1:26" ht="30.75" customHeight="1" x14ac:dyDescent="0.25">
      <c r="A308" s="24">
        <v>1</v>
      </c>
      <c r="B308" s="24">
        <v>1</v>
      </c>
      <c r="C308" s="62" t="s">
        <v>43</v>
      </c>
      <c r="D308" s="419">
        <f t="shared" ref="D308:W308" si="679">D296</f>
        <v>1222</v>
      </c>
      <c r="E308" s="419">
        <f t="shared" si="679"/>
        <v>873</v>
      </c>
      <c r="F308" s="419">
        <f t="shared" si="679"/>
        <v>825</v>
      </c>
      <c r="G308" s="420">
        <f t="shared" si="679"/>
        <v>94.50171821305841</v>
      </c>
      <c r="H308" s="420">
        <f t="shared" si="679"/>
        <v>6136.5919999999996</v>
      </c>
      <c r="I308" s="420">
        <f t="shared" ref="I308:J308" si="680">I296</f>
        <v>6136.5919999999996</v>
      </c>
      <c r="J308" s="420">
        <f t="shared" si="680"/>
        <v>6136.5919999999996</v>
      </c>
      <c r="K308" s="420">
        <f t="shared" ref="K308" si="681">K296</f>
        <v>1534.1479999999999</v>
      </c>
      <c r="L308" s="420">
        <f t="shared" ref="L308:O308" si="682">L296</f>
        <v>1534.1479999999999</v>
      </c>
      <c r="M308" s="420">
        <f t="shared" si="682"/>
        <v>1534.1479999999999</v>
      </c>
      <c r="N308" s="420">
        <f t="shared" si="682"/>
        <v>1534.1479999999999</v>
      </c>
      <c r="O308" s="420">
        <f t="shared" si="682"/>
        <v>1534.1479999999999</v>
      </c>
      <c r="P308" s="420">
        <f t="shared" ref="P308:Q308" si="683">P296</f>
        <v>3577.0017000000003</v>
      </c>
      <c r="Q308" s="420">
        <f t="shared" si="683"/>
        <v>3406.8507399999999</v>
      </c>
      <c r="R308" s="421">
        <f t="shared" si="679"/>
        <v>2498.8578633333327</v>
      </c>
      <c r="S308" s="421">
        <f t="shared" si="679"/>
        <v>2487.8904500000003</v>
      </c>
      <c r="T308" s="421">
        <f t="shared" si="679"/>
        <v>-10.967413333332388</v>
      </c>
      <c r="U308" s="421">
        <f t="shared" si="679"/>
        <v>-43.650580000000005</v>
      </c>
      <c r="V308" s="421">
        <f t="shared" si="679"/>
        <v>2444.2398700000003</v>
      </c>
      <c r="W308" s="344">
        <f t="shared" si="679"/>
        <v>99.561102954503284</v>
      </c>
      <c r="X308" s="589"/>
      <c r="Y308" s="69"/>
    </row>
    <row r="309" spans="1:26" ht="30.75" customHeight="1" x14ac:dyDescent="0.25">
      <c r="A309" s="24">
        <v>1</v>
      </c>
      <c r="B309" s="24">
        <v>1</v>
      </c>
      <c r="C309" s="62" t="s">
        <v>44</v>
      </c>
      <c r="D309" s="419">
        <f t="shared" ref="D309:W309" si="684">D297</f>
        <v>367</v>
      </c>
      <c r="E309" s="419">
        <f t="shared" si="684"/>
        <v>262</v>
      </c>
      <c r="F309" s="419">
        <f t="shared" si="684"/>
        <v>278</v>
      </c>
      <c r="G309" s="420">
        <f t="shared" si="684"/>
        <v>106.10687022900764</v>
      </c>
      <c r="H309" s="420">
        <f t="shared" si="684"/>
        <v>1062.7848000000001</v>
      </c>
      <c r="I309" s="420">
        <f t="shared" ref="I309:J309" si="685">I297</f>
        <v>1062.7848000000001</v>
      </c>
      <c r="J309" s="420">
        <f t="shared" si="685"/>
        <v>1062.7848000000001</v>
      </c>
      <c r="K309" s="420">
        <f t="shared" ref="K309" si="686">K297</f>
        <v>265.69620000000003</v>
      </c>
      <c r="L309" s="420">
        <f t="shared" ref="L309:O309" si="687">L297</f>
        <v>265.69620000000003</v>
      </c>
      <c r="M309" s="420">
        <f t="shared" si="687"/>
        <v>265.69620000000003</v>
      </c>
      <c r="N309" s="420">
        <f t="shared" si="687"/>
        <v>265.69620000000003</v>
      </c>
      <c r="O309" s="420">
        <f t="shared" si="687"/>
        <v>265.69620000000003</v>
      </c>
      <c r="P309" s="420">
        <f t="shared" ref="P309:Q309" si="688">P297</f>
        <v>619.95780000000002</v>
      </c>
      <c r="Q309" s="420">
        <f t="shared" si="688"/>
        <v>590.97275999999999</v>
      </c>
      <c r="R309" s="421">
        <f t="shared" si="684"/>
        <v>433.16532000000001</v>
      </c>
      <c r="S309" s="421">
        <f t="shared" si="684"/>
        <v>451.32479000000001</v>
      </c>
      <c r="T309" s="421">
        <f t="shared" si="684"/>
        <v>18.159469999999999</v>
      </c>
      <c r="U309" s="421">
        <f t="shared" si="684"/>
        <v>0</v>
      </c>
      <c r="V309" s="421">
        <f t="shared" si="684"/>
        <v>451.32479000000001</v>
      </c>
      <c r="W309" s="344">
        <f t="shared" si="684"/>
        <v>104.19227236381712</v>
      </c>
      <c r="X309" s="589"/>
      <c r="Y309" s="69"/>
    </row>
    <row r="310" spans="1:26" ht="44.25" customHeight="1" x14ac:dyDescent="0.25">
      <c r="A310" s="24">
        <v>1</v>
      </c>
      <c r="B310" s="24">
        <v>1</v>
      </c>
      <c r="C310" s="62" t="s">
        <v>68</v>
      </c>
      <c r="D310" s="419">
        <f t="shared" ref="D310:W310" si="689">D298</f>
        <v>17</v>
      </c>
      <c r="E310" s="419">
        <f t="shared" si="689"/>
        <v>12</v>
      </c>
      <c r="F310" s="419">
        <f t="shared" si="689"/>
        <v>32</v>
      </c>
      <c r="G310" s="420">
        <f t="shared" si="689"/>
        <v>266.66666666666663</v>
      </c>
      <c r="H310" s="420">
        <f t="shared" si="689"/>
        <v>199.16662999999997</v>
      </c>
      <c r="I310" s="420">
        <f t="shared" ref="I310:J310" si="690">I298</f>
        <v>199.16662999999997</v>
      </c>
      <c r="J310" s="420">
        <f t="shared" si="690"/>
        <v>199.16662999999997</v>
      </c>
      <c r="K310" s="420">
        <f t="shared" ref="K310" si="691">K298</f>
        <v>49.791657499999999</v>
      </c>
      <c r="L310" s="420">
        <f t="shared" ref="L310:O310" si="692">L298</f>
        <v>49.791657499999999</v>
      </c>
      <c r="M310" s="420">
        <f t="shared" si="692"/>
        <v>49.791657499999999</v>
      </c>
      <c r="N310" s="420">
        <f t="shared" si="692"/>
        <v>49.791657499999999</v>
      </c>
      <c r="O310" s="420">
        <f t="shared" si="692"/>
        <v>49.791657499999999</v>
      </c>
      <c r="P310" s="420">
        <f t="shared" ref="P310:Q310" si="693">P298</f>
        <v>115.64513999999998</v>
      </c>
      <c r="Q310" s="420">
        <f t="shared" si="693"/>
        <v>109.22040999999999</v>
      </c>
      <c r="R310" s="421">
        <f t="shared" si="689"/>
        <v>80.57682208333334</v>
      </c>
      <c r="S310" s="421">
        <f t="shared" si="689"/>
        <v>205.59135999999998</v>
      </c>
      <c r="T310" s="421">
        <f t="shared" si="689"/>
        <v>125.01453791666664</v>
      </c>
      <c r="U310" s="421">
        <f t="shared" si="689"/>
        <v>-4.3747199999999999</v>
      </c>
      <c r="V310" s="421">
        <f t="shared" si="689"/>
        <v>201.21663999999998</v>
      </c>
      <c r="W310" s="344">
        <f t="shared" si="689"/>
        <v>255.14950166112951</v>
      </c>
      <c r="X310" s="589"/>
      <c r="Y310" s="69"/>
    </row>
    <row r="311" spans="1:26" ht="30.75" customHeight="1" x14ac:dyDescent="0.25">
      <c r="A311" s="24">
        <v>1</v>
      </c>
      <c r="B311" s="24">
        <v>1</v>
      </c>
      <c r="C311" s="62" t="s">
        <v>69</v>
      </c>
      <c r="D311" s="419">
        <f t="shared" ref="D311:W311" si="694">D299</f>
        <v>77</v>
      </c>
      <c r="E311" s="419">
        <f t="shared" si="694"/>
        <v>55</v>
      </c>
      <c r="F311" s="419">
        <f t="shared" si="694"/>
        <v>39</v>
      </c>
      <c r="G311" s="420">
        <f t="shared" si="694"/>
        <v>70.909090909090907</v>
      </c>
      <c r="H311" s="420">
        <f t="shared" si="694"/>
        <v>886.61274000000003</v>
      </c>
      <c r="I311" s="420">
        <f t="shared" ref="I311:J311" si="695">I299</f>
        <v>886.61274000000003</v>
      </c>
      <c r="J311" s="420">
        <f t="shared" si="695"/>
        <v>886.61274000000003</v>
      </c>
      <c r="K311" s="420">
        <f t="shared" ref="K311" si="696">K299</f>
        <v>221.65318500000001</v>
      </c>
      <c r="L311" s="420">
        <f t="shared" ref="L311:O311" si="697">L299</f>
        <v>221.65318500000001</v>
      </c>
      <c r="M311" s="420">
        <f t="shared" si="697"/>
        <v>221.65318500000001</v>
      </c>
      <c r="N311" s="420">
        <f t="shared" si="697"/>
        <v>221.65318500000001</v>
      </c>
      <c r="O311" s="420">
        <f t="shared" si="697"/>
        <v>221.65318500000001</v>
      </c>
      <c r="P311" s="420">
        <f t="shared" ref="P311:Q311" si="698">P299</f>
        <v>520.40312999999992</v>
      </c>
      <c r="Q311" s="420">
        <f t="shared" si="698"/>
        <v>494.70420999999999</v>
      </c>
      <c r="R311" s="421">
        <f t="shared" si="694"/>
        <v>362.4618508333333</v>
      </c>
      <c r="S311" s="421">
        <f t="shared" si="694"/>
        <v>249.38538</v>
      </c>
      <c r="T311" s="421">
        <f t="shared" si="694"/>
        <v>-113.0764708333333</v>
      </c>
      <c r="U311" s="421">
        <f t="shared" si="694"/>
        <v>-40.466160000000002</v>
      </c>
      <c r="V311" s="421">
        <f t="shared" si="694"/>
        <v>208.91922</v>
      </c>
      <c r="W311" s="344">
        <f t="shared" si="694"/>
        <v>68.803207682860958</v>
      </c>
      <c r="X311" s="589"/>
      <c r="Y311" s="69"/>
    </row>
    <row r="312" spans="1:26" ht="42.75" customHeight="1" x14ac:dyDescent="0.25">
      <c r="A312" s="24">
        <v>1</v>
      </c>
      <c r="B312" s="24">
        <v>1</v>
      </c>
      <c r="C312" s="129" t="s">
        <v>66</v>
      </c>
      <c r="D312" s="419">
        <f t="shared" ref="D312:W312" si="699">D300</f>
        <v>3134</v>
      </c>
      <c r="E312" s="419">
        <f t="shared" si="699"/>
        <v>2238</v>
      </c>
      <c r="F312" s="419">
        <f t="shared" si="699"/>
        <v>1065</v>
      </c>
      <c r="G312" s="420">
        <f t="shared" si="699"/>
        <v>47.587131367292223</v>
      </c>
      <c r="H312" s="420">
        <f t="shared" si="699"/>
        <v>12050.778619999999</v>
      </c>
      <c r="I312" s="420">
        <f t="shared" ref="I312:J312" si="700">I300</f>
        <v>12050.778619999999</v>
      </c>
      <c r="J312" s="420">
        <f t="shared" si="700"/>
        <v>12050.778619999999</v>
      </c>
      <c r="K312" s="420">
        <f t="shared" ref="K312" si="701">K300</f>
        <v>3012.6946549999998</v>
      </c>
      <c r="L312" s="420">
        <f t="shared" ref="L312:O312" si="702">L300</f>
        <v>3012.6946549999998</v>
      </c>
      <c r="M312" s="420">
        <f t="shared" si="702"/>
        <v>3012.6946549999998</v>
      </c>
      <c r="N312" s="420">
        <f t="shared" si="702"/>
        <v>3012.6946549999998</v>
      </c>
      <c r="O312" s="420">
        <f t="shared" si="702"/>
        <v>3012.6946549999998</v>
      </c>
      <c r="P312" s="420">
        <f t="shared" ref="P312:Q312" si="703">P300</f>
        <v>7029.6208999999999</v>
      </c>
      <c r="Q312" s="420">
        <f t="shared" si="703"/>
        <v>6696.41734</v>
      </c>
      <c r="R312" s="421">
        <f t="shared" si="699"/>
        <v>4910.0899241666666</v>
      </c>
      <c r="S312" s="421">
        <f t="shared" si="699"/>
        <v>1525.6946999999998</v>
      </c>
      <c r="T312" s="421">
        <f t="shared" si="699"/>
        <v>-3384.3952241666666</v>
      </c>
      <c r="U312" s="421">
        <f t="shared" si="699"/>
        <v>-49.87856</v>
      </c>
      <c r="V312" s="421">
        <f t="shared" si="699"/>
        <v>1475.8161399999999</v>
      </c>
      <c r="W312" s="344">
        <f t="shared" si="699"/>
        <v>31.072642732891261</v>
      </c>
      <c r="X312" s="589"/>
      <c r="Y312" s="69"/>
    </row>
    <row r="313" spans="1:26" ht="30" x14ac:dyDescent="0.25">
      <c r="A313" s="24">
        <v>1</v>
      </c>
      <c r="B313" s="24">
        <v>1</v>
      </c>
      <c r="C313" s="62" t="s">
        <v>62</v>
      </c>
      <c r="D313" s="419">
        <f t="shared" ref="D313:W314" si="704">D301</f>
        <v>555</v>
      </c>
      <c r="E313" s="419">
        <f t="shared" si="704"/>
        <v>396</v>
      </c>
      <c r="F313" s="419">
        <f t="shared" si="704"/>
        <v>370</v>
      </c>
      <c r="G313" s="420">
        <f t="shared" si="704"/>
        <v>93.434343434343432</v>
      </c>
      <c r="H313" s="420">
        <f t="shared" si="704"/>
        <v>1210</v>
      </c>
      <c r="I313" s="420">
        <f t="shared" ref="I313:J313" si="705">I301</f>
        <v>1210</v>
      </c>
      <c r="J313" s="420">
        <f t="shared" si="705"/>
        <v>1210</v>
      </c>
      <c r="K313" s="420">
        <f t="shared" ref="K313" si="706">K301</f>
        <v>302.5</v>
      </c>
      <c r="L313" s="420">
        <f t="shared" ref="L313:O313" si="707">L301</f>
        <v>302.5</v>
      </c>
      <c r="M313" s="420">
        <f t="shared" si="707"/>
        <v>302.5</v>
      </c>
      <c r="N313" s="420">
        <f t="shared" si="707"/>
        <v>302.5</v>
      </c>
      <c r="O313" s="420">
        <f t="shared" si="707"/>
        <v>302.5</v>
      </c>
      <c r="P313" s="420">
        <f t="shared" ref="P313:Q313" si="708">P301</f>
        <v>706.0521</v>
      </c>
      <c r="Q313" s="420">
        <f t="shared" si="708"/>
        <v>672.1721</v>
      </c>
      <c r="R313" s="421">
        <f t="shared" si="704"/>
        <v>492.98271666666665</v>
      </c>
      <c r="S313" s="421">
        <f t="shared" si="704"/>
        <v>461.26403000000005</v>
      </c>
      <c r="T313" s="421">
        <f t="shared" si="704"/>
        <v>-31.718686666666599</v>
      </c>
      <c r="U313" s="421">
        <f t="shared" si="704"/>
        <v>0</v>
      </c>
      <c r="V313" s="421">
        <f t="shared" si="704"/>
        <v>461.26403000000005</v>
      </c>
      <c r="W313" s="419">
        <f t="shared" si="704"/>
        <v>93.565963756065429</v>
      </c>
      <c r="X313" s="589"/>
      <c r="Y313" s="69"/>
    </row>
    <row r="314" spans="1:26" ht="45" x14ac:dyDescent="0.25">
      <c r="C314" s="62" t="s">
        <v>89</v>
      </c>
      <c r="D314" s="419">
        <f t="shared" si="704"/>
        <v>0</v>
      </c>
      <c r="E314" s="419">
        <f t="shared" si="704"/>
        <v>0</v>
      </c>
      <c r="F314" s="419">
        <f t="shared" si="704"/>
        <v>0</v>
      </c>
      <c r="G314" s="420">
        <f t="shared" si="704"/>
        <v>0</v>
      </c>
      <c r="H314" s="420">
        <f t="shared" si="704"/>
        <v>0</v>
      </c>
      <c r="I314" s="420">
        <f t="shared" ref="I314:J314" si="709">I302</f>
        <v>0</v>
      </c>
      <c r="J314" s="420">
        <f t="shared" si="709"/>
        <v>0</v>
      </c>
      <c r="K314" s="420">
        <f t="shared" ref="K314" si="710">K302</f>
        <v>0</v>
      </c>
      <c r="L314" s="420">
        <f t="shared" ref="L314:O314" si="711">L302</f>
        <v>0</v>
      </c>
      <c r="M314" s="420">
        <f t="shared" si="711"/>
        <v>0</v>
      </c>
      <c r="N314" s="420">
        <f t="shared" si="711"/>
        <v>0</v>
      </c>
      <c r="O314" s="420">
        <f t="shared" si="711"/>
        <v>0</v>
      </c>
      <c r="P314" s="420">
        <f t="shared" ref="P314:Q314" si="712">P302</f>
        <v>0</v>
      </c>
      <c r="Q314" s="420">
        <f t="shared" si="712"/>
        <v>0</v>
      </c>
      <c r="R314" s="421">
        <f t="shared" si="704"/>
        <v>0</v>
      </c>
      <c r="S314" s="421">
        <f t="shared" si="704"/>
        <v>0</v>
      </c>
      <c r="T314" s="421">
        <f t="shared" si="704"/>
        <v>0</v>
      </c>
      <c r="U314" s="421">
        <f t="shared" si="704"/>
        <v>0</v>
      </c>
      <c r="V314" s="421">
        <f t="shared" si="704"/>
        <v>0</v>
      </c>
      <c r="W314" s="419"/>
      <c r="X314" s="589"/>
      <c r="Y314" s="69"/>
    </row>
    <row r="315" spans="1:26" ht="60" x14ac:dyDescent="0.25">
      <c r="A315" s="24">
        <v>1</v>
      </c>
      <c r="B315" s="24">
        <v>1</v>
      </c>
      <c r="C315" s="62" t="s">
        <v>45</v>
      </c>
      <c r="D315" s="419">
        <f t="shared" ref="D315:W315" si="713">D303</f>
        <v>2050</v>
      </c>
      <c r="E315" s="419">
        <f t="shared" si="713"/>
        <v>1464</v>
      </c>
      <c r="F315" s="419">
        <f t="shared" si="713"/>
        <v>406</v>
      </c>
      <c r="G315" s="420">
        <f t="shared" si="713"/>
        <v>27.732240437158467</v>
      </c>
      <c r="H315" s="420">
        <f t="shared" si="713"/>
        <v>9596.9334999999992</v>
      </c>
      <c r="I315" s="420">
        <f t="shared" ref="I315:J315" si="714">I303</f>
        <v>9596.9334999999992</v>
      </c>
      <c r="J315" s="420">
        <f t="shared" si="714"/>
        <v>9596.9334999999992</v>
      </c>
      <c r="K315" s="420">
        <f t="shared" ref="K315" si="715">K303</f>
        <v>2399.2333749999998</v>
      </c>
      <c r="L315" s="420">
        <f t="shared" ref="L315:O315" si="716">L303</f>
        <v>2399.2333749999998</v>
      </c>
      <c r="M315" s="420">
        <f t="shared" si="716"/>
        <v>2399.2333749999998</v>
      </c>
      <c r="N315" s="420">
        <f t="shared" si="716"/>
        <v>2399.2333749999998</v>
      </c>
      <c r="O315" s="420">
        <f t="shared" si="716"/>
        <v>2399.2333749999998</v>
      </c>
      <c r="P315" s="420">
        <f t="shared" ref="P315:Q315" si="717">P303</f>
        <v>5598.4279999999999</v>
      </c>
      <c r="Q315" s="420">
        <f t="shared" si="717"/>
        <v>5333.0749999999998</v>
      </c>
      <c r="R315" s="421">
        <f t="shared" si="713"/>
        <v>3910.3796874999998</v>
      </c>
      <c r="S315" s="421">
        <f t="shared" si="713"/>
        <v>761.20693999999992</v>
      </c>
      <c r="T315" s="421">
        <f t="shared" si="713"/>
        <v>-3149.1727474999998</v>
      </c>
      <c r="U315" s="421">
        <f t="shared" si="713"/>
        <v>-49.87856</v>
      </c>
      <c r="V315" s="421">
        <f t="shared" si="713"/>
        <v>711.32837999999992</v>
      </c>
      <c r="W315" s="344">
        <f t="shared" si="713"/>
        <v>19.466317872744931</v>
      </c>
      <c r="X315" s="589"/>
      <c r="Y315" s="69"/>
    </row>
    <row r="316" spans="1:26" ht="45.75" thickBot="1" x14ac:dyDescent="0.3">
      <c r="A316" s="24">
        <v>1</v>
      </c>
      <c r="B316" s="24">
        <v>1</v>
      </c>
      <c r="C316" s="62" t="s">
        <v>63</v>
      </c>
      <c r="D316" s="419">
        <f t="shared" ref="D316:W316" si="718">D304</f>
        <v>529</v>
      </c>
      <c r="E316" s="419">
        <f t="shared" si="718"/>
        <v>378</v>
      </c>
      <c r="F316" s="419">
        <f t="shared" si="718"/>
        <v>289</v>
      </c>
      <c r="G316" s="420">
        <f t="shared" si="718"/>
        <v>76.455026455026456</v>
      </c>
      <c r="H316" s="420">
        <f t="shared" si="718"/>
        <v>1243.84512</v>
      </c>
      <c r="I316" s="420">
        <f t="shared" ref="I316:J316" si="719">I304</f>
        <v>1243.84512</v>
      </c>
      <c r="J316" s="420">
        <f t="shared" si="719"/>
        <v>1243.84512</v>
      </c>
      <c r="K316" s="420">
        <f t="shared" ref="K316" si="720">K304</f>
        <v>310.96127999999999</v>
      </c>
      <c r="L316" s="420">
        <f t="shared" ref="L316:O316" si="721">L304</f>
        <v>310.96127999999999</v>
      </c>
      <c r="M316" s="420">
        <f t="shared" si="721"/>
        <v>310.96127999999999</v>
      </c>
      <c r="N316" s="420">
        <f t="shared" si="721"/>
        <v>310.96127999999999</v>
      </c>
      <c r="O316" s="420">
        <f t="shared" si="721"/>
        <v>310.96127999999999</v>
      </c>
      <c r="P316" s="420">
        <f t="shared" ref="P316:Q316" si="722">P304</f>
        <v>725.1407999999999</v>
      </c>
      <c r="Q316" s="420">
        <f t="shared" si="722"/>
        <v>691.17024000000004</v>
      </c>
      <c r="R316" s="421">
        <f t="shared" si="718"/>
        <v>506.72751999999997</v>
      </c>
      <c r="S316" s="421">
        <f t="shared" si="718"/>
        <v>303.22372999999999</v>
      </c>
      <c r="T316" s="421">
        <f t="shared" si="718"/>
        <v>-203.50378999999998</v>
      </c>
      <c r="U316" s="421">
        <f t="shared" si="718"/>
        <v>0</v>
      </c>
      <c r="V316" s="421">
        <f t="shared" si="718"/>
        <v>303.22372999999999</v>
      </c>
      <c r="W316" s="419">
        <f t="shared" si="718"/>
        <v>59.839601764672267</v>
      </c>
      <c r="X316" s="589"/>
      <c r="Y316" s="69"/>
    </row>
    <row r="317" spans="1:26" s="8" customFormat="1" ht="19.5" customHeight="1" thickBot="1" x14ac:dyDescent="0.3">
      <c r="A317" s="24">
        <v>1</v>
      </c>
      <c r="B317" s="24">
        <v>1</v>
      </c>
      <c r="C317" s="194" t="s">
        <v>71</v>
      </c>
      <c r="D317" s="422">
        <f t="shared" ref="D317:W317" si="723">D305</f>
        <v>0</v>
      </c>
      <c r="E317" s="422">
        <f t="shared" si="723"/>
        <v>0</v>
      </c>
      <c r="F317" s="422">
        <f t="shared" si="723"/>
        <v>0</v>
      </c>
      <c r="G317" s="423">
        <f t="shared" si="723"/>
        <v>0</v>
      </c>
      <c r="H317" s="423">
        <f t="shared" si="723"/>
        <v>20335.934789999999</v>
      </c>
      <c r="I317" s="423">
        <f t="shared" ref="I317:J317" si="724">I305</f>
        <v>20335.934789999999</v>
      </c>
      <c r="J317" s="423">
        <f t="shared" si="724"/>
        <v>20335.934789999999</v>
      </c>
      <c r="K317" s="423">
        <f t="shared" ref="K317" si="725">K305</f>
        <v>5083.9836974999998</v>
      </c>
      <c r="L317" s="423">
        <f t="shared" ref="L317:O317" si="726">L305</f>
        <v>5083.9836974999998</v>
      </c>
      <c r="M317" s="423">
        <f t="shared" si="726"/>
        <v>5083.9836974999998</v>
      </c>
      <c r="N317" s="423">
        <f t="shared" si="726"/>
        <v>5083.9836974999998</v>
      </c>
      <c r="O317" s="423">
        <f t="shared" si="726"/>
        <v>5083.9836974999998</v>
      </c>
      <c r="P317" s="423">
        <f t="shared" ref="P317:Q317" si="727">P305</f>
        <v>11862.628669999998</v>
      </c>
      <c r="Q317" s="423">
        <f t="shared" si="727"/>
        <v>11298.16546</v>
      </c>
      <c r="R317" s="424">
        <f t="shared" si="723"/>
        <v>8285.1517804166651</v>
      </c>
      <c r="S317" s="424">
        <f t="shared" si="723"/>
        <v>4919.8866800000005</v>
      </c>
      <c r="T317" s="424">
        <f t="shared" si="723"/>
        <v>-3365.2651004166655</v>
      </c>
      <c r="U317" s="424">
        <f t="shared" si="723"/>
        <v>-138.37002000000001</v>
      </c>
      <c r="V317" s="424">
        <f t="shared" si="723"/>
        <v>4781.5166600000002</v>
      </c>
      <c r="W317" s="422">
        <f t="shared" si="723"/>
        <v>59.381974046980901</v>
      </c>
      <c r="X317" s="589"/>
      <c r="Y317" s="69"/>
      <c r="Z317" s="242"/>
    </row>
    <row r="318" spans="1:26" ht="15.75" customHeight="1" x14ac:dyDescent="0.25">
      <c r="A318" s="24">
        <v>1</v>
      </c>
      <c r="B318" s="24">
        <v>1</v>
      </c>
      <c r="C318" s="126"/>
      <c r="D318" s="425"/>
      <c r="E318" s="425"/>
      <c r="F318" s="294"/>
      <c r="G318" s="425"/>
      <c r="H318" s="425"/>
      <c r="I318" s="425"/>
      <c r="J318" s="425"/>
      <c r="K318" s="425"/>
      <c r="L318" s="425"/>
      <c r="M318" s="425"/>
      <c r="N318" s="425"/>
      <c r="O318" s="425"/>
      <c r="P318" s="425"/>
      <c r="Q318" s="425"/>
      <c r="R318" s="401"/>
      <c r="S318" s="296"/>
      <c r="T318" s="296">
        <f t="shared" si="658"/>
        <v>0</v>
      </c>
      <c r="U318" s="296"/>
      <c r="V318" s="296"/>
      <c r="W318" s="43"/>
      <c r="X318" s="589"/>
      <c r="Y318" s="69"/>
    </row>
    <row r="319" spans="1:26" ht="29.25" customHeight="1" x14ac:dyDescent="0.25">
      <c r="A319" s="24">
        <v>1</v>
      </c>
      <c r="B319" s="24">
        <v>1</v>
      </c>
      <c r="C319" s="3" t="s">
        <v>110</v>
      </c>
      <c r="D319" s="426"/>
      <c r="E319" s="426"/>
      <c r="F319" s="426"/>
      <c r="G319" s="427"/>
      <c r="H319" s="427"/>
      <c r="I319" s="427"/>
      <c r="J319" s="427"/>
      <c r="K319" s="427"/>
      <c r="L319" s="427"/>
      <c r="M319" s="427"/>
      <c r="N319" s="427"/>
      <c r="O319" s="427"/>
      <c r="P319" s="427"/>
      <c r="Q319" s="427"/>
      <c r="R319" s="320"/>
      <c r="S319" s="320"/>
      <c r="T319" s="320">
        <f t="shared" si="658"/>
        <v>0</v>
      </c>
      <c r="U319" s="320"/>
      <c r="V319" s="320"/>
      <c r="W319" s="322"/>
      <c r="X319" s="589"/>
      <c r="Y319" s="69"/>
    </row>
    <row r="320" spans="1:26" ht="31.5" customHeight="1" x14ac:dyDescent="0.25">
      <c r="A320" s="24">
        <v>1</v>
      </c>
      <c r="B320" s="24">
        <v>1</v>
      </c>
      <c r="C320" s="131" t="s">
        <v>74</v>
      </c>
      <c r="D320" s="298">
        <f>SUM(D321:D324)</f>
        <v>1709</v>
      </c>
      <c r="E320" s="298">
        <f>SUM(E321:E324)</f>
        <v>1221</v>
      </c>
      <c r="F320" s="298">
        <f>SUM(F321:F324)</f>
        <v>1328</v>
      </c>
      <c r="G320" s="281">
        <f>F320/E320*100</f>
        <v>108.76330876330876</v>
      </c>
      <c r="H320" s="284">
        <f t="shared" ref="H320:P320" si="728">SUM(H321:H324)</f>
        <v>8066.2985200000003</v>
      </c>
      <c r="I320" s="284">
        <f t="shared" si="728"/>
        <v>8066.2985200000003</v>
      </c>
      <c r="J320" s="284">
        <f t="shared" si="728"/>
        <v>8066.2985200000003</v>
      </c>
      <c r="K320" s="284">
        <f t="shared" si="728"/>
        <v>2016.5746300000001</v>
      </c>
      <c r="L320" s="284">
        <f t="shared" ref="L320:O320" si="729">SUM(L321:L324)</f>
        <v>2016.5746300000001</v>
      </c>
      <c r="M320" s="284">
        <f t="shared" si="729"/>
        <v>2016.5746300000001</v>
      </c>
      <c r="N320" s="284">
        <f t="shared" si="729"/>
        <v>2016.5746300000001</v>
      </c>
      <c r="O320" s="284">
        <f t="shared" si="729"/>
        <v>2016.5746300000001</v>
      </c>
      <c r="P320" s="284">
        <f t="shared" si="728"/>
        <v>4705.3407999999999</v>
      </c>
      <c r="Q320" s="284">
        <f t="shared" ref="Q320" si="730">SUM(Q321:Q324)</f>
        <v>4483.37698</v>
      </c>
      <c r="R320" s="602">
        <f t="shared" ref="R320:V320" si="731">SUM(R321:R324)</f>
        <v>3286.969775</v>
      </c>
      <c r="S320" s="284">
        <f t="shared" si="731"/>
        <v>3595.3647200000005</v>
      </c>
      <c r="T320" s="284">
        <f t="shared" si="731"/>
        <v>308.39494500000035</v>
      </c>
      <c r="U320" s="284">
        <f t="shared" si="731"/>
        <v>-39.840299999999999</v>
      </c>
      <c r="V320" s="284">
        <f t="shared" si="731"/>
        <v>3555.5244200000002</v>
      </c>
      <c r="W320" s="298">
        <f>S320/R320*100</f>
        <v>109.38234806250995</v>
      </c>
      <c r="X320" s="589"/>
      <c r="Y320" s="589"/>
    </row>
    <row r="321" spans="1:26" ht="38.1" customHeight="1" x14ac:dyDescent="0.25">
      <c r="A321" s="24">
        <v>1</v>
      </c>
      <c r="B321" s="24">
        <v>1</v>
      </c>
      <c r="C321" s="45" t="s">
        <v>43</v>
      </c>
      <c r="D321" s="298">
        <v>1278</v>
      </c>
      <c r="E321" s="604">
        <f t="shared" ref="E321:E322" si="732">ROUND(D321/7*5,0)</f>
        <v>913</v>
      </c>
      <c r="F321" s="298">
        <v>973</v>
      </c>
      <c r="G321" s="281">
        <f>F321/E321*100</f>
        <v>106.57174151150055</v>
      </c>
      <c r="H321" s="284">
        <v>6415.5280000000002</v>
      </c>
      <c r="I321" s="284">
        <v>6415.5280000000002</v>
      </c>
      <c r="J321" s="284">
        <v>6415.5280000000002</v>
      </c>
      <c r="K321" s="284">
        <v>1603.8820000000001</v>
      </c>
      <c r="L321" s="284">
        <v>1603.8820000000001</v>
      </c>
      <c r="M321" s="284">
        <v>1603.8820000000001</v>
      </c>
      <c r="N321" s="284">
        <v>1603.8820000000001</v>
      </c>
      <c r="O321" s="284">
        <v>1603.8820000000001</v>
      </c>
      <c r="P321" s="284">
        <v>3741.58619</v>
      </c>
      <c r="Q321" s="284">
        <v>3563.0671499999999</v>
      </c>
      <c r="R321" s="602">
        <f t="shared" ref="R321:R324" si="733">H321/12*$C$3+(I321-H321)/11*9+(J321-I321)/10*8+(K321-J321)/9*7+(L321-K321)/8*6+(M321-L321)/7*5+(N321-M321)/6*4+(O321-N321)/5*3+(P321-O321)/4*2+(Q321-P321)/3*1</f>
        <v>2613.2277483333332</v>
      </c>
      <c r="S321" s="284">
        <f t="shared" ref="S321:S329" si="734">V321-U321</f>
        <v>2789.2944400000001</v>
      </c>
      <c r="T321" s="284">
        <f t="shared" si="658"/>
        <v>176.06669166666688</v>
      </c>
      <c r="U321" s="284">
        <v>-20.296169999999996</v>
      </c>
      <c r="V321" s="284">
        <v>2768.99827</v>
      </c>
      <c r="W321" s="298">
        <f>S321/R321*100</f>
        <v>106.73751806664991</v>
      </c>
      <c r="X321" s="640"/>
      <c r="Y321" s="640"/>
    </row>
    <row r="322" spans="1:26" ht="38.1" customHeight="1" x14ac:dyDescent="0.25">
      <c r="A322" s="24">
        <v>1</v>
      </c>
      <c r="B322" s="24">
        <v>1</v>
      </c>
      <c r="C322" s="45" t="s">
        <v>44</v>
      </c>
      <c r="D322" s="298">
        <v>384</v>
      </c>
      <c r="E322" s="299">
        <f t="shared" si="732"/>
        <v>274</v>
      </c>
      <c r="F322" s="298">
        <v>307</v>
      </c>
      <c r="G322" s="281">
        <f>F322/E322*100</f>
        <v>112.04379562043796</v>
      </c>
      <c r="H322" s="284">
        <v>1111.0932</v>
      </c>
      <c r="I322" s="284">
        <v>1111.0932</v>
      </c>
      <c r="J322" s="284">
        <v>1111.0932</v>
      </c>
      <c r="K322" s="284">
        <v>277.77330000000001</v>
      </c>
      <c r="L322" s="284">
        <v>277.77330000000001</v>
      </c>
      <c r="M322" s="284">
        <v>277.77330000000001</v>
      </c>
      <c r="N322" s="284">
        <v>277.77330000000001</v>
      </c>
      <c r="O322" s="284">
        <v>277.77330000000001</v>
      </c>
      <c r="P322" s="284">
        <v>648.94283999999993</v>
      </c>
      <c r="Q322" s="284">
        <v>618.34752000000003</v>
      </c>
      <c r="R322" s="602">
        <f t="shared" si="733"/>
        <v>453.15962999999994</v>
      </c>
      <c r="S322" s="284">
        <f t="shared" si="734"/>
        <v>498.79087000000004</v>
      </c>
      <c r="T322" s="284">
        <f t="shared" si="658"/>
        <v>45.631240000000105</v>
      </c>
      <c r="U322" s="284">
        <v>-19.544130000000003</v>
      </c>
      <c r="V322" s="284">
        <v>479.24674000000005</v>
      </c>
      <c r="W322" s="298">
        <f>S322/R322*100</f>
        <v>110.06957305530507</v>
      </c>
      <c r="X322" s="589"/>
      <c r="Y322" s="589"/>
    </row>
    <row r="323" spans="1:26" ht="30" x14ac:dyDescent="0.25">
      <c r="A323" s="24">
        <v>1</v>
      </c>
      <c r="B323" s="24">
        <v>1</v>
      </c>
      <c r="C323" s="45" t="s">
        <v>68</v>
      </c>
      <c r="D323" s="298"/>
      <c r="E323" s="299">
        <f t="shared" ref="E323" si="735">ROUND(D323/12*$C$3,0)</f>
        <v>0</v>
      </c>
      <c r="F323" s="298"/>
      <c r="G323" s="281"/>
      <c r="H323" s="284"/>
      <c r="I323" s="284"/>
      <c r="J323" s="284"/>
      <c r="K323" s="284">
        <v>0</v>
      </c>
      <c r="L323" s="284">
        <v>0</v>
      </c>
      <c r="M323" s="284">
        <v>0</v>
      </c>
      <c r="N323" s="284">
        <v>0</v>
      </c>
      <c r="O323" s="284">
        <v>0</v>
      </c>
      <c r="P323" s="284">
        <v>0</v>
      </c>
      <c r="Q323" s="284">
        <v>0</v>
      </c>
      <c r="R323" s="602">
        <f t="shared" si="733"/>
        <v>0</v>
      </c>
      <c r="S323" s="284">
        <f t="shared" si="734"/>
        <v>0</v>
      </c>
      <c r="T323" s="284">
        <f t="shared" si="658"/>
        <v>0</v>
      </c>
      <c r="U323" s="284"/>
      <c r="V323" s="284"/>
      <c r="W323" s="298"/>
      <c r="X323" s="589"/>
      <c r="Y323" s="589"/>
    </row>
    <row r="324" spans="1:26" ht="30" x14ac:dyDescent="0.25">
      <c r="A324" s="24">
        <v>1</v>
      </c>
      <c r="B324" s="24">
        <v>1</v>
      </c>
      <c r="C324" s="45" t="s">
        <v>69</v>
      </c>
      <c r="D324" s="298">
        <v>47</v>
      </c>
      <c r="E324" s="299">
        <f t="shared" ref="E324" si="736">ROUND(D324/7*5,0)</f>
        <v>34</v>
      </c>
      <c r="F324" s="298">
        <v>48</v>
      </c>
      <c r="G324" s="281">
        <f t="shared" ref="G324:G329" si="737">F324/E324*100</f>
        <v>141.1764705882353</v>
      </c>
      <c r="H324" s="284">
        <v>539.6773199999999</v>
      </c>
      <c r="I324" s="284">
        <v>539.6773199999999</v>
      </c>
      <c r="J324" s="284">
        <v>539.6773199999999</v>
      </c>
      <c r="K324" s="284">
        <v>134.91932999999997</v>
      </c>
      <c r="L324" s="284">
        <v>134.91932999999997</v>
      </c>
      <c r="M324" s="284">
        <v>134.91932999999997</v>
      </c>
      <c r="N324" s="284">
        <v>134.91932999999997</v>
      </c>
      <c r="O324" s="284">
        <v>134.91932999999997</v>
      </c>
      <c r="P324" s="284">
        <v>314.81176999999997</v>
      </c>
      <c r="Q324" s="284">
        <v>301.96231</v>
      </c>
      <c r="R324" s="602">
        <f t="shared" si="733"/>
        <v>220.58239666666665</v>
      </c>
      <c r="S324" s="284">
        <f t="shared" si="734"/>
        <v>307.27940999999998</v>
      </c>
      <c r="T324" s="284">
        <f t="shared" si="658"/>
        <v>86.697013333333331</v>
      </c>
      <c r="U324" s="284">
        <v>0</v>
      </c>
      <c r="V324" s="284">
        <v>307.27940999999998</v>
      </c>
      <c r="W324" s="298">
        <f t="shared" ref="W324:W330" si="738">S324/R324*100</f>
        <v>139.3036863518831</v>
      </c>
      <c r="X324" s="589"/>
      <c r="Y324" s="589"/>
    </row>
    <row r="325" spans="1:26" ht="30" x14ac:dyDescent="0.25">
      <c r="A325" s="24">
        <v>1</v>
      </c>
      <c r="B325" s="24">
        <v>1</v>
      </c>
      <c r="C325" s="131" t="s">
        <v>66</v>
      </c>
      <c r="D325" s="298">
        <f t="shared" ref="D325:E325" si="739">D326+D328+D329</f>
        <v>3028</v>
      </c>
      <c r="E325" s="298">
        <f t="shared" si="739"/>
        <v>2162</v>
      </c>
      <c r="F325" s="298">
        <f>F326+F328+F329</f>
        <v>2891</v>
      </c>
      <c r="G325" s="281">
        <f t="shared" si="737"/>
        <v>133.71877890841813</v>
      </c>
      <c r="H325" s="284">
        <f t="shared" ref="H325:V325" si="740">H326+H328+H329</f>
        <v>11431.816000000001</v>
      </c>
      <c r="I325" s="284">
        <f t="shared" ref="I325:J325" si="741">I326+I328+I329</f>
        <v>11431.816000000001</v>
      </c>
      <c r="J325" s="284">
        <f t="shared" si="741"/>
        <v>11431.816000000001</v>
      </c>
      <c r="K325" s="284">
        <f t="shared" ref="K325" si="742">K326+K328+K329</f>
        <v>2857.9540000000002</v>
      </c>
      <c r="L325" s="284">
        <f t="shared" ref="L325:O325" si="743">L326+L328+L329</f>
        <v>2857.9540000000002</v>
      </c>
      <c r="M325" s="284">
        <f t="shared" si="743"/>
        <v>2857.9540000000002</v>
      </c>
      <c r="N325" s="284">
        <f t="shared" si="743"/>
        <v>2857.9540000000002</v>
      </c>
      <c r="O325" s="284">
        <f t="shared" si="743"/>
        <v>2857.9540000000002</v>
      </c>
      <c r="P325" s="284">
        <f t="shared" ref="P325:Q325" si="744">P326+P328+P329</f>
        <v>6668.5593200000003</v>
      </c>
      <c r="Q325" s="284">
        <f t="shared" si="744"/>
        <v>6352.0549600000004</v>
      </c>
      <c r="R325" s="602">
        <f t="shared" si="740"/>
        <v>4657.7552066666667</v>
      </c>
      <c r="S325" s="284">
        <f t="shared" si="740"/>
        <v>4846.1789500000014</v>
      </c>
      <c r="T325" s="284">
        <f t="shared" si="740"/>
        <v>188.42374333333396</v>
      </c>
      <c r="U325" s="284">
        <f t="shared" si="740"/>
        <v>0</v>
      </c>
      <c r="V325" s="284">
        <f t="shared" si="740"/>
        <v>4846.1789500000014</v>
      </c>
      <c r="W325" s="298">
        <f t="shared" si="738"/>
        <v>104.04537668840223</v>
      </c>
      <c r="X325" s="589"/>
      <c r="Y325" s="589"/>
    </row>
    <row r="326" spans="1:26" ht="30" x14ac:dyDescent="0.25">
      <c r="A326" s="24">
        <v>1</v>
      </c>
      <c r="B326" s="24">
        <v>1</v>
      </c>
      <c r="C326" s="45" t="s">
        <v>62</v>
      </c>
      <c r="D326" s="298">
        <v>528</v>
      </c>
      <c r="E326" s="604">
        <f t="shared" ref="E326" si="745">ROUND(D326/7*5,0)</f>
        <v>377</v>
      </c>
      <c r="F326" s="298">
        <v>1089</v>
      </c>
      <c r="G326" s="281">
        <f t="shared" si="737"/>
        <v>288.85941644562337</v>
      </c>
      <c r="H326" s="284">
        <v>1149.5</v>
      </c>
      <c r="I326" s="284">
        <v>1149.5</v>
      </c>
      <c r="J326" s="284">
        <v>1149.5</v>
      </c>
      <c r="K326" s="284">
        <v>287.375</v>
      </c>
      <c r="L326" s="284">
        <v>287.375</v>
      </c>
      <c r="M326" s="284">
        <v>287.375</v>
      </c>
      <c r="N326" s="284">
        <v>287.375</v>
      </c>
      <c r="O326" s="284">
        <v>287.375</v>
      </c>
      <c r="P326" s="284">
        <v>670.97329999999999</v>
      </c>
      <c r="Q326" s="284">
        <v>639.51330000000007</v>
      </c>
      <c r="R326" s="602">
        <f t="shared" ref="R326" si="746">H326/12*$C$3+(I326-H326)/11*9+(J326-I326)/10*8+(K326-J326)/9*7+(L326-K326)/8*6+(M326-L326)/7*5+(N326-M326)/6*4+(O326-N326)/5*3+(P326-O326)/4*2+(Q326-P326)/3*1</f>
        <v>468.68748333333338</v>
      </c>
      <c r="S326" s="284">
        <f t="shared" si="734"/>
        <v>1125.5017900000009</v>
      </c>
      <c r="T326" s="284">
        <f t="shared" si="658"/>
        <v>656.81430666666756</v>
      </c>
      <c r="U326" s="284">
        <v>0</v>
      </c>
      <c r="V326" s="284">
        <v>1125.5017900000009</v>
      </c>
      <c r="W326" s="298">
        <f t="shared" si="738"/>
        <v>240.13907561502711</v>
      </c>
      <c r="X326" s="589"/>
      <c r="Y326" s="589"/>
    </row>
    <row r="327" spans="1:26" ht="45" x14ac:dyDescent="0.25">
      <c r="C327" s="621" t="s">
        <v>89</v>
      </c>
      <c r="D327" s="298"/>
      <c r="E327" s="604"/>
      <c r="F327" s="298">
        <v>0</v>
      </c>
      <c r="G327" s="281"/>
      <c r="H327" s="284"/>
      <c r="I327" s="284"/>
      <c r="J327" s="284"/>
      <c r="K327" s="284">
        <v>0</v>
      </c>
      <c r="L327" s="284">
        <v>0</v>
      </c>
      <c r="M327" s="284">
        <v>0</v>
      </c>
      <c r="N327" s="284">
        <v>0</v>
      </c>
      <c r="O327" s="284">
        <v>0</v>
      </c>
      <c r="P327" s="284">
        <v>0</v>
      </c>
      <c r="Q327" s="284">
        <v>0</v>
      </c>
      <c r="R327" s="602">
        <f>H327/12*$C$3+(I327-H327)/11*1</f>
        <v>0</v>
      </c>
      <c r="S327" s="284"/>
      <c r="T327" s="284"/>
      <c r="U327" s="284">
        <v>0</v>
      </c>
      <c r="V327" s="284">
        <v>0</v>
      </c>
      <c r="W327" s="298"/>
      <c r="X327" s="589"/>
      <c r="Y327" s="589"/>
    </row>
    <row r="328" spans="1:26" ht="44.25" customHeight="1" x14ac:dyDescent="0.25">
      <c r="A328" s="24">
        <v>1</v>
      </c>
      <c r="B328" s="24">
        <v>1</v>
      </c>
      <c r="C328" s="45" t="s">
        <v>72</v>
      </c>
      <c r="D328" s="298">
        <v>1889</v>
      </c>
      <c r="E328" s="299">
        <f t="shared" ref="E328:E329" si="747">ROUND(D328/7*5,0)</f>
        <v>1349</v>
      </c>
      <c r="F328" s="298">
        <v>1368</v>
      </c>
      <c r="G328" s="281">
        <f t="shared" si="737"/>
        <v>101.40845070422534</v>
      </c>
      <c r="H328" s="284">
        <v>8845.1</v>
      </c>
      <c r="I328" s="284">
        <v>8845.1</v>
      </c>
      <c r="J328" s="284">
        <v>8845.1</v>
      </c>
      <c r="K328" s="284">
        <v>2211.2750000000001</v>
      </c>
      <c r="L328" s="284">
        <v>2211.2750000000001</v>
      </c>
      <c r="M328" s="284">
        <v>2211.2750000000001</v>
      </c>
      <c r="N328" s="284">
        <v>2211.2750000000001</v>
      </c>
      <c r="O328" s="284">
        <v>2211.2750000000001</v>
      </c>
      <c r="P328" s="284">
        <v>5158.7745000000004</v>
      </c>
      <c r="Q328" s="284">
        <v>4914.2335000000003</v>
      </c>
      <c r="R328" s="602">
        <f t="shared" ref="R328:R329" si="748">H328/12*$C$3+(I328-H328)/11*9+(J328-I328)/10*8+(K328-J328)/9*7+(L328-K328)/8*6+(M328-L328)/7*5+(N328-M328)/6*4+(O328-N328)/5*3+(P328-O328)/4*2+(Q328-P328)/3*1</f>
        <v>3603.5110833333338</v>
      </c>
      <c r="S328" s="284">
        <f t="shared" si="734"/>
        <v>3196.4522800000004</v>
      </c>
      <c r="T328" s="284">
        <f t="shared" si="658"/>
        <v>-407.05880333333334</v>
      </c>
      <c r="U328" s="284">
        <v>0</v>
      </c>
      <c r="V328" s="284">
        <v>3196.4522800000004</v>
      </c>
      <c r="W328" s="298">
        <f t="shared" si="738"/>
        <v>88.703828185348769</v>
      </c>
      <c r="X328" s="589"/>
      <c r="Y328" s="589"/>
    </row>
    <row r="329" spans="1:26" ht="44.25" customHeight="1" thickBot="1" x14ac:dyDescent="0.3">
      <c r="A329" s="24">
        <v>1</v>
      </c>
      <c r="B329" s="24">
        <v>1</v>
      </c>
      <c r="C329" s="45" t="s">
        <v>63</v>
      </c>
      <c r="D329" s="298">
        <v>611</v>
      </c>
      <c r="E329" s="299">
        <f t="shared" si="747"/>
        <v>436</v>
      </c>
      <c r="F329" s="298">
        <v>434</v>
      </c>
      <c r="G329" s="281">
        <f t="shared" si="737"/>
        <v>99.541284403669721</v>
      </c>
      <c r="H329" s="284">
        <v>1437.2159999999999</v>
      </c>
      <c r="I329" s="284">
        <v>1437.2159999999999</v>
      </c>
      <c r="J329" s="284">
        <v>1437.2159999999999</v>
      </c>
      <c r="K329" s="284">
        <v>359.30399999999997</v>
      </c>
      <c r="L329" s="284">
        <v>359.30399999999997</v>
      </c>
      <c r="M329" s="284">
        <v>359.30399999999997</v>
      </c>
      <c r="N329" s="284">
        <v>359.30399999999997</v>
      </c>
      <c r="O329" s="284">
        <v>359.30399999999997</v>
      </c>
      <c r="P329" s="284">
        <v>838.81151999999997</v>
      </c>
      <c r="Q329" s="284">
        <v>798.30815999999993</v>
      </c>
      <c r="R329" s="602">
        <f t="shared" si="748"/>
        <v>585.55664000000013</v>
      </c>
      <c r="S329" s="284">
        <f t="shared" si="734"/>
        <v>524.22487999999987</v>
      </c>
      <c r="T329" s="284">
        <f t="shared" si="658"/>
        <v>-61.331760000000259</v>
      </c>
      <c r="U329" s="284">
        <v>0</v>
      </c>
      <c r="V329" s="284">
        <v>524.22487999999987</v>
      </c>
      <c r="W329" s="298">
        <f t="shared" si="738"/>
        <v>89.525904786939108</v>
      </c>
      <c r="X329" s="589"/>
      <c r="Y329" s="589"/>
    </row>
    <row r="330" spans="1:26" s="8" customFormat="1" ht="15" customHeight="1" thickBot="1" x14ac:dyDescent="0.3">
      <c r="A330" s="24">
        <v>1</v>
      </c>
      <c r="B330" s="24">
        <v>1</v>
      </c>
      <c r="C330" s="73" t="s">
        <v>140</v>
      </c>
      <c r="D330" s="305"/>
      <c r="E330" s="305"/>
      <c r="F330" s="305"/>
      <c r="G330" s="389"/>
      <c r="H330" s="333">
        <f t="shared" ref="H330:P330" si="749">H325+H320</f>
        <v>19498.114520000003</v>
      </c>
      <c r="I330" s="333">
        <f t="shared" si="749"/>
        <v>19498.114520000003</v>
      </c>
      <c r="J330" s="333">
        <f t="shared" si="749"/>
        <v>19498.114520000003</v>
      </c>
      <c r="K330" s="333">
        <f t="shared" si="749"/>
        <v>4874.5286300000007</v>
      </c>
      <c r="L330" s="333">
        <f t="shared" ref="L330:O330" si="750">L325+L320</f>
        <v>4874.5286300000007</v>
      </c>
      <c r="M330" s="333">
        <f t="shared" si="750"/>
        <v>4874.5286300000007</v>
      </c>
      <c r="N330" s="333">
        <f t="shared" si="750"/>
        <v>4874.5286300000007</v>
      </c>
      <c r="O330" s="333">
        <f t="shared" si="750"/>
        <v>4874.5286300000007</v>
      </c>
      <c r="P330" s="333">
        <f t="shared" si="749"/>
        <v>11373.90012</v>
      </c>
      <c r="Q330" s="333">
        <f t="shared" ref="Q330" si="751">Q325+Q320</f>
        <v>10835.43194</v>
      </c>
      <c r="R330" s="611">
        <f t="shared" ref="R330:V330" si="752">R325+R320</f>
        <v>7944.7249816666663</v>
      </c>
      <c r="S330" s="333">
        <f t="shared" si="752"/>
        <v>8441.5436700000027</v>
      </c>
      <c r="T330" s="333">
        <f t="shared" si="752"/>
        <v>496.81868833333431</v>
      </c>
      <c r="U330" s="333">
        <f t="shared" si="752"/>
        <v>-39.840299999999999</v>
      </c>
      <c r="V330" s="333">
        <f t="shared" si="752"/>
        <v>8401.7033700000011</v>
      </c>
      <c r="W330" s="305">
        <f t="shared" si="738"/>
        <v>106.25344098731927</v>
      </c>
      <c r="X330" s="589"/>
      <c r="Y330" s="69"/>
      <c r="Z330" s="242"/>
    </row>
    <row r="331" spans="1:26" ht="29.25" customHeight="1" x14ac:dyDescent="0.25">
      <c r="A331" s="24">
        <v>1</v>
      </c>
      <c r="B331" s="24">
        <v>1</v>
      </c>
      <c r="C331" s="52" t="s">
        <v>111</v>
      </c>
      <c r="D331" s="315"/>
      <c r="E331" s="315"/>
      <c r="F331" s="315"/>
      <c r="G331" s="315"/>
      <c r="H331" s="387"/>
      <c r="I331" s="387"/>
      <c r="J331" s="387"/>
      <c r="K331" s="387"/>
      <c r="L331" s="387"/>
      <c r="M331" s="387"/>
      <c r="N331" s="387"/>
      <c r="O331" s="387"/>
      <c r="P331" s="387"/>
      <c r="Q331" s="387"/>
      <c r="R331" s="387"/>
      <c r="S331" s="387"/>
      <c r="T331" s="387">
        <f t="shared" si="658"/>
        <v>0</v>
      </c>
      <c r="U331" s="387"/>
      <c r="V331" s="315"/>
      <c r="W331" s="315"/>
      <c r="X331" s="589"/>
      <c r="Y331" s="589"/>
    </row>
    <row r="332" spans="1:26" ht="30" x14ac:dyDescent="0.25">
      <c r="A332" s="24">
        <v>1</v>
      </c>
      <c r="B332" s="24">
        <v>1</v>
      </c>
      <c r="C332" s="131" t="s">
        <v>74</v>
      </c>
      <c r="D332" s="298">
        <f>SUM(D333:D336)</f>
        <v>8859</v>
      </c>
      <c r="E332" s="298">
        <f>SUM(E333:E336)</f>
        <v>6329</v>
      </c>
      <c r="F332" s="298">
        <f>SUM(F333:F336)</f>
        <v>6613</v>
      </c>
      <c r="G332" s="281">
        <f t="shared" ref="G332:G341" si="753">F332/E332*100</f>
        <v>104.48728077105388</v>
      </c>
      <c r="H332" s="284">
        <f t="shared" ref="H332:P332" si="754">SUM(H333:H336)</f>
        <v>42485.859850000001</v>
      </c>
      <c r="I332" s="284">
        <f t="shared" si="754"/>
        <v>42485.859850000001</v>
      </c>
      <c r="J332" s="284">
        <f t="shared" si="754"/>
        <v>42485.859850000001</v>
      </c>
      <c r="K332" s="284">
        <f t="shared" si="754"/>
        <v>10621.4649625</v>
      </c>
      <c r="L332" s="284">
        <f t="shared" ref="L332:O332" si="755">SUM(L333:L336)</f>
        <v>10621.4649625</v>
      </c>
      <c r="M332" s="284">
        <f t="shared" si="755"/>
        <v>10621.4649625</v>
      </c>
      <c r="N332" s="284">
        <f t="shared" si="755"/>
        <v>10621.4649625</v>
      </c>
      <c r="O332" s="284">
        <f t="shared" si="755"/>
        <v>10621.4649625</v>
      </c>
      <c r="P332" s="284">
        <f t="shared" si="754"/>
        <v>24783.418243333334</v>
      </c>
      <c r="Q332" s="284">
        <f t="shared" ref="Q332" si="756">SUM(Q333:Q336)</f>
        <v>23635.710793333332</v>
      </c>
      <c r="R332" s="602">
        <f t="shared" ref="R332:V332" si="757">SUM(R333:R336)</f>
        <v>17319.872452916668</v>
      </c>
      <c r="S332" s="284">
        <f t="shared" si="757"/>
        <v>17151.244440000002</v>
      </c>
      <c r="T332" s="284">
        <f t="shared" si="757"/>
        <v>-168.62801291666273</v>
      </c>
      <c r="U332" s="284">
        <f t="shared" si="757"/>
        <v>-113.79384000000002</v>
      </c>
      <c r="V332" s="284">
        <f t="shared" si="757"/>
        <v>17037.450600000004</v>
      </c>
      <c r="W332" s="298">
        <f t="shared" ref="W332:W342" si="758">S332/R332*100</f>
        <v>99.026389984250315</v>
      </c>
      <c r="X332" s="640"/>
      <c r="Y332" s="640"/>
    </row>
    <row r="333" spans="1:26" ht="30" x14ac:dyDescent="0.25">
      <c r="A333" s="24">
        <v>1</v>
      </c>
      <c r="B333" s="24">
        <v>1</v>
      </c>
      <c r="C333" s="45" t="s">
        <v>43</v>
      </c>
      <c r="D333" s="298">
        <v>6667</v>
      </c>
      <c r="E333" s="604">
        <f t="shared" ref="E333:E336" si="759">ROUND(D333/7*5,0)</f>
        <v>4762</v>
      </c>
      <c r="F333" s="298">
        <v>4850</v>
      </c>
      <c r="G333" s="281">
        <f t="shared" si="753"/>
        <v>101.84796304073917</v>
      </c>
      <c r="H333" s="284">
        <v>34472.32</v>
      </c>
      <c r="I333" s="284">
        <v>34472.32</v>
      </c>
      <c r="J333" s="284">
        <v>34472.32</v>
      </c>
      <c r="K333" s="284">
        <v>8618.08</v>
      </c>
      <c r="L333" s="284">
        <v>8618.08</v>
      </c>
      <c r="M333" s="284">
        <v>8618.08</v>
      </c>
      <c r="N333" s="284">
        <v>8618.08</v>
      </c>
      <c r="O333" s="284">
        <v>8618.08</v>
      </c>
      <c r="P333" s="284">
        <v>20110.459513333331</v>
      </c>
      <c r="Q333" s="284">
        <v>19181.602633333332</v>
      </c>
      <c r="R333" s="602">
        <f t="shared" ref="R333:R336" si="760">H333/12*$C$3+(I333-H333)/11*9+(J333-I333)/10*8+(K333-J333)/9*7+(L333-K333)/8*6+(M333-L333)/7*5+(N333-M333)/6*4+(O333-N333)/5*3+(P333-O333)/4*2+(Q333-P333)/3*1</f>
        <v>14054.650796666665</v>
      </c>
      <c r="S333" s="284">
        <f t="shared" ref="S333:S335" si="761">V333-U333</f>
        <v>13740.77182</v>
      </c>
      <c r="T333" s="284">
        <f t="shared" si="658"/>
        <v>-313.87897666666504</v>
      </c>
      <c r="U333" s="284">
        <v>-83.85502000000001</v>
      </c>
      <c r="V333" s="284">
        <v>13656.916799999999</v>
      </c>
      <c r="W333" s="298">
        <f t="shared" si="758"/>
        <v>97.76672518437023</v>
      </c>
      <c r="X333" s="589"/>
      <c r="Y333" s="589"/>
    </row>
    <row r="334" spans="1:26" ht="30" x14ac:dyDescent="0.25">
      <c r="A334" s="24">
        <v>1</v>
      </c>
      <c r="B334" s="24">
        <v>1</v>
      </c>
      <c r="C334" s="45" t="s">
        <v>44</v>
      </c>
      <c r="D334" s="298">
        <v>2000</v>
      </c>
      <c r="E334" s="299">
        <f t="shared" si="759"/>
        <v>1429</v>
      </c>
      <c r="F334" s="298">
        <v>1640</v>
      </c>
      <c r="G334" s="281">
        <f t="shared" si="753"/>
        <v>114.76557032890133</v>
      </c>
      <c r="H334" s="284">
        <v>5797.0079999999998</v>
      </c>
      <c r="I334" s="284">
        <v>5797.0079999999998</v>
      </c>
      <c r="J334" s="284">
        <v>5797.0079999999998</v>
      </c>
      <c r="K334" s="284">
        <v>1449.252</v>
      </c>
      <c r="L334" s="284">
        <v>1449.252</v>
      </c>
      <c r="M334" s="284">
        <v>1449.252</v>
      </c>
      <c r="N334" s="284">
        <v>1449.252</v>
      </c>
      <c r="O334" s="284">
        <v>1449.252</v>
      </c>
      <c r="P334" s="284">
        <v>3381.5880000000002</v>
      </c>
      <c r="Q334" s="284">
        <v>3220.56</v>
      </c>
      <c r="R334" s="602">
        <f t="shared" si="760"/>
        <v>2361.7440000000006</v>
      </c>
      <c r="S334" s="284">
        <f t="shared" si="761"/>
        <v>2621.0526200000027</v>
      </c>
      <c r="T334" s="284">
        <f t="shared" si="658"/>
        <v>259.30862000000207</v>
      </c>
      <c r="U334" s="284">
        <v>-18.455179999999995</v>
      </c>
      <c r="V334" s="284">
        <v>2602.5974400000027</v>
      </c>
      <c r="W334" s="298">
        <f t="shared" si="758"/>
        <v>110.97953969608906</v>
      </c>
      <c r="X334" s="589"/>
      <c r="Y334" s="589"/>
    </row>
    <row r="335" spans="1:26" ht="30" x14ac:dyDescent="0.25">
      <c r="A335" s="24">
        <v>1</v>
      </c>
      <c r="B335" s="24">
        <v>1</v>
      </c>
      <c r="C335" s="45" t="s">
        <v>68</v>
      </c>
      <c r="D335" s="298">
        <v>26</v>
      </c>
      <c r="E335" s="299">
        <f t="shared" si="759"/>
        <v>19</v>
      </c>
      <c r="F335" s="298">
        <v>43</v>
      </c>
      <c r="G335" s="281">
        <f t="shared" si="753"/>
        <v>226.31578947368419</v>
      </c>
      <c r="H335" s="284">
        <v>301.96231</v>
      </c>
      <c r="I335" s="284">
        <v>301.96231</v>
      </c>
      <c r="J335" s="284">
        <v>301.96231</v>
      </c>
      <c r="K335" s="284">
        <v>75.490577500000001</v>
      </c>
      <c r="L335" s="284">
        <v>75.490577500000001</v>
      </c>
      <c r="M335" s="284">
        <v>75.490577500000001</v>
      </c>
      <c r="N335" s="284">
        <v>75.490577500000001</v>
      </c>
      <c r="O335" s="284">
        <v>75.490577500000001</v>
      </c>
      <c r="P335" s="284">
        <v>173.46770999999998</v>
      </c>
      <c r="Q335" s="284">
        <v>167.04297999999997</v>
      </c>
      <c r="R335" s="602">
        <f t="shared" si="760"/>
        <v>122.33756708333333</v>
      </c>
      <c r="S335" s="284">
        <f t="shared" si="761"/>
        <v>276.26338999999996</v>
      </c>
      <c r="T335" s="284">
        <f t="shared" si="658"/>
        <v>153.92582291666662</v>
      </c>
      <c r="U335" s="284">
        <v>-1.09368</v>
      </c>
      <c r="V335" s="284">
        <v>275.16970999999995</v>
      </c>
      <c r="W335" s="298">
        <f t="shared" si="758"/>
        <v>225.82056892778991</v>
      </c>
      <c r="X335" s="589"/>
      <c r="Y335" s="589"/>
    </row>
    <row r="336" spans="1:26" ht="30" x14ac:dyDescent="0.25">
      <c r="A336" s="24">
        <v>1</v>
      </c>
      <c r="B336" s="24">
        <v>1</v>
      </c>
      <c r="C336" s="45" t="s">
        <v>69</v>
      </c>
      <c r="D336" s="298">
        <v>166</v>
      </c>
      <c r="E336" s="299">
        <f t="shared" si="759"/>
        <v>119</v>
      </c>
      <c r="F336" s="298">
        <v>80</v>
      </c>
      <c r="G336" s="281">
        <f t="shared" si="753"/>
        <v>67.226890756302524</v>
      </c>
      <c r="H336" s="284">
        <v>1914.5695399999997</v>
      </c>
      <c r="I336" s="284">
        <v>1914.5695399999997</v>
      </c>
      <c r="J336" s="284">
        <v>1914.5695399999997</v>
      </c>
      <c r="K336" s="284">
        <v>478.64238499999988</v>
      </c>
      <c r="L336" s="284">
        <v>478.64238499999988</v>
      </c>
      <c r="M336" s="284">
        <v>478.64238499999988</v>
      </c>
      <c r="N336" s="284">
        <v>478.64238499999988</v>
      </c>
      <c r="O336" s="284">
        <v>478.64238499999988</v>
      </c>
      <c r="P336" s="284">
        <v>1117.90302</v>
      </c>
      <c r="Q336" s="284">
        <v>1066.5051799999999</v>
      </c>
      <c r="R336" s="602">
        <f t="shared" si="760"/>
        <v>781.14008916666637</v>
      </c>
      <c r="S336" s="284">
        <f t="shared" ref="S336:S341" si="762">V336-U336</f>
        <v>513.15661</v>
      </c>
      <c r="T336" s="284">
        <f t="shared" si="658"/>
        <v>-267.98347916666637</v>
      </c>
      <c r="U336" s="284">
        <v>-10.38996</v>
      </c>
      <c r="V336" s="284">
        <v>502.76664999999997</v>
      </c>
      <c r="W336" s="298">
        <f t="shared" si="758"/>
        <v>65.693288197184231</v>
      </c>
      <c r="X336" s="589"/>
      <c r="Y336" s="589"/>
    </row>
    <row r="337" spans="1:26" ht="30" x14ac:dyDescent="0.25">
      <c r="A337" s="24">
        <v>1</v>
      </c>
      <c r="B337" s="24">
        <v>1</v>
      </c>
      <c r="C337" s="131" t="s">
        <v>66</v>
      </c>
      <c r="D337" s="298">
        <f t="shared" ref="D337:E337" si="763">D338+D340+D341</f>
        <v>13639</v>
      </c>
      <c r="E337" s="298">
        <f t="shared" si="763"/>
        <v>9742</v>
      </c>
      <c r="F337" s="298">
        <f>F338+F340+F341</f>
        <v>10182</v>
      </c>
      <c r="G337" s="281">
        <f t="shared" si="753"/>
        <v>104.51652638061999</v>
      </c>
      <c r="H337" s="284">
        <f t="shared" ref="H337:V337" si="764">H338+H340+H341</f>
        <v>49596.01</v>
      </c>
      <c r="I337" s="284">
        <f t="shared" ref="I337:J337" si="765">I338+I340+I341</f>
        <v>49596.01</v>
      </c>
      <c r="J337" s="284">
        <f t="shared" si="765"/>
        <v>49596.01</v>
      </c>
      <c r="K337" s="284">
        <f t="shared" ref="K337" si="766">K338+K340+K341</f>
        <v>12399.002500000001</v>
      </c>
      <c r="L337" s="284">
        <f t="shared" ref="L337:O337" si="767">L338+L340+L341</f>
        <v>12399.002500000001</v>
      </c>
      <c r="M337" s="284">
        <f t="shared" si="767"/>
        <v>12399.002500000001</v>
      </c>
      <c r="N337" s="284">
        <f t="shared" si="767"/>
        <v>12399.002500000001</v>
      </c>
      <c r="O337" s="284">
        <f t="shared" si="767"/>
        <v>12399.002500000001</v>
      </c>
      <c r="P337" s="284">
        <f t="shared" ref="P337:Q337" si="768">P338+P340+P341</f>
        <v>28931.005826666671</v>
      </c>
      <c r="Q337" s="284">
        <f t="shared" si="768"/>
        <v>27587.351226666673</v>
      </c>
      <c r="R337" s="602">
        <f t="shared" si="764"/>
        <v>20217.119296666668</v>
      </c>
      <c r="S337" s="284">
        <f t="shared" si="764"/>
        <v>21003.566920000001</v>
      </c>
      <c r="T337" s="284">
        <f t="shared" si="764"/>
        <v>786.44762333333392</v>
      </c>
      <c r="U337" s="284">
        <f t="shared" si="764"/>
        <v>-48.848769999999995</v>
      </c>
      <c r="V337" s="284">
        <f t="shared" si="764"/>
        <v>20954.718150000001</v>
      </c>
      <c r="W337" s="298">
        <f t="shared" si="758"/>
        <v>103.89000832310961</v>
      </c>
      <c r="X337" s="589"/>
      <c r="Y337" s="589"/>
    </row>
    <row r="338" spans="1:26" ht="30" x14ac:dyDescent="0.25">
      <c r="A338" s="24">
        <v>1</v>
      </c>
      <c r="B338" s="24">
        <v>1</v>
      </c>
      <c r="C338" s="45" t="s">
        <v>62</v>
      </c>
      <c r="D338" s="298">
        <v>2278</v>
      </c>
      <c r="E338" s="604">
        <f t="shared" ref="E338" si="769">ROUND(D338/7*5,0)</f>
        <v>1627</v>
      </c>
      <c r="F338" s="298">
        <v>2549</v>
      </c>
      <c r="G338" s="281">
        <f t="shared" si="753"/>
        <v>156.66871542716655</v>
      </c>
      <c r="H338" s="284">
        <v>4961</v>
      </c>
      <c r="I338" s="284">
        <v>4961</v>
      </c>
      <c r="J338" s="284">
        <v>4961</v>
      </c>
      <c r="K338" s="284">
        <v>1240.25</v>
      </c>
      <c r="L338" s="284">
        <v>1240.25</v>
      </c>
      <c r="M338" s="284">
        <v>1240.25</v>
      </c>
      <c r="N338" s="284">
        <v>1240.25</v>
      </c>
      <c r="O338" s="284">
        <v>1240.25</v>
      </c>
      <c r="P338" s="284">
        <v>2894.32</v>
      </c>
      <c r="Q338" s="284">
        <v>2756.38</v>
      </c>
      <c r="R338" s="602">
        <f t="shared" ref="R338" si="770">H338/12*$C$3+(I338-H338)/11*9+(J338-I338)/10*8+(K338-J338)/9*7+(L338-K338)/8*6+(M338-L338)/7*5+(N338-M338)/6*4+(O338-N338)/5*3+(P338-O338)/4*2+(Q338-P338)/3*1</f>
        <v>2021.3049999999998</v>
      </c>
      <c r="S338" s="284">
        <f t="shared" si="762"/>
        <v>3103.8681700000006</v>
      </c>
      <c r="T338" s="284">
        <f t="shared" si="658"/>
        <v>1082.5631700000008</v>
      </c>
      <c r="U338" s="284">
        <v>0</v>
      </c>
      <c r="V338" s="284">
        <v>3103.8681700000006</v>
      </c>
      <c r="W338" s="298">
        <f t="shared" si="758"/>
        <v>153.55763578480244</v>
      </c>
      <c r="X338" s="589"/>
      <c r="Y338" s="589"/>
    </row>
    <row r="339" spans="1:26" ht="31.5" customHeight="1" x14ac:dyDescent="0.25">
      <c r="C339" s="621" t="s">
        <v>89</v>
      </c>
      <c r="D339" s="298"/>
      <c r="E339" s="604"/>
      <c r="F339" s="298">
        <v>0</v>
      </c>
      <c r="G339" s="281"/>
      <c r="H339" s="284"/>
      <c r="I339" s="284"/>
      <c r="J339" s="284"/>
      <c r="K339" s="284">
        <v>0</v>
      </c>
      <c r="L339" s="284">
        <v>0</v>
      </c>
      <c r="M339" s="284">
        <v>0</v>
      </c>
      <c r="N339" s="284">
        <v>0</v>
      </c>
      <c r="O339" s="284">
        <v>0</v>
      </c>
      <c r="P339" s="284">
        <v>0</v>
      </c>
      <c r="Q339" s="284">
        <v>0</v>
      </c>
      <c r="R339" s="602"/>
      <c r="S339" s="284"/>
      <c r="T339" s="284"/>
      <c r="U339" s="284">
        <v>0</v>
      </c>
      <c r="V339" s="284">
        <v>0</v>
      </c>
      <c r="W339" s="298"/>
      <c r="X339" s="589"/>
      <c r="Y339" s="589"/>
    </row>
    <row r="340" spans="1:26" ht="61.5" customHeight="1" x14ac:dyDescent="0.25">
      <c r="A340" s="24">
        <v>1</v>
      </c>
      <c r="B340" s="24">
        <v>1</v>
      </c>
      <c r="C340" s="45" t="s">
        <v>72</v>
      </c>
      <c r="D340" s="298">
        <v>7167</v>
      </c>
      <c r="E340" s="299">
        <f t="shared" ref="E340:E341" si="771">ROUND(D340/7*5,0)</f>
        <v>5119</v>
      </c>
      <c r="F340" s="298">
        <v>4998</v>
      </c>
      <c r="G340" s="281">
        <f t="shared" si="753"/>
        <v>97.636257081461224</v>
      </c>
      <c r="H340" s="284">
        <v>34770.482000000004</v>
      </c>
      <c r="I340" s="284">
        <v>34770.482000000004</v>
      </c>
      <c r="J340" s="284">
        <v>34770.482000000004</v>
      </c>
      <c r="K340" s="284">
        <v>8692.6205000000009</v>
      </c>
      <c r="L340" s="284">
        <v>8692.6205000000009</v>
      </c>
      <c r="M340" s="284">
        <v>8692.6205000000009</v>
      </c>
      <c r="N340" s="284">
        <v>8692.6205000000009</v>
      </c>
      <c r="O340" s="284">
        <v>8692.6205000000009</v>
      </c>
      <c r="P340" s="284">
        <v>20282.59558666667</v>
      </c>
      <c r="Q340" s="284">
        <v>19351.25858666667</v>
      </c>
      <c r="R340" s="602">
        <f t="shared" ref="R340:R341" si="772">H340/12*$C$3+(I340-H340)/11*9+(J340-I340)/10*8+(K340-J340)/9*7+(L340-K340)/8*6+(M340-L340)/7*5+(N340-M340)/6*4+(O340-N340)/5*3+(P340-O340)/4*2+(Q340-P340)/3*1</f>
        <v>14177.162376666669</v>
      </c>
      <c r="S340" s="284">
        <f t="shared" si="762"/>
        <v>14712.038190000001</v>
      </c>
      <c r="T340" s="284">
        <f t="shared" si="658"/>
        <v>534.87581333333219</v>
      </c>
      <c r="U340" s="284">
        <v>-48.848769999999995</v>
      </c>
      <c r="V340" s="284">
        <v>14663.189420000001</v>
      </c>
      <c r="W340" s="298">
        <f t="shared" si="758"/>
        <v>103.77279880925714</v>
      </c>
      <c r="X340" s="589"/>
      <c r="Y340" s="589"/>
    </row>
    <row r="341" spans="1:26" ht="45.75" thickBot="1" x14ac:dyDescent="0.3">
      <c r="A341" s="24">
        <v>1</v>
      </c>
      <c r="B341" s="24">
        <v>1</v>
      </c>
      <c r="C341" s="45" t="s">
        <v>63</v>
      </c>
      <c r="D341" s="298">
        <v>4194</v>
      </c>
      <c r="E341" s="299">
        <f t="shared" si="771"/>
        <v>2996</v>
      </c>
      <c r="F341" s="298">
        <v>2635</v>
      </c>
      <c r="G341" s="281">
        <f t="shared" si="753"/>
        <v>87.950600801068092</v>
      </c>
      <c r="H341" s="284">
        <v>9864.5280000000002</v>
      </c>
      <c r="I341" s="284">
        <v>9864.5280000000002</v>
      </c>
      <c r="J341" s="284">
        <v>9864.5280000000002</v>
      </c>
      <c r="K341" s="284">
        <v>2466.1320000000001</v>
      </c>
      <c r="L341" s="284">
        <v>2466.1320000000001</v>
      </c>
      <c r="M341" s="284">
        <v>2466.1320000000001</v>
      </c>
      <c r="N341" s="284">
        <v>2466.1320000000001</v>
      </c>
      <c r="O341" s="284">
        <v>2466.1320000000001</v>
      </c>
      <c r="P341" s="284">
        <v>5754.0902400000004</v>
      </c>
      <c r="Q341" s="284">
        <v>5479.7126399999997</v>
      </c>
      <c r="R341" s="602">
        <f t="shared" si="772"/>
        <v>4018.6519199999993</v>
      </c>
      <c r="S341" s="284">
        <f t="shared" si="762"/>
        <v>3187.6605600000003</v>
      </c>
      <c r="T341" s="284">
        <f t="shared" si="658"/>
        <v>-830.99135999999908</v>
      </c>
      <c r="U341" s="284">
        <v>0</v>
      </c>
      <c r="V341" s="284">
        <v>3187.6605600000003</v>
      </c>
      <c r="W341" s="298">
        <f t="shared" si="758"/>
        <v>79.321638784779367</v>
      </c>
      <c r="X341" s="589"/>
      <c r="Y341" s="589"/>
    </row>
    <row r="342" spans="1:26" s="22" customFormat="1" ht="15.75" thickBot="1" x14ac:dyDescent="0.3">
      <c r="A342" s="24">
        <v>1</v>
      </c>
      <c r="B342" s="24">
        <v>1</v>
      </c>
      <c r="C342" s="73" t="s">
        <v>140</v>
      </c>
      <c r="D342" s="345"/>
      <c r="E342" s="345"/>
      <c r="F342" s="345"/>
      <c r="G342" s="389"/>
      <c r="H342" s="370">
        <f t="shared" ref="H342:P342" si="773">H337+H332</f>
        <v>92081.869850000003</v>
      </c>
      <c r="I342" s="370">
        <f t="shared" si="773"/>
        <v>92081.869850000003</v>
      </c>
      <c r="J342" s="370">
        <f t="shared" si="773"/>
        <v>92081.869850000003</v>
      </c>
      <c r="K342" s="370">
        <f t="shared" si="773"/>
        <v>23020.467462500001</v>
      </c>
      <c r="L342" s="370">
        <f t="shared" ref="L342:O342" si="774">L337+L332</f>
        <v>23020.467462500001</v>
      </c>
      <c r="M342" s="370">
        <f t="shared" si="774"/>
        <v>23020.467462500001</v>
      </c>
      <c r="N342" s="370">
        <f t="shared" si="774"/>
        <v>23020.467462500001</v>
      </c>
      <c r="O342" s="370">
        <f t="shared" si="774"/>
        <v>23020.467462500001</v>
      </c>
      <c r="P342" s="370">
        <f t="shared" si="773"/>
        <v>53714.424070000008</v>
      </c>
      <c r="Q342" s="370">
        <f t="shared" ref="Q342" si="775">Q337+Q332</f>
        <v>51223.062020000005</v>
      </c>
      <c r="R342" s="370">
        <f t="shared" ref="R342:V342" si="776">R337+R332</f>
        <v>37536.991749583336</v>
      </c>
      <c r="S342" s="370">
        <f t="shared" si="776"/>
        <v>38154.811360000007</v>
      </c>
      <c r="T342" s="370">
        <f t="shared" si="776"/>
        <v>617.81961041667114</v>
      </c>
      <c r="U342" s="370">
        <f t="shared" si="776"/>
        <v>-162.64261000000002</v>
      </c>
      <c r="V342" s="370">
        <f t="shared" si="776"/>
        <v>37992.168750000004</v>
      </c>
      <c r="W342" s="345">
        <f t="shared" si="758"/>
        <v>101.64589537312492</v>
      </c>
      <c r="X342" s="589"/>
      <c r="Y342" s="69"/>
      <c r="Z342" s="242"/>
    </row>
    <row r="343" spans="1:26" ht="32.25" customHeight="1" x14ac:dyDescent="0.25">
      <c r="A343" s="24">
        <v>1</v>
      </c>
      <c r="B343" s="24">
        <v>1</v>
      </c>
      <c r="C343" s="161" t="s">
        <v>38</v>
      </c>
      <c r="D343" s="428"/>
      <c r="E343" s="428"/>
      <c r="F343" s="429"/>
      <c r="G343" s="352"/>
      <c r="H343" s="352"/>
      <c r="I343" s="352"/>
      <c r="J343" s="352"/>
      <c r="K343" s="352"/>
      <c r="L343" s="352"/>
      <c r="M343" s="352"/>
      <c r="N343" s="352"/>
      <c r="O343" s="352"/>
      <c r="P343" s="352"/>
      <c r="Q343" s="352"/>
      <c r="R343" s="430"/>
      <c r="S343" s="431"/>
      <c r="T343" s="431">
        <f t="shared" si="658"/>
        <v>0</v>
      </c>
      <c r="U343" s="431"/>
      <c r="V343" s="431"/>
      <c r="W343" s="428"/>
      <c r="X343" s="589"/>
      <c r="Y343" s="69"/>
    </row>
    <row r="344" spans="1:26" ht="43.5" customHeight="1" x14ac:dyDescent="0.25">
      <c r="A344" s="24">
        <v>1</v>
      </c>
      <c r="B344" s="24">
        <v>1</v>
      </c>
      <c r="C344" s="132" t="s">
        <v>74</v>
      </c>
      <c r="D344" s="432">
        <f t="shared" ref="D344:F349" si="777">D332+D320</f>
        <v>10568</v>
      </c>
      <c r="E344" s="432">
        <f t="shared" si="777"/>
        <v>7550</v>
      </c>
      <c r="F344" s="432">
        <f t="shared" si="777"/>
        <v>7941</v>
      </c>
      <c r="G344" s="433">
        <f>F344/E344*100</f>
        <v>105.17880794701986</v>
      </c>
      <c r="H344" s="434">
        <f t="shared" ref="H344:V344" si="778">SUM(H332,H320)</f>
        <v>50552.158370000005</v>
      </c>
      <c r="I344" s="434">
        <f t="shared" ref="I344:J344" si="779">SUM(I332,I320)</f>
        <v>50552.158370000005</v>
      </c>
      <c r="J344" s="434">
        <f t="shared" si="779"/>
        <v>50552.158370000005</v>
      </c>
      <c r="K344" s="434">
        <f t="shared" ref="K344" si="780">SUM(K332,K320)</f>
        <v>12638.039592500001</v>
      </c>
      <c r="L344" s="434">
        <f t="shared" ref="L344:O344" si="781">SUM(L332,L320)</f>
        <v>12638.039592500001</v>
      </c>
      <c r="M344" s="434">
        <f t="shared" si="781"/>
        <v>12638.039592500001</v>
      </c>
      <c r="N344" s="434">
        <f t="shared" si="781"/>
        <v>12638.039592500001</v>
      </c>
      <c r="O344" s="434">
        <f t="shared" si="781"/>
        <v>12638.039592500001</v>
      </c>
      <c r="P344" s="434">
        <f t="shared" ref="P344:Q344" si="782">SUM(P332,P320)</f>
        <v>29488.759043333332</v>
      </c>
      <c r="Q344" s="434">
        <f t="shared" si="782"/>
        <v>28119.087773333333</v>
      </c>
      <c r="R344" s="434">
        <f t="shared" si="778"/>
        <v>20606.84222791667</v>
      </c>
      <c r="S344" s="434">
        <f t="shared" si="778"/>
        <v>20746.609160000004</v>
      </c>
      <c r="T344" s="434">
        <f t="shared" si="778"/>
        <v>139.76693208333762</v>
      </c>
      <c r="U344" s="434">
        <f t="shared" si="778"/>
        <v>-153.63414</v>
      </c>
      <c r="V344" s="434">
        <f t="shared" si="778"/>
        <v>20592.975020000005</v>
      </c>
      <c r="W344" s="435">
        <f t="shared" ref="W344:W354" si="783">S344/R344*100</f>
        <v>100.6782549724867</v>
      </c>
      <c r="X344" s="589"/>
      <c r="Y344" s="69"/>
    </row>
    <row r="345" spans="1:26" ht="30" x14ac:dyDescent="0.25">
      <c r="A345" s="24">
        <v>1</v>
      </c>
      <c r="B345" s="24">
        <v>1</v>
      </c>
      <c r="C345" s="130" t="s">
        <v>43</v>
      </c>
      <c r="D345" s="432">
        <f t="shared" si="777"/>
        <v>7945</v>
      </c>
      <c r="E345" s="432">
        <f t="shared" si="777"/>
        <v>5675</v>
      </c>
      <c r="F345" s="432">
        <f t="shared" si="777"/>
        <v>5823</v>
      </c>
      <c r="G345" s="433">
        <f t="shared" ref="G345:G353" si="784">F345/E345*100</f>
        <v>102.6079295154185</v>
      </c>
      <c r="H345" s="434">
        <f t="shared" ref="H345:V345" si="785">SUM(H333,H321)</f>
        <v>40887.847999999998</v>
      </c>
      <c r="I345" s="434">
        <f t="shared" ref="I345:J345" si="786">SUM(I333,I321)</f>
        <v>40887.847999999998</v>
      </c>
      <c r="J345" s="434">
        <f t="shared" si="786"/>
        <v>40887.847999999998</v>
      </c>
      <c r="K345" s="434">
        <f t="shared" ref="K345" si="787">SUM(K333,K321)</f>
        <v>10221.962</v>
      </c>
      <c r="L345" s="434">
        <f t="shared" ref="L345:O345" si="788">SUM(L333,L321)</f>
        <v>10221.962</v>
      </c>
      <c r="M345" s="434">
        <f t="shared" si="788"/>
        <v>10221.962</v>
      </c>
      <c r="N345" s="434">
        <f t="shared" si="788"/>
        <v>10221.962</v>
      </c>
      <c r="O345" s="434">
        <f t="shared" si="788"/>
        <v>10221.962</v>
      </c>
      <c r="P345" s="434">
        <f t="shared" ref="P345:Q345" si="789">SUM(P333,P321)</f>
        <v>23852.04570333333</v>
      </c>
      <c r="Q345" s="434">
        <f t="shared" si="789"/>
        <v>22744.669783333331</v>
      </c>
      <c r="R345" s="434">
        <f t="shared" si="785"/>
        <v>16667.878545</v>
      </c>
      <c r="S345" s="434">
        <f t="shared" si="785"/>
        <v>16530.06626</v>
      </c>
      <c r="T345" s="434">
        <f t="shared" si="785"/>
        <v>-137.81228499999816</v>
      </c>
      <c r="U345" s="434">
        <f t="shared" si="785"/>
        <v>-104.15119000000001</v>
      </c>
      <c r="V345" s="434">
        <f t="shared" si="785"/>
        <v>16425.915069999999</v>
      </c>
      <c r="W345" s="435">
        <f t="shared" si="783"/>
        <v>99.17318640984854</v>
      </c>
      <c r="X345" s="589"/>
      <c r="Y345" s="69"/>
    </row>
    <row r="346" spans="1:26" ht="30" x14ac:dyDescent="0.25">
      <c r="A346" s="24">
        <v>1</v>
      </c>
      <c r="B346" s="24">
        <v>1</v>
      </c>
      <c r="C346" s="130" t="s">
        <v>44</v>
      </c>
      <c r="D346" s="432">
        <f t="shared" si="777"/>
        <v>2384</v>
      </c>
      <c r="E346" s="432">
        <f t="shared" si="777"/>
        <v>1703</v>
      </c>
      <c r="F346" s="432">
        <f t="shared" si="777"/>
        <v>1947</v>
      </c>
      <c r="G346" s="433">
        <f t="shared" si="784"/>
        <v>114.32765707574868</v>
      </c>
      <c r="H346" s="434">
        <f t="shared" ref="H346:V346" si="790">SUM(H334,H322)</f>
        <v>6908.1012000000001</v>
      </c>
      <c r="I346" s="434">
        <f t="shared" ref="I346:J346" si="791">SUM(I334,I322)</f>
        <v>6908.1012000000001</v>
      </c>
      <c r="J346" s="434">
        <f t="shared" si="791"/>
        <v>6908.1012000000001</v>
      </c>
      <c r="K346" s="434">
        <f t="shared" ref="K346" si="792">SUM(K334,K322)</f>
        <v>1727.0253</v>
      </c>
      <c r="L346" s="434">
        <f t="shared" ref="L346:O346" si="793">SUM(L334,L322)</f>
        <v>1727.0253</v>
      </c>
      <c r="M346" s="434">
        <f t="shared" si="793"/>
        <v>1727.0253</v>
      </c>
      <c r="N346" s="434">
        <f t="shared" si="793"/>
        <v>1727.0253</v>
      </c>
      <c r="O346" s="434">
        <f t="shared" si="793"/>
        <v>1727.0253</v>
      </c>
      <c r="P346" s="434">
        <f t="shared" ref="P346:Q346" si="794">SUM(P334,P322)</f>
        <v>4030.5308400000004</v>
      </c>
      <c r="Q346" s="434">
        <f t="shared" si="794"/>
        <v>3838.9075199999997</v>
      </c>
      <c r="R346" s="434">
        <f t="shared" si="790"/>
        <v>2814.9036300000007</v>
      </c>
      <c r="S346" s="434">
        <f t="shared" si="790"/>
        <v>3119.8434900000029</v>
      </c>
      <c r="T346" s="434">
        <f t="shared" si="790"/>
        <v>304.93986000000217</v>
      </c>
      <c r="U346" s="434">
        <f t="shared" si="790"/>
        <v>-37.999309999999994</v>
      </c>
      <c r="V346" s="434">
        <f t="shared" si="790"/>
        <v>3081.8441800000028</v>
      </c>
      <c r="W346" s="435">
        <f t="shared" si="783"/>
        <v>110.83304795056171</v>
      </c>
      <c r="X346" s="589"/>
      <c r="Y346" s="69"/>
    </row>
    <row r="347" spans="1:26" ht="30" x14ac:dyDescent="0.25">
      <c r="A347" s="24">
        <v>1</v>
      </c>
      <c r="B347" s="24">
        <v>1</v>
      </c>
      <c r="C347" s="130" t="s">
        <v>68</v>
      </c>
      <c r="D347" s="432">
        <f t="shared" si="777"/>
        <v>26</v>
      </c>
      <c r="E347" s="432">
        <f t="shared" si="777"/>
        <v>19</v>
      </c>
      <c r="F347" s="432">
        <f t="shared" si="777"/>
        <v>43</v>
      </c>
      <c r="G347" s="433">
        <f t="shared" si="784"/>
        <v>226.31578947368419</v>
      </c>
      <c r="H347" s="434">
        <f t="shared" ref="H347:V347" si="795">SUM(H335,H323)</f>
        <v>301.96231</v>
      </c>
      <c r="I347" s="434">
        <f t="shared" ref="I347:J347" si="796">SUM(I335,I323)</f>
        <v>301.96231</v>
      </c>
      <c r="J347" s="434">
        <f t="shared" si="796"/>
        <v>301.96231</v>
      </c>
      <c r="K347" s="434">
        <f t="shared" ref="K347" si="797">SUM(K335,K323)</f>
        <v>75.490577500000001</v>
      </c>
      <c r="L347" s="434">
        <f t="shared" ref="L347:O347" si="798">SUM(L335,L323)</f>
        <v>75.490577500000001</v>
      </c>
      <c r="M347" s="434">
        <f t="shared" si="798"/>
        <v>75.490577500000001</v>
      </c>
      <c r="N347" s="434">
        <f t="shared" si="798"/>
        <v>75.490577500000001</v>
      </c>
      <c r="O347" s="434">
        <f t="shared" si="798"/>
        <v>75.490577500000001</v>
      </c>
      <c r="P347" s="434">
        <f t="shared" ref="P347:Q347" si="799">SUM(P335,P323)</f>
        <v>173.46770999999998</v>
      </c>
      <c r="Q347" s="434">
        <f t="shared" si="799"/>
        <v>167.04297999999997</v>
      </c>
      <c r="R347" s="434">
        <f t="shared" si="795"/>
        <v>122.33756708333333</v>
      </c>
      <c r="S347" s="434">
        <f t="shared" si="795"/>
        <v>276.26338999999996</v>
      </c>
      <c r="T347" s="434">
        <f t="shared" si="795"/>
        <v>153.92582291666662</v>
      </c>
      <c r="U347" s="434">
        <f t="shared" si="795"/>
        <v>-1.09368</v>
      </c>
      <c r="V347" s="434">
        <f t="shared" si="795"/>
        <v>275.16970999999995</v>
      </c>
      <c r="W347" s="435">
        <f t="shared" si="783"/>
        <v>225.82056892778991</v>
      </c>
      <c r="X347" s="589"/>
      <c r="Y347" s="69"/>
    </row>
    <row r="348" spans="1:26" ht="30" x14ac:dyDescent="0.25">
      <c r="A348" s="24">
        <v>1</v>
      </c>
      <c r="B348" s="24">
        <v>1</v>
      </c>
      <c r="C348" s="130" t="s">
        <v>69</v>
      </c>
      <c r="D348" s="432">
        <f t="shared" si="777"/>
        <v>213</v>
      </c>
      <c r="E348" s="432">
        <f t="shared" si="777"/>
        <v>153</v>
      </c>
      <c r="F348" s="432">
        <f t="shared" si="777"/>
        <v>128</v>
      </c>
      <c r="G348" s="433">
        <f t="shared" si="784"/>
        <v>83.66013071895425</v>
      </c>
      <c r="H348" s="434">
        <f t="shared" ref="H348:V348" si="800">SUM(H336,H324)</f>
        <v>2454.2468599999997</v>
      </c>
      <c r="I348" s="434">
        <f t="shared" ref="I348:J348" si="801">SUM(I336,I324)</f>
        <v>2454.2468599999997</v>
      </c>
      <c r="J348" s="434">
        <f t="shared" si="801"/>
        <v>2454.2468599999997</v>
      </c>
      <c r="K348" s="434">
        <f t="shared" ref="K348" si="802">SUM(K336,K324)</f>
        <v>613.56171499999982</v>
      </c>
      <c r="L348" s="434">
        <f t="shared" ref="L348:O348" si="803">SUM(L336,L324)</f>
        <v>613.56171499999982</v>
      </c>
      <c r="M348" s="434">
        <f t="shared" si="803"/>
        <v>613.56171499999982</v>
      </c>
      <c r="N348" s="434">
        <f t="shared" si="803"/>
        <v>613.56171499999982</v>
      </c>
      <c r="O348" s="434">
        <f t="shared" si="803"/>
        <v>613.56171499999982</v>
      </c>
      <c r="P348" s="434">
        <f t="shared" ref="P348:Q348" si="804">SUM(P336,P324)</f>
        <v>1432.71479</v>
      </c>
      <c r="Q348" s="434">
        <f t="shared" si="804"/>
        <v>1368.46749</v>
      </c>
      <c r="R348" s="434">
        <f t="shared" si="800"/>
        <v>1001.7224858333331</v>
      </c>
      <c r="S348" s="434">
        <f t="shared" si="800"/>
        <v>820.43601999999998</v>
      </c>
      <c r="T348" s="434">
        <f t="shared" si="800"/>
        <v>-181.28646583333304</v>
      </c>
      <c r="U348" s="434">
        <f t="shared" si="800"/>
        <v>-10.38996</v>
      </c>
      <c r="V348" s="434">
        <f t="shared" si="800"/>
        <v>810.0460599999999</v>
      </c>
      <c r="W348" s="435">
        <f t="shared" si="783"/>
        <v>81.902526059148926</v>
      </c>
      <c r="X348" s="589"/>
      <c r="Y348" s="69"/>
    </row>
    <row r="349" spans="1:26" ht="30" x14ac:dyDescent="0.25">
      <c r="A349" s="24">
        <v>1</v>
      </c>
      <c r="B349" s="24">
        <v>1</v>
      </c>
      <c r="C349" s="132" t="s">
        <v>66</v>
      </c>
      <c r="D349" s="432">
        <f t="shared" si="777"/>
        <v>16667</v>
      </c>
      <c r="E349" s="432">
        <f t="shared" si="777"/>
        <v>11904</v>
      </c>
      <c r="F349" s="432">
        <f t="shared" si="777"/>
        <v>13073</v>
      </c>
      <c r="G349" s="433">
        <f t="shared" si="784"/>
        <v>109.82022849462365</v>
      </c>
      <c r="H349" s="434">
        <f t="shared" ref="H349:V349" si="805">SUM(H337,H325)</f>
        <v>61027.826000000001</v>
      </c>
      <c r="I349" s="434">
        <f t="shared" ref="I349:J349" si="806">SUM(I337,I325)</f>
        <v>61027.826000000001</v>
      </c>
      <c r="J349" s="434">
        <f t="shared" si="806"/>
        <v>61027.826000000001</v>
      </c>
      <c r="K349" s="434">
        <f t="shared" ref="K349" si="807">SUM(K337,K325)</f>
        <v>15256.9565</v>
      </c>
      <c r="L349" s="434">
        <f t="shared" ref="L349:O349" si="808">SUM(L337,L325)</f>
        <v>15256.9565</v>
      </c>
      <c r="M349" s="434">
        <f t="shared" si="808"/>
        <v>15256.9565</v>
      </c>
      <c r="N349" s="434">
        <f t="shared" si="808"/>
        <v>15256.9565</v>
      </c>
      <c r="O349" s="434">
        <f t="shared" si="808"/>
        <v>15256.9565</v>
      </c>
      <c r="P349" s="434">
        <f t="shared" ref="P349:Q349" si="809">SUM(P337,P325)</f>
        <v>35599.565146666675</v>
      </c>
      <c r="Q349" s="434">
        <f t="shared" si="809"/>
        <v>33939.406186666674</v>
      </c>
      <c r="R349" s="434">
        <f t="shared" si="805"/>
        <v>24874.874503333333</v>
      </c>
      <c r="S349" s="434">
        <f t="shared" si="805"/>
        <v>25849.745870000002</v>
      </c>
      <c r="T349" s="434">
        <f t="shared" si="805"/>
        <v>974.87136666666788</v>
      </c>
      <c r="U349" s="434">
        <f t="shared" si="805"/>
        <v>-48.848769999999995</v>
      </c>
      <c r="V349" s="434">
        <f t="shared" si="805"/>
        <v>25800.897100000002</v>
      </c>
      <c r="W349" s="435">
        <f t="shared" si="783"/>
        <v>103.91910064324559</v>
      </c>
      <c r="X349" s="589"/>
      <c r="Y349" s="69"/>
    </row>
    <row r="350" spans="1:26" ht="30" x14ac:dyDescent="0.25">
      <c r="A350" s="24">
        <v>1</v>
      </c>
      <c r="B350" s="24">
        <v>1</v>
      </c>
      <c r="C350" s="130" t="s">
        <v>62</v>
      </c>
      <c r="D350" s="432">
        <f t="shared" ref="D350:F354" si="810">SUM(D338,D326)</f>
        <v>2806</v>
      </c>
      <c r="E350" s="432">
        <f t="shared" si="810"/>
        <v>2004</v>
      </c>
      <c r="F350" s="432">
        <f t="shared" si="810"/>
        <v>3638</v>
      </c>
      <c r="G350" s="433">
        <f t="shared" si="784"/>
        <v>181.53692614770458</v>
      </c>
      <c r="H350" s="434">
        <f t="shared" ref="H350:V350" si="811">SUM(H338,H326)</f>
        <v>6110.5</v>
      </c>
      <c r="I350" s="434">
        <f t="shared" ref="I350:J350" si="812">SUM(I338,I326)</f>
        <v>6110.5</v>
      </c>
      <c r="J350" s="434">
        <f t="shared" si="812"/>
        <v>6110.5</v>
      </c>
      <c r="K350" s="434">
        <f t="shared" ref="K350" si="813">SUM(K338,K326)</f>
        <v>1527.625</v>
      </c>
      <c r="L350" s="434">
        <f t="shared" ref="L350:O350" si="814">SUM(L338,L326)</f>
        <v>1527.625</v>
      </c>
      <c r="M350" s="434">
        <f t="shared" si="814"/>
        <v>1527.625</v>
      </c>
      <c r="N350" s="434">
        <f t="shared" si="814"/>
        <v>1527.625</v>
      </c>
      <c r="O350" s="434">
        <f t="shared" si="814"/>
        <v>1527.625</v>
      </c>
      <c r="P350" s="434">
        <f t="shared" ref="P350:Q350" si="815">SUM(P338,P326)</f>
        <v>3565.2933000000003</v>
      </c>
      <c r="Q350" s="434">
        <f t="shared" si="815"/>
        <v>3395.8933000000002</v>
      </c>
      <c r="R350" s="434">
        <f t="shared" si="811"/>
        <v>2489.9924833333334</v>
      </c>
      <c r="S350" s="434">
        <f t="shared" si="811"/>
        <v>4229.3699600000018</v>
      </c>
      <c r="T350" s="434">
        <f t="shared" si="811"/>
        <v>1739.3774766666684</v>
      </c>
      <c r="U350" s="434">
        <f t="shared" si="811"/>
        <v>0</v>
      </c>
      <c r="V350" s="434">
        <f t="shared" si="811"/>
        <v>4229.3699600000018</v>
      </c>
      <c r="W350" s="435">
        <f t="shared" si="783"/>
        <v>169.85472800858327</v>
      </c>
      <c r="X350" s="589"/>
      <c r="Y350" s="69"/>
    </row>
    <row r="351" spans="1:26" ht="45" x14ac:dyDescent="0.25">
      <c r="C351" s="130" t="s">
        <v>89</v>
      </c>
      <c r="D351" s="432">
        <f t="shared" si="810"/>
        <v>0</v>
      </c>
      <c r="E351" s="432">
        <f t="shared" si="810"/>
        <v>0</v>
      </c>
      <c r="F351" s="432">
        <f t="shared" si="810"/>
        <v>0</v>
      </c>
      <c r="G351" s="433"/>
      <c r="H351" s="434">
        <f t="shared" ref="H351:V351" si="816">SUM(H339,H327)</f>
        <v>0</v>
      </c>
      <c r="I351" s="434">
        <f t="shared" ref="I351:J351" si="817">SUM(I339,I327)</f>
        <v>0</v>
      </c>
      <c r="J351" s="434">
        <f t="shared" si="817"/>
        <v>0</v>
      </c>
      <c r="K351" s="434">
        <f t="shared" ref="K351" si="818">SUM(K339,K327)</f>
        <v>0</v>
      </c>
      <c r="L351" s="434">
        <f t="shared" ref="L351:O351" si="819">SUM(L339,L327)</f>
        <v>0</v>
      </c>
      <c r="M351" s="434">
        <f t="shared" si="819"/>
        <v>0</v>
      </c>
      <c r="N351" s="434">
        <f t="shared" si="819"/>
        <v>0</v>
      </c>
      <c r="O351" s="434">
        <f t="shared" si="819"/>
        <v>0</v>
      </c>
      <c r="P351" s="434">
        <f t="shared" ref="P351:Q351" si="820">SUM(P339,P327)</f>
        <v>0</v>
      </c>
      <c r="Q351" s="434">
        <f t="shared" si="820"/>
        <v>0</v>
      </c>
      <c r="R351" s="434">
        <f t="shared" si="816"/>
        <v>0</v>
      </c>
      <c r="S351" s="434">
        <f t="shared" si="816"/>
        <v>0</v>
      </c>
      <c r="T351" s="434">
        <f t="shared" si="816"/>
        <v>0</v>
      </c>
      <c r="U351" s="434">
        <f t="shared" si="816"/>
        <v>0</v>
      </c>
      <c r="V351" s="434">
        <f t="shared" si="816"/>
        <v>0</v>
      </c>
      <c r="W351" s="435"/>
      <c r="X351" s="589"/>
      <c r="Y351" s="69"/>
    </row>
    <row r="352" spans="1:26" ht="60" x14ac:dyDescent="0.25">
      <c r="A352" s="24">
        <v>1</v>
      </c>
      <c r="B352" s="24">
        <v>1</v>
      </c>
      <c r="C352" s="130" t="s">
        <v>45</v>
      </c>
      <c r="D352" s="432">
        <f t="shared" si="810"/>
        <v>9056</v>
      </c>
      <c r="E352" s="432">
        <f t="shared" si="810"/>
        <v>6468</v>
      </c>
      <c r="F352" s="432">
        <f t="shared" si="810"/>
        <v>6366</v>
      </c>
      <c r="G352" s="433">
        <f t="shared" si="784"/>
        <v>98.423005565862709</v>
      </c>
      <c r="H352" s="434">
        <f t="shared" ref="H352:V352" si="821">SUM(H340,H328)</f>
        <v>43615.582000000002</v>
      </c>
      <c r="I352" s="434">
        <f t="shared" ref="I352:J352" si="822">SUM(I340,I328)</f>
        <v>43615.582000000002</v>
      </c>
      <c r="J352" s="434">
        <f t="shared" si="822"/>
        <v>43615.582000000002</v>
      </c>
      <c r="K352" s="434">
        <f t="shared" ref="K352" si="823">SUM(K340,K328)</f>
        <v>10903.895500000001</v>
      </c>
      <c r="L352" s="434">
        <f t="shared" ref="L352:O352" si="824">SUM(L340,L328)</f>
        <v>10903.895500000001</v>
      </c>
      <c r="M352" s="434">
        <f t="shared" si="824"/>
        <v>10903.895500000001</v>
      </c>
      <c r="N352" s="434">
        <f t="shared" si="824"/>
        <v>10903.895500000001</v>
      </c>
      <c r="O352" s="434">
        <f t="shared" si="824"/>
        <v>10903.895500000001</v>
      </c>
      <c r="P352" s="434">
        <f t="shared" ref="P352:Q352" si="825">SUM(P340,P328)</f>
        <v>25441.37008666667</v>
      </c>
      <c r="Q352" s="434">
        <f t="shared" si="825"/>
        <v>24265.492086666673</v>
      </c>
      <c r="R352" s="434">
        <f t="shared" si="821"/>
        <v>17780.673460000002</v>
      </c>
      <c r="S352" s="434">
        <f t="shared" si="821"/>
        <v>17908.490470000001</v>
      </c>
      <c r="T352" s="434">
        <f t="shared" si="821"/>
        <v>127.81700999999885</v>
      </c>
      <c r="U352" s="434">
        <f t="shared" si="821"/>
        <v>-48.848769999999995</v>
      </c>
      <c r="V352" s="434">
        <f t="shared" si="821"/>
        <v>17859.6417</v>
      </c>
      <c r="W352" s="435">
        <f t="shared" si="783"/>
        <v>100.71885359284923</v>
      </c>
      <c r="X352" s="589"/>
      <c r="Y352" s="69"/>
    </row>
    <row r="353" spans="1:25" ht="45.75" thickBot="1" x14ac:dyDescent="0.3">
      <c r="A353" s="24">
        <v>1</v>
      </c>
      <c r="B353" s="24">
        <v>1</v>
      </c>
      <c r="C353" s="130" t="s">
        <v>63</v>
      </c>
      <c r="D353" s="432">
        <f t="shared" si="810"/>
        <v>4805</v>
      </c>
      <c r="E353" s="432">
        <f t="shared" si="810"/>
        <v>3432</v>
      </c>
      <c r="F353" s="432">
        <f t="shared" si="810"/>
        <v>3069</v>
      </c>
      <c r="G353" s="433">
        <f t="shared" si="784"/>
        <v>89.423076923076934</v>
      </c>
      <c r="H353" s="434">
        <f t="shared" ref="H353:V353" si="826">SUM(H341,H329)</f>
        <v>11301.744000000001</v>
      </c>
      <c r="I353" s="434">
        <f t="shared" ref="I353:J353" si="827">SUM(I341,I329)</f>
        <v>11301.744000000001</v>
      </c>
      <c r="J353" s="434">
        <f t="shared" si="827"/>
        <v>11301.744000000001</v>
      </c>
      <c r="K353" s="434">
        <f t="shared" ref="K353" si="828">SUM(K341,K329)</f>
        <v>2825.4360000000001</v>
      </c>
      <c r="L353" s="434">
        <f t="shared" ref="L353:O353" si="829">SUM(L341,L329)</f>
        <v>2825.4360000000001</v>
      </c>
      <c r="M353" s="434">
        <f t="shared" si="829"/>
        <v>2825.4360000000001</v>
      </c>
      <c r="N353" s="434">
        <f t="shared" si="829"/>
        <v>2825.4360000000001</v>
      </c>
      <c r="O353" s="434">
        <f t="shared" si="829"/>
        <v>2825.4360000000001</v>
      </c>
      <c r="P353" s="434">
        <f t="shared" ref="P353:Q353" si="830">SUM(P341,P329)</f>
        <v>6592.9017600000006</v>
      </c>
      <c r="Q353" s="434">
        <f t="shared" si="830"/>
        <v>6278.0207999999993</v>
      </c>
      <c r="R353" s="434">
        <f t="shared" si="826"/>
        <v>4604.2085599999991</v>
      </c>
      <c r="S353" s="434">
        <f t="shared" si="826"/>
        <v>3711.88544</v>
      </c>
      <c r="T353" s="434">
        <f t="shared" si="826"/>
        <v>-892.32311999999934</v>
      </c>
      <c r="U353" s="434">
        <f t="shared" si="826"/>
        <v>0</v>
      </c>
      <c r="V353" s="434">
        <f t="shared" si="826"/>
        <v>3711.88544</v>
      </c>
      <c r="W353" s="435">
        <f t="shared" si="783"/>
        <v>80.619402697083743</v>
      </c>
      <c r="X353" s="589"/>
      <c r="Y353" s="69"/>
    </row>
    <row r="354" spans="1:25" ht="15.75" thickBot="1" x14ac:dyDescent="0.3">
      <c r="A354" s="24">
        <v>1</v>
      </c>
      <c r="B354" s="24">
        <v>1</v>
      </c>
      <c r="C354" s="195" t="s">
        <v>71</v>
      </c>
      <c r="D354" s="436">
        <f t="shared" si="810"/>
        <v>0</v>
      </c>
      <c r="E354" s="436">
        <f t="shared" si="810"/>
        <v>0</v>
      </c>
      <c r="F354" s="436">
        <f t="shared" si="810"/>
        <v>0</v>
      </c>
      <c r="G354" s="437">
        <f>SUM(G342,G330)</f>
        <v>0</v>
      </c>
      <c r="H354" s="438">
        <f t="shared" ref="H354:V354" si="831">SUM(H342,H330)</f>
        <v>111579.98437000001</v>
      </c>
      <c r="I354" s="438">
        <f t="shared" ref="I354:J354" si="832">SUM(I342,I330)</f>
        <v>111579.98437000001</v>
      </c>
      <c r="J354" s="438">
        <f t="shared" si="832"/>
        <v>111579.98437000001</v>
      </c>
      <c r="K354" s="438">
        <f t="shared" ref="K354" si="833">SUM(K342,K330)</f>
        <v>27894.996092500001</v>
      </c>
      <c r="L354" s="438">
        <f t="shared" ref="L354:O354" si="834">SUM(L342,L330)</f>
        <v>27894.996092500001</v>
      </c>
      <c r="M354" s="438">
        <f t="shared" si="834"/>
        <v>27894.996092500001</v>
      </c>
      <c r="N354" s="438">
        <f t="shared" si="834"/>
        <v>27894.996092500001</v>
      </c>
      <c r="O354" s="438">
        <f t="shared" si="834"/>
        <v>27894.996092500001</v>
      </c>
      <c r="P354" s="438">
        <f t="shared" ref="P354:Q354" si="835">SUM(P342,P330)</f>
        <v>65088.324190000007</v>
      </c>
      <c r="Q354" s="438">
        <f t="shared" si="835"/>
        <v>62058.493960000007</v>
      </c>
      <c r="R354" s="438">
        <f t="shared" si="831"/>
        <v>45481.716731250002</v>
      </c>
      <c r="S354" s="438">
        <f t="shared" si="831"/>
        <v>46596.355030000006</v>
      </c>
      <c r="T354" s="438">
        <f t="shared" si="831"/>
        <v>1114.6382987500056</v>
      </c>
      <c r="U354" s="438">
        <f t="shared" si="831"/>
        <v>-202.48291</v>
      </c>
      <c r="V354" s="438">
        <f t="shared" si="831"/>
        <v>46393.872120000007</v>
      </c>
      <c r="W354" s="436">
        <f t="shared" si="783"/>
        <v>102.45073928351553</v>
      </c>
      <c r="X354" s="589"/>
      <c r="Y354" s="69"/>
    </row>
    <row r="362" spans="1:25" x14ac:dyDescent="0.25">
      <c r="C362" s="24"/>
      <c r="D362" s="24"/>
      <c r="E362" s="24"/>
      <c r="F362" s="70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188"/>
      <c r="S362" s="183"/>
      <c r="T362" s="183"/>
      <c r="U362" s="183"/>
      <c r="V362" s="183"/>
      <c r="W362" s="24"/>
      <c r="X362" s="70"/>
    </row>
    <row r="363" spans="1:25" x14ac:dyDescent="0.25">
      <c r="C363" s="24"/>
      <c r="D363" s="24"/>
      <c r="E363" s="24"/>
      <c r="F363" s="70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188"/>
      <c r="S363" s="183"/>
      <c r="T363" s="183"/>
      <c r="U363" s="183"/>
      <c r="V363" s="183"/>
      <c r="W363" s="24"/>
      <c r="X363" s="70"/>
    </row>
    <row r="364" spans="1:25" x14ac:dyDescent="0.25">
      <c r="C364" s="24"/>
      <c r="D364" s="24"/>
      <c r="E364" s="24"/>
      <c r="F364" s="70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188"/>
      <c r="S364" s="183"/>
      <c r="T364" s="183"/>
      <c r="U364" s="183"/>
      <c r="V364" s="183"/>
      <c r="W364" s="24"/>
      <c r="X364" s="70"/>
    </row>
    <row r="365" spans="1:25" x14ac:dyDescent="0.25">
      <c r="C365" s="24"/>
      <c r="D365" s="24"/>
      <c r="E365" s="24"/>
      <c r="F365" s="70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188"/>
      <c r="S365" s="183"/>
      <c r="T365" s="183"/>
      <c r="U365" s="183"/>
      <c r="V365" s="183"/>
      <c r="W365" s="24"/>
      <c r="X365" s="70"/>
    </row>
    <row r="366" spans="1:25" x14ac:dyDescent="0.25">
      <c r="C366" s="24"/>
      <c r="D366" s="24"/>
      <c r="E366" s="24"/>
      <c r="F366" s="70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188"/>
      <c r="S366" s="183"/>
      <c r="T366" s="183"/>
      <c r="U366" s="183"/>
      <c r="V366" s="183"/>
      <c r="W366" s="24"/>
      <c r="X366" s="70"/>
    </row>
    <row r="367" spans="1:25" x14ac:dyDescent="0.25">
      <c r="C367" s="24"/>
      <c r="D367" s="24"/>
      <c r="E367" s="24"/>
      <c r="F367" s="70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188"/>
      <c r="S367" s="183"/>
      <c r="T367" s="183"/>
      <c r="U367" s="183"/>
      <c r="V367" s="183"/>
      <c r="W367" s="24"/>
      <c r="X367" s="70"/>
    </row>
    <row r="368" spans="1:25" x14ac:dyDescent="0.25">
      <c r="C368" s="24"/>
      <c r="D368" s="24"/>
      <c r="E368" s="24"/>
      <c r="F368" s="70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188"/>
      <c r="S368" s="183"/>
      <c r="T368" s="183"/>
      <c r="U368" s="183"/>
      <c r="V368" s="183"/>
      <c r="W368" s="24"/>
      <c r="X368" s="70"/>
    </row>
    <row r="369" spans="3:24" x14ac:dyDescent="0.25">
      <c r="C369" s="24"/>
      <c r="D369" s="24"/>
      <c r="E369" s="24"/>
      <c r="F369" s="70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188"/>
      <c r="S369" s="183"/>
      <c r="T369" s="183"/>
      <c r="U369" s="183"/>
      <c r="V369" s="183"/>
      <c r="W369" s="24"/>
      <c r="X369" s="70"/>
    </row>
    <row r="370" spans="3:24" x14ac:dyDescent="0.25">
      <c r="C370" s="24"/>
      <c r="D370" s="24"/>
      <c r="E370" s="24"/>
      <c r="F370" s="70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188"/>
      <c r="S370" s="183"/>
      <c r="T370" s="183"/>
      <c r="U370" s="183"/>
      <c r="V370" s="183"/>
      <c r="W370" s="24"/>
      <c r="X370" s="70"/>
    </row>
    <row r="371" spans="3:24" x14ac:dyDescent="0.25">
      <c r="C371" s="24"/>
      <c r="D371" s="24"/>
      <c r="E371" s="24"/>
      <c r="F371" s="70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188"/>
      <c r="S371" s="183"/>
      <c r="T371" s="183"/>
      <c r="U371" s="183"/>
      <c r="V371" s="183"/>
      <c r="W371" s="24"/>
      <c r="X371" s="70"/>
    </row>
    <row r="372" spans="3:24" x14ac:dyDescent="0.25">
      <c r="C372" s="24"/>
      <c r="D372" s="24"/>
      <c r="E372" s="24"/>
      <c r="F372" s="70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188"/>
      <c r="S372" s="183"/>
      <c r="T372" s="183"/>
      <c r="U372" s="183"/>
      <c r="V372" s="183"/>
      <c r="W372" s="24"/>
      <c r="X372" s="70"/>
    </row>
    <row r="373" spans="3:24" x14ac:dyDescent="0.25">
      <c r="C373" s="24"/>
      <c r="D373" s="24"/>
      <c r="E373" s="24"/>
      <c r="F373" s="70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188"/>
      <c r="S373" s="183"/>
      <c r="T373" s="183"/>
      <c r="U373" s="183"/>
      <c r="V373" s="183"/>
      <c r="W373" s="24"/>
      <c r="X373" s="70"/>
    </row>
    <row r="374" spans="3:24" x14ac:dyDescent="0.25">
      <c r="C374" s="24"/>
      <c r="D374" s="24"/>
      <c r="E374" s="24"/>
      <c r="F374" s="70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188"/>
      <c r="S374" s="183"/>
      <c r="T374" s="183"/>
      <c r="U374" s="183"/>
      <c r="V374" s="183"/>
      <c r="W374" s="24"/>
      <c r="X374" s="70"/>
    </row>
    <row r="375" spans="3:24" x14ac:dyDescent="0.25">
      <c r="C375" s="24"/>
      <c r="D375" s="24"/>
      <c r="E375" s="24"/>
      <c r="F375" s="70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188"/>
      <c r="S375" s="183"/>
      <c r="T375" s="183"/>
      <c r="U375" s="183"/>
      <c r="V375" s="183"/>
      <c r="W375" s="24"/>
      <c r="X375" s="70"/>
    </row>
    <row r="376" spans="3:24" x14ac:dyDescent="0.25">
      <c r="C376" s="24"/>
      <c r="D376" s="24"/>
      <c r="E376" s="24"/>
      <c r="F376" s="70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188"/>
      <c r="S376" s="183"/>
      <c r="T376" s="183"/>
      <c r="U376" s="183"/>
      <c r="V376" s="183"/>
      <c r="W376" s="24"/>
      <c r="X376" s="70"/>
    </row>
    <row r="377" spans="3:24" x14ac:dyDescent="0.25">
      <c r="C377" s="24"/>
      <c r="D377" s="24"/>
      <c r="E377" s="24"/>
      <c r="F377" s="70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188"/>
      <c r="S377" s="183"/>
      <c r="T377" s="183"/>
      <c r="U377" s="183"/>
      <c r="V377" s="183"/>
      <c r="W377" s="24"/>
      <c r="X377" s="70"/>
    </row>
    <row r="378" spans="3:24" x14ac:dyDescent="0.25">
      <c r="C378" s="24"/>
      <c r="D378" s="24"/>
      <c r="E378" s="24"/>
      <c r="F378" s="70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188"/>
      <c r="S378" s="183"/>
      <c r="T378" s="183"/>
      <c r="U378" s="183"/>
      <c r="V378" s="183"/>
      <c r="W378" s="24"/>
      <c r="X378" s="70"/>
    </row>
    <row r="379" spans="3:24" x14ac:dyDescent="0.25">
      <c r="C379" s="24"/>
      <c r="D379" s="24"/>
      <c r="E379" s="24"/>
      <c r="F379" s="70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188"/>
      <c r="S379" s="183"/>
      <c r="T379" s="183"/>
      <c r="U379" s="183"/>
      <c r="V379" s="183"/>
      <c r="W379" s="24"/>
      <c r="X379" s="70"/>
    </row>
    <row r="380" spans="3:24" x14ac:dyDescent="0.25">
      <c r="C380" s="24"/>
      <c r="D380" s="24"/>
      <c r="E380" s="24"/>
      <c r="F380" s="70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188"/>
      <c r="S380" s="183"/>
      <c r="T380" s="183"/>
      <c r="U380" s="183"/>
      <c r="V380" s="183"/>
      <c r="W380" s="24"/>
      <c r="X380" s="70"/>
    </row>
    <row r="381" spans="3:24" x14ac:dyDescent="0.25">
      <c r="C381" s="24"/>
      <c r="D381" s="24"/>
      <c r="E381" s="24"/>
      <c r="F381" s="70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188"/>
      <c r="S381" s="183"/>
      <c r="T381" s="183"/>
      <c r="U381" s="183"/>
      <c r="V381" s="183"/>
      <c r="W381" s="24"/>
      <c r="X381" s="70"/>
    </row>
    <row r="382" spans="3:24" x14ac:dyDescent="0.25">
      <c r="C382" s="24"/>
      <c r="D382" s="24"/>
      <c r="E382" s="24"/>
      <c r="F382" s="70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188"/>
      <c r="S382" s="183"/>
      <c r="T382" s="183"/>
      <c r="U382" s="183"/>
      <c r="V382" s="183"/>
      <c r="W382" s="24"/>
      <c r="X382" s="70"/>
    </row>
    <row r="383" spans="3:24" x14ac:dyDescent="0.25">
      <c r="C383" s="24"/>
      <c r="D383" s="24"/>
      <c r="E383" s="24"/>
      <c r="F383" s="70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188"/>
      <c r="S383" s="183"/>
      <c r="T383" s="183"/>
      <c r="U383" s="183"/>
      <c r="V383" s="183"/>
      <c r="W383" s="24"/>
      <c r="X383" s="70"/>
    </row>
    <row r="384" spans="3:24" x14ac:dyDescent="0.25">
      <c r="C384" s="24"/>
      <c r="D384" s="24"/>
      <c r="E384" s="24"/>
      <c r="F384" s="70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188"/>
      <c r="S384" s="183"/>
      <c r="T384" s="183"/>
      <c r="U384" s="183"/>
      <c r="V384" s="183"/>
      <c r="W384" s="24"/>
      <c r="X384" s="70"/>
    </row>
    <row r="385" spans="3:24" x14ac:dyDescent="0.25">
      <c r="C385" s="24"/>
      <c r="D385" s="24"/>
      <c r="E385" s="24"/>
      <c r="F385" s="70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188"/>
      <c r="S385" s="183"/>
      <c r="T385" s="183"/>
      <c r="U385" s="183"/>
      <c r="V385" s="183"/>
      <c r="W385" s="24"/>
      <c r="X385" s="70"/>
    </row>
    <row r="386" spans="3:24" x14ac:dyDescent="0.25">
      <c r="C386" s="24"/>
      <c r="D386" s="24"/>
      <c r="E386" s="24"/>
      <c r="F386" s="70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188"/>
      <c r="S386" s="183"/>
      <c r="T386" s="183"/>
      <c r="U386" s="183"/>
      <c r="V386" s="183"/>
      <c r="W386" s="24"/>
      <c r="X386" s="70"/>
    </row>
    <row r="387" spans="3:24" x14ac:dyDescent="0.25">
      <c r="C387" s="24"/>
      <c r="D387" s="24"/>
      <c r="E387" s="24"/>
      <c r="F387" s="70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188"/>
      <c r="S387" s="183"/>
      <c r="T387" s="183"/>
      <c r="U387" s="183"/>
      <c r="V387" s="183"/>
      <c r="W387" s="24"/>
      <c r="X387" s="70"/>
    </row>
    <row r="388" spans="3:24" x14ac:dyDescent="0.25">
      <c r="C388" s="24"/>
      <c r="D388" s="24"/>
      <c r="E388" s="24"/>
      <c r="F388" s="70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188"/>
      <c r="S388" s="183"/>
      <c r="T388" s="183"/>
      <c r="U388" s="183"/>
      <c r="V388" s="183"/>
      <c r="W388" s="24"/>
      <c r="X388" s="70"/>
    </row>
    <row r="389" spans="3:24" x14ac:dyDescent="0.25">
      <c r="C389" s="24"/>
      <c r="D389" s="24"/>
      <c r="E389" s="24"/>
      <c r="F389" s="70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188"/>
      <c r="S389" s="183"/>
      <c r="T389" s="183"/>
      <c r="U389" s="183"/>
      <c r="V389" s="183"/>
      <c r="W389" s="24"/>
      <c r="X389" s="70"/>
    </row>
    <row r="390" spans="3:24" x14ac:dyDescent="0.25">
      <c r="C390" s="24"/>
      <c r="D390" s="24"/>
      <c r="E390" s="24"/>
      <c r="F390" s="70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188"/>
      <c r="S390" s="183"/>
      <c r="T390" s="183"/>
      <c r="U390" s="183"/>
      <c r="V390" s="183"/>
      <c r="W390" s="24"/>
      <c r="X390" s="70"/>
    </row>
    <row r="391" spans="3:24" x14ac:dyDescent="0.25">
      <c r="C391" s="24"/>
      <c r="D391" s="24"/>
      <c r="E391" s="24"/>
      <c r="F391" s="70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188"/>
      <c r="S391" s="183"/>
      <c r="T391" s="183"/>
      <c r="U391" s="183"/>
      <c r="V391" s="183"/>
      <c r="W391" s="24"/>
      <c r="X391" s="70"/>
    </row>
    <row r="392" spans="3:24" x14ac:dyDescent="0.25">
      <c r="C392" s="24"/>
      <c r="D392" s="24"/>
      <c r="E392" s="24"/>
      <c r="F392" s="70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188"/>
      <c r="S392" s="183"/>
      <c r="T392" s="183"/>
      <c r="U392" s="183"/>
      <c r="V392" s="183"/>
      <c r="W392" s="24"/>
      <c r="X392" s="70"/>
    </row>
    <row r="393" spans="3:24" x14ac:dyDescent="0.25">
      <c r="C393" s="24"/>
      <c r="D393" s="24"/>
      <c r="E393" s="24"/>
      <c r="F393" s="70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188"/>
      <c r="S393" s="183"/>
      <c r="T393" s="183"/>
      <c r="U393" s="183"/>
      <c r="V393" s="183"/>
      <c r="W393" s="24"/>
      <c r="X393" s="70"/>
    </row>
    <row r="394" spans="3:24" x14ac:dyDescent="0.25">
      <c r="C394" s="24"/>
      <c r="D394" s="24"/>
      <c r="E394" s="24"/>
      <c r="F394" s="70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188"/>
      <c r="S394" s="183"/>
      <c r="T394" s="183"/>
      <c r="U394" s="183"/>
      <c r="V394" s="183"/>
      <c r="W394" s="24"/>
      <c r="X394" s="70"/>
    </row>
    <row r="395" spans="3:24" x14ac:dyDescent="0.25">
      <c r="C395" s="24"/>
      <c r="D395" s="24"/>
      <c r="E395" s="24"/>
      <c r="F395" s="70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188"/>
      <c r="S395" s="183"/>
      <c r="T395" s="183"/>
      <c r="U395" s="183"/>
      <c r="V395" s="183"/>
      <c r="W395" s="24"/>
      <c r="X395" s="70"/>
    </row>
    <row r="396" spans="3:24" x14ac:dyDescent="0.25">
      <c r="C396" s="24"/>
      <c r="D396" s="24"/>
      <c r="E396" s="24"/>
      <c r="F396" s="70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188"/>
      <c r="S396" s="183"/>
      <c r="T396" s="183"/>
      <c r="U396" s="183"/>
      <c r="V396" s="183"/>
      <c r="W396" s="24"/>
      <c r="X396" s="70"/>
    </row>
    <row r="397" spans="3:24" x14ac:dyDescent="0.25">
      <c r="C397" s="24"/>
      <c r="D397" s="24"/>
      <c r="E397" s="24"/>
      <c r="F397" s="70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188"/>
      <c r="S397" s="183"/>
      <c r="T397" s="183"/>
      <c r="U397" s="183"/>
      <c r="V397" s="183"/>
      <c r="W397" s="24"/>
      <c r="X397" s="70"/>
    </row>
    <row r="398" spans="3:24" x14ac:dyDescent="0.25">
      <c r="C398" s="24"/>
      <c r="D398" s="24"/>
      <c r="E398" s="24"/>
      <c r="F398" s="70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188"/>
      <c r="S398" s="183"/>
      <c r="T398" s="183"/>
      <c r="U398" s="183"/>
      <c r="V398" s="183"/>
      <c r="W398" s="24"/>
      <c r="X398" s="70"/>
    </row>
    <row r="399" spans="3:24" x14ac:dyDescent="0.25">
      <c r="C399" s="24"/>
      <c r="D399" s="24"/>
      <c r="E399" s="24"/>
      <c r="F399" s="70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188"/>
      <c r="S399" s="183"/>
      <c r="T399" s="183"/>
      <c r="U399" s="183"/>
      <c r="V399" s="183"/>
      <c r="W399" s="24"/>
      <c r="X399" s="70"/>
    </row>
    <row r="400" spans="3:24" x14ac:dyDescent="0.25">
      <c r="C400" s="24"/>
      <c r="D400" s="24"/>
      <c r="E400" s="24"/>
      <c r="F400" s="70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188"/>
      <c r="S400" s="183"/>
      <c r="T400" s="183"/>
      <c r="U400" s="183"/>
      <c r="V400" s="183"/>
      <c r="W400" s="24"/>
      <c r="X400" s="70"/>
    </row>
    <row r="401" spans="3:24" x14ac:dyDescent="0.25">
      <c r="C401" s="24"/>
      <c r="D401" s="24"/>
      <c r="E401" s="24"/>
      <c r="F401" s="70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188"/>
      <c r="S401" s="183"/>
      <c r="T401" s="183"/>
      <c r="U401" s="183"/>
      <c r="V401" s="183"/>
      <c r="W401" s="24"/>
      <c r="X401" s="70"/>
    </row>
    <row r="402" spans="3:24" x14ac:dyDescent="0.25">
      <c r="C402" s="24"/>
      <c r="D402" s="24"/>
      <c r="E402" s="24"/>
      <c r="F402" s="70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188"/>
      <c r="S402" s="183"/>
      <c r="T402" s="183"/>
      <c r="U402" s="183"/>
      <c r="V402" s="183"/>
      <c r="W402" s="24"/>
      <c r="X402" s="70"/>
    </row>
    <row r="403" spans="3:24" x14ac:dyDescent="0.25">
      <c r="C403" s="24"/>
      <c r="D403" s="24"/>
      <c r="E403" s="24"/>
      <c r="F403" s="70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188"/>
      <c r="S403" s="183"/>
      <c r="T403" s="183"/>
      <c r="U403" s="183"/>
      <c r="V403" s="183"/>
      <c r="W403" s="24"/>
      <c r="X403" s="70"/>
    </row>
    <row r="404" spans="3:24" x14ac:dyDescent="0.25">
      <c r="C404" s="24"/>
      <c r="D404" s="24"/>
      <c r="E404" s="24"/>
      <c r="F404" s="70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188"/>
      <c r="S404" s="183"/>
      <c r="T404" s="183"/>
      <c r="U404" s="183"/>
      <c r="V404" s="183"/>
      <c r="W404" s="24"/>
      <c r="X404" s="70"/>
    </row>
    <row r="405" spans="3:24" x14ac:dyDescent="0.25">
      <c r="C405" s="24"/>
      <c r="D405" s="24"/>
      <c r="E405" s="24"/>
      <c r="F405" s="70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188"/>
      <c r="S405" s="183"/>
      <c r="T405" s="183"/>
      <c r="U405" s="183"/>
      <c r="V405" s="183"/>
      <c r="W405" s="24"/>
      <c r="X405" s="70"/>
    </row>
    <row r="406" spans="3:24" x14ac:dyDescent="0.25">
      <c r="C406" s="24"/>
      <c r="D406" s="24"/>
      <c r="E406" s="24"/>
      <c r="F406" s="70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188"/>
      <c r="S406" s="183"/>
      <c r="T406" s="183"/>
      <c r="U406" s="183"/>
      <c r="V406" s="183"/>
      <c r="W406" s="24"/>
      <c r="X406" s="70"/>
    </row>
    <row r="407" spans="3:24" x14ac:dyDescent="0.25">
      <c r="C407" s="24"/>
      <c r="D407" s="24"/>
      <c r="E407" s="24"/>
      <c r="F407" s="70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188"/>
      <c r="S407" s="183"/>
      <c r="T407" s="183"/>
      <c r="U407" s="183"/>
      <c r="V407" s="183"/>
      <c r="W407" s="24"/>
      <c r="X407" s="70"/>
    </row>
    <row r="408" spans="3:24" x14ac:dyDescent="0.25">
      <c r="C408" s="24"/>
      <c r="D408" s="24"/>
      <c r="E408" s="24"/>
      <c r="F408" s="70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188"/>
      <c r="S408" s="183"/>
      <c r="T408" s="183"/>
      <c r="U408" s="183"/>
      <c r="V408" s="183"/>
      <c r="W408" s="24"/>
      <c r="X408" s="70"/>
    </row>
    <row r="409" spans="3:24" x14ac:dyDescent="0.25">
      <c r="C409" s="24"/>
      <c r="D409" s="24"/>
      <c r="E409" s="24"/>
      <c r="F409" s="70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188"/>
      <c r="S409" s="183"/>
      <c r="T409" s="183"/>
      <c r="U409" s="183"/>
      <c r="V409" s="183"/>
      <c r="W409" s="24"/>
      <c r="X409" s="70"/>
    </row>
    <row r="410" spans="3:24" x14ac:dyDescent="0.25">
      <c r="C410" s="24"/>
      <c r="D410" s="24"/>
      <c r="E410" s="24"/>
      <c r="F410" s="70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188"/>
      <c r="S410" s="183"/>
      <c r="T410" s="183"/>
      <c r="U410" s="183"/>
      <c r="V410" s="183"/>
      <c r="W410" s="24"/>
      <c r="X410" s="70"/>
    </row>
    <row r="411" spans="3:24" x14ac:dyDescent="0.25">
      <c r="C411" s="24"/>
      <c r="D411" s="24"/>
      <c r="E411" s="24"/>
      <c r="F411" s="70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188"/>
      <c r="S411" s="183"/>
      <c r="T411" s="183"/>
      <c r="U411" s="183"/>
      <c r="V411" s="183"/>
      <c r="W411" s="24"/>
      <c r="X411" s="70"/>
    </row>
    <row r="412" spans="3:24" x14ac:dyDescent="0.25">
      <c r="C412" s="24"/>
      <c r="D412" s="24"/>
      <c r="E412" s="24"/>
      <c r="F412" s="70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188"/>
      <c r="S412" s="183"/>
      <c r="T412" s="183"/>
      <c r="U412" s="183"/>
      <c r="V412" s="183"/>
      <c r="W412" s="24"/>
      <c r="X412" s="70"/>
    </row>
    <row r="413" spans="3:24" x14ac:dyDescent="0.25">
      <c r="C413" s="24"/>
      <c r="D413" s="24"/>
      <c r="E413" s="24"/>
      <c r="F413" s="70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188"/>
      <c r="S413" s="183"/>
      <c r="T413" s="183"/>
      <c r="U413" s="183"/>
      <c r="V413" s="183"/>
      <c r="W413" s="24"/>
      <c r="X413" s="70"/>
    </row>
    <row r="414" spans="3:24" x14ac:dyDescent="0.25">
      <c r="C414" s="24"/>
      <c r="D414" s="24"/>
      <c r="E414" s="24"/>
      <c r="F414" s="70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188"/>
      <c r="S414" s="183"/>
      <c r="T414" s="183"/>
      <c r="U414" s="183"/>
      <c r="V414" s="183"/>
      <c r="W414" s="24"/>
      <c r="X414" s="70"/>
    </row>
    <row r="415" spans="3:24" x14ac:dyDescent="0.25">
      <c r="C415" s="24"/>
      <c r="D415" s="24"/>
      <c r="E415" s="24"/>
      <c r="F415" s="70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188"/>
      <c r="S415" s="183"/>
      <c r="T415" s="183"/>
      <c r="U415" s="183"/>
      <c r="V415" s="183"/>
      <c r="W415" s="24"/>
      <c r="X415" s="70"/>
    </row>
    <row r="416" spans="3:24" x14ac:dyDescent="0.25">
      <c r="C416" s="24"/>
      <c r="D416" s="24"/>
      <c r="E416" s="24"/>
      <c r="F416" s="70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188"/>
      <c r="S416" s="183"/>
      <c r="T416" s="183"/>
      <c r="U416" s="183"/>
      <c r="V416" s="183"/>
      <c r="W416" s="24"/>
      <c r="X416" s="70"/>
    </row>
    <row r="417" spans="3:24" x14ac:dyDescent="0.25">
      <c r="C417" s="24"/>
      <c r="D417" s="24"/>
      <c r="E417" s="24"/>
      <c r="F417" s="70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188"/>
      <c r="S417" s="183"/>
      <c r="T417" s="183"/>
      <c r="U417" s="183"/>
      <c r="V417" s="183"/>
      <c r="W417" s="24"/>
      <c r="X417" s="70"/>
    </row>
    <row r="418" spans="3:24" x14ac:dyDescent="0.25">
      <c r="C418" s="24"/>
      <c r="D418" s="24"/>
      <c r="E418" s="24"/>
      <c r="F418" s="70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188"/>
      <c r="S418" s="183"/>
      <c r="T418" s="183"/>
      <c r="U418" s="183"/>
      <c r="V418" s="183"/>
      <c r="W418" s="24"/>
      <c r="X418" s="70"/>
    </row>
    <row r="419" spans="3:24" x14ac:dyDescent="0.25">
      <c r="C419" s="24"/>
      <c r="D419" s="24"/>
      <c r="E419" s="24"/>
      <c r="F419" s="70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188"/>
      <c r="S419" s="183"/>
      <c r="T419" s="183"/>
      <c r="U419" s="183"/>
      <c r="V419" s="183"/>
      <c r="W419" s="24"/>
      <c r="X419" s="70"/>
    </row>
    <row r="420" spans="3:24" x14ac:dyDescent="0.25">
      <c r="C420" s="24"/>
      <c r="D420" s="24"/>
      <c r="E420" s="24"/>
      <c r="F420" s="70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188"/>
      <c r="S420" s="183"/>
      <c r="T420" s="183"/>
      <c r="U420" s="183"/>
      <c r="V420" s="183"/>
      <c r="W420" s="24"/>
      <c r="X420" s="70"/>
    </row>
    <row r="421" spans="3:24" x14ac:dyDescent="0.25">
      <c r="C421" s="24"/>
      <c r="D421" s="24"/>
      <c r="E421" s="24"/>
      <c r="F421" s="70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188"/>
      <c r="S421" s="183"/>
      <c r="T421" s="183"/>
      <c r="U421" s="183"/>
      <c r="V421" s="183"/>
      <c r="W421" s="24"/>
      <c r="X421" s="70"/>
    </row>
    <row r="422" spans="3:24" x14ac:dyDescent="0.25">
      <c r="C422" s="24"/>
      <c r="D422" s="24"/>
      <c r="E422" s="24"/>
      <c r="F422" s="70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188"/>
      <c r="S422" s="183"/>
      <c r="T422" s="183"/>
      <c r="U422" s="183"/>
      <c r="V422" s="183"/>
      <c r="W422" s="24"/>
      <c r="X422" s="70"/>
    </row>
    <row r="423" spans="3:24" x14ac:dyDescent="0.25">
      <c r="C423" s="24"/>
      <c r="D423" s="24"/>
      <c r="E423" s="24"/>
      <c r="F423" s="70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188"/>
      <c r="S423" s="183"/>
      <c r="T423" s="183"/>
      <c r="U423" s="183"/>
      <c r="V423" s="183"/>
      <c r="W423" s="24"/>
      <c r="X423" s="70"/>
    </row>
    <row r="424" spans="3:24" x14ac:dyDescent="0.25">
      <c r="C424" s="24"/>
      <c r="D424" s="24"/>
      <c r="E424" s="24"/>
      <c r="F424" s="70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188"/>
      <c r="S424" s="183"/>
      <c r="T424" s="183"/>
      <c r="U424" s="183"/>
      <c r="V424" s="183"/>
      <c r="W424" s="24"/>
      <c r="X424" s="70"/>
    </row>
    <row r="425" spans="3:24" x14ac:dyDescent="0.25">
      <c r="C425" s="24"/>
      <c r="D425" s="24"/>
      <c r="E425" s="24"/>
      <c r="F425" s="70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188"/>
      <c r="S425" s="183"/>
      <c r="T425" s="183"/>
      <c r="U425" s="183"/>
      <c r="V425" s="183"/>
      <c r="W425" s="24"/>
      <c r="X425" s="70"/>
    </row>
    <row r="426" spans="3:24" x14ac:dyDescent="0.25">
      <c r="C426" s="24"/>
      <c r="D426" s="24"/>
      <c r="E426" s="24"/>
      <c r="F426" s="70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188"/>
      <c r="S426" s="183"/>
      <c r="T426" s="183"/>
      <c r="U426" s="183"/>
      <c r="V426" s="183"/>
      <c r="W426" s="24"/>
      <c r="X426" s="70"/>
    </row>
    <row r="427" spans="3:24" x14ac:dyDescent="0.25">
      <c r="C427" s="24"/>
      <c r="D427" s="24"/>
      <c r="E427" s="24"/>
      <c r="F427" s="70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188"/>
      <c r="S427" s="183"/>
      <c r="T427" s="183"/>
      <c r="U427" s="183"/>
      <c r="V427" s="183"/>
      <c r="W427" s="24"/>
      <c r="X427" s="70"/>
    </row>
    <row r="428" spans="3:24" x14ac:dyDescent="0.25">
      <c r="C428" s="24"/>
      <c r="D428" s="24"/>
      <c r="E428" s="24"/>
      <c r="F428" s="70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188"/>
      <c r="S428" s="183"/>
      <c r="T428" s="183"/>
      <c r="U428" s="183"/>
      <c r="V428" s="183"/>
      <c r="W428" s="24"/>
      <c r="X428" s="70"/>
    </row>
    <row r="429" spans="3:24" x14ac:dyDescent="0.25">
      <c r="C429" s="24"/>
      <c r="D429" s="24"/>
      <c r="E429" s="24"/>
      <c r="F429" s="70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188"/>
      <c r="S429" s="183"/>
      <c r="T429" s="183"/>
      <c r="U429" s="183"/>
      <c r="V429" s="183"/>
      <c r="W429" s="24"/>
      <c r="X429" s="70"/>
    </row>
    <row r="430" spans="3:24" x14ac:dyDescent="0.25">
      <c r="C430" s="24"/>
      <c r="D430" s="24"/>
      <c r="E430" s="24"/>
      <c r="F430" s="70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188"/>
      <c r="S430" s="183"/>
      <c r="T430" s="183"/>
      <c r="U430" s="183"/>
      <c r="V430" s="183"/>
      <c r="W430" s="24"/>
      <c r="X430" s="70"/>
    </row>
    <row r="431" spans="3:24" x14ac:dyDescent="0.25">
      <c r="C431" s="24"/>
      <c r="D431" s="24"/>
      <c r="E431" s="24"/>
      <c r="F431" s="70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188"/>
      <c r="S431" s="183"/>
      <c r="T431" s="183"/>
      <c r="U431" s="183"/>
      <c r="V431" s="183"/>
      <c r="W431" s="24"/>
      <c r="X431" s="70"/>
    </row>
    <row r="432" spans="3:24" x14ac:dyDescent="0.25">
      <c r="C432" s="24"/>
      <c r="D432" s="24"/>
      <c r="E432" s="24"/>
      <c r="F432" s="70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188"/>
      <c r="S432" s="183"/>
      <c r="T432" s="183"/>
      <c r="U432" s="183"/>
      <c r="V432" s="183"/>
      <c r="W432" s="24"/>
      <c r="X432" s="70"/>
    </row>
    <row r="433" spans="3:24" x14ac:dyDescent="0.25">
      <c r="C433" s="24"/>
      <c r="D433" s="24"/>
      <c r="E433" s="24"/>
      <c r="F433" s="70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188"/>
      <c r="S433" s="183"/>
      <c r="T433" s="183"/>
      <c r="U433" s="183"/>
      <c r="V433" s="183"/>
      <c r="W433" s="24"/>
      <c r="X433" s="70"/>
    </row>
    <row r="434" spans="3:24" x14ac:dyDescent="0.25">
      <c r="C434" s="24"/>
      <c r="D434" s="24"/>
      <c r="E434" s="24"/>
      <c r="F434" s="70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188"/>
      <c r="S434" s="183"/>
      <c r="T434" s="183"/>
      <c r="U434" s="183"/>
      <c r="V434" s="183"/>
      <c r="W434" s="24"/>
      <c r="X434" s="70"/>
    </row>
    <row r="435" spans="3:24" x14ac:dyDescent="0.25">
      <c r="C435" s="24"/>
      <c r="D435" s="24"/>
      <c r="E435" s="24"/>
      <c r="F435" s="70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188"/>
      <c r="S435" s="183"/>
      <c r="T435" s="183"/>
      <c r="U435" s="183"/>
      <c r="V435" s="183"/>
      <c r="W435" s="24"/>
      <c r="X435" s="70"/>
    </row>
    <row r="436" spans="3:24" x14ac:dyDescent="0.25">
      <c r="C436" s="24"/>
      <c r="D436" s="24"/>
      <c r="E436" s="24"/>
      <c r="F436" s="70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188"/>
      <c r="S436" s="183"/>
      <c r="T436" s="183"/>
      <c r="U436" s="183"/>
      <c r="V436" s="183"/>
      <c r="W436" s="24"/>
      <c r="X436" s="70"/>
    </row>
    <row r="437" spans="3:24" x14ac:dyDescent="0.25">
      <c r="C437" s="24"/>
      <c r="D437" s="24"/>
      <c r="E437" s="24"/>
      <c r="F437" s="70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188"/>
      <c r="S437" s="183"/>
      <c r="T437" s="183"/>
      <c r="U437" s="183"/>
      <c r="V437" s="183"/>
      <c r="W437" s="24"/>
      <c r="X437" s="70"/>
    </row>
    <row r="438" spans="3:24" x14ac:dyDescent="0.25">
      <c r="C438" s="24"/>
      <c r="D438" s="24"/>
      <c r="E438" s="24"/>
      <c r="F438" s="70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188"/>
      <c r="S438" s="183"/>
      <c r="T438" s="183"/>
      <c r="U438" s="183"/>
      <c r="V438" s="183"/>
      <c r="W438" s="24"/>
      <c r="X438" s="70"/>
    </row>
    <row r="439" spans="3:24" x14ac:dyDescent="0.25">
      <c r="C439" s="24"/>
      <c r="D439" s="24"/>
      <c r="E439" s="24"/>
      <c r="F439" s="70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188"/>
      <c r="S439" s="183"/>
      <c r="T439" s="183"/>
      <c r="U439" s="183"/>
      <c r="V439" s="183"/>
      <c r="W439" s="24"/>
      <c r="X439" s="70"/>
    </row>
    <row r="440" spans="3:24" x14ac:dyDescent="0.25">
      <c r="C440" s="24"/>
      <c r="D440" s="24"/>
      <c r="E440" s="24"/>
      <c r="F440" s="70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188"/>
      <c r="S440" s="183"/>
      <c r="T440" s="183"/>
      <c r="U440" s="183"/>
      <c r="V440" s="183"/>
      <c r="W440" s="24"/>
      <c r="X440" s="70"/>
    </row>
    <row r="441" spans="3:24" x14ac:dyDescent="0.25">
      <c r="C441" s="24"/>
      <c r="D441" s="24"/>
      <c r="E441" s="24"/>
      <c r="F441" s="70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188"/>
      <c r="S441" s="183"/>
      <c r="T441" s="183"/>
      <c r="U441" s="183"/>
      <c r="V441" s="183"/>
      <c r="W441" s="24"/>
      <c r="X441" s="70"/>
    </row>
    <row r="442" spans="3:24" x14ac:dyDescent="0.25">
      <c r="C442" s="24"/>
      <c r="D442" s="24"/>
      <c r="E442" s="24"/>
      <c r="F442" s="70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188"/>
      <c r="S442" s="183"/>
      <c r="T442" s="183"/>
      <c r="U442" s="183"/>
      <c r="V442" s="183"/>
      <c r="W442" s="24"/>
      <c r="X442" s="70"/>
    </row>
    <row r="443" spans="3:24" x14ac:dyDescent="0.25">
      <c r="C443" s="24"/>
      <c r="D443" s="24"/>
      <c r="E443" s="24"/>
      <c r="F443" s="70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188"/>
      <c r="S443" s="183"/>
      <c r="T443" s="183"/>
      <c r="U443" s="183"/>
      <c r="V443" s="183"/>
      <c r="W443" s="24"/>
      <c r="X443" s="70"/>
    </row>
    <row r="444" spans="3:24" x14ac:dyDescent="0.25">
      <c r="C444" s="24"/>
      <c r="D444" s="24"/>
      <c r="E444" s="24"/>
      <c r="F444" s="70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188"/>
      <c r="S444" s="183"/>
      <c r="T444" s="183"/>
      <c r="U444" s="183"/>
      <c r="V444" s="183"/>
      <c r="W444" s="24"/>
      <c r="X444" s="70"/>
    </row>
    <row r="445" spans="3:24" x14ac:dyDescent="0.25">
      <c r="C445" s="24"/>
      <c r="D445" s="24"/>
      <c r="E445" s="24"/>
      <c r="F445" s="70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188"/>
      <c r="S445" s="183"/>
      <c r="T445" s="183"/>
      <c r="U445" s="183"/>
      <c r="V445" s="183"/>
      <c r="W445" s="24"/>
      <c r="X445" s="70"/>
    </row>
    <row r="446" spans="3:24" x14ac:dyDescent="0.25">
      <c r="C446" s="24"/>
      <c r="D446" s="24"/>
      <c r="E446" s="24"/>
      <c r="F446" s="70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188"/>
      <c r="S446" s="183"/>
      <c r="T446" s="183"/>
      <c r="U446" s="183"/>
      <c r="V446" s="183"/>
      <c r="W446" s="24"/>
      <c r="X446" s="70"/>
    </row>
    <row r="447" spans="3:24" x14ac:dyDescent="0.25">
      <c r="C447" s="24"/>
      <c r="D447" s="24"/>
      <c r="E447" s="24"/>
      <c r="F447" s="70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188"/>
      <c r="S447" s="183"/>
      <c r="T447" s="183"/>
      <c r="U447" s="183"/>
      <c r="V447" s="183"/>
      <c r="W447" s="24"/>
      <c r="X447" s="70"/>
    </row>
    <row r="448" spans="3:24" x14ac:dyDescent="0.25">
      <c r="C448" s="24"/>
      <c r="D448" s="24"/>
      <c r="E448" s="24"/>
      <c r="F448" s="70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188"/>
      <c r="S448" s="183"/>
      <c r="T448" s="183"/>
      <c r="U448" s="183"/>
      <c r="V448" s="183"/>
      <c r="W448" s="24"/>
      <c r="X448" s="70"/>
    </row>
    <row r="449" spans="3:24" x14ac:dyDescent="0.25">
      <c r="C449" s="24"/>
      <c r="D449" s="24"/>
      <c r="E449" s="24"/>
      <c r="F449" s="70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188"/>
      <c r="S449" s="183"/>
      <c r="T449" s="183"/>
      <c r="U449" s="183"/>
      <c r="V449" s="183"/>
      <c r="W449" s="24"/>
      <c r="X449" s="70"/>
    </row>
    <row r="450" spans="3:24" x14ac:dyDescent="0.25">
      <c r="C450" s="24"/>
      <c r="D450" s="24"/>
      <c r="E450" s="24"/>
      <c r="F450" s="70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188"/>
      <c r="S450" s="183"/>
      <c r="T450" s="183"/>
      <c r="U450" s="183"/>
      <c r="V450" s="183"/>
      <c r="W450" s="24"/>
      <c r="X450" s="70"/>
    </row>
    <row r="451" spans="3:24" x14ac:dyDescent="0.25">
      <c r="C451" s="24"/>
      <c r="D451" s="24"/>
      <c r="E451" s="24"/>
      <c r="F451" s="70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188"/>
      <c r="S451" s="183"/>
      <c r="T451" s="183"/>
      <c r="U451" s="183"/>
      <c r="V451" s="183"/>
      <c r="W451" s="24"/>
      <c r="X451" s="70"/>
    </row>
    <row r="452" spans="3:24" x14ac:dyDescent="0.25">
      <c r="C452" s="24"/>
      <c r="D452" s="24"/>
      <c r="E452" s="24"/>
      <c r="F452" s="70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188"/>
      <c r="S452" s="183"/>
      <c r="T452" s="183"/>
      <c r="U452" s="183"/>
      <c r="V452" s="183"/>
      <c r="W452" s="24"/>
      <c r="X452" s="70"/>
    </row>
    <row r="453" spans="3:24" x14ac:dyDescent="0.25">
      <c r="C453" s="24"/>
      <c r="D453" s="24"/>
      <c r="E453" s="24"/>
      <c r="F453" s="70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188"/>
      <c r="S453" s="183"/>
      <c r="T453" s="183"/>
      <c r="U453" s="183"/>
      <c r="V453" s="183"/>
      <c r="W453" s="24"/>
      <c r="X453" s="70"/>
    </row>
    <row r="454" spans="3:24" x14ac:dyDescent="0.25">
      <c r="C454" s="24"/>
      <c r="D454" s="24"/>
      <c r="E454" s="24"/>
      <c r="F454" s="70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188"/>
      <c r="S454" s="183"/>
      <c r="T454" s="183"/>
      <c r="U454" s="183"/>
      <c r="V454" s="183"/>
      <c r="W454" s="24"/>
      <c r="X454" s="70"/>
    </row>
    <row r="455" spans="3:24" x14ac:dyDescent="0.25">
      <c r="C455" s="24"/>
      <c r="D455" s="24"/>
      <c r="E455" s="24"/>
      <c r="F455" s="70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188"/>
      <c r="S455" s="183"/>
      <c r="T455" s="183"/>
      <c r="U455" s="183"/>
      <c r="V455" s="183"/>
      <c r="W455" s="24"/>
      <c r="X455" s="70"/>
    </row>
    <row r="456" spans="3:24" x14ac:dyDescent="0.25">
      <c r="C456" s="24"/>
      <c r="D456" s="24"/>
      <c r="E456" s="24"/>
      <c r="F456" s="70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188"/>
      <c r="S456" s="183"/>
      <c r="T456" s="183"/>
      <c r="U456" s="183"/>
      <c r="V456" s="183"/>
      <c r="W456" s="24"/>
      <c r="X456" s="70"/>
    </row>
    <row r="457" spans="3:24" x14ac:dyDescent="0.25">
      <c r="C457" s="24"/>
      <c r="D457" s="24"/>
      <c r="E457" s="24"/>
      <c r="F457" s="70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188"/>
      <c r="S457" s="183"/>
      <c r="T457" s="183"/>
      <c r="U457" s="183"/>
      <c r="V457" s="183"/>
      <c r="W457" s="24"/>
      <c r="X457" s="70"/>
    </row>
    <row r="458" spans="3:24" x14ac:dyDescent="0.25">
      <c r="C458" s="24"/>
      <c r="D458" s="24"/>
      <c r="E458" s="24"/>
      <c r="F458" s="70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188"/>
      <c r="S458" s="183"/>
      <c r="T458" s="183"/>
      <c r="U458" s="183"/>
      <c r="V458" s="183"/>
      <c r="W458" s="24"/>
      <c r="X458" s="70"/>
    </row>
    <row r="459" spans="3:24" x14ac:dyDescent="0.25">
      <c r="C459" s="24"/>
      <c r="D459" s="24"/>
      <c r="E459" s="24"/>
      <c r="F459" s="70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188"/>
      <c r="S459" s="183"/>
      <c r="T459" s="183"/>
      <c r="U459" s="183"/>
      <c r="V459" s="183"/>
      <c r="W459" s="24"/>
      <c r="X459" s="70"/>
    </row>
    <row r="460" spans="3:24" x14ac:dyDescent="0.25">
      <c r="C460" s="24"/>
      <c r="D460" s="24"/>
      <c r="E460" s="24"/>
      <c r="F460" s="70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188"/>
      <c r="S460" s="183"/>
      <c r="T460" s="183"/>
      <c r="U460" s="183"/>
      <c r="V460" s="183"/>
      <c r="W460" s="24"/>
      <c r="X460" s="70"/>
    </row>
    <row r="461" spans="3:24" x14ac:dyDescent="0.25">
      <c r="C461" s="24"/>
      <c r="D461" s="24"/>
      <c r="E461" s="24"/>
      <c r="F461" s="70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188"/>
      <c r="S461" s="183"/>
      <c r="T461" s="183"/>
      <c r="U461" s="183"/>
      <c r="V461" s="183"/>
      <c r="W461" s="24"/>
      <c r="X461" s="70"/>
    </row>
    <row r="462" spans="3:24" x14ac:dyDescent="0.25">
      <c r="C462" s="24"/>
      <c r="D462" s="24"/>
      <c r="E462" s="24"/>
      <c r="F462" s="70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188"/>
      <c r="S462" s="183"/>
      <c r="T462" s="183"/>
      <c r="U462" s="183"/>
      <c r="V462" s="183"/>
      <c r="W462" s="24"/>
      <c r="X462" s="70"/>
    </row>
    <row r="463" spans="3:24" x14ac:dyDescent="0.25">
      <c r="C463" s="24"/>
      <c r="D463" s="24"/>
      <c r="E463" s="24"/>
      <c r="F463" s="70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188"/>
      <c r="S463" s="183"/>
      <c r="T463" s="183"/>
      <c r="U463" s="183"/>
      <c r="V463" s="183"/>
      <c r="W463" s="24"/>
      <c r="X463" s="70"/>
    </row>
    <row r="464" spans="3:24" x14ac:dyDescent="0.25">
      <c r="C464" s="24"/>
      <c r="D464" s="24"/>
      <c r="E464" s="24"/>
      <c r="F464" s="70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188"/>
      <c r="S464" s="183"/>
      <c r="T464" s="183"/>
      <c r="U464" s="183"/>
      <c r="V464" s="183"/>
      <c r="W464" s="24"/>
      <c r="X464" s="70"/>
    </row>
    <row r="465" spans="3:24" x14ac:dyDescent="0.25">
      <c r="C465" s="24"/>
      <c r="D465" s="24"/>
      <c r="E465" s="24"/>
      <c r="F465" s="70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188"/>
      <c r="S465" s="183"/>
      <c r="T465" s="183"/>
      <c r="U465" s="183"/>
      <c r="V465" s="183"/>
      <c r="W465" s="24"/>
      <c r="X465" s="70"/>
    </row>
    <row r="466" spans="3:24" x14ac:dyDescent="0.25">
      <c r="C466" s="24"/>
      <c r="D466" s="24"/>
      <c r="E466" s="24"/>
      <c r="F466" s="70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188"/>
      <c r="S466" s="183"/>
      <c r="T466" s="183"/>
      <c r="U466" s="183"/>
      <c r="V466" s="183"/>
      <c r="W466" s="24"/>
      <c r="X466" s="70"/>
    </row>
    <row r="467" spans="3:24" x14ac:dyDescent="0.25">
      <c r="C467" s="24"/>
      <c r="D467" s="24"/>
      <c r="E467" s="24"/>
      <c r="F467" s="70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188"/>
      <c r="S467" s="183"/>
      <c r="T467" s="183"/>
      <c r="U467" s="183"/>
      <c r="V467" s="183"/>
      <c r="W467" s="24"/>
      <c r="X467" s="70"/>
    </row>
    <row r="468" spans="3:24" x14ac:dyDescent="0.25">
      <c r="C468" s="24"/>
      <c r="D468" s="24"/>
      <c r="E468" s="24"/>
      <c r="F468" s="70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188"/>
      <c r="S468" s="183"/>
      <c r="T468" s="183"/>
      <c r="U468" s="183"/>
      <c r="V468" s="183"/>
      <c r="W468" s="24"/>
      <c r="X468" s="70"/>
    </row>
    <row r="469" spans="3:24" x14ac:dyDescent="0.25">
      <c r="C469" s="24"/>
      <c r="D469" s="24"/>
      <c r="E469" s="24"/>
      <c r="F469" s="70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188"/>
      <c r="S469" s="183"/>
      <c r="T469" s="183"/>
      <c r="U469" s="183"/>
      <c r="V469" s="183"/>
      <c r="W469" s="24"/>
      <c r="X469" s="70"/>
    </row>
    <row r="470" spans="3:24" x14ac:dyDescent="0.25">
      <c r="C470" s="24"/>
      <c r="D470" s="24"/>
      <c r="E470" s="24"/>
      <c r="F470" s="70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188"/>
      <c r="S470" s="183"/>
      <c r="T470" s="183"/>
      <c r="U470" s="183"/>
      <c r="V470" s="183"/>
      <c r="W470" s="24"/>
      <c r="X470" s="70"/>
    </row>
    <row r="471" spans="3:24" x14ac:dyDescent="0.25">
      <c r="C471" s="24"/>
      <c r="D471" s="24"/>
      <c r="E471" s="24"/>
      <c r="F471" s="70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188"/>
      <c r="S471" s="183"/>
      <c r="T471" s="183"/>
      <c r="U471" s="183"/>
      <c r="V471" s="183"/>
      <c r="W471" s="24"/>
      <c r="X471" s="70"/>
    </row>
    <row r="472" spans="3:24" x14ac:dyDescent="0.25">
      <c r="C472" s="24"/>
      <c r="D472" s="24"/>
      <c r="E472" s="24"/>
      <c r="F472" s="70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188"/>
      <c r="S472" s="183"/>
      <c r="T472" s="183"/>
      <c r="U472" s="183"/>
      <c r="V472" s="183"/>
      <c r="W472" s="24"/>
      <c r="X472" s="70"/>
    </row>
    <row r="473" spans="3:24" x14ac:dyDescent="0.25">
      <c r="C473" s="24"/>
      <c r="D473" s="24"/>
      <c r="E473" s="24"/>
      <c r="F473" s="70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188"/>
      <c r="S473" s="183"/>
      <c r="T473" s="183"/>
      <c r="U473" s="183"/>
      <c r="V473" s="183"/>
      <c r="W473" s="24"/>
      <c r="X473" s="70"/>
    </row>
    <row r="474" spans="3:24" x14ac:dyDescent="0.25">
      <c r="C474" s="24"/>
      <c r="D474" s="24"/>
      <c r="E474" s="24"/>
      <c r="F474" s="70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188"/>
      <c r="S474" s="183"/>
      <c r="T474" s="183"/>
      <c r="U474" s="183"/>
      <c r="V474" s="183"/>
      <c r="W474" s="24"/>
      <c r="X474" s="70"/>
    </row>
    <row r="475" spans="3:24" x14ac:dyDescent="0.25">
      <c r="C475" s="24"/>
      <c r="D475" s="24"/>
      <c r="E475" s="24"/>
      <c r="F475" s="70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188"/>
      <c r="S475" s="183"/>
      <c r="T475" s="183"/>
      <c r="U475" s="183"/>
      <c r="V475" s="183"/>
      <c r="W475" s="24"/>
      <c r="X475" s="70"/>
    </row>
    <row r="476" spans="3:24" x14ac:dyDescent="0.25">
      <c r="C476" s="24"/>
      <c r="D476" s="24"/>
      <c r="E476" s="24"/>
      <c r="F476" s="70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188"/>
      <c r="S476" s="183"/>
      <c r="T476" s="183"/>
      <c r="U476" s="183"/>
      <c r="V476" s="183"/>
      <c r="W476" s="24"/>
      <c r="X476" s="70"/>
    </row>
    <row r="477" spans="3:24" x14ac:dyDescent="0.25">
      <c r="C477" s="24"/>
      <c r="D477" s="24"/>
      <c r="E477" s="24"/>
      <c r="F477" s="70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188"/>
      <c r="S477" s="183"/>
      <c r="T477" s="183"/>
      <c r="U477" s="183"/>
      <c r="V477" s="183"/>
      <c r="W477" s="24"/>
      <c r="X477" s="70"/>
    </row>
    <row r="478" spans="3:24" x14ac:dyDescent="0.25">
      <c r="C478" s="24"/>
      <c r="D478" s="24"/>
      <c r="E478" s="24"/>
      <c r="F478" s="70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188"/>
      <c r="S478" s="183"/>
      <c r="T478" s="183"/>
      <c r="U478" s="183"/>
      <c r="V478" s="183"/>
      <c r="W478" s="24"/>
      <c r="X478" s="70"/>
    </row>
    <row r="479" spans="3:24" x14ac:dyDescent="0.25">
      <c r="C479" s="24"/>
      <c r="D479" s="24"/>
      <c r="E479" s="24"/>
      <c r="F479" s="70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188"/>
      <c r="S479" s="183"/>
      <c r="T479" s="183"/>
      <c r="U479" s="183"/>
      <c r="V479" s="183"/>
      <c r="W479" s="24"/>
      <c r="X479" s="70"/>
    </row>
    <row r="480" spans="3:24" x14ac:dyDescent="0.25">
      <c r="C480" s="24"/>
      <c r="D480" s="24"/>
      <c r="E480" s="24"/>
      <c r="F480" s="70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188"/>
      <c r="S480" s="183"/>
      <c r="T480" s="183"/>
      <c r="U480" s="183"/>
      <c r="V480" s="183"/>
      <c r="W480" s="24"/>
      <c r="X480" s="70"/>
    </row>
    <row r="481" spans="3:24" x14ac:dyDescent="0.25">
      <c r="C481" s="24"/>
      <c r="D481" s="24"/>
      <c r="E481" s="24"/>
      <c r="F481" s="70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188"/>
      <c r="S481" s="183"/>
      <c r="T481" s="183"/>
      <c r="U481" s="183"/>
      <c r="V481" s="183"/>
      <c r="W481" s="24"/>
      <c r="X481" s="70"/>
    </row>
    <row r="482" spans="3:24" x14ac:dyDescent="0.25">
      <c r="C482" s="24"/>
      <c r="D482" s="24"/>
      <c r="E482" s="24"/>
      <c r="F482" s="70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188"/>
      <c r="S482" s="183"/>
      <c r="T482" s="183"/>
      <c r="U482" s="183"/>
      <c r="V482" s="183"/>
      <c r="W482" s="24"/>
      <c r="X482" s="70"/>
    </row>
    <row r="483" spans="3:24" x14ac:dyDescent="0.25">
      <c r="C483" s="24"/>
      <c r="D483" s="24"/>
      <c r="E483" s="24"/>
      <c r="F483" s="70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188"/>
      <c r="S483" s="183"/>
      <c r="T483" s="183"/>
      <c r="U483" s="183"/>
      <c r="V483" s="183"/>
      <c r="W483" s="24"/>
      <c r="X483" s="70"/>
    </row>
    <row r="484" spans="3:24" x14ac:dyDescent="0.25">
      <c r="C484" s="24"/>
      <c r="D484" s="24"/>
      <c r="E484" s="24"/>
      <c r="F484" s="70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188"/>
      <c r="S484" s="183"/>
      <c r="T484" s="183"/>
      <c r="U484" s="183"/>
      <c r="V484" s="183"/>
      <c r="W484" s="24"/>
      <c r="X484" s="70"/>
    </row>
    <row r="485" spans="3:24" x14ac:dyDescent="0.25">
      <c r="C485" s="24"/>
      <c r="D485" s="24"/>
      <c r="E485" s="24"/>
      <c r="F485" s="70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188"/>
      <c r="S485" s="183"/>
      <c r="T485" s="183"/>
      <c r="U485" s="183"/>
      <c r="V485" s="183"/>
      <c r="W485" s="24"/>
      <c r="X485" s="70"/>
    </row>
    <row r="486" spans="3:24" x14ac:dyDescent="0.25">
      <c r="C486" s="24"/>
      <c r="D486" s="24"/>
      <c r="E486" s="24"/>
      <c r="F486" s="70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188"/>
      <c r="S486" s="183"/>
      <c r="T486" s="183"/>
      <c r="U486" s="183"/>
      <c r="V486" s="183"/>
      <c r="W486" s="24"/>
      <c r="X486" s="70"/>
    </row>
    <row r="487" spans="3:24" x14ac:dyDescent="0.25">
      <c r="C487" s="24"/>
      <c r="D487" s="24"/>
      <c r="E487" s="24"/>
      <c r="F487" s="70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188"/>
      <c r="S487" s="183"/>
      <c r="T487" s="183"/>
      <c r="U487" s="183"/>
      <c r="V487" s="183"/>
      <c r="W487" s="24"/>
      <c r="X487" s="70"/>
    </row>
    <row r="488" spans="3:24" x14ac:dyDescent="0.25">
      <c r="C488" s="24"/>
      <c r="D488" s="24"/>
      <c r="E488" s="24"/>
      <c r="F488" s="70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188"/>
      <c r="S488" s="183"/>
      <c r="T488" s="183"/>
      <c r="U488" s="183"/>
      <c r="V488" s="183"/>
      <c r="W488" s="24"/>
      <c r="X488" s="70"/>
    </row>
    <row r="489" spans="3:24" x14ac:dyDescent="0.25">
      <c r="C489" s="24"/>
      <c r="D489" s="24"/>
      <c r="E489" s="24"/>
      <c r="F489" s="70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188"/>
      <c r="S489" s="183"/>
      <c r="T489" s="183"/>
      <c r="U489" s="183"/>
      <c r="V489" s="183"/>
      <c r="W489" s="24"/>
      <c r="X489" s="70"/>
    </row>
    <row r="490" spans="3:24" x14ac:dyDescent="0.25">
      <c r="C490" s="24"/>
      <c r="D490" s="24"/>
      <c r="E490" s="24"/>
      <c r="F490" s="70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  <c r="R490" s="188"/>
      <c r="S490" s="183"/>
      <c r="T490" s="183"/>
      <c r="U490" s="183"/>
      <c r="V490" s="183"/>
      <c r="W490" s="24"/>
      <c r="X490" s="70"/>
    </row>
    <row r="491" spans="3:24" x14ac:dyDescent="0.25">
      <c r="C491" s="24"/>
      <c r="D491" s="24"/>
      <c r="E491" s="24"/>
      <c r="F491" s="70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  <c r="R491" s="188"/>
      <c r="S491" s="183"/>
      <c r="T491" s="183"/>
      <c r="U491" s="183"/>
      <c r="V491" s="183"/>
      <c r="W491" s="24"/>
      <c r="X491" s="70"/>
    </row>
    <row r="492" spans="3:24" x14ac:dyDescent="0.25">
      <c r="C492" s="24"/>
      <c r="D492" s="24"/>
      <c r="E492" s="24"/>
      <c r="F492" s="70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188"/>
      <c r="S492" s="183"/>
      <c r="T492" s="183"/>
      <c r="U492" s="183"/>
      <c r="V492" s="183"/>
      <c r="W492" s="24"/>
      <c r="X492" s="70"/>
    </row>
    <row r="493" spans="3:24" x14ac:dyDescent="0.25">
      <c r="C493" s="24"/>
      <c r="D493" s="24"/>
      <c r="E493" s="24"/>
      <c r="F493" s="70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  <c r="R493" s="188"/>
      <c r="S493" s="183"/>
      <c r="T493" s="183"/>
      <c r="U493" s="183"/>
      <c r="V493" s="183"/>
      <c r="W493" s="24"/>
      <c r="X493" s="70"/>
    </row>
    <row r="494" spans="3:24" x14ac:dyDescent="0.25">
      <c r="C494" s="24"/>
      <c r="D494" s="24"/>
      <c r="E494" s="24"/>
      <c r="F494" s="70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  <c r="R494" s="188"/>
      <c r="S494" s="183"/>
      <c r="T494" s="183"/>
      <c r="U494" s="183"/>
      <c r="V494" s="183"/>
      <c r="W494" s="24"/>
      <c r="X494" s="70"/>
    </row>
    <row r="495" spans="3:24" x14ac:dyDescent="0.25">
      <c r="C495" s="24"/>
      <c r="D495" s="24"/>
      <c r="E495" s="24"/>
      <c r="F495" s="70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188"/>
      <c r="S495" s="183"/>
      <c r="T495" s="183"/>
      <c r="U495" s="183"/>
      <c r="V495" s="183"/>
      <c r="W495" s="24"/>
      <c r="X495" s="70"/>
    </row>
    <row r="496" spans="3:24" x14ac:dyDescent="0.25">
      <c r="C496" s="24"/>
      <c r="D496" s="24"/>
      <c r="E496" s="24"/>
      <c r="F496" s="70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  <c r="R496" s="188"/>
      <c r="S496" s="183"/>
      <c r="T496" s="183"/>
      <c r="U496" s="183"/>
      <c r="V496" s="183"/>
      <c r="W496" s="24"/>
      <c r="X496" s="70"/>
    </row>
    <row r="497" spans="3:24" x14ac:dyDescent="0.25">
      <c r="C497" s="24"/>
      <c r="D497" s="24"/>
      <c r="E497" s="24"/>
      <c r="F497" s="70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  <c r="R497" s="188"/>
      <c r="S497" s="183"/>
      <c r="T497" s="183"/>
      <c r="U497" s="183"/>
      <c r="V497" s="183"/>
      <c r="W497" s="24"/>
      <c r="X497" s="70"/>
    </row>
    <row r="498" spans="3:24" x14ac:dyDescent="0.25">
      <c r="C498" s="24"/>
      <c r="D498" s="24"/>
      <c r="E498" s="24"/>
      <c r="F498" s="70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  <c r="R498" s="188"/>
      <c r="S498" s="183"/>
      <c r="T498" s="183"/>
      <c r="U498" s="183"/>
      <c r="V498" s="183"/>
      <c r="W498" s="24"/>
      <c r="X498" s="70"/>
    </row>
    <row r="499" spans="3:24" x14ac:dyDescent="0.25">
      <c r="C499" s="24"/>
      <c r="D499" s="24"/>
      <c r="E499" s="24"/>
      <c r="F499" s="70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  <c r="R499" s="188"/>
      <c r="S499" s="183"/>
      <c r="T499" s="183"/>
      <c r="U499" s="183"/>
      <c r="V499" s="183"/>
      <c r="W499" s="24"/>
      <c r="X499" s="70"/>
    </row>
    <row r="500" spans="3:24" x14ac:dyDescent="0.25">
      <c r="C500" s="24"/>
      <c r="D500" s="24"/>
      <c r="E500" s="24"/>
      <c r="F500" s="70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  <c r="R500" s="188"/>
      <c r="S500" s="183"/>
      <c r="T500" s="183"/>
      <c r="U500" s="183"/>
      <c r="V500" s="183"/>
      <c r="W500" s="24"/>
      <c r="X500" s="70"/>
    </row>
    <row r="501" spans="3:24" x14ac:dyDescent="0.25">
      <c r="C501" s="24"/>
      <c r="D501" s="24"/>
      <c r="E501" s="24"/>
      <c r="F501" s="70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  <c r="R501" s="188"/>
      <c r="S501" s="183"/>
      <c r="T501" s="183"/>
      <c r="U501" s="183"/>
      <c r="V501" s="183"/>
      <c r="W501" s="24"/>
      <c r="X501" s="70"/>
    </row>
    <row r="502" spans="3:24" x14ac:dyDescent="0.25">
      <c r="C502" s="24"/>
      <c r="D502" s="24"/>
      <c r="E502" s="24"/>
      <c r="F502" s="70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  <c r="R502" s="188"/>
      <c r="S502" s="183"/>
      <c r="T502" s="183"/>
      <c r="U502" s="183"/>
      <c r="V502" s="183"/>
      <c r="W502" s="24"/>
      <c r="X502" s="70"/>
    </row>
    <row r="503" spans="3:24" x14ac:dyDescent="0.25">
      <c r="C503" s="24"/>
      <c r="D503" s="24"/>
      <c r="E503" s="24"/>
      <c r="F503" s="70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  <c r="R503" s="188"/>
      <c r="S503" s="183"/>
      <c r="T503" s="183"/>
      <c r="U503" s="183"/>
      <c r="V503" s="183"/>
      <c r="W503" s="24"/>
      <c r="X503" s="70"/>
    </row>
    <row r="504" spans="3:24" x14ac:dyDescent="0.25">
      <c r="C504" s="24"/>
      <c r="D504" s="24"/>
      <c r="E504" s="24"/>
      <c r="F504" s="70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  <c r="R504" s="188"/>
      <c r="S504" s="183"/>
      <c r="T504" s="183"/>
      <c r="U504" s="183"/>
      <c r="V504" s="183"/>
      <c r="W504" s="24"/>
      <c r="X504" s="70"/>
    </row>
    <row r="505" spans="3:24" x14ac:dyDescent="0.25">
      <c r="C505" s="24"/>
      <c r="D505" s="24"/>
      <c r="E505" s="24"/>
      <c r="F505" s="70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  <c r="R505" s="188"/>
      <c r="S505" s="183"/>
      <c r="T505" s="183"/>
      <c r="U505" s="183"/>
      <c r="V505" s="183"/>
      <c r="W505" s="24"/>
      <c r="X505" s="70"/>
    </row>
    <row r="506" spans="3:24" x14ac:dyDescent="0.25">
      <c r="C506" s="24"/>
      <c r="D506" s="24"/>
      <c r="E506" s="24"/>
      <c r="F506" s="70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  <c r="R506" s="188"/>
      <c r="S506" s="183"/>
      <c r="T506" s="183"/>
      <c r="U506" s="183"/>
      <c r="V506" s="183"/>
      <c r="W506" s="24"/>
      <c r="X506" s="70"/>
    </row>
    <row r="507" spans="3:24" x14ac:dyDescent="0.25">
      <c r="C507" s="24"/>
      <c r="D507" s="24"/>
      <c r="E507" s="24"/>
      <c r="F507" s="70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  <c r="R507" s="188"/>
      <c r="S507" s="183"/>
      <c r="T507" s="183"/>
      <c r="U507" s="183"/>
      <c r="V507" s="183"/>
      <c r="W507" s="24"/>
      <c r="X507" s="70"/>
    </row>
    <row r="508" spans="3:24" x14ac:dyDescent="0.25">
      <c r="C508" s="24"/>
      <c r="D508" s="24"/>
      <c r="E508" s="24"/>
      <c r="F508" s="70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  <c r="R508" s="188"/>
      <c r="S508" s="183"/>
      <c r="T508" s="183"/>
      <c r="U508" s="183"/>
      <c r="V508" s="183"/>
      <c r="W508" s="24"/>
      <c r="X508" s="70"/>
    </row>
    <row r="509" spans="3:24" x14ac:dyDescent="0.25">
      <c r="C509" s="24"/>
      <c r="D509" s="24"/>
      <c r="E509" s="24"/>
      <c r="F509" s="70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  <c r="R509" s="188"/>
      <c r="S509" s="183"/>
      <c r="T509" s="183"/>
      <c r="U509" s="183"/>
      <c r="V509" s="183"/>
      <c r="W509" s="24"/>
      <c r="X509" s="70"/>
    </row>
    <row r="510" spans="3:24" x14ac:dyDescent="0.25">
      <c r="C510" s="24"/>
      <c r="D510" s="24"/>
      <c r="E510" s="24"/>
      <c r="F510" s="70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  <c r="R510" s="188"/>
      <c r="S510" s="183"/>
      <c r="T510" s="183"/>
      <c r="U510" s="183"/>
      <c r="V510" s="183"/>
      <c r="W510" s="24"/>
      <c r="X510" s="70"/>
    </row>
    <row r="511" spans="3:24" x14ac:dyDescent="0.25">
      <c r="C511" s="24"/>
      <c r="D511" s="24"/>
      <c r="E511" s="24"/>
      <c r="F511" s="70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188"/>
      <c r="S511" s="183"/>
      <c r="T511" s="183"/>
      <c r="U511" s="183"/>
      <c r="V511" s="183"/>
      <c r="W511" s="24"/>
      <c r="X511" s="70"/>
    </row>
    <row r="512" spans="3:24" x14ac:dyDescent="0.25">
      <c r="C512" s="24"/>
      <c r="D512" s="24"/>
      <c r="E512" s="24"/>
      <c r="F512" s="70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  <c r="R512" s="188"/>
      <c r="S512" s="183"/>
      <c r="T512" s="183"/>
      <c r="U512" s="183"/>
      <c r="V512" s="183"/>
      <c r="W512" s="24"/>
      <c r="X512" s="70"/>
    </row>
    <row r="513" spans="3:24" x14ac:dyDescent="0.25">
      <c r="C513" s="24"/>
      <c r="D513" s="24"/>
      <c r="E513" s="24"/>
      <c r="F513" s="70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  <c r="R513" s="188"/>
      <c r="S513" s="183"/>
      <c r="T513" s="183"/>
      <c r="U513" s="183"/>
      <c r="V513" s="183"/>
      <c r="W513" s="24"/>
      <c r="X513" s="70"/>
    </row>
    <row r="514" spans="3:24" x14ac:dyDescent="0.25">
      <c r="C514" s="24"/>
      <c r="D514" s="24"/>
      <c r="E514" s="24"/>
      <c r="F514" s="70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  <c r="R514" s="188"/>
      <c r="S514" s="183"/>
      <c r="T514" s="183"/>
      <c r="U514" s="183"/>
      <c r="V514" s="183"/>
      <c r="W514" s="24"/>
      <c r="X514" s="70"/>
    </row>
    <row r="515" spans="3:24" x14ac:dyDescent="0.25">
      <c r="C515" s="24"/>
      <c r="D515" s="24"/>
      <c r="E515" s="24"/>
      <c r="F515" s="70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  <c r="R515" s="188"/>
      <c r="S515" s="183"/>
      <c r="T515" s="183"/>
      <c r="U515" s="183"/>
      <c r="V515" s="183"/>
      <c r="W515" s="24"/>
      <c r="X515" s="70"/>
    </row>
    <row r="516" spans="3:24" x14ac:dyDescent="0.25">
      <c r="C516" s="24"/>
      <c r="D516" s="24"/>
      <c r="E516" s="24"/>
      <c r="F516" s="70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  <c r="R516" s="188"/>
      <c r="S516" s="183"/>
      <c r="T516" s="183"/>
      <c r="U516" s="183"/>
      <c r="V516" s="183"/>
      <c r="W516" s="24"/>
      <c r="X516" s="70"/>
    </row>
    <row r="517" spans="3:24" x14ac:dyDescent="0.25">
      <c r="C517" s="24"/>
      <c r="D517" s="24"/>
      <c r="E517" s="24"/>
      <c r="F517" s="70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188"/>
      <c r="S517" s="183"/>
      <c r="T517" s="183"/>
      <c r="U517" s="183"/>
      <c r="V517" s="183"/>
      <c r="W517" s="24"/>
      <c r="X517" s="70"/>
    </row>
    <row r="518" spans="3:24" x14ac:dyDescent="0.25">
      <c r="C518" s="24"/>
      <c r="D518" s="24"/>
      <c r="E518" s="24"/>
      <c r="F518" s="70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188"/>
      <c r="S518" s="183"/>
      <c r="T518" s="183"/>
      <c r="U518" s="183"/>
      <c r="V518" s="183"/>
      <c r="W518" s="24"/>
      <c r="X518" s="70"/>
    </row>
    <row r="519" spans="3:24" x14ac:dyDescent="0.25">
      <c r="C519" s="24"/>
      <c r="D519" s="24"/>
      <c r="E519" s="24"/>
      <c r="F519" s="70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  <c r="R519" s="188"/>
      <c r="S519" s="183"/>
      <c r="T519" s="183"/>
      <c r="U519" s="183"/>
      <c r="V519" s="183"/>
      <c r="W519" s="24"/>
      <c r="X519" s="70"/>
    </row>
    <row r="520" spans="3:24" x14ac:dyDescent="0.25">
      <c r="C520" s="24"/>
      <c r="D520" s="24"/>
      <c r="E520" s="24"/>
      <c r="F520" s="70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  <c r="R520" s="188"/>
      <c r="S520" s="183"/>
      <c r="T520" s="183"/>
      <c r="U520" s="183"/>
      <c r="V520" s="183"/>
      <c r="W520" s="24"/>
      <c r="X520" s="70"/>
    </row>
    <row r="521" spans="3:24" x14ac:dyDescent="0.25">
      <c r="C521" s="24"/>
      <c r="D521" s="24"/>
      <c r="E521" s="24"/>
      <c r="F521" s="70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  <c r="R521" s="188"/>
      <c r="S521" s="183"/>
      <c r="T521" s="183"/>
      <c r="U521" s="183"/>
      <c r="V521" s="183"/>
      <c r="W521" s="24"/>
      <c r="X521" s="70"/>
    </row>
    <row r="522" spans="3:24" x14ac:dyDescent="0.25">
      <c r="C522" s="24"/>
      <c r="D522" s="24"/>
      <c r="E522" s="24"/>
      <c r="F522" s="70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  <c r="R522" s="188"/>
      <c r="S522" s="183"/>
      <c r="T522" s="183"/>
      <c r="U522" s="183"/>
      <c r="V522" s="183"/>
      <c r="W522" s="24"/>
      <c r="X522" s="70"/>
    </row>
    <row r="523" spans="3:24" x14ac:dyDescent="0.25">
      <c r="C523" s="24"/>
      <c r="D523" s="24"/>
      <c r="E523" s="24"/>
      <c r="F523" s="70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  <c r="R523" s="188"/>
      <c r="S523" s="183"/>
      <c r="T523" s="183"/>
      <c r="U523" s="183"/>
      <c r="V523" s="183"/>
      <c r="W523" s="24"/>
      <c r="X523" s="70"/>
    </row>
    <row r="524" spans="3:24" x14ac:dyDescent="0.25">
      <c r="C524" s="24"/>
      <c r="D524" s="24"/>
      <c r="E524" s="24"/>
      <c r="F524" s="70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  <c r="R524" s="188"/>
      <c r="S524" s="183"/>
      <c r="T524" s="183"/>
      <c r="U524" s="183"/>
      <c r="V524" s="183"/>
      <c r="W524" s="24"/>
      <c r="X524" s="70"/>
    </row>
    <row r="525" spans="3:24" x14ac:dyDescent="0.25">
      <c r="C525" s="24"/>
      <c r="D525" s="24"/>
      <c r="E525" s="24"/>
      <c r="F525" s="70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  <c r="R525" s="188"/>
      <c r="S525" s="183"/>
      <c r="T525" s="183"/>
      <c r="U525" s="183"/>
      <c r="V525" s="183"/>
      <c r="W525" s="24"/>
      <c r="X525" s="70"/>
    </row>
    <row r="526" spans="3:24" x14ac:dyDescent="0.25">
      <c r="C526" s="24"/>
      <c r="D526" s="24"/>
      <c r="E526" s="24"/>
      <c r="F526" s="70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188"/>
      <c r="S526" s="183"/>
      <c r="T526" s="183"/>
      <c r="U526" s="183"/>
      <c r="V526" s="183"/>
      <c r="W526" s="24"/>
      <c r="X526" s="70"/>
    </row>
    <row r="527" spans="3:24" x14ac:dyDescent="0.25">
      <c r="C527" s="24"/>
      <c r="D527" s="24"/>
      <c r="E527" s="24"/>
      <c r="F527" s="70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  <c r="R527" s="188"/>
      <c r="S527" s="183"/>
      <c r="T527" s="183"/>
      <c r="U527" s="183"/>
      <c r="V527" s="183"/>
      <c r="W527" s="24"/>
      <c r="X527" s="70"/>
    </row>
    <row r="528" spans="3:24" x14ac:dyDescent="0.25">
      <c r="C528" s="24"/>
      <c r="D528" s="24"/>
      <c r="E528" s="24"/>
      <c r="F528" s="70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  <c r="R528" s="188"/>
      <c r="S528" s="183"/>
      <c r="T528" s="183"/>
      <c r="U528" s="183"/>
      <c r="V528" s="183"/>
      <c r="W528" s="24"/>
      <c r="X528" s="70"/>
    </row>
    <row r="529" spans="3:24" x14ac:dyDescent="0.25">
      <c r="C529" s="24"/>
      <c r="D529" s="24"/>
      <c r="E529" s="24"/>
      <c r="F529" s="70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188"/>
      <c r="S529" s="183"/>
      <c r="T529" s="183"/>
      <c r="U529" s="183"/>
      <c r="V529" s="183"/>
      <c r="W529" s="24"/>
      <c r="X529" s="70"/>
    </row>
    <row r="530" spans="3:24" x14ac:dyDescent="0.25">
      <c r="C530" s="24"/>
      <c r="D530" s="24"/>
      <c r="E530" s="24"/>
      <c r="F530" s="70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188"/>
      <c r="S530" s="183"/>
      <c r="T530" s="183"/>
      <c r="U530" s="183"/>
      <c r="V530" s="183"/>
      <c r="W530" s="24"/>
      <c r="X530" s="70"/>
    </row>
    <row r="531" spans="3:24" x14ac:dyDescent="0.25">
      <c r="C531" s="24"/>
      <c r="D531" s="24"/>
      <c r="E531" s="24"/>
      <c r="F531" s="70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  <c r="R531" s="188"/>
      <c r="S531" s="183"/>
      <c r="T531" s="183"/>
      <c r="U531" s="183"/>
      <c r="V531" s="183"/>
      <c r="W531" s="24"/>
      <c r="X531" s="70"/>
    </row>
    <row r="532" spans="3:24" x14ac:dyDescent="0.25">
      <c r="C532" s="24"/>
      <c r="D532" s="24"/>
      <c r="E532" s="24"/>
      <c r="F532" s="70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  <c r="R532" s="188"/>
      <c r="S532" s="183"/>
      <c r="T532" s="183"/>
      <c r="U532" s="183"/>
      <c r="V532" s="183"/>
      <c r="W532" s="24"/>
      <c r="X532" s="70"/>
    </row>
    <row r="533" spans="3:24" x14ac:dyDescent="0.25">
      <c r="C533" s="24"/>
      <c r="D533" s="24"/>
      <c r="E533" s="24"/>
      <c r="F533" s="70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188"/>
      <c r="S533" s="183"/>
      <c r="T533" s="183"/>
      <c r="U533" s="183"/>
      <c r="V533" s="183"/>
      <c r="W533" s="24"/>
      <c r="X533" s="70"/>
    </row>
    <row r="534" spans="3:24" x14ac:dyDescent="0.25">
      <c r="C534" s="24"/>
      <c r="D534" s="24"/>
      <c r="E534" s="24"/>
      <c r="F534" s="70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  <c r="R534" s="188"/>
      <c r="S534" s="183"/>
      <c r="T534" s="183"/>
      <c r="U534" s="183"/>
      <c r="V534" s="183"/>
      <c r="W534" s="24"/>
      <c r="X534" s="70"/>
    </row>
    <row r="535" spans="3:24" x14ac:dyDescent="0.25">
      <c r="C535" s="24"/>
      <c r="D535" s="24"/>
      <c r="E535" s="24"/>
      <c r="F535" s="70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  <c r="R535" s="188"/>
      <c r="S535" s="183"/>
      <c r="T535" s="183"/>
      <c r="U535" s="183"/>
      <c r="V535" s="183"/>
      <c r="W535" s="24"/>
      <c r="X535" s="70"/>
    </row>
    <row r="536" spans="3:24" x14ac:dyDescent="0.25">
      <c r="C536" s="24"/>
      <c r="D536" s="24"/>
      <c r="E536" s="24"/>
      <c r="F536" s="70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  <c r="R536" s="188"/>
      <c r="S536" s="183"/>
      <c r="T536" s="183"/>
      <c r="U536" s="183"/>
      <c r="V536" s="183"/>
      <c r="W536" s="24"/>
      <c r="X536" s="70"/>
    </row>
    <row r="537" spans="3:24" x14ac:dyDescent="0.25">
      <c r="C537" s="24"/>
      <c r="D537" s="24"/>
      <c r="E537" s="24"/>
      <c r="F537" s="70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  <c r="R537" s="188"/>
      <c r="S537" s="183"/>
      <c r="T537" s="183"/>
      <c r="U537" s="183"/>
      <c r="V537" s="183"/>
      <c r="W537" s="24"/>
      <c r="X537" s="70"/>
    </row>
    <row r="538" spans="3:24" x14ac:dyDescent="0.25">
      <c r="C538" s="24"/>
      <c r="D538" s="24"/>
      <c r="E538" s="24"/>
      <c r="F538" s="70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  <c r="R538" s="188"/>
      <c r="S538" s="183"/>
      <c r="T538" s="183"/>
      <c r="U538" s="183"/>
      <c r="V538" s="183"/>
      <c r="W538" s="24"/>
      <c r="X538" s="70"/>
    </row>
    <row r="539" spans="3:24" x14ac:dyDescent="0.25">
      <c r="C539" s="24"/>
      <c r="D539" s="24"/>
      <c r="E539" s="24"/>
      <c r="F539" s="70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  <c r="R539" s="188"/>
      <c r="S539" s="183"/>
      <c r="T539" s="183"/>
      <c r="U539" s="183"/>
      <c r="V539" s="183"/>
      <c r="W539" s="24"/>
      <c r="X539" s="70"/>
    </row>
    <row r="540" spans="3:24" x14ac:dyDescent="0.25">
      <c r="C540" s="24"/>
      <c r="D540" s="24"/>
      <c r="E540" s="24"/>
      <c r="F540" s="70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  <c r="R540" s="188"/>
      <c r="S540" s="183"/>
      <c r="T540" s="183"/>
      <c r="U540" s="183"/>
      <c r="V540" s="183"/>
      <c r="W540" s="24"/>
      <c r="X540" s="70"/>
    </row>
    <row r="541" spans="3:24" x14ac:dyDescent="0.25">
      <c r="C541" s="24"/>
      <c r="D541" s="24"/>
      <c r="E541" s="24"/>
      <c r="F541" s="70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  <c r="R541" s="188"/>
      <c r="S541" s="183"/>
      <c r="T541" s="183"/>
      <c r="U541" s="183"/>
      <c r="V541" s="183"/>
      <c r="W541" s="24"/>
      <c r="X541" s="70"/>
    </row>
    <row r="542" spans="3:24" x14ac:dyDescent="0.25">
      <c r="C542" s="24"/>
      <c r="D542" s="24"/>
      <c r="E542" s="24"/>
      <c r="F542" s="70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  <c r="R542" s="188"/>
      <c r="S542" s="183"/>
      <c r="T542" s="183"/>
      <c r="U542" s="183"/>
      <c r="V542" s="183"/>
      <c r="W542" s="24"/>
      <c r="X542" s="70"/>
    </row>
    <row r="543" spans="3:24" x14ac:dyDescent="0.25">
      <c r="C543" s="24"/>
      <c r="D543" s="24"/>
      <c r="E543" s="24"/>
      <c r="F543" s="70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  <c r="R543" s="188"/>
      <c r="S543" s="183"/>
      <c r="T543" s="183"/>
      <c r="U543" s="183"/>
      <c r="V543" s="183"/>
      <c r="W543" s="24"/>
      <c r="X543" s="70"/>
    </row>
    <row r="544" spans="3:24" x14ac:dyDescent="0.25">
      <c r="C544" s="24"/>
      <c r="D544" s="24"/>
      <c r="E544" s="24"/>
      <c r="F544" s="70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  <c r="R544" s="188"/>
      <c r="S544" s="183"/>
      <c r="T544" s="183"/>
      <c r="U544" s="183"/>
      <c r="V544" s="183"/>
      <c r="W544" s="24"/>
      <c r="X544" s="70"/>
    </row>
    <row r="545" spans="3:24" x14ac:dyDescent="0.25">
      <c r="C545" s="24"/>
      <c r="D545" s="24"/>
      <c r="E545" s="24"/>
      <c r="F545" s="70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  <c r="R545" s="188"/>
      <c r="S545" s="183"/>
      <c r="T545" s="183"/>
      <c r="U545" s="183"/>
      <c r="V545" s="183"/>
      <c r="W545" s="24"/>
      <c r="X545" s="70"/>
    </row>
    <row r="546" spans="3:24" x14ac:dyDescent="0.25">
      <c r="C546" s="24"/>
      <c r="D546" s="24"/>
      <c r="E546" s="24"/>
      <c r="F546" s="70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  <c r="R546" s="188"/>
      <c r="S546" s="183"/>
      <c r="T546" s="183"/>
      <c r="U546" s="183"/>
      <c r="V546" s="183"/>
      <c r="W546" s="24"/>
      <c r="X546" s="70"/>
    </row>
    <row r="547" spans="3:24" x14ac:dyDescent="0.25">
      <c r="C547" s="24"/>
      <c r="D547" s="24"/>
      <c r="E547" s="24"/>
      <c r="F547" s="70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  <c r="R547" s="188"/>
      <c r="S547" s="183"/>
      <c r="T547" s="183"/>
      <c r="U547" s="183"/>
      <c r="V547" s="183"/>
      <c r="W547" s="24"/>
      <c r="X547" s="70"/>
    </row>
    <row r="548" spans="3:24" x14ac:dyDescent="0.25">
      <c r="C548" s="24"/>
      <c r="D548" s="24"/>
      <c r="E548" s="24"/>
      <c r="F548" s="70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  <c r="R548" s="188"/>
      <c r="S548" s="183"/>
      <c r="T548" s="183"/>
      <c r="U548" s="183"/>
      <c r="V548" s="183"/>
      <c r="W548" s="24"/>
      <c r="X548" s="70"/>
    </row>
    <row r="549" spans="3:24" x14ac:dyDescent="0.25">
      <c r="C549" s="24"/>
      <c r="D549" s="24"/>
      <c r="E549" s="24"/>
      <c r="F549" s="70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  <c r="R549" s="188"/>
      <c r="S549" s="183"/>
      <c r="T549" s="183"/>
      <c r="U549" s="183"/>
      <c r="V549" s="183"/>
      <c r="W549" s="24"/>
      <c r="X549" s="70"/>
    </row>
    <row r="550" spans="3:24" x14ac:dyDescent="0.25">
      <c r="C550" s="24"/>
      <c r="D550" s="24"/>
      <c r="E550" s="24"/>
      <c r="F550" s="70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  <c r="R550" s="188"/>
      <c r="S550" s="183"/>
      <c r="T550" s="183"/>
      <c r="U550" s="183"/>
      <c r="V550" s="183"/>
      <c r="W550" s="24"/>
      <c r="X550" s="70"/>
    </row>
    <row r="551" spans="3:24" x14ac:dyDescent="0.25">
      <c r="C551" s="24"/>
      <c r="D551" s="24"/>
      <c r="E551" s="24"/>
      <c r="F551" s="70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  <c r="R551" s="188"/>
      <c r="S551" s="183"/>
      <c r="T551" s="183"/>
      <c r="U551" s="183"/>
      <c r="V551" s="183"/>
      <c r="W551" s="24"/>
      <c r="X551" s="70"/>
    </row>
    <row r="552" spans="3:24" x14ac:dyDescent="0.25">
      <c r="C552" s="24"/>
      <c r="D552" s="24"/>
      <c r="E552" s="24"/>
      <c r="F552" s="70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  <c r="R552" s="188"/>
      <c r="S552" s="183"/>
      <c r="T552" s="183"/>
      <c r="U552" s="183"/>
      <c r="V552" s="183"/>
      <c r="W552" s="24"/>
      <c r="X552" s="70"/>
    </row>
    <row r="553" spans="3:24" x14ac:dyDescent="0.25">
      <c r="C553" s="24"/>
      <c r="D553" s="24"/>
      <c r="E553" s="24"/>
      <c r="F553" s="70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  <c r="R553" s="188"/>
      <c r="S553" s="183"/>
      <c r="T553" s="183"/>
      <c r="U553" s="183"/>
      <c r="V553" s="183"/>
      <c r="W553" s="24"/>
      <c r="X553" s="70"/>
    </row>
    <row r="554" spans="3:24" x14ac:dyDescent="0.25">
      <c r="C554" s="24"/>
      <c r="D554" s="24"/>
      <c r="E554" s="24"/>
      <c r="F554" s="70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  <c r="R554" s="188"/>
      <c r="S554" s="183"/>
      <c r="T554" s="183"/>
      <c r="U554" s="183"/>
      <c r="V554" s="183"/>
      <c r="W554" s="24"/>
      <c r="X554" s="70"/>
    </row>
    <row r="555" spans="3:24" x14ac:dyDescent="0.25">
      <c r="C555" s="24"/>
      <c r="D555" s="24"/>
      <c r="E555" s="24"/>
      <c r="F555" s="70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  <c r="R555" s="188"/>
      <c r="S555" s="183"/>
      <c r="T555" s="183"/>
      <c r="U555" s="183"/>
      <c r="V555" s="183"/>
      <c r="W555" s="24"/>
      <c r="X555" s="70"/>
    </row>
    <row r="556" spans="3:24" x14ac:dyDescent="0.25">
      <c r="C556" s="24"/>
      <c r="D556" s="24"/>
      <c r="E556" s="24"/>
      <c r="F556" s="70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  <c r="R556" s="188"/>
      <c r="S556" s="183"/>
      <c r="T556" s="183"/>
      <c r="U556" s="183"/>
      <c r="V556" s="183"/>
      <c r="W556" s="24"/>
      <c r="X556" s="70"/>
    </row>
    <row r="557" spans="3:24" x14ac:dyDescent="0.25">
      <c r="C557" s="24"/>
      <c r="D557" s="24"/>
      <c r="E557" s="24"/>
      <c r="F557" s="70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  <c r="R557" s="188"/>
      <c r="S557" s="183"/>
      <c r="T557" s="183"/>
      <c r="U557" s="183"/>
      <c r="V557" s="183"/>
      <c r="W557" s="24"/>
      <c r="X557" s="70"/>
    </row>
    <row r="558" spans="3:24" x14ac:dyDescent="0.25">
      <c r="C558" s="24"/>
      <c r="D558" s="24"/>
      <c r="E558" s="24"/>
      <c r="F558" s="70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  <c r="R558" s="188"/>
      <c r="S558" s="183"/>
      <c r="T558" s="183"/>
      <c r="U558" s="183"/>
      <c r="V558" s="183"/>
      <c r="W558" s="24"/>
      <c r="X558" s="70"/>
    </row>
    <row r="559" spans="3:24" x14ac:dyDescent="0.25">
      <c r="C559" s="24"/>
      <c r="D559" s="24"/>
      <c r="E559" s="24"/>
      <c r="F559" s="70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  <c r="R559" s="188"/>
      <c r="S559" s="183"/>
      <c r="T559" s="183"/>
      <c r="U559" s="183"/>
      <c r="V559" s="183"/>
      <c r="W559" s="24"/>
      <c r="X559" s="70"/>
    </row>
    <row r="560" spans="3:24" x14ac:dyDescent="0.25">
      <c r="C560" s="24"/>
      <c r="D560" s="24"/>
      <c r="E560" s="24"/>
      <c r="F560" s="70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  <c r="R560" s="188"/>
      <c r="S560" s="183"/>
      <c r="T560" s="183"/>
      <c r="U560" s="183"/>
      <c r="V560" s="183"/>
      <c r="W560" s="24"/>
      <c r="X560" s="70"/>
    </row>
    <row r="561" spans="3:24" x14ac:dyDescent="0.25">
      <c r="C561" s="24"/>
      <c r="D561" s="24"/>
      <c r="E561" s="24"/>
      <c r="F561" s="70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  <c r="R561" s="188"/>
      <c r="S561" s="183"/>
      <c r="T561" s="183"/>
      <c r="U561" s="183"/>
      <c r="V561" s="183"/>
      <c r="W561" s="24"/>
      <c r="X561" s="70"/>
    </row>
    <row r="562" spans="3:24" x14ac:dyDescent="0.25">
      <c r="C562" s="24"/>
      <c r="D562" s="24"/>
      <c r="E562" s="24"/>
      <c r="F562" s="70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  <c r="R562" s="188"/>
      <c r="S562" s="183"/>
      <c r="T562" s="183"/>
      <c r="U562" s="183"/>
      <c r="V562" s="183"/>
      <c r="W562" s="24"/>
      <c r="X562" s="70"/>
    </row>
    <row r="563" spans="3:24" x14ac:dyDescent="0.25">
      <c r="C563" s="24"/>
      <c r="D563" s="24"/>
      <c r="E563" s="24"/>
      <c r="F563" s="70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  <c r="R563" s="188"/>
      <c r="S563" s="183"/>
      <c r="T563" s="183"/>
      <c r="U563" s="183"/>
      <c r="V563" s="183"/>
      <c r="W563" s="24"/>
      <c r="X563" s="70"/>
    </row>
    <row r="564" spans="3:24" x14ac:dyDescent="0.25">
      <c r="C564" s="24"/>
      <c r="D564" s="24"/>
      <c r="E564" s="24"/>
      <c r="F564" s="70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  <c r="R564" s="188"/>
      <c r="S564" s="183"/>
      <c r="T564" s="183"/>
      <c r="U564" s="183"/>
      <c r="V564" s="183"/>
      <c r="W564" s="24"/>
      <c r="X564" s="70"/>
    </row>
    <row r="565" spans="3:24" x14ac:dyDescent="0.25">
      <c r="C565" s="24"/>
      <c r="D565" s="24"/>
      <c r="E565" s="24"/>
      <c r="F565" s="70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  <c r="R565" s="188"/>
      <c r="S565" s="183"/>
      <c r="T565" s="183"/>
      <c r="U565" s="183"/>
      <c r="V565" s="183"/>
      <c r="W565" s="24"/>
      <c r="X565" s="70"/>
    </row>
    <row r="566" spans="3:24" x14ac:dyDescent="0.25">
      <c r="C566" s="24"/>
      <c r="D566" s="24"/>
      <c r="E566" s="24"/>
      <c r="F566" s="70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188"/>
      <c r="S566" s="183"/>
      <c r="T566" s="183"/>
      <c r="U566" s="183"/>
      <c r="V566" s="183"/>
      <c r="W566" s="24"/>
      <c r="X566" s="70"/>
    </row>
    <row r="567" spans="3:24" x14ac:dyDescent="0.25">
      <c r="C567" s="24"/>
      <c r="D567" s="24"/>
      <c r="E567" s="24"/>
      <c r="F567" s="70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  <c r="R567" s="188"/>
      <c r="S567" s="183"/>
      <c r="T567" s="183"/>
      <c r="U567" s="183"/>
      <c r="V567" s="183"/>
      <c r="W567" s="24"/>
      <c r="X567" s="70"/>
    </row>
    <row r="568" spans="3:24" x14ac:dyDescent="0.25">
      <c r="C568" s="24"/>
      <c r="D568" s="24"/>
      <c r="E568" s="24"/>
      <c r="F568" s="70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  <c r="R568" s="188"/>
      <c r="S568" s="183"/>
      <c r="T568" s="183"/>
      <c r="U568" s="183"/>
      <c r="V568" s="183"/>
      <c r="W568" s="24"/>
      <c r="X568" s="70"/>
    </row>
    <row r="569" spans="3:24" x14ac:dyDescent="0.25">
      <c r="C569" s="24"/>
      <c r="D569" s="24"/>
      <c r="E569" s="24"/>
      <c r="F569" s="70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  <c r="R569" s="188"/>
      <c r="S569" s="183"/>
      <c r="T569" s="183"/>
      <c r="U569" s="183"/>
      <c r="V569" s="183"/>
      <c r="W569" s="24"/>
      <c r="X569" s="70"/>
    </row>
    <row r="570" spans="3:24" x14ac:dyDescent="0.25">
      <c r="C570" s="24"/>
      <c r="D570" s="24"/>
      <c r="E570" s="24"/>
      <c r="F570" s="70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  <c r="R570" s="188"/>
      <c r="S570" s="183"/>
      <c r="T570" s="183"/>
      <c r="U570" s="183"/>
      <c r="V570" s="183"/>
      <c r="W570" s="24"/>
      <c r="X570" s="70"/>
    </row>
    <row r="571" spans="3:24" x14ac:dyDescent="0.25">
      <c r="C571" s="24"/>
      <c r="D571" s="24"/>
      <c r="E571" s="24"/>
      <c r="F571" s="70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  <c r="R571" s="188"/>
      <c r="S571" s="183"/>
      <c r="T571" s="183"/>
      <c r="U571" s="183"/>
      <c r="V571" s="183"/>
      <c r="W571" s="24"/>
      <c r="X571" s="70"/>
    </row>
    <row r="572" spans="3:24" x14ac:dyDescent="0.25">
      <c r="C572" s="24"/>
      <c r="D572" s="24"/>
      <c r="E572" s="24"/>
      <c r="F572" s="70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  <c r="R572" s="188"/>
      <c r="S572" s="183"/>
      <c r="T572" s="183"/>
      <c r="U572" s="183"/>
      <c r="V572" s="183"/>
      <c r="W572" s="24"/>
      <c r="X572" s="70"/>
    </row>
    <row r="573" spans="3:24" x14ac:dyDescent="0.25">
      <c r="C573" s="24"/>
      <c r="D573" s="24"/>
      <c r="E573" s="24"/>
      <c r="F573" s="70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  <c r="R573" s="188"/>
      <c r="S573" s="183"/>
      <c r="T573" s="183"/>
      <c r="U573" s="183"/>
      <c r="V573" s="183"/>
      <c r="W573" s="24"/>
      <c r="X573" s="70"/>
    </row>
    <row r="574" spans="3:24" x14ac:dyDescent="0.25">
      <c r="C574" s="24"/>
      <c r="D574" s="24"/>
      <c r="E574" s="24"/>
      <c r="F574" s="70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  <c r="R574" s="188"/>
      <c r="S574" s="183"/>
      <c r="T574" s="183"/>
      <c r="U574" s="183"/>
      <c r="V574" s="183"/>
      <c r="W574" s="24"/>
      <c r="X574" s="70"/>
    </row>
    <row r="575" spans="3:24" x14ac:dyDescent="0.25">
      <c r="C575" s="24"/>
      <c r="D575" s="24"/>
      <c r="E575" s="24"/>
      <c r="F575" s="70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  <c r="R575" s="188"/>
      <c r="S575" s="183"/>
      <c r="T575" s="183"/>
      <c r="U575" s="183"/>
      <c r="V575" s="183"/>
      <c r="W575" s="24"/>
      <c r="X575" s="70"/>
    </row>
    <row r="576" spans="3:24" x14ac:dyDescent="0.25">
      <c r="C576" s="24"/>
      <c r="D576" s="24"/>
      <c r="E576" s="24"/>
      <c r="F576" s="70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  <c r="R576" s="188"/>
      <c r="S576" s="183"/>
      <c r="T576" s="183"/>
      <c r="U576" s="183"/>
      <c r="V576" s="183"/>
      <c r="W576" s="24"/>
      <c r="X576" s="70"/>
    </row>
    <row r="577" spans="3:24" x14ac:dyDescent="0.25">
      <c r="C577" s="24"/>
      <c r="D577" s="24"/>
      <c r="E577" s="24"/>
      <c r="F577" s="70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  <c r="R577" s="188"/>
      <c r="S577" s="183"/>
      <c r="T577" s="183"/>
      <c r="U577" s="183"/>
      <c r="V577" s="183"/>
      <c r="W577" s="24"/>
      <c r="X577" s="70"/>
    </row>
    <row r="578" spans="3:24" x14ac:dyDescent="0.25">
      <c r="C578" s="24"/>
      <c r="D578" s="24"/>
      <c r="E578" s="24"/>
      <c r="F578" s="70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  <c r="R578" s="188"/>
      <c r="S578" s="183"/>
      <c r="T578" s="183"/>
      <c r="U578" s="183"/>
      <c r="V578" s="183"/>
      <c r="W578" s="24"/>
      <c r="X578" s="70"/>
    </row>
    <row r="579" spans="3:24" x14ac:dyDescent="0.25">
      <c r="C579" s="24"/>
      <c r="D579" s="24"/>
      <c r="E579" s="24"/>
      <c r="F579" s="70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  <c r="R579" s="188"/>
      <c r="S579" s="183"/>
      <c r="T579" s="183"/>
      <c r="U579" s="183"/>
      <c r="V579" s="183"/>
      <c r="W579" s="24"/>
      <c r="X579" s="70"/>
    </row>
    <row r="580" spans="3:24" x14ac:dyDescent="0.25">
      <c r="C580" s="24"/>
      <c r="D580" s="24"/>
      <c r="E580" s="24"/>
      <c r="F580" s="70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  <c r="R580" s="188"/>
      <c r="S580" s="183"/>
      <c r="T580" s="183"/>
      <c r="U580" s="183"/>
      <c r="V580" s="183"/>
      <c r="W580" s="24"/>
      <c r="X580" s="70"/>
    </row>
    <row r="581" spans="3:24" x14ac:dyDescent="0.25">
      <c r="C581" s="24"/>
      <c r="D581" s="24"/>
      <c r="E581" s="24"/>
      <c r="F581" s="70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  <c r="R581" s="188"/>
      <c r="S581" s="183"/>
      <c r="T581" s="183"/>
      <c r="U581" s="183"/>
      <c r="V581" s="183"/>
      <c r="W581" s="24"/>
      <c r="X581" s="70"/>
    </row>
    <row r="582" spans="3:24" x14ac:dyDescent="0.25">
      <c r="C582" s="24"/>
      <c r="D582" s="24"/>
      <c r="E582" s="24"/>
      <c r="F582" s="70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  <c r="R582" s="188"/>
      <c r="S582" s="183"/>
      <c r="T582" s="183"/>
      <c r="U582" s="183"/>
      <c r="V582" s="183"/>
      <c r="W582" s="24"/>
      <c r="X582" s="70"/>
    </row>
    <row r="583" spans="3:24" x14ac:dyDescent="0.25">
      <c r="C583" s="24"/>
      <c r="D583" s="24"/>
      <c r="E583" s="24"/>
      <c r="F583" s="70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  <c r="R583" s="188"/>
      <c r="S583" s="183"/>
      <c r="T583" s="183"/>
      <c r="U583" s="183"/>
      <c r="V583" s="183"/>
      <c r="W583" s="24"/>
      <c r="X583" s="70"/>
    </row>
    <row r="584" spans="3:24" x14ac:dyDescent="0.25">
      <c r="C584" s="24"/>
      <c r="D584" s="24"/>
      <c r="E584" s="24"/>
      <c r="F584" s="70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  <c r="R584" s="188"/>
      <c r="S584" s="183"/>
      <c r="T584" s="183"/>
      <c r="U584" s="183"/>
      <c r="V584" s="183"/>
      <c r="W584" s="24"/>
      <c r="X584" s="70"/>
    </row>
    <row r="585" spans="3:24" x14ac:dyDescent="0.25">
      <c r="C585" s="24"/>
      <c r="D585" s="24"/>
      <c r="E585" s="24"/>
      <c r="F585" s="70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  <c r="R585" s="188"/>
      <c r="S585" s="183"/>
      <c r="T585" s="183"/>
      <c r="U585" s="183"/>
      <c r="V585" s="183"/>
      <c r="W585" s="24"/>
      <c r="X585" s="70"/>
    </row>
    <row r="586" spans="3:24" x14ac:dyDescent="0.25">
      <c r="C586" s="24"/>
      <c r="D586" s="24"/>
      <c r="E586" s="24"/>
      <c r="F586" s="70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  <c r="R586" s="188"/>
      <c r="S586" s="183"/>
      <c r="T586" s="183"/>
      <c r="U586" s="183"/>
      <c r="V586" s="183"/>
      <c r="W586" s="24"/>
      <c r="X586" s="70"/>
    </row>
    <row r="587" spans="3:24" x14ac:dyDescent="0.25">
      <c r="C587" s="24"/>
      <c r="D587" s="24"/>
      <c r="E587" s="24"/>
      <c r="F587" s="70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  <c r="R587" s="188"/>
      <c r="S587" s="183"/>
      <c r="T587" s="183"/>
      <c r="U587" s="183"/>
      <c r="V587" s="183"/>
      <c r="W587" s="24"/>
      <c r="X587" s="70"/>
    </row>
    <row r="588" spans="3:24" x14ac:dyDescent="0.25">
      <c r="C588" s="24"/>
      <c r="D588" s="24"/>
      <c r="E588" s="24"/>
      <c r="F588" s="70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  <c r="R588" s="188"/>
      <c r="S588" s="183"/>
      <c r="T588" s="183"/>
      <c r="U588" s="183"/>
      <c r="V588" s="183"/>
      <c r="W588" s="24"/>
      <c r="X588" s="70"/>
    </row>
    <row r="589" spans="3:24" x14ac:dyDescent="0.25">
      <c r="C589" s="24"/>
      <c r="D589" s="24"/>
      <c r="E589" s="24"/>
      <c r="F589" s="70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  <c r="R589" s="188"/>
      <c r="S589" s="183"/>
      <c r="T589" s="183"/>
      <c r="U589" s="183"/>
      <c r="V589" s="183"/>
      <c r="W589" s="24"/>
      <c r="X589" s="70"/>
    </row>
    <row r="590" spans="3:24" x14ac:dyDescent="0.25">
      <c r="C590" s="24"/>
      <c r="D590" s="24"/>
      <c r="E590" s="24"/>
      <c r="F590" s="70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  <c r="R590" s="188"/>
      <c r="S590" s="183"/>
      <c r="T590" s="183"/>
      <c r="U590" s="183"/>
      <c r="V590" s="183"/>
      <c r="W590" s="24"/>
      <c r="X590" s="70"/>
    </row>
    <row r="591" spans="3:24" x14ac:dyDescent="0.25">
      <c r="C591" s="24"/>
      <c r="D591" s="24"/>
      <c r="E591" s="24"/>
      <c r="F591" s="70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  <c r="R591" s="188"/>
      <c r="S591" s="183"/>
      <c r="T591" s="183"/>
      <c r="U591" s="183"/>
      <c r="V591" s="183"/>
      <c r="W591" s="24"/>
      <c r="X591" s="70"/>
    </row>
    <row r="592" spans="3:24" x14ac:dyDescent="0.25">
      <c r="C592" s="24"/>
      <c r="D592" s="24"/>
      <c r="E592" s="24"/>
      <c r="F592" s="70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  <c r="R592" s="188"/>
      <c r="S592" s="183"/>
      <c r="T592" s="183"/>
      <c r="U592" s="183"/>
      <c r="V592" s="183"/>
      <c r="W592" s="24"/>
      <c r="X592" s="70"/>
    </row>
    <row r="593" spans="3:24" x14ac:dyDescent="0.25">
      <c r="C593" s="24"/>
      <c r="D593" s="24"/>
      <c r="E593" s="24"/>
      <c r="F593" s="70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  <c r="R593" s="188"/>
      <c r="S593" s="183"/>
      <c r="T593" s="183"/>
      <c r="U593" s="183"/>
      <c r="V593" s="183"/>
      <c r="W593" s="24"/>
      <c r="X593" s="70"/>
    </row>
    <row r="594" spans="3:24" x14ac:dyDescent="0.25">
      <c r="C594" s="24"/>
      <c r="D594" s="24"/>
      <c r="E594" s="24"/>
      <c r="F594" s="70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  <c r="R594" s="188"/>
      <c r="S594" s="183"/>
      <c r="T594" s="183"/>
      <c r="U594" s="183"/>
      <c r="V594" s="183"/>
      <c r="W594" s="24"/>
      <c r="X594" s="70"/>
    </row>
    <row r="595" spans="3:24" x14ac:dyDescent="0.25">
      <c r="C595" s="24"/>
      <c r="D595" s="24"/>
      <c r="E595" s="24"/>
      <c r="F595" s="70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  <c r="R595" s="188"/>
      <c r="S595" s="183"/>
      <c r="T595" s="183"/>
      <c r="U595" s="183"/>
      <c r="V595" s="183"/>
      <c r="W595" s="24"/>
      <c r="X595" s="70"/>
    </row>
    <row r="596" spans="3:24" x14ac:dyDescent="0.25">
      <c r="C596" s="24"/>
      <c r="D596" s="24"/>
      <c r="E596" s="24"/>
      <c r="F596" s="70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  <c r="R596" s="188"/>
      <c r="S596" s="183"/>
      <c r="T596" s="183"/>
      <c r="U596" s="183"/>
      <c r="V596" s="183"/>
      <c r="W596" s="24"/>
      <c r="X596" s="70"/>
    </row>
    <row r="597" spans="3:24" x14ac:dyDescent="0.25">
      <c r="C597" s="24"/>
      <c r="D597" s="24"/>
      <c r="E597" s="24"/>
      <c r="F597" s="70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  <c r="R597" s="188"/>
      <c r="S597" s="183"/>
      <c r="T597" s="183"/>
      <c r="U597" s="183"/>
      <c r="V597" s="183"/>
      <c r="W597" s="24"/>
      <c r="X597" s="70"/>
    </row>
    <row r="598" spans="3:24" x14ac:dyDescent="0.25">
      <c r="C598" s="24"/>
      <c r="D598" s="24"/>
      <c r="E598" s="24"/>
      <c r="F598" s="70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  <c r="R598" s="188"/>
      <c r="S598" s="183"/>
      <c r="T598" s="183"/>
      <c r="U598" s="183"/>
      <c r="V598" s="183"/>
      <c r="W598" s="24"/>
      <c r="X598" s="70"/>
    </row>
    <row r="599" spans="3:24" x14ac:dyDescent="0.25">
      <c r="C599" s="24"/>
      <c r="D599" s="24"/>
      <c r="E599" s="24"/>
      <c r="F599" s="70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  <c r="R599" s="188"/>
      <c r="S599" s="183"/>
      <c r="T599" s="183"/>
      <c r="U599" s="183"/>
      <c r="V599" s="183"/>
      <c r="W599" s="24"/>
      <c r="X599" s="70"/>
    </row>
    <row r="600" spans="3:24" x14ac:dyDescent="0.25">
      <c r="C600" s="24"/>
      <c r="D600" s="24"/>
      <c r="E600" s="24"/>
      <c r="F600" s="70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  <c r="R600" s="188"/>
      <c r="S600" s="183"/>
      <c r="T600" s="183"/>
      <c r="U600" s="183"/>
      <c r="V600" s="183"/>
      <c r="W600" s="24"/>
      <c r="X600" s="70"/>
    </row>
    <row r="601" spans="3:24" x14ac:dyDescent="0.25">
      <c r="C601" s="24"/>
      <c r="D601" s="24"/>
      <c r="E601" s="24"/>
      <c r="F601" s="70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  <c r="R601" s="188"/>
      <c r="S601" s="183"/>
      <c r="T601" s="183"/>
      <c r="U601" s="183"/>
      <c r="V601" s="183"/>
      <c r="W601" s="24"/>
      <c r="X601" s="70"/>
    </row>
    <row r="602" spans="3:24" x14ac:dyDescent="0.25">
      <c r="C602" s="24"/>
      <c r="D602" s="24"/>
      <c r="E602" s="24"/>
      <c r="F602" s="70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  <c r="R602" s="188"/>
      <c r="S602" s="183"/>
      <c r="T602" s="183"/>
      <c r="U602" s="183"/>
      <c r="V602" s="183"/>
      <c r="W602" s="24"/>
      <c r="X602" s="70"/>
    </row>
    <row r="603" spans="3:24" x14ac:dyDescent="0.25">
      <c r="C603" s="24"/>
      <c r="D603" s="24"/>
      <c r="E603" s="24"/>
      <c r="F603" s="70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  <c r="R603" s="188"/>
      <c r="S603" s="183"/>
      <c r="T603" s="183"/>
      <c r="U603" s="183"/>
      <c r="V603" s="183"/>
      <c r="W603" s="24"/>
      <c r="X603" s="70"/>
    </row>
    <row r="604" spans="3:24" x14ac:dyDescent="0.25">
      <c r="C604" s="24"/>
      <c r="D604" s="24"/>
      <c r="E604" s="24"/>
      <c r="F604" s="70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  <c r="R604" s="188"/>
      <c r="S604" s="183"/>
      <c r="T604" s="183"/>
      <c r="U604" s="183"/>
      <c r="V604" s="183"/>
      <c r="W604" s="24"/>
      <c r="X604" s="70"/>
    </row>
    <row r="605" spans="3:24" x14ac:dyDescent="0.25">
      <c r="C605" s="24"/>
      <c r="D605" s="24"/>
      <c r="E605" s="24"/>
      <c r="F605" s="70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  <c r="R605" s="188"/>
      <c r="S605" s="183"/>
      <c r="T605" s="183"/>
      <c r="U605" s="183"/>
      <c r="V605" s="183"/>
      <c r="W605" s="24"/>
      <c r="X605" s="70"/>
    </row>
    <row r="606" spans="3:24" x14ac:dyDescent="0.25">
      <c r="C606" s="24"/>
      <c r="D606" s="24"/>
      <c r="E606" s="24"/>
      <c r="F606" s="70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  <c r="R606" s="188"/>
      <c r="S606" s="183"/>
      <c r="T606" s="183"/>
      <c r="U606" s="183"/>
      <c r="V606" s="183"/>
      <c r="W606" s="24"/>
      <c r="X606" s="70"/>
    </row>
    <row r="607" spans="3:24" x14ac:dyDescent="0.25">
      <c r="C607" s="24"/>
      <c r="D607" s="24"/>
      <c r="E607" s="24"/>
      <c r="F607" s="70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  <c r="R607" s="188"/>
      <c r="S607" s="183"/>
      <c r="T607" s="183"/>
      <c r="U607" s="183"/>
      <c r="V607" s="183"/>
      <c r="W607" s="24"/>
      <c r="X607" s="70"/>
    </row>
    <row r="608" spans="3:24" x14ac:dyDescent="0.25">
      <c r="C608" s="24"/>
      <c r="D608" s="24"/>
      <c r="E608" s="24"/>
      <c r="F608" s="70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  <c r="R608" s="188"/>
      <c r="S608" s="183"/>
      <c r="T608" s="183"/>
      <c r="U608" s="183"/>
      <c r="V608" s="183"/>
      <c r="W608" s="24"/>
      <c r="X608" s="70"/>
    </row>
    <row r="609" spans="3:24" x14ac:dyDescent="0.25">
      <c r="C609" s="24"/>
      <c r="D609" s="24"/>
      <c r="E609" s="24"/>
      <c r="F609" s="70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  <c r="R609" s="188"/>
      <c r="S609" s="183"/>
      <c r="T609" s="183"/>
      <c r="U609" s="183"/>
      <c r="V609" s="183"/>
      <c r="W609" s="24"/>
      <c r="X609" s="70"/>
    </row>
    <row r="610" spans="3:24" x14ac:dyDescent="0.25">
      <c r="C610" s="24"/>
      <c r="D610" s="24"/>
      <c r="E610" s="24"/>
      <c r="F610" s="70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  <c r="R610" s="188"/>
      <c r="S610" s="183"/>
      <c r="T610" s="183"/>
      <c r="U610" s="183"/>
      <c r="V610" s="183"/>
      <c r="W610" s="24"/>
      <c r="X610" s="70"/>
    </row>
    <row r="611" spans="3:24" x14ac:dyDescent="0.25">
      <c r="C611" s="24"/>
      <c r="D611" s="24"/>
      <c r="E611" s="24"/>
      <c r="F611" s="70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  <c r="R611" s="188"/>
      <c r="S611" s="183"/>
      <c r="T611" s="183"/>
      <c r="U611" s="183"/>
      <c r="V611" s="183"/>
      <c r="W611" s="24"/>
      <c r="X611" s="70"/>
    </row>
    <row r="612" spans="3:24" x14ac:dyDescent="0.25">
      <c r="C612" s="24"/>
      <c r="D612" s="24"/>
      <c r="E612" s="24"/>
      <c r="F612" s="70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  <c r="R612" s="188"/>
      <c r="S612" s="183"/>
      <c r="T612" s="183"/>
      <c r="U612" s="183"/>
      <c r="V612" s="183"/>
      <c r="W612" s="24"/>
      <c r="X612" s="70"/>
    </row>
    <row r="613" spans="3:24" x14ac:dyDescent="0.25">
      <c r="C613" s="24"/>
      <c r="D613" s="24"/>
      <c r="E613" s="24"/>
      <c r="F613" s="70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  <c r="R613" s="188"/>
      <c r="S613" s="183"/>
      <c r="T613" s="183"/>
      <c r="U613" s="183"/>
      <c r="V613" s="183"/>
      <c r="W613" s="24"/>
      <c r="X613" s="70"/>
    </row>
    <row r="614" spans="3:24" x14ac:dyDescent="0.25">
      <c r="C614" s="24"/>
      <c r="D614" s="24"/>
      <c r="E614" s="24"/>
      <c r="F614" s="70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  <c r="R614" s="188"/>
      <c r="S614" s="183"/>
      <c r="T614" s="183"/>
      <c r="U614" s="183"/>
      <c r="V614" s="183"/>
      <c r="W614" s="24"/>
      <c r="X614" s="70"/>
    </row>
    <row r="615" spans="3:24" x14ac:dyDescent="0.25">
      <c r="C615" s="24"/>
      <c r="D615" s="24"/>
      <c r="E615" s="24"/>
      <c r="F615" s="70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  <c r="R615" s="188"/>
      <c r="S615" s="183"/>
      <c r="T615" s="183"/>
      <c r="U615" s="183"/>
      <c r="V615" s="183"/>
      <c r="W615" s="24"/>
      <c r="X615" s="70"/>
    </row>
    <row r="616" spans="3:24" x14ac:dyDescent="0.25">
      <c r="C616" s="24"/>
      <c r="D616" s="24"/>
      <c r="E616" s="24"/>
      <c r="F616" s="70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  <c r="R616" s="188"/>
      <c r="S616" s="183"/>
      <c r="T616" s="183"/>
      <c r="U616" s="183"/>
      <c r="V616" s="183"/>
      <c r="W616" s="24"/>
      <c r="X616" s="70"/>
    </row>
    <row r="617" spans="3:24" x14ac:dyDescent="0.25">
      <c r="C617" s="24"/>
      <c r="D617" s="24"/>
      <c r="E617" s="24"/>
      <c r="F617" s="70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  <c r="R617" s="188"/>
      <c r="S617" s="183"/>
      <c r="T617" s="183"/>
      <c r="U617" s="183"/>
      <c r="V617" s="183"/>
      <c r="W617" s="24"/>
      <c r="X617" s="70"/>
    </row>
    <row r="618" spans="3:24" x14ac:dyDescent="0.25">
      <c r="C618" s="24"/>
      <c r="D618" s="24"/>
      <c r="E618" s="24"/>
      <c r="F618" s="70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  <c r="R618" s="188"/>
      <c r="S618" s="183"/>
      <c r="T618" s="183"/>
      <c r="U618" s="183"/>
      <c r="V618" s="183"/>
      <c r="W618" s="24"/>
      <c r="X618" s="70"/>
    </row>
    <row r="619" spans="3:24" x14ac:dyDescent="0.25">
      <c r="C619" s="24"/>
      <c r="D619" s="24"/>
      <c r="E619" s="24"/>
      <c r="F619" s="70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  <c r="R619" s="188"/>
      <c r="S619" s="183"/>
      <c r="T619" s="183"/>
      <c r="U619" s="183"/>
      <c r="V619" s="183"/>
      <c r="W619" s="24"/>
      <c r="X619" s="70"/>
    </row>
    <row r="620" spans="3:24" x14ac:dyDescent="0.25">
      <c r="C620" s="24"/>
      <c r="D620" s="24"/>
      <c r="E620" s="24"/>
      <c r="F620" s="70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  <c r="R620" s="188"/>
      <c r="S620" s="183"/>
      <c r="T620" s="183"/>
      <c r="U620" s="183"/>
      <c r="V620" s="183"/>
      <c r="W620" s="24"/>
      <c r="X620" s="70"/>
    </row>
    <row r="621" spans="3:24" x14ac:dyDescent="0.25">
      <c r="C621" s="24"/>
      <c r="D621" s="24"/>
      <c r="E621" s="24"/>
      <c r="F621" s="70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  <c r="R621" s="188"/>
      <c r="S621" s="183"/>
      <c r="T621" s="183"/>
      <c r="U621" s="183"/>
      <c r="V621" s="183"/>
      <c r="W621" s="24"/>
      <c r="X621" s="70"/>
    </row>
    <row r="622" spans="3:24" x14ac:dyDescent="0.25">
      <c r="C622" s="24"/>
      <c r="D622" s="24"/>
      <c r="E622" s="24"/>
      <c r="F622" s="70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  <c r="R622" s="188"/>
      <c r="S622" s="183"/>
      <c r="T622" s="183"/>
      <c r="U622" s="183"/>
      <c r="V622" s="183"/>
      <c r="W622" s="24"/>
      <c r="X622" s="70"/>
    </row>
    <row r="623" spans="3:24" x14ac:dyDescent="0.25">
      <c r="C623" s="24"/>
      <c r="D623" s="24"/>
      <c r="E623" s="24"/>
      <c r="F623" s="70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  <c r="R623" s="188"/>
      <c r="S623" s="183"/>
      <c r="T623" s="183"/>
      <c r="U623" s="183"/>
      <c r="V623" s="183"/>
      <c r="W623" s="24"/>
      <c r="X623" s="70"/>
    </row>
    <row r="624" spans="3:24" x14ac:dyDescent="0.25">
      <c r="C624" s="24"/>
      <c r="D624" s="24"/>
      <c r="E624" s="24"/>
      <c r="F624" s="70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  <c r="R624" s="188"/>
      <c r="S624" s="183"/>
      <c r="T624" s="183"/>
      <c r="U624" s="183"/>
      <c r="V624" s="183"/>
      <c r="W624" s="24"/>
      <c r="X624" s="70"/>
    </row>
    <row r="625" spans="3:24" x14ac:dyDescent="0.25">
      <c r="C625" s="24"/>
      <c r="D625" s="24"/>
      <c r="E625" s="24"/>
      <c r="F625" s="70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  <c r="R625" s="188"/>
      <c r="S625" s="183"/>
      <c r="T625" s="183"/>
      <c r="U625" s="183"/>
      <c r="V625" s="183"/>
      <c r="W625" s="24"/>
      <c r="X625" s="70"/>
    </row>
    <row r="626" spans="3:24" x14ac:dyDescent="0.25">
      <c r="C626" s="24"/>
      <c r="D626" s="24"/>
      <c r="E626" s="24"/>
      <c r="F626" s="70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  <c r="R626" s="188"/>
      <c r="S626" s="183"/>
      <c r="T626" s="183"/>
      <c r="U626" s="183"/>
      <c r="V626" s="183"/>
      <c r="W626" s="24"/>
      <c r="X626" s="70"/>
    </row>
    <row r="627" spans="3:24" x14ac:dyDescent="0.25">
      <c r="C627" s="24"/>
      <c r="D627" s="24"/>
      <c r="E627" s="24"/>
      <c r="F627" s="70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  <c r="R627" s="188"/>
      <c r="S627" s="183"/>
      <c r="T627" s="183"/>
      <c r="U627" s="183"/>
      <c r="V627" s="183"/>
      <c r="W627" s="24"/>
      <c r="X627" s="70"/>
    </row>
    <row r="628" spans="3:24" x14ac:dyDescent="0.25">
      <c r="C628" s="24"/>
      <c r="D628" s="24"/>
      <c r="E628" s="24"/>
      <c r="F628" s="70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  <c r="R628" s="188"/>
      <c r="S628" s="183"/>
      <c r="T628" s="183"/>
      <c r="U628" s="183"/>
      <c r="V628" s="183"/>
      <c r="W628" s="24"/>
      <c r="X628" s="70"/>
    </row>
    <row r="629" spans="3:24" x14ac:dyDescent="0.25">
      <c r="C629" s="24"/>
      <c r="D629" s="24"/>
      <c r="E629" s="24"/>
      <c r="F629" s="70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  <c r="R629" s="188"/>
      <c r="S629" s="183"/>
      <c r="T629" s="183"/>
      <c r="U629" s="183"/>
      <c r="V629" s="183"/>
      <c r="W629" s="24"/>
      <c r="X629" s="70"/>
    </row>
    <row r="630" spans="3:24" x14ac:dyDescent="0.25">
      <c r="C630" s="24"/>
      <c r="D630" s="24"/>
      <c r="E630" s="24"/>
      <c r="F630" s="70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  <c r="R630" s="188"/>
      <c r="S630" s="183"/>
      <c r="T630" s="183"/>
      <c r="U630" s="183"/>
      <c r="V630" s="183"/>
      <c r="W630" s="24"/>
      <c r="X630" s="70"/>
    </row>
    <row r="631" spans="3:24" x14ac:dyDescent="0.25">
      <c r="C631" s="24"/>
      <c r="D631" s="24"/>
      <c r="E631" s="24"/>
      <c r="F631" s="70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  <c r="R631" s="188"/>
      <c r="S631" s="183"/>
      <c r="T631" s="183"/>
      <c r="U631" s="183"/>
      <c r="V631" s="183"/>
      <c r="W631" s="24"/>
      <c r="X631" s="70"/>
    </row>
    <row r="632" spans="3:24" x14ac:dyDescent="0.25">
      <c r="C632" s="24"/>
      <c r="D632" s="24"/>
      <c r="E632" s="24"/>
      <c r="F632" s="70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  <c r="R632" s="188"/>
      <c r="S632" s="183"/>
      <c r="T632" s="183"/>
      <c r="U632" s="183"/>
      <c r="V632" s="183"/>
      <c r="W632" s="24"/>
      <c r="X632" s="70"/>
    </row>
    <row r="633" spans="3:24" x14ac:dyDescent="0.25">
      <c r="C633" s="24"/>
      <c r="D633" s="24"/>
      <c r="E633" s="24"/>
      <c r="F633" s="70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  <c r="R633" s="188"/>
      <c r="S633" s="183"/>
      <c r="T633" s="183"/>
      <c r="U633" s="183"/>
      <c r="V633" s="183"/>
      <c r="W633" s="24"/>
      <c r="X633" s="70"/>
    </row>
    <row r="634" spans="3:24" x14ac:dyDescent="0.25">
      <c r="C634" s="24"/>
      <c r="D634" s="24"/>
      <c r="E634" s="24"/>
      <c r="F634" s="70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  <c r="R634" s="188"/>
      <c r="S634" s="183"/>
      <c r="T634" s="183"/>
      <c r="U634" s="183"/>
      <c r="V634" s="183"/>
      <c r="W634" s="24"/>
      <c r="X634" s="70"/>
    </row>
    <row r="635" spans="3:24" x14ac:dyDescent="0.25">
      <c r="C635" s="24"/>
      <c r="D635" s="24"/>
      <c r="E635" s="24"/>
      <c r="F635" s="70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  <c r="R635" s="188"/>
      <c r="S635" s="183"/>
      <c r="T635" s="183"/>
      <c r="U635" s="183"/>
      <c r="V635" s="183"/>
      <c r="W635" s="24"/>
      <c r="X635" s="70"/>
    </row>
    <row r="636" spans="3:24" x14ac:dyDescent="0.25">
      <c r="C636" s="24"/>
      <c r="D636" s="24"/>
      <c r="E636" s="24"/>
      <c r="F636" s="70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  <c r="R636" s="188"/>
      <c r="S636" s="183"/>
      <c r="T636" s="183"/>
      <c r="U636" s="183"/>
      <c r="V636" s="183"/>
      <c r="W636" s="24"/>
      <c r="X636" s="70"/>
    </row>
    <row r="637" spans="3:24" x14ac:dyDescent="0.25">
      <c r="C637" s="24"/>
      <c r="D637" s="24"/>
      <c r="E637" s="24"/>
      <c r="F637" s="70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  <c r="R637" s="188"/>
      <c r="S637" s="183"/>
      <c r="T637" s="183"/>
      <c r="U637" s="183"/>
      <c r="V637" s="183"/>
      <c r="W637" s="24"/>
      <c r="X637" s="70"/>
    </row>
    <row r="638" spans="3:24" x14ac:dyDescent="0.25">
      <c r="C638" s="24"/>
      <c r="D638" s="24"/>
      <c r="E638" s="24"/>
      <c r="F638" s="70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  <c r="R638" s="188"/>
      <c r="S638" s="183"/>
      <c r="T638" s="183"/>
      <c r="U638" s="183"/>
      <c r="V638" s="183"/>
      <c r="W638" s="24"/>
      <c r="X638" s="70"/>
    </row>
    <row r="639" spans="3:24" x14ac:dyDescent="0.25">
      <c r="C639" s="24"/>
      <c r="D639" s="24"/>
      <c r="E639" s="24"/>
      <c r="F639" s="70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  <c r="R639" s="188"/>
      <c r="S639" s="183"/>
      <c r="T639" s="183"/>
      <c r="U639" s="183"/>
      <c r="V639" s="183"/>
      <c r="W639" s="24"/>
      <c r="X639" s="70"/>
    </row>
    <row r="640" spans="3:24" x14ac:dyDescent="0.25">
      <c r="C640" s="24"/>
      <c r="D640" s="24"/>
      <c r="E640" s="24"/>
      <c r="F640" s="70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  <c r="R640" s="188"/>
      <c r="S640" s="183"/>
      <c r="T640" s="183"/>
      <c r="U640" s="183"/>
      <c r="V640" s="183"/>
      <c r="W640" s="24"/>
      <c r="X640" s="70"/>
    </row>
    <row r="641" spans="3:24" x14ac:dyDescent="0.25">
      <c r="C641" s="24"/>
      <c r="D641" s="24"/>
      <c r="E641" s="24"/>
      <c r="F641" s="70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  <c r="R641" s="188"/>
      <c r="S641" s="183"/>
      <c r="T641" s="183"/>
      <c r="U641" s="183"/>
      <c r="V641" s="183"/>
      <c r="W641" s="24"/>
      <c r="X641" s="70"/>
    </row>
    <row r="642" spans="3:24" x14ac:dyDescent="0.25">
      <c r="C642" s="24"/>
      <c r="D642" s="24"/>
      <c r="E642" s="24"/>
      <c r="F642" s="70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  <c r="R642" s="188"/>
      <c r="S642" s="183"/>
      <c r="T642" s="183"/>
      <c r="U642" s="183"/>
      <c r="V642" s="183"/>
      <c r="W642" s="24"/>
      <c r="X642" s="70"/>
    </row>
    <row r="643" spans="3:24" x14ac:dyDescent="0.25">
      <c r="C643" s="24"/>
      <c r="D643" s="24"/>
      <c r="E643" s="24"/>
      <c r="F643" s="70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  <c r="R643" s="188"/>
      <c r="S643" s="183"/>
      <c r="T643" s="183"/>
      <c r="U643" s="183"/>
      <c r="V643" s="183"/>
      <c r="W643" s="24"/>
      <c r="X643" s="70"/>
    </row>
    <row r="644" spans="3:24" x14ac:dyDescent="0.25">
      <c r="C644" s="24"/>
      <c r="D644" s="24"/>
      <c r="E644" s="24"/>
      <c r="F644" s="70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  <c r="R644" s="188"/>
      <c r="S644" s="183"/>
      <c r="T644" s="183"/>
      <c r="U644" s="183"/>
      <c r="V644" s="183"/>
      <c r="W644" s="24"/>
      <c r="X644" s="70"/>
    </row>
    <row r="645" spans="3:24" x14ac:dyDescent="0.25">
      <c r="C645" s="24"/>
      <c r="D645" s="24"/>
      <c r="E645" s="24"/>
      <c r="F645" s="70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  <c r="R645" s="188"/>
      <c r="S645" s="183"/>
      <c r="T645" s="183"/>
      <c r="U645" s="183"/>
      <c r="V645" s="183"/>
      <c r="W645" s="24"/>
      <c r="X645" s="70"/>
    </row>
    <row r="646" spans="3:24" x14ac:dyDescent="0.25">
      <c r="C646" s="24"/>
      <c r="D646" s="24"/>
      <c r="E646" s="24"/>
      <c r="F646" s="70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  <c r="R646" s="188"/>
      <c r="S646" s="183"/>
      <c r="T646" s="183"/>
      <c r="U646" s="183"/>
      <c r="V646" s="183"/>
      <c r="W646" s="24"/>
      <c r="X646" s="70"/>
    </row>
    <row r="647" spans="3:24" x14ac:dyDescent="0.25">
      <c r="C647" s="24"/>
      <c r="D647" s="24"/>
      <c r="E647" s="24"/>
      <c r="F647" s="70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  <c r="R647" s="188"/>
      <c r="S647" s="183"/>
      <c r="T647" s="183"/>
      <c r="U647" s="183"/>
      <c r="V647" s="183"/>
      <c r="W647" s="24"/>
      <c r="X647" s="70"/>
    </row>
    <row r="648" spans="3:24" x14ac:dyDescent="0.25">
      <c r="C648" s="24"/>
      <c r="D648" s="24"/>
      <c r="E648" s="24"/>
      <c r="F648" s="70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  <c r="R648" s="188"/>
      <c r="S648" s="183"/>
      <c r="T648" s="183"/>
      <c r="U648" s="183"/>
      <c r="V648" s="183"/>
      <c r="W648" s="24"/>
      <c r="X648" s="70"/>
    </row>
    <row r="649" spans="3:24" x14ac:dyDescent="0.25">
      <c r="C649" s="24"/>
      <c r="D649" s="24"/>
      <c r="E649" s="24"/>
      <c r="F649" s="70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  <c r="R649" s="188"/>
      <c r="S649" s="183"/>
      <c r="T649" s="183"/>
      <c r="U649" s="183"/>
      <c r="V649" s="183"/>
      <c r="W649" s="24"/>
      <c r="X649" s="70"/>
    </row>
    <row r="650" spans="3:24" x14ac:dyDescent="0.25">
      <c r="C650" s="24"/>
      <c r="D650" s="24"/>
      <c r="E650" s="24"/>
      <c r="F650" s="70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  <c r="R650" s="188"/>
      <c r="S650" s="183"/>
      <c r="T650" s="183"/>
      <c r="U650" s="183"/>
      <c r="V650" s="183"/>
      <c r="W650" s="24"/>
      <c r="X650" s="70"/>
    </row>
    <row r="651" spans="3:24" x14ac:dyDescent="0.25">
      <c r="C651" s="24"/>
      <c r="D651" s="24"/>
      <c r="E651" s="24"/>
      <c r="F651" s="70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  <c r="R651" s="188"/>
      <c r="S651" s="183"/>
      <c r="T651" s="183"/>
      <c r="U651" s="183"/>
      <c r="V651" s="183"/>
      <c r="W651" s="24"/>
      <c r="X651" s="70"/>
    </row>
    <row r="652" spans="3:24" x14ac:dyDescent="0.25">
      <c r="C652" s="24"/>
      <c r="D652" s="24"/>
      <c r="E652" s="24"/>
      <c r="F652" s="70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  <c r="R652" s="188"/>
      <c r="S652" s="183"/>
      <c r="T652" s="183"/>
      <c r="U652" s="183"/>
      <c r="V652" s="183"/>
      <c r="W652" s="24"/>
      <c r="X652" s="70"/>
    </row>
    <row r="653" spans="3:24" x14ac:dyDescent="0.25">
      <c r="C653" s="24"/>
      <c r="D653" s="24"/>
      <c r="E653" s="24"/>
      <c r="F653" s="70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  <c r="R653" s="188"/>
      <c r="S653" s="183"/>
      <c r="T653" s="183"/>
      <c r="U653" s="183"/>
      <c r="V653" s="183"/>
      <c r="W653" s="24"/>
      <c r="X653" s="70"/>
    </row>
    <row r="654" spans="3:24" x14ac:dyDescent="0.25">
      <c r="C654" s="24"/>
      <c r="D654" s="24"/>
      <c r="E654" s="24"/>
      <c r="F654" s="70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  <c r="R654" s="188"/>
      <c r="S654" s="183"/>
      <c r="T654" s="183"/>
      <c r="U654" s="183"/>
      <c r="V654" s="183"/>
      <c r="W654" s="24"/>
      <c r="X654" s="70"/>
    </row>
    <row r="655" spans="3:24" x14ac:dyDescent="0.25">
      <c r="C655" s="24"/>
      <c r="D655" s="24"/>
      <c r="E655" s="24"/>
      <c r="F655" s="70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  <c r="R655" s="188"/>
      <c r="S655" s="183"/>
      <c r="T655" s="183"/>
      <c r="U655" s="183"/>
      <c r="V655" s="183"/>
      <c r="W655" s="24"/>
      <c r="X655" s="70"/>
    </row>
    <row r="656" spans="3:24" x14ac:dyDescent="0.25">
      <c r="C656" s="24"/>
      <c r="D656" s="24"/>
      <c r="E656" s="24"/>
      <c r="F656" s="70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  <c r="R656" s="188"/>
      <c r="S656" s="183"/>
      <c r="T656" s="183"/>
      <c r="U656" s="183"/>
      <c r="V656" s="183"/>
      <c r="W656" s="24"/>
      <c r="X656" s="70"/>
    </row>
    <row r="657" spans="3:24" x14ac:dyDescent="0.25">
      <c r="C657" s="24"/>
      <c r="D657" s="24"/>
      <c r="E657" s="24"/>
      <c r="F657" s="70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  <c r="R657" s="188"/>
      <c r="S657" s="183"/>
      <c r="T657" s="183"/>
      <c r="U657" s="183"/>
      <c r="V657" s="183"/>
      <c r="W657" s="24"/>
      <c r="X657" s="70"/>
    </row>
    <row r="658" spans="3:24" x14ac:dyDescent="0.25">
      <c r="C658" s="24"/>
      <c r="D658" s="24"/>
      <c r="E658" s="24"/>
      <c r="F658" s="70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  <c r="R658" s="188"/>
      <c r="S658" s="183"/>
      <c r="T658" s="183"/>
      <c r="U658" s="183"/>
      <c r="V658" s="183"/>
      <c r="W658" s="24"/>
      <c r="X658" s="70"/>
    </row>
    <row r="659" spans="3:24" x14ac:dyDescent="0.25">
      <c r="C659" s="24"/>
      <c r="D659" s="24"/>
      <c r="E659" s="24"/>
      <c r="F659" s="70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  <c r="R659" s="188"/>
      <c r="S659" s="183"/>
      <c r="T659" s="183"/>
      <c r="U659" s="183"/>
      <c r="V659" s="183"/>
      <c r="W659" s="24"/>
      <c r="X659" s="70"/>
    </row>
    <row r="660" spans="3:24" x14ac:dyDescent="0.25">
      <c r="C660" s="24"/>
      <c r="D660" s="24"/>
      <c r="E660" s="24"/>
      <c r="F660" s="70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  <c r="R660" s="188"/>
      <c r="S660" s="183"/>
      <c r="T660" s="183"/>
      <c r="U660" s="183"/>
      <c r="V660" s="183"/>
      <c r="W660" s="24"/>
      <c r="X660" s="70"/>
    </row>
    <row r="661" spans="3:24" x14ac:dyDescent="0.25">
      <c r="C661" s="24"/>
      <c r="D661" s="24"/>
      <c r="E661" s="24"/>
      <c r="F661" s="70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  <c r="R661" s="188"/>
      <c r="S661" s="183"/>
      <c r="T661" s="183"/>
      <c r="U661" s="183"/>
      <c r="V661" s="183"/>
      <c r="W661" s="24"/>
      <c r="X661" s="70"/>
    </row>
    <row r="662" spans="3:24" x14ac:dyDescent="0.25">
      <c r="C662" s="24"/>
      <c r="D662" s="24"/>
      <c r="E662" s="24"/>
      <c r="F662" s="70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  <c r="R662" s="188"/>
      <c r="S662" s="183"/>
      <c r="T662" s="183"/>
      <c r="U662" s="183"/>
      <c r="V662" s="183"/>
      <c r="W662" s="24"/>
      <c r="X662" s="70"/>
    </row>
    <row r="663" spans="3:24" x14ac:dyDescent="0.25">
      <c r="C663" s="24"/>
      <c r="D663" s="24"/>
      <c r="E663" s="24"/>
      <c r="F663" s="70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  <c r="R663" s="188"/>
      <c r="S663" s="183"/>
      <c r="T663" s="183"/>
      <c r="U663" s="183"/>
      <c r="V663" s="183"/>
      <c r="W663" s="24"/>
      <c r="X663" s="70"/>
    </row>
    <row r="664" spans="3:24" x14ac:dyDescent="0.25">
      <c r="C664" s="24"/>
      <c r="D664" s="24"/>
      <c r="E664" s="24"/>
      <c r="F664" s="70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  <c r="R664" s="188"/>
      <c r="S664" s="183"/>
      <c r="T664" s="183"/>
      <c r="U664" s="183"/>
      <c r="V664" s="183"/>
      <c r="W664" s="24"/>
      <c r="X664" s="70"/>
    </row>
    <row r="665" spans="3:24" x14ac:dyDescent="0.25">
      <c r="C665" s="24"/>
      <c r="D665" s="24"/>
      <c r="E665" s="24"/>
      <c r="F665" s="70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  <c r="R665" s="188"/>
      <c r="S665" s="183"/>
      <c r="T665" s="183"/>
      <c r="U665" s="183"/>
      <c r="V665" s="183"/>
      <c r="W665" s="24"/>
      <c r="X665" s="70"/>
    </row>
    <row r="666" spans="3:24" x14ac:dyDescent="0.25">
      <c r="C666" s="24"/>
      <c r="D666" s="24"/>
      <c r="E666" s="24"/>
      <c r="F666" s="70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  <c r="R666" s="188"/>
      <c r="S666" s="183"/>
      <c r="T666" s="183"/>
      <c r="U666" s="183"/>
      <c r="V666" s="183"/>
      <c r="W666" s="24"/>
      <c r="X666" s="70"/>
    </row>
    <row r="667" spans="3:24" x14ac:dyDescent="0.25">
      <c r="C667" s="24"/>
      <c r="D667" s="24"/>
      <c r="E667" s="24"/>
      <c r="F667" s="70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  <c r="R667" s="188"/>
      <c r="S667" s="183"/>
      <c r="T667" s="183"/>
      <c r="U667" s="183"/>
      <c r="V667" s="183"/>
      <c r="W667" s="24"/>
      <c r="X667" s="70"/>
    </row>
    <row r="668" spans="3:24" x14ac:dyDescent="0.25">
      <c r="C668" s="24"/>
      <c r="D668" s="24"/>
      <c r="E668" s="24"/>
      <c r="F668" s="70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  <c r="R668" s="188"/>
      <c r="S668" s="183"/>
      <c r="T668" s="183"/>
      <c r="U668" s="183"/>
      <c r="V668" s="183"/>
      <c r="W668" s="24"/>
      <c r="X668" s="70"/>
    </row>
    <row r="669" spans="3:24" x14ac:dyDescent="0.25">
      <c r="C669" s="24"/>
      <c r="D669" s="24"/>
      <c r="E669" s="24"/>
      <c r="F669" s="70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  <c r="R669" s="188"/>
      <c r="S669" s="183"/>
      <c r="T669" s="183"/>
      <c r="U669" s="183"/>
      <c r="V669" s="183"/>
      <c r="W669" s="24"/>
      <c r="X669" s="70"/>
    </row>
    <row r="670" spans="3:24" x14ac:dyDescent="0.25">
      <c r="C670" s="24"/>
      <c r="D670" s="24"/>
      <c r="E670" s="24"/>
      <c r="F670" s="70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  <c r="R670" s="188"/>
      <c r="S670" s="183"/>
      <c r="T670" s="183"/>
      <c r="U670" s="183"/>
      <c r="V670" s="183"/>
      <c r="W670" s="24"/>
      <c r="X670" s="70"/>
    </row>
    <row r="671" spans="3:24" x14ac:dyDescent="0.25">
      <c r="C671" s="24"/>
      <c r="D671" s="24"/>
      <c r="E671" s="24"/>
      <c r="F671" s="70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  <c r="R671" s="188"/>
      <c r="S671" s="183"/>
      <c r="T671" s="183"/>
      <c r="U671" s="183"/>
      <c r="V671" s="183"/>
      <c r="W671" s="24"/>
      <c r="X671" s="70"/>
    </row>
    <row r="672" spans="3:24" x14ac:dyDescent="0.25">
      <c r="C672" s="24"/>
      <c r="D672" s="24"/>
      <c r="E672" s="24"/>
      <c r="F672" s="70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  <c r="R672" s="188"/>
      <c r="S672" s="183"/>
      <c r="T672" s="183"/>
      <c r="U672" s="183"/>
      <c r="V672" s="183"/>
      <c r="W672" s="24"/>
      <c r="X672" s="70"/>
    </row>
    <row r="673" spans="3:24" x14ac:dyDescent="0.25">
      <c r="C673" s="24"/>
      <c r="D673" s="24"/>
      <c r="E673" s="24"/>
      <c r="F673" s="70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  <c r="R673" s="188"/>
      <c r="S673" s="183"/>
      <c r="T673" s="183"/>
      <c r="U673" s="183"/>
      <c r="V673" s="183"/>
      <c r="W673" s="24"/>
      <c r="X673" s="70"/>
    </row>
    <row r="674" spans="3:24" x14ac:dyDescent="0.25">
      <c r="C674" s="24"/>
      <c r="D674" s="24"/>
      <c r="E674" s="24"/>
      <c r="F674" s="70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  <c r="R674" s="188"/>
      <c r="S674" s="183"/>
      <c r="T674" s="183"/>
      <c r="U674" s="183"/>
      <c r="V674" s="183"/>
      <c r="W674" s="24"/>
      <c r="X674" s="70"/>
    </row>
    <row r="675" spans="3:24" x14ac:dyDescent="0.25">
      <c r="C675" s="24"/>
      <c r="D675" s="24"/>
      <c r="E675" s="24"/>
      <c r="F675" s="70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  <c r="R675" s="188"/>
      <c r="S675" s="183"/>
      <c r="T675" s="183"/>
      <c r="U675" s="183"/>
      <c r="V675" s="183"/>
      <c r="W675" s="24"/>
      <c r="X675" s="70"/>
    </row>
    <row r="676" spans="3:24" x14ac:dyDescent="0.25">
      <c r="C676" s="24"/>
      <c r="D676" s="24"/>
      <c r="E676" s="24"/>
      <c r="F676" s="70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  <c r="R676" s="188"/>
      <c r="S676" s="183"/>
      <c r="T676" s="183"/>
      <c r="U676" s="183"/>
      <c r="V676" s="183"/>
      <c r="W676" s="24"/>
      <c r="X676" s="70"/>
    </row>
    <row r="677" spans="3:24" x14ac:dyDescent="0.25">
      <c r="C677" s="24"/>
      <c r="D677" s="24"/>
      <c r="E677" s="24"/>
      <c r="F677" s="70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  <c r="R677" s="188"/>
      <c r="S677" s="183"/>
      <c r="T677" s="183"/>
      <c r="U677" s="183"/>
      <c r="V677" s="183"/>
      <c r="W677" s="24"/>
      <c r="X677" s="70"/>
    </row>
    <row r="678" spans="3:24" x14ac:dyDescent="0.25">
      <c r="C678" s="24"/>
      <c r="D678" s="24"/>
      <c r="E678" s="24"/>
      <c r="F678" s="70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  <c r="R678" s="188"/>
      <c r="S678" s="183"/>
      <c r="T678" s="183"/>
      <c r="U678" s="183"/>
      <c r="V678" s="183"/>
      <c r="W678" s="24"/>
      <c r="X678" s="70"/>
    </row>
    <row r="679" spans="3:24" x14ac:dyDescent="0.25">
      <c r="C679" s="24"/>
      <c r="D679" s="24"/>
      <c r="E679" s="24"/>
      <c r="F679" s="70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  <c r="R679" s="188"/>
      <c r="S679" s="183"/>
      <c r="T679" s="183"/>
      <c r="U679" s="183"/>
      <c r="V679" s="183"/>
      <c r="W679" s="24"/>
      <c r="X679" s="70"/>
    </row>
    <row r="680" spans="3:24" x14ac:dyDescent="0.25">
      <c r="C680" s="24"/>
      <c r="D680" s="24"/>
      <c r="E680" s="24"/>
      <c r="F680" s="70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  <c r="R680" s="188"/>
      <c r="S680" s="183"/>
      <c r="T680" s="183"/>
      <c r="U680" s="183"/>
      <c r="V680" s="183"/>
      <c r="W680" s="24"/>
      <c r="X680" s="70"/>
    </row>
    <row r="681" spans="3:24" x14ac:dyDescent="0.25">
      <c r="C681" s="24"/>
      <c r="D681" s="24"/>
      <c r="E681" s="24"/>
      <c r="F681" s="70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  <c r="R681" s="188"/>
      <c r="S681" s="183"/>
      <c r="T681" s="183"/>
      <c r="U681" s="183"/>
      <c r="V681" s="183"/>
      <c r="W681" s="24"/>
      <c r="X681" s="70"/>
    </row>
    <row r="682" spans="3:24" x14ac:dyDescent="0.25">
      <c r="C682" s="24"/>
      <c r="D682" s="24"/>
      <c r="E682" s="24"/>
      <c r="F682" s="70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  <c r="R682" s="188"/>
      <c r="S682" s="183"/>
      <c r="T682" s="183"/>
      <c r="U682" s="183"/>
      <c r="V682" s="183"/>
      <c r="W682" s="24"/>
      <c r="X682" s="70"/>
    </row>
    <row r="683" spans="3:24" x14ac:dyDescent="0.25">
      <c r="C683" s="24"/>
      <c r="D683" s="24"/>
      <c r="E683" s="24"/>
      <c r="F683" s="70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  <c r="R683" s="188"/>
      <c r="S683" s="183"/>
      <c r="T683" s="183"/>
      <c r="U683" s="183"/>
      <c r="V683" s="183"/>
      <c r="W683" s="24"/>
      <c r="X683" s="70"/>
    </row>
    <row r="684" spans="3:24" x14ac:dyDescent="0.25">
      <c r="C684" s="24"/>
      <c r="D684" s="24"/>
      <c r="E684" s="24"/>
      <c r="F684" s="70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  <c r="R684" s="188"/>
      <c r="S684" s="183"/>
      <c r="T684" s="183"/>
      <c r="U684" s="183"/>
      <c r="V684" s="183"/>
      <c r="W684" s="24"/>
      <c r="X684" s="70"/>
    </row>
    <row r="685" spans="3:24" x14ac:dyDescent="0.25">
      <c r="C685" s="24"/>
      <c r="D685" s="24"/>
      <c r="E685" s="24"/>
      <c r="F685" s="70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  <c r="R685" s="188"/>
      <c r="S685" s="183"/>
      <c r="T685" s="183"/>
      <c r="U685" s="183"/>
      <c r="V685" s="183"/>
      <c r="W685" s="24"/>
      <c r="X685" s="70"/>
    </row>
    <row r="686" spans="3:24" x14ac:dyDescent="0.25">
      <c r="C686" s="24"/>
      <c r="D686" s="24"/>
      <c r="E686" s="24"/>
      <c r="F686" s="70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  <c r="R686" s="188"/>
      <c r="S686" s="183"/>
      <c r="T686" s="183"/>
      <c r="U686" s="183"/>
      <c r="V686" s="183"/>
      <c r="W686" s="24"/>
      <c r="X686" s="70"/>
    </row>
    <row r="687" spans="3:24" x14ac:dyDescent="0.25">
      <c r="C687" s="24"/>
      <c r="D687" s="24"/>
      <c r="E687" s="24"/>
      <c r="F687" s="70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  <c r="R687" s="188"/>
      <c r="S687" s="183"/>
      <c r="T687" s="183"/>
      <c r="U687" s="183"/>
      <c r="V687" s="183"/>
      <c r="W687" s="24"/>
      <c r="X687" s="70"/>
    </row>
    <row r="688" spans="3:24" x14ac:dyDescent="0.25">
      <c r="C688" s="24"/>
      <c r="D688" s="24"/>
      <c r="E688" s="24"/>
      <c r="F688" s="70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  <c r="R688" s="188"/>
      <c r="S688" s="183"/>
      <c r="T688" s="183"/>
      <c r="U688" s="183"/>
      <c r="V688" s="183"/>
      <c r="W688" s="24"/>
      <c r="X688" s="70"/>
    </row>
    <row r="689" spans="3:24" x14ac:dyDescent="0.25">
      <c r="C689" s="24"/>
      <c r="D689" s="24"/>
      <c r="E689" s="24"/>
      <c r="F689" s="70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  <c r="R689" s="188"/>
      <c r="S689" s="183"/>
      <c r="T689" s="183"/>
      <c r="U689" s="183"/>
      <c r="V689" s="183"/>
      <c r="W689" s="24"/>
      <c r="X689" s="70"/>
    </row>
    <row r="690" spans="3:24" x14ac:dyDescent="0.25">
      <c r="C690" s="24"/>
      <c r="D690" s="24"/>
      <c r="E690" s="24"/>
      <c r="F690" s="70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  <c r="R690" s="188"/>
      <c r="S690" s="183"/>
      <c r="T690" s="183"/>
      <c r="U690" s="183"/>
      <c r="V690" s="183"/>
      <c r="W690" s="24"/>
      <c r="X690" s="70"/>
    </row>
    <row r="691" spans="3:24" x14ac:dyDescent="0.25">
      <c r="C691" s="24"/>
      <c r="D691" s="24"/>
      <c r="E691" s="24"/>
      <c r="F691" s="70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  <c r="R691" s="188"/>
      <c r="S691" s="183"/>
      <c r="T691" s="183"/>
      <c r="U691" s="183"/>
      <c r="V691" s="183"/>
      <c r="W691" s="24"/>
      <c r="X691" s="70"/>
    </row>
    <row r="692" spans="3:24" x14ac:dyDescent="0.25">
      <c r="C692" s="24"/>
      <c r="D692" s="24"/>
      <c r="E692" s="24"/>
      <c r="F692" s="70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  <c r="R692" s="188"/>
      <c r="S692" s="183"/>
      <c r="T692" s="183"/>
      <c r="U692" s="183"/>
      <c r="V692" s="183"/>
      <c r="W692" s="24"/>
      <c r="X692" s="70"/>
    </row>
    <row r="693" spans="3:24" x14ac:dyDescent="0.25">
      <c r="C693" s="24"/>
      <c r="D693" s="24"/>
      <c r="E693" s="24"/>
      <c r="F693" s="70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  <c r="R693" s="188"/>
      <c r="S693" s="183"/>
      <c r="T693" s="183"/>
      <c r="U693" s="183"/>
      <c r="V693" s="183"/>
      <c r="W693" s="24"/>
      <c r="X693" s="70"/>
    </row>
    <row r="694" spans="3:24" x14ac:dyDescent="0.25">
      <c r="C694" s="24"/>
      <c r="D694" s="24"/>
      <c r="E694" s="24"/>
      <c r="F694" s="70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  <c r="R694" s="188"/>
      <c r="S694" s="183"/>
      <c r="T694" s="183"/>
      <c r="U694" s="183"/>
      <c r="V694" s="183"/>
      <c r="W694" s="24"/>
      <c r="X694" s="70"/>
    </row>
    <row r="695" spans="3:24" x14ac:dyDescent="0.25">
      <c r="C695" s="24"/>
      <c r="D695" s="24"/>
      <c r="E695" s="24"/>
      <c r="F695" s="70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  <c r="R695" s="188"/>
      <c r="S695" s="183"/>
      <c r="T695" s="183"/>
      <c r="U695" s="183"/>
      <c r="V695" s="183"/>
      <c r="W695" s="24"/>
      <c r="X695" s="70"/>
    </row>
    <row r="696" spans="3:24" x14ac:dyDescent="0.25">
      <c r="C696" s="24"/>
      <c r="D696" s="24"/>
      <c r="E696" s="24"/>
      <c r="F696" s="70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  <c r="R696" s="188"/>
      <c r="S696" s="183"/>
      <c r="T696" s="183"/>
      <c r="U696" s="183"/>
      <c r="V696" s="183"/>
      <c r="W696" s="24"/>
      <c r="X696" s="70"/>
    </row>
    <row r="697" spans="3:24" x14ac:dyDescent="0.25">
      <c r="C697" s="24"/>
      <c r="D697" s="24"/>
      <c r="E697" s="24"/>
      <c r="F697" s="70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  <c r="R697" s="188"/>
      <c r="S697" s="183"/>
      <c r="T697" s="183"/>
      <c r="U697" s="183"/>
      <c r="V697" s="183"/>
      <c r="W697" s="24"/>
      <c r="X697" s="70"/>
    </row>
    <row r="698" spans="3:24" x14ac:dyDescent="0.25">
      <c r="C698" s="24"/>
      <c r="D698" s="24"/>
      <c r="E698" s="24"/>
      <c r="F698" s="70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  <c r="R698" s="188"/>
      <c r="S698" s="183"/>
      <c r="T698" s="183"/>
      <c r="U698" s="183"/>
      <c r="V698" s="183"/>
      <c r="W698" s="24"/>
      <c r="X698" s="70"/>
    </row>
    <row r="699" spans="3:24" x14ac:dyDescent="0.25">
      <c r="C699" s="24"/>
      <c r="D699" s="24"/>
      <c r="E699" s="24"/>
      <c r="F699" s="70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  <c r="R699" s="188"/>
      <c r="S699" s="183"/>
      <c r="T699" s="183"/>
      <c r="U699" s="183"/>
      <c r="V699" s="183"/>
      <c r="W699" s="24"/>
      <c r="X699" s="70"/>
    </row>
    <row r="700" spans="3:24" x14ac:dyDescent="0.25">
      <c r="C700" s="24"/>
      <c r="D700" s="24"/>
      <c r="E700" s="24"/>
      <c r="F700" s="70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  <c r="R700" s="188"/>
      <c r="S700" s="183"/>
      <c r="T700" s="183"/>
      <c r="U700" s="183"/>
      <c r="V700" s="183"/>
      <c r="W700" s="24"/>
      <c r="X700" s="70"/>
    </row>
    <row r="701" spans="3:24" x14ac:dyDescent="0.25">
      <c r="C701" s="24"/>
      <c r="D701" s="24"/>
      <c r="E701" s="24"/>
      <c r="F701" s="70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  <c r="R701" s="188"/>
      <c r="S701" s="183"/>
      <c r="T701" s="183"/>
      <c r="U701" s="183"/>
      <c r="V701" s="183"/>
      <c r="W701" s="24"/>
      <c r="X701" s="70"/>
    </row>
    <row r="702" spans="3:24" x14ac:dyDescent="0.25">
      <c r="C702" s="24"/>
      <c r="D702" s="24"/>
      <c r="E702" s="24"/>
      <c r="F702" s="70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  <c r="R702" s="188"/>
      <c r="S702" s="183"/>
      <c r="T702" s="183"/>
      <c r="U702" s="183"/>
      <c r="V702" s="183"/>
      <c r="W702" s="24"/>
      <c r="X702" s="70"/>
    </row>
    <row r="703" spans="3:24" x14ac:dyDescent="0.25">
      <c r="C703" s="24"/>
      <c r="D703" s="24"/>
      <c r="E703" s="24"/>
      <c r="F703" s="70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  <c r="R703" s="188"/>
      <c r="S703" s="183"/>
      <c r="T703" s="183"/>
      <c r="U703" s="183"/>
      <c r="V703" s="183"/>
      <c r="W703" s="24"/>
      <c r="X703" s="70"/>
    </row>
    <row r="704" spans="3:24" x14ac:dyDescent="0.25">
      <c r="C704" s="24"/>
      <c r="D704" s="24"/>
      <c r="E704" s="24"/>
      <c r="F704" s="70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  <c r="R704" s="188"/>
      <c r="S704" s="183"/>
      <c r="T704" s="183"/>
      <c r="U704" s="183"/>
      <c r="V704" s="183"/>
      <c r="W704" s="24"/>
      <c r="X704" s="70"/>
    </row>
    <row r="705" spans="3:24" x14ac:dyDescent="0.25">
      <c r="C705" s="24"/>
      <c r="D705" s="24"/>
      <c r="E705" s="24"/>
      <c r="F705" s="70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  <c r="R705" s="188"/>
      <c r="S705" s="183"/>
      <c r="T705" s="183"/>
      <c r="U705" s="183"/>
      <c r="V705" s="183"/>
      <c r="W705" s="24"/>
      <c r="X705" s="70"/>
    </row>
    <row r="706" spans="3:24" x14ac:dyDescent="0.25">
      <c r="C706" s="24"/>
      <c r="D706" s="24"/>
      <c r="E706" s="24"/>
      <c r="F706" s="70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  <c r="R706" s="188"/>
      <c r="S706" s="183"/>
      <c r="T706" s="183"/>
      <c r="U706" s="183"/>
      <c r="V706" s="183"/>
      <c r="W706" s="24"/>
      <c r="X706" s="70"/>
    </row>
    <row r="707" spans="3:24" x14ac:dyDescent="0.25">
      <c r="C707" s="24"/>
      <c r="D707" s="24"/>
      <c r="E707" s="24"/>
      <c r="F707" s="70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  <c r="R707" s="188"/>
      <c r="S707" s="183"/>
      <c r="T707" s="183"/>
      <c r="U707" s="183"/>
      <c r="V707" s="183"/>
      <c r="W707" s="24"/>
      <c r="X707" s="70"/>
    </row>
    <row r="708" spans="3:24" x14ac:dyDescent="0.25">
      <c r="C708" s="24"/>
      <c r="D708" s="24"/>
      <c r="E708" s="24"/>
      <c r="F708" s="70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  <c r="R708" s="188"/>
      <c r="S708" s="183"/>
      <c r="T708" s="183"/>
      <c r="U708" s="183"/>
      <c r="V708" s="183"/>
      <c r="W708" s="24"/>
      <c r="X708" s="70"/>
    </row>
    <row r="709" spans="3:24" x14ac:dyDescent="0.25">
      <c r="C709" s="24"/>
      <c r="D709" s="24"/>
      <c r="E709" s="24"/>
      <c r="F709" s="70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  <c r="R709" s="188"/>
      <c r="S709" s="183"/>
      <c r="T709" s="183"/>
      <c r="U709" s="183"/>
      <c r="V709" s="183"/>
      <c r="W709" s="24"/>
      <c r="X709" s="70"/>
    </row>
    <row r="710" spans="3:24" x14ac:dyDescent="0.25">
      <c r="C710" s="24"/>
      <c r="D710" s="24"/>
      <c r="E710" s="24"/>
      <c r="F710" s="70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  <c r="R710" s="188"/>
      <c r="S710" s="183"/>
      <c r="T710" s="183"/>
      <c r="U710" s="183"/>
      <c r="V710" s="183"/>
      <c r="W710" s="24"/>
      <c r="X710" s="70"/>
    </row>
    <row r="711" spans="3:24" x14ac:dyDescent="0.25">
      <c r="C711" s="24"/>
      <c r="D711" s="24"/>
      <c r="E711" s="24"/>
      <c r="F711" s="70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  <c r="R711" s="188"/>
      <c r="S711" s="183"/>
      <c r="T711" s="183"/>
      <c r="U711" s="183"/>
      <c r="V711" s="183"/>
      <c r="W711" s="24"/>
      <c r="X711" s="70"/>
    </row>
    <row r="712" spans="3:24" x14ac:dyDescent="0.25">
      <c r="C712" s="24"/>
      <c r="D712" s="24"/>
      <c r="E712" s="24"/>
      <c r="F712" s="70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  <c r="R712" s="188"/>
      <c r="S712" s="183"/>
      <c r="T712" s="183"/>
      <c r="U712" s="183"/>
      <c r="V712" s="183"/>
      <c r="W712" s="24"/>
      <c r="X712" s="70"/>
    </row>
    <row r="713" spans="3:24" x14ac:dyDescent="0.25">
      <c r="C713" s="24"/>
      <c r="D713" s="24"/>
      <c r="E713" s="24"/>
      <c r="F713" s="70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  <c r="R713" s="188"/>
      <c r="S713" s="183"/>
      <c r="T713" s="183"/>
      <c r="U713" s="183"/>
      <c r="V713" s="183"/>
      <c r="W713" s="24"/>
      <c r="X713" s="70"/>
    </row>
    <row r="714" spans="3:24" x14ac:dyDescent="0.25">
      <c r="C714" s="24"/>
      <c r="D714" s="24"/>
      <c r="E714" s="24"/>
      <c r="F714" s="70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  <c r="R714" s="188"/>
      <c r="S714" s="183"/>
      <c r="T714" s="183"/>
      <c r="U714" s="183"/>
      <c r="V714" s="183"/>
      <c r="W714" s="24"/>
      <c r="X714" s="70"/>
    </row>
    <row r="715" spans="3:24" x14ac:dyDescent="0.25">
      <c r="C715" s="24"/>
      <c r="D715" s="24"/>
      <c r="E715" s="24"/>
      <c r="F715" s="70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  <c r="R715" s="188"/>
      <c r="S715" s="183"/>
      <c r="T715" s="183"/>
      <c r="U715" s="183"/>
      <c r="V715" s="183"/>
      <c r="W715" s="24"/>
      <c r="X715" s="70"/>
    </row>
    <row r="716" spans="3:24" x14ac:dyDescent="0.25">
      <c r="C716" s="24"/>
      <c r="D716" s="24"/>
      <c r="E716" s="24"/>
      <c r="F716" s="70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  <c r="R716" s="188"/>
      <c r="S716" s="183"/>
      <c r="T716" s="183"/>
      <c r="U716" s="183"/>
      <c r="V716" s="183"/>
      <c r="W716" s="24"/>
      <c r="X716" s="70"/>
    </row>
    <row r="717" spans="3:24" x14ac:dyDescent="0.25">
      <c r="C717" s="24"/>
      <c r="D717" s="24"/>
      <c r="E717" s="24"/>
      <c r="F717" s="70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  <c r="R717" s="188"/>
      <c r="S717" s="183"/>
      <c r="T717" s="183"/>
      <c r="U717" s="183"/>
      <c r="V717" s="183"/>
      <c r="W717" s="24"/>
      <c r="X717" s="70"/>
    </row>
    <row r="718" spans="3:24" x14ac:dyDescent="0.25">
      <c r="C718" s="24"/>
      <c r="D718" s="24"/>
      <c r="E718" s="24"/>
      <c r="F718" s="70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  <c r="R718" s="188"/>
      <c r="S718" s="183"/>
      <c r="T718" s="183"/>
      <c r="U718" s="183"/>
      <c r="V718" s="183"/>
      <c r="W718" s="24"/>
      <c r="X718" s="70"/>
    </row>
    <row r="719" spans="3:24" x14ac:dyDescent="0.25">
      <c r="C719" s="24"/>
      <c r="D719" s="24"/>
      <c r="E719" s="24"/>
      <c r="F719" s="70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  <c r="R719" s="188"/>
      <c r="S719" s="183"/>
      <c r="T719" s="183"/>
      <c r="U719" s="183"/>
      <c r="V719" s="183"/>
      <c r="W719" s="24"/>
      <c r="X719" s="70"/>
    </row>
    <row r="720" spans="3:24" x14ac:dyDescent="0.25">
      <c r="C720" s="24"/>
      <c r="D720" s="24"/>
      <c r="E720" s="24"/>
      <c r="F720" s="70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  <c r="R720" s="188"/>
      <c r="S720" s="183"/>
      <c r="T720" s="183"/>
      <c r="U720" s="183"/>
      <c r="V720" s="183"/>
      <c r="W720" s="24"/>
      <c r="X720" s="70"/>
    </row>
    <row r="721" spans="3:24" x14ac:dyDescent="0.25">
      <c r="C721" s="24"/>
      <c r="D721" s="24"/>
      <c r="E721" s="24"/>
      <c r="F721" s="70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  <c r="R721" s="188"/>
      <c r="S721" s="183"/>
      <c r="T721" s="183"/>
      <c r="U721" s="183"/>
      <c r="V721" s="183"/>
      <c r="W721" s="24"/>
      <c r="X721" s="70"/>
    </row>
    <row r="722" spans="3:24" x14ac:dyDescent="0.25">
      <c r="C722" s="24"/>
      <c r="D722" s="24"/>
      <c r="E722" s="24"/>
      <c r="F722" s="70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  <c r="R722" s="188"/>
      <c r="S722" s="183"/>
      <c r="T722" s="183"/>
      <c r="U722" s="183"/>
      <c r="V722" s="183"/>
      <c r="W722" s="24"/>
      <c r="X722" s="70"/>
    </row>
    <row r="723" spans="3:24" x14ac:dyDescent="0.25">
      <c r="C723" s="24"/>
      <c r="D723" s="24"/>
      <c r="E723" s="24"/>
      <c r="F723" s="70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  <c r="R723" s="188"/>
      <c r="S723" s="183"/>
      <c r="T723" s="183"/>
      <c r="U723" s="183"/>
      <c r="V723" s="183"/>
      <c r="W723" s="24"/>
      <c r="X723" s="70"/>
    </row>
    <row r="724" spans="3:24" x14ac:dyDescent="0.25">
      <c r="C724" s="24"/>
      <c r="D724" s="24"/>
      <c r="E724" s="24"/>
      <c r="F724" s="70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  <c r="R724" s="188"/>
      <c r="S724" s="183"/>
      <c r="T724" s="183"/>
      <c r="U724" s="183"/>
      <c r="V724" s="183"/>
      <c r="W724" s="24"/>
      <c r="X724" s="70"/>
    </row>
    <row r="725" spans="3:24" x14ac:dyDescent="0.25">
      <c r="C725" s="24"/>
      <c r="D725" s="24"/>
      <c r="E725" s="24"/>
      <c r="F725" s="70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  <c r="R725" s="188"/>
      <c r="S725" s="183"/>
      <c r="T725" s="183"/>
      <c r="U725" s="183"/>
      <c r="V725" s="183"/>
      <c r="W725" s="24"/>
      <c r="X725" s="70"/>
    </row>
    <row r="726" spans="3:24" x14ac:dyDescent="0.25">
      <c r="C726" s="24"/>
      <c r="D726" s="24"/>
      <c r="E726" s="24"/>
      <c r="F726" s="70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  <c r="R726" s="188"/>
      <c r="S726" s="183"/>
      <c r="T726" s="183"/>
      <c r="U726" s="183"/>
      <c r="V726" s="183"/>
      <c r="W726" s="24"/>
      <c r="X726" s="70"/>
    </row>
    <row r="727" spans="3:24" x14ac:dyDescent="0.25">
      <c r="C727" s="24"/>
      <c r="D727" s="24"/>
      <c r="E727" s="24"/>
      <c r="F727" s="70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  <c r="R727" s="188"/>
      <c r="S727" s="183"/>
      <c r="T727" s="183"/>
      <c r="U727" s="183"/>
      <c r="V727" s="183"/>
      <c r="W727" s="24"/>
      <c r="X727" s="70"/>
    </row>
    <row r="728" spans="3:24" x14ac:dyDescent="0.25">
      <c r="C728" s="24"/>
      <c r="D728" s="24"/>
      <c r="E728" s="24"/>
      <c r="F728" s="70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  <c r="R728" s="188"/>
      <c r="S728" s="183"/>
      <c r="T728" s="183"/>
      <c r="U728" s="183"/>
      <c r="V728" s="183"/>
      <c r="W728" s="24"/>
      <c r="X728" s="70"/>
    </row>
    <row r="729" spans="3:24" x14ac:dyDescent="0.25">
      <c r="C729" s="24"/>
      <c r="D729" s="24"/>
      <c r="E729" s="24"/>
      <c r="F729" s="70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  <c r="R729" s="188"/>
      <c r="S729" s="183"/>
      <c r="T729" s="183"/>
      <c r="U729" s="183"/>
      <c r="V729" s="183"/>
      <c r="W729" s="24"/>
      <c r="X729" s="70"/>
    </row>
    <row r="730" spans="3:24" x14ac:dyDescent="0.25">
      <c r="C730" s="24"/>
      <c r="D730" s="24"/>
      <c r="E730" s="24"/>
      <c r="F730" s="70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  <c r="R730" s="188"/>
      <c r="S730" s="183"/>
      <c r="T730" s="183"/>
      <c r="U730" s="183"/>
      <c r="V730" s="183"/>
      <c r="W730" s="24"/>
      <c r="X730" s="70"/>
    </row>
    <row r="731" spans="3:24" x14ac:dyDescent="0.25">
      <c r="C731" s="24"/>
      <c r="D731" s="24"/>
      <c r="E731" s="24"/>
      <c r="F731" s="70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  <c r="R731" s="188"/>
      <c r="S731" s="183"/>
      <c r="T731" s="183"/>
      <c r="U731" s="183"/>
      <c r="V731" s="183"/>
      <c r="W731" s="24"/>
      <c r="X731" s="70"/>
    </row>
    <row r="732" spans="3:24" x14ac:dyDescent="0.25">
      <c r="C732" s="24"/>
      <c r="D732" s="24"/>
      <c r="E732" s="24"/>
      <c r="F732" s="70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  <c r="R732" s="188"/>
      <c r="S732" s="183"/>
      <c r="T732" s="183"/>
      <c r="U732" s="183"/>
      <c r="V732" s="183"/>
      <c r="W732" s="24"/>
      <c r="X732" s="70"/>
    </row>
    <row r="733" spans="3:24" x14ac:dyDescent="0.25">
      <c r="C733" s="24"/>
      <c r="D733" s="24"/>
      <c r="E733" s="24"/>
      <c r="F733" s="70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  <c r="R733" s="188"/>
      <c r="S733" s="183"/>
      <c r="T733" s="183"/>
      <c r="U733" s="183"/>
      <c r="V733" s="183"/>
      <c r="W733" s="24"/>
      <c r="X733" s="70"/>
    </row>
    <row r="734" spans="3:24" x14ac:dyDescent="0.25">
      <c r="C734" s="24"/>
      <c r="D734" s="24"/>
      <c r="E734" s="24"/>
      <c r="F734" s="70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  <c r="R734" s="188"/>
      <c r="S734" s="183"/>
      <c r="T734" s="183"/>
      <c r="U734" s="183"/>
      <c r="V734" s="183"/>
      <c r="W734" s="24"/>
      <c r="X734" s="70"/>
    </row>
    <row r="735" spans="3:24" x14ac:dyDescent="0.25">
      <c r="C735" s="24"/>
      <c r="D735" s="24"/>
      <c r="E735" s="24"/>
      <c r="F735" s="70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  <c r="R735" s="188"/>
      <c r="S735" s="183"/>
      <c r="T735" s="183"/>
      <c r="U735" s="183"/>
      <c r="V735" s="183"/>
      <c r="W735" s="24"/>
      <c r="X735" s="70"/>
    </row>
    <row r="736" spans="3:24" x14ac:dyDescent="0.25">
      <c r="C736" s="24"/>
      <c r="D736" s="24"/>
      <c r="E736" s="24"/>
      <c r="F736" s="70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  <c r="R736" s="188"/>
      <c r="S736" s="183"/>
      <c r="T736" s="183"/>
      <c r="U736" s="183"/>
      <c r="V736" s="183"/>
      <c r="W736" s="24"/>
      <c r="X736" s="70"/>
    </row>
    <row r="737" spans="3:24" x14ac:dyDescent="0.25">
      <c r="C737" s="24"/>
      <c r="D737" s="24"/>
      <c r="E737" s="24"/>
      <c r="F737" s="70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  <c r="R737" s="188"/>
      <c r="S737" s="183"/>
      <c r="T737" s="183"/>
      <c r="U737" s="183"/>
      <c r="V737" s="183"/>
      <c r="W737" s="24"/>
      <c r="X737" s="70"/>
    </row>
    <row r="738" spans="3:24" x14ac:dyDescent="0.25">
      <c r="C738" s="24"/>
      <c r="D738" s="24"/>
      <c r="E738" s="24"/>
      <c r="F738" s="70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  <c r="R738" s="188"/>
      <c r="S738" s="183"/>
      <c r="T738" s="183"/>
      <c r="U738" s="183"/>
      <c r="V738" s="183"/>
      <c r="W738" s="24"/>
      <c r="X738" s="70"/>
    </row>
    <row r="739" spans="3:24" x14ac:dyDescent="0.25">
      <c r="C739" s="24"/>
      <c r="D739" s="24"/>
      <c r="E739" s="24"/>
      <c r="F739" s="70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  <c r="R739" s="188"/>
      <c r="S739" s="183"/>
      <c r="T739" s="183"/>
      <c r="U739" s="183"/>
      <c r="V739" s="183"/>
      <c r="W739" s="24"/>
      <c r="X739" s="70"/>
    </row>
    <row r="740" spans="3:24" x14ac:dyDescent="0.25">
      <c r="C740" s="24"/>
      <c r="D740" s="24"/>
      <c r="E740" s="24"/>
      <c r="F740" s="70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  <c r="R740" s="188"/>
      <c r="S740" s="183"/>
      <c r="T740" s="183"/>
      <c r="U740" s="183"/>
      <c r="V740" s="183"/>
      <c r="W740" s="24"/>
      <c r="X740" s="70"/>
    </row>
    <row r="741" spans="3:24" x14ac:dyDescent="0.25">
      <c r="C741" s="24"/>
      <c r="D741" s="24"/>
      <c r="E741" s="24"/>
      <c r="F741" s="70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  <c r="R741" s="188"/>
      <c r="S741" s="183"/>
      <c r="T741" s="183"/>
      <c r="U741" s="183"/>
      <c r="V741" s="183"/>
      <c r="W741" s="24"/>
      <c r="X741" s="70"/>
    </row>
    <row r="742" spans="3:24" x14ac:dyDescent="0.25">
      <c r="C742" s="24"/>
      <c r="D742" s="24"/>
      <c r="E742" s="24"/>
      <c r="F742" s="70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  <c r="R742" s="188"/>
      <c r="S742" s="183"/>
      <c r="T742" s="183"/>
      <c r="U742" s="183"/>
      <c r="V742" s="183"/>
      <c r="W742" s="24"/>
      <c r="X742" s="70"/>
    </row>
    <row r="743" spans="3:24" x14ac:dyDescent="0.25">
      <c r="C743" s="24"/>
      <c r="D743" s="24"/>
      <c r="E743" s="24"/>
      <c r="F743" s="70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  <c r="R743" s="188"/>
      <c r="S743" s="183"/>
      <c r="T743" s="183"/>
      <c r="U743" s="183"/>
      <c r="V743" s="183"/>
      <c r="W743" s="24"/>
      <c r="X743" s="70"/>
    </row>
    <row r="744" spans="3:24" x14ac:dyDescent="0.25">
      <c r="C744" s="24"/>
      <c r="D744" s="24"/>
      <c r="E744" s="24"/>
      <c r="F744" s="70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  <c r="R744" s="188"/>
      <c r="S744" s="183"/>
      <c r="T744" s="183"/>
      <c r="U744" s="183"/>
      <c r="V744" s="183"/>
      <c r="W744" s="24"/>
      <c r="X744" s="70"/>
    </row>
    <row r="745" spans="3:24" x14ac:dyDescent="0.25">
      <c r="C745" s="24"/>
      <c r="D745" s="24"/>
      <c r="E745" s="24"/>
      <c r="F745" s="70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  <c r="R745" s="188"/>
      <c r="S745" s="183"/>
      <c r="T745" s="183"/>
      <c r="U745" s="183"/>
      <c r="V745" s="183"/>
      <c r="W745" s="24"/>
      <c r="X745" s="70"/>
    </row>
    <row r="746" spans="3:24" x14ac:dyDescent="0.25">
      <c r="C746" s="24"/>
      <c r="D746" s="24"/>
      <c r="E746" s="24"/>
      <c r="F746" s="70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  <c r="R746" s="188"/>
      <c r="S746" s="183"/>
      <c r="T746" s="183"/>
      <c r="U746" s="183"/>
      <c r="V746" s="183"/>
      <c r="W746" s="24"/>
      <c r="X746" s="70"/>
    </row>
    <row r="747" spans="3:24" x14ac:dyDescent="0.25">
      <c r="C747" s="24"/>
      <c r="D747" s="24"/>
      <c r="E747" s="24"/>
      <c r="F747" s="70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  <c r="R747" s="188"/>
      <c r="S747" s="183"/>
      <c r="T747" s="183"/>
      <c r="U747" s="183"/>
      <c r="V747" s="183"/>
      <c r="W747" s="24"/>
      <c r="X747" s="70"/>
    </row>
    <row r="748" spans="3:24" x14ac:dyDescent="0.25">
      <c r="C748" s="24"/>
      <c r="D748" s="24"/>
      <c r="E748" s="24"/>
      <c r="F748" s="70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  <c r="R748" s="188"/>
      <c r="S748" s="183"/>
      <c r="T748" s="183"/>
      <c r="U748" s="183"/>
      <c r="V748" s="183"/>
      <c r="W748" s="24"/>
      <c r="X748" s="70"/>
    </row>
    <row r="749" spans="3:24" x14ac:dyDescent="0.25">
      <c r="C749" s="24"/>
      <c r="D749" s="24"/>
      <c r="E749" s="24"/>
      <c r="F749" s="70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  <c r="R749" s="188"/>
      <c r="S749" s="183"/>
      <c r="T749" s="183"/>
      <c r="U749" s="183"/>
      <c r="V749" s="183"/>
      <c r="W749" s="24"/>
      <c r="X749" s="70"/>
    </row>
    <row r="750" spans="3:24" x14ac:dyDescent="0.25">
      <c r="C750" s="24"/>
      <c r="D750" s="24"/>
      <c r="E750" s="24"/>
      <c r="F750" s="70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  <c r="R750" s="188"/>
      <c r="S750" s="183"/>
      <c r="T750" s="183"/>
      <c r="U750" s="183"/>
      <c r="V750" s="183"/>
      <c r="W750" s="24"/>
      <c r="X750" s="70"/>
    </row>
    <row r="751" spans="3:24" x14ac:dyDescent="0.25">
      <c r="C751" s="24"/>
      <c r="D751" s="24"/>
      <c r="E751" s="24"/>
      <c r="F751" s="70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  <c r="R751" s="188"/>
      <c r="S751" s="183"/>
      <c r="T751" s="183"/>
      <c r="U751" s="183"/>
      <c r="V751" s="183"/>
      <c r="W751" s="24"/>
      <c r="X751" s="70"/>
    </row>
    <row r="752" spans="3:24" x14ac:dyDescent="0.25">
      <c r="C752" s="24"/>
      <c r="D752" s="24"/>
      <c r="E752" s="24"/>
      <c r="F752" s="70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  <c r="R752" s="188"/>
      <c r="S752" s="183"/>
      <c r="T752" s="183"/>
      <c r="U752" s="183"/>
      <c r="V752" s="183"/>
      <c r="W752" s="24"/>
      <c r="X752" s="70"/>
    </row>
    <row r="753" spans="3:24" x14ac:dyDescent="0.25">
      <c r="C753" s="24"/>
      <c r="D753" s="24"/>
      <c r="E753" s="24"/>
      <c r="F753" s="70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  <c r="R753" s="188"/>
      <c r="S753" s="183"/>
      <c r="T753" s="183"/>
      <c r="U753" s="183"/>
      <c r="V753" s="183"/>
      <c r="W753" s="24"/>
      <c r="X753" s="70"/>
    </row>
    <row r="754" spans="3:24" x14ac:dyDescent="0.25">
      <c r="C754" s="24"/>
      <c r="D754" s="24"/>
      <c r="E754" s="24"/>
      <c r="F754" s="70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  <c r="R754" s="188"/>
      <c r="S754" s="183"/>
      <c r="T754" s="183"/>
      <c r="U754" s="183"/>
      <c r="V754" s="183"/>
      <c r="W754" s="24"/>
      <c r="X754" s="70"/>
    </row>
    <row r="755" spans="3:24" x14ac:dyDescent="0.25">
      <c r="C755" s="24"/>
      <c r="D755" s="24"/>
      <c r="E755" s="24"/>
      <c r="F755" s="70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  <c r="R755" s="188"/>
      <c r="S755" s="183"/>
      <c r="T755" s="183"/>
      <c r="U755" s="183"/>
      <c r="V755" s="183"/>
      <c r="W755" s="24"/>
      <c r="X755" s="70"/>
    </row>
    <row r="756" spans="3:24" x14ac:dyDescent="0.25">
      <c r="C756" s="24"/>
      <c r="D756" s="24"/>
      <c r="E756" s="24"/>
      <c r="F756" s="70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  <c r="R756" s="188"/>
      <c r="S756" s="183"/>
      <c r="T756" s="183"/>
      <c r="U756" s="183"/>
      <c r="V756" s="183"/>
      <c r="W756" s="24"/>
      <c r="X756" s="70"/>
    </row>
    <row r="757" spans="3:24" x14ac:dyDescent="0.25">
      <c r="C757" s="24"/>
      <c r="D757" s="24"/>
      <c r="E757" s="24"/>
      <c r="F757" s="70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  <c r="R757" s="188"/>
      <c r="S757" s="183"/>
      <c r="T757" s="183"/>
      <c r="U757" s="183"/>
      <c r="V757" s="183"/>
      <c r="W757" s="24"/>
      <c r="X757" s="70"/>
    </row>
    <row r="758" spans="3:24" x14ac:dyDescent="0.25">
      <c r="C758" s="24"/>
      <c r="D758" s="24"/>
      <c r="E758" s="24"/>
      <c r="F758" s="70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  <c r="R758" s="188"/>
      <c r="S758" s="183"/>
      <c r="T758" s="183"/>
      <c r="U758" s="183"/>
      <c r="V758" s="183"/>
      <c r="W758" s="24"/>
      <c r="X758" s="70"/>
    </row>
    <row r="759" spans="3:24" x14ac:dyDescent="0.25">
      <c r="C759" s="24"/>
      <c r="D759" s="24"/>
      <c r="E759" s="24"/>
      <c r="F759" s="70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  <c r="R759" s="188"/>
      <c r="S759" s="183"/>
      <c r="T759" s="183"/>
      <c r="U759" s="183"/>
      <c r="V759" s="183"/>
      <c r="W759" s="24"/>
      <c r="X759" s="70"/>
    </row>
    <row r="760" spans="3:24" x14ac:dyDescent="0.25">
      <c r="C760" s="24"/>
      <c r="D760" s="24"/>
      <c r="E760" s="24"/>
      <c r="F760" s="70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  <c r="R760" s="188"/>
      <c r="S760" s="183"/>
      <c r="T760" s="183"/>
      <c r="U760" s="183"/>
      <c r="V760" s="183"/>
      <c r="W760" s="24"/>
      <c r="X760" s="70"/>
    </row>
    <row r="761" spans="3:24" x14ac:dyDescent="0.25">
      <c r="C761" s="24"/>
      <c r="D761" s="24"/>
      <c r="E761" s="24"/>
      <c r="F761" s="70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  <c r="R761" s="188"/>
      <c r="S761" s="183"/>
      <c r="T761" s="183"/>
      <c r="U761" s="183"/>
      <c r="V761" s="183"/>
      <c r="W761" s="24"/>
      <c r="X761" s="70"/>
    </row>
    <row r="762" spans="3:24" x14ac:dyDescent="0.25">
      <c r="C762" s="24"/>
      <c r="D762" s="24"/>
      <c r="E762" s="24"/>
      <c r="F762" s="70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  <c r="R762" s="188"/>
      <c r="S762" s="183"/>
      <c r="T762" s="183"/>
      <c r="U762" s="183"/>
      <c r="V762" s="183"/>
      <c r="W762" s="24"/>
      <c r="X762" s="70"/>
    </row>
    <row r="763" spans="3:24" x14ac:dyDescent="0.25">
      <c r="C763" s="24"/>
      <c r="D763" s="24"/>
      <c r="E763" s="24"/>
      <c r="F763" s="70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  <c r="R763" s="188"/>
      <c r="S763" s="183"/>
      <c r="T763" s="183"/>
      <c r="U763" s="183"/>
      <c r="V763" s="183"/>
      <c r="W763" s="24"/>
      <c r="X763" s="70"/>
    </row>
    <row r="764" spans="3:24" x14ac:dyDescent="0.25">
      <c r="C764" s="24"/>
      <c r="D764" s="24"/>
      <c r="E764" s="24"/>
      <c r="F764" s="70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  <c r="R764" s="188"/>
      <c r="S764" s="183"/>
      <c r="T764" s="183"/>
      <c r="U764" s="183"/>
      <c r="V764" s="183"/>
      <c r="W764" s="24"/>
      <c r="X764" s="70"/>
    </row>
    <row r="765" spans="3:24" x14ac:dyDescent="0.25">
      <c r="C765" s="24"/>
      <c r="D765" s="24"/>
      <c r="E765" s="24"/>
      <c r="F765" s="70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  <c r="R765" s="188"/>
      <c r="S765" s="183"/>
      <c r="T765" s="183"/>
      <c r="U765" s="183"/>
      <c r="V765" s="183"/>
      <c r="W765" s="24"/>
      <c r="X765" s="70"/>
    </row>
    <row r="766" spans="3:24" x14ac:dyDescent="0.25">
      <c r="C766" s="24"/>
      <c r="D766" s="24"/>
      <c r="E766" s="24"/>
      <c r="F766" s="70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  <c r="R766" s="188"/>
      <c r="S766" s="183"/>
      <c r="T766" s="183"/>
      <c r="U766" s="183"/>
      <c r="V766" s="183"/>
      <c r="W766" s="24"/>
      <c r="X766" s="70"/>
    </row>
    <row r="767" spans="3:24" x14ac:dyDescent="0.25">
      <c r="C767" s="24"/>
      <c r="D767" s="24"/>
      <c r="E767" s="24"/>
      <c r="F767" s="70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  <c r="R767" s="188"/>
      <c r="S767" s="183"/>
      <c r="T767" s="183"/>
      <c r="U767" s="183"/>
      <c r="V767" s="183"/>
      <c r="W767" s="24"/>
      <c r="X767" s="70"/>
    </row>
    <row r="768" spans="3:24" x14ac:dyDescent="0.25">
      <c r="C768" s="24"/>
      <c r="D768" s="24"/>
      <c r="E768" s="24"/>
      <c r="F768" s="70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  <c r="R768" s="188"/>
      <c r="S768" s="183"/>
      <c r="T768" s="183"/>
      <c r="U768" s="183"/>
      <c r="V768" s="183"/>
      <c r="W768" s="24"/>
      <c r="X768" s="70"/>
    </row>
    <row r="769" spans="3:24" x14ac:dyDescent="0.25">
      <c r="C769" s="24"/>
      <c r="D769" s="24"/>
      <c r="E769" s="24"/>
      <c r="F769" s="70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  <c r="R769" s="188"/>
      <c r="S769" s="183"/>
      <c r="T769" s="183"/>
      <c r="U769" s="183"/>
      <c r="V769" s="183"/>
      <c r="W769" s="24"/>
      <c r="X769" s="70"/>
    </row>
    <row r="770" spans="3:24" x14ac:dyDescent="0.25">
      <c r="C770" s="24"/>
      <c r="D770" s="24"/>
      <c r="E770" s="24"/>
      <c r="F770" s="70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  <c r="R770" s="188"/>
      <c r="S770" s="183"/>
      <c r="T770" s="183"/>
      <c r="U770" s="183"/>
      <c r="V770" s="183"/>
      <c r="W770" s="24"/>
      <c r="X770" s="70"/>
    </row>
    <row r="771" spans="3:24" x14ac:dyDescent="0.25">
      <c r="C771" s="24"/>
      <c r="D771" s="24"/>
      <c r="E771" s="24"/>
      <c r="F771" s="70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  <c r="R771" s="188"/>
      <c r="S771" s="183"/>
      <c r="T771" s="183"/>
      <c r="U771" s="183"/>
      <c r="V771" s="183"/>
      <c r="W771" s="24"/>
      <c r="X771" s="70"/>
    </row>
    <row r="772" spans="3:24" x14ac:dyDescent="0.25">
      <c r="C772" s="24"/>
      <c r="D772" s="24"/>
      <c r="E772" s="24"/>
      <c r="F772" s="70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  <c r="R772" s="188"/>
      <c r="S772" s="183"/>
      <c r="T772" s="183"/>
      <c r="U772" s="183"/>
      <c r="V772" s="183"/>
      <c r="W772" s="24"/>
      <c r="X772" s="70"/>
    </row>
    <row r="773" spans="3:24" x14ac:dyDescent="0.25">
      <c r="C773" s="24"/>
      <c r="D773" s="24"/>
      <c r="E773" s="24"/>
      <c r="F773" s="70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  <c r="R773" s="188"/>
      <c r="S773" s="183"/>
      <c r="T773" s="183"/>
      <c r="U773" s="183"/>
      <c r="V773" s="183"/>
      <c r="W773" s="24"/>
      <c r="X773" s="70"/>
    </row>
    <row r="774" spans="3:24" x14ac:dyDescent="0.25">
      <c r="C774" s="24"/>
      <c r="D774" s="24"/>
      <c r="E774" s="24"/>
      <c r="F774" s="70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  <c r="R774" s="188"/>
      <c r="S774" s="183"/>
      <c r="T774" s="183"/>
      <c r="U774" s="183"/>
      <c r="V774" s="183"/>
      <c r="W774" s="24"/>
      <c r="X774" s="70"/>
    </row>
    <row r="775" spans="3:24" x14ac:dyDescent="0.25">
      <c r="C775" s="24"/>
      <c r="D775" s="24"/>
      <c r="E775" s="24"/>
      <c r="F775" s="70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  <c r="R775" s="188"/>
      <c r="S775" s="183"/>
      <c r="T775" s="183"/>
      <c r="U775" s="183"/>
      <c r="V775" s="183"/>
      <c r="W775" s="24"/>
      <c r="X775" s="70"/>
    </row>
    <row r="776" spans="3:24" x14ac:dyDescent="0.25">
      <c r="C776" s="24"/>
      <c r="D776" s="24"/>
      <c r="E776" s="24"/>
      <c r="F776" s="70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  <c r="R776" s="188"/>
      <c r="S776" s="183"/>
      <c r="T776" s="183"/>
      <c r="U776" s="183"/>
      <c r="V776" s="183"/>
      <c r="W776" s="24"/>
      <c r="X776" s="70"/>
    </row>
    <row r="777" spans="3:24" x14ac:dyDescent="0.25">
      <c r="C777" s="24"/>
      <c r="D777" s="24"/>
      <c r="E777" s="24"/>
      <c r="F777" s="70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  <c r="R777" s="188"/>
      <c r="S777" s="183"/>
      <c r="T777" s="183"/>
      <c r="U777" s="183"/>
      <c r="V777" s="183"/>
      <c r="W777" s="24"/>
      <c r="X777" s="70"/>
    </row>
    <row r="778" spans="3:24" x14ac:dyDescent="0.25">
      <c r="C778" s="24"/>
      <c r="D778" s="24"/>
      <c r="E778" s="24"/>
      <c r="F778" s="70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  <c r="R778" s="188"/>
      <c r="S778" s="183"/>
      <c r="T778" s="183"/>
      <c r="U778" s="183"/>
      <c r="V778" s="183"/>
      <c r="W778" s="24"/>
      <c r="X778" s="70"/>
    </row>
    <row r="779" spans="3:24" x14ac:dyDescent="0.25">
      <c r="C779" s="24"/>
      <c r="D779" s="24"/>
      <c r="E779" s="24"/>
      <c r="F779" s="70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  <c r="R779" s="188"/>
      <c r="S779" s="183"/>
      <c r="T779" s="183"/>
      <c r="U779" s="183"/>
      <c r="V779" s="183"/>
      <c r="W779" s="24"/>
      <c r="X779" s="70"/>
    </row>
    <row r="780" spans="3:24" x14ac:dyDescent="0.25">
      <c r="C780" s="24"/>
      <c r="D780" s="24"/>
      <c r="E780" s="24"/>
      <c r="F780" s="70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  <c r="R780" s="188"/>
      <c r="S780" s="183"/>
      <c r="T780" s="183"/>
      <c r="U780" s="183"/>
      <c r="V780" s="183"/>
      <c r="W780" s="24"/>
      <c r="X780" s="70"/>
    </row>
    <row r="781" spans="3:24" x14ac:dyDescent="0.25">
      <c r="C781" s="24"/>
      <c r="D781" s="24"/>
      <c r="E781" s="24"/>
      <c r="F781" s="70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  <c r="R781" s="188"/>
      <c r="S781" s="183"/>
      <c r="T781" s="183"/>
      <c r="U781" s="183"/>
      <c r="V781" s="183"/>
      <c r="W781" s="24"/>
      <c r="X781" s="70"/>
    </row>
    <row r="782" spans="3:24" x14ac:dyDescent="0.25">
      <c r="C782" s="24"/>
      <c r="D782" s="24"/>
      <c r="E782" s="24"/>
      <c r="F782" s="70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  <c r="R782" s="188"/>
      <c r="S782" s="183"/>
      <c r="T782" s="183"/>
      <c r="U782" s="183"/>
      <c r="V782" s="183"/>
      <c r="W782" s="24"/>
      <c r="X782" s="70"/>
    </row>
    <row r="783" spans="3:24" x14ac:dyDescent="0.25">
      <c r="C783" s="24"/>
      <c r="D783" s="24"/>
      <c r="E783" s="24"/>
      <c r="F783" s="70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  <c r="R783" s="188"/>
      <c r="S783" s="183"/>
      <c r="T783" s="183"/>
      <c r="U783" s="183"/>
      <c r="V783" s="183"/>
      <c r="W783" s="24"/>
      <c r="X783" s="70"/>
    </row>
    <row r="784" spans="3:24" x14ac:dyDescent="0.25">
      <c r="C784" s="24"/>
      <c r="D784" s="24"/>
      <c r="E784" s="24"/>
      <c r="F784" s="70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  <c r="R784" s="188"/>
      <c r="S784" s="183"/>
      <c r="T784" s="183"/>
      <c r="U784" s="183"/>
      <c r="V784" s="183"/>
      <c r="W784" s="24"/>
      <c r="X784" s="70"/>
    </row>
    <row r="785" spans="3:24" x14ac:dyDescent="0.25">
      <c r="C785" s="24"/>
      <c r="D785" s="24"/>
      <c r="E785" s="24"/>
      <c r="F785" s="70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  <c r="R785" s="188"/>
      <c r="S785" s="183"/>
      <c r="T785" s="183"/>
      <c r="U785" s="183"/>
      <c r="V785" s="183"/>
      <c r="W785" s="24"/>
      <c r="X785" s="70"/>
    </row>
    <row r="786" spans="3:24" x14ac:dyDescent="0.25">
      <c r="C786" s="24"/>
      <c r="D786" s="24"/>
      <c r="E786" s="24"/>
      <c r="F786" s="70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  <c r="R786" s="188"/>
      <c r="S786" s="183"/>
      <c r="T786" s="183"/>
      <c r="U786" s="183"/>
      <c r="V786" s="183"/>
      <c r="W786" s="24"/>
      <c r="X786" s="70"/>
    </row>
    <row r="787" spans="3:24" x14ac:dyDescent="0.25">
      <c r="C787" s="24"/>
      <c r="D787" s="24"/>
      <c r="E787" s="24"/>
      <c r="F787" s="70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  <c r="R787" s="188"/>
      <c r="S787" s="183"/>
      <c r="T787" s="183"/>
      <c r="U787" s="183"/>
      <c r="V787" s="183"/>
      <c r="W787" s="24"/>
      <c r="X787" s="70"/>
    </row>
    <row r="788" spans="3:24" x14ac:dyDescent="0.25">
      <c r="C788" s="24"/>
      <c r="D788" s="24"/>
      <c r="E788" s="24"/>
      <c r="F788" s="70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  <c r="R788" s="188"/>
      <c r="S788" s="183"/>
      <c r="T788" s="183"/>
      <c r="U788" s="183"/>
      <c r="V788" s="183"/>
      <c r="W788" s="24"/>
      <c r="X788" s="70"/>
    </row>
    <row r="789" spans="3:24" x14ac:dyDescent="0.25">
      <c r="C789" s="24"/>
      <c r="D789" s="24"/>
      <c r="E789" s="24"/>
      <c r="F789" s="70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  <c r="R789" s="188"/>
      <c r="S789" s="183"/>
      <c r="T789" s="183"/>
      <c r="U789" s="183"/>
      <c r="V789" s="183"/>
      <c r="W789" s="24"/>
      <c r="X789" s="70"/>
    </row>
    <row r="790" spans="3:24" x14ac:dyDescent="0.25">
      <c r="C790" s="24"/>
      <c r="D790" s="24"/>
      <c r="E790" s="24"/>
      <c r="F790" s="70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  <c r="R790" s="188"/>
      <c r="S790" s="183"/>
      <c r="T790" s="183"/>
      <c r="U790" s="183"/>
      <c r="V790" s="183"/>
      <c r="W790" s="24"/>
      <c r="X790" s="70"/>
    </row>
    <row r="791" spans="3:24" x14ac:dyDescent="0.25">
      <c r="C791" s="24"/>
      <c r="D791" s="24"/>
      <c r="E791" s="24"/>
      <c r="F791" s="70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  <c r="R791" s="188"/>
      <c r="S791" s="183"/>
      <c r="T791" s="183"/>
      <c r="U791" s="183"/>
      <c r="V791" s="183"/>
      <c r="W791" s="24"/>
      <c r="X791" s="70"/>
    </row>
    <row r="792" spans="3:24" x14ac:dyDescent="0.25">
      <c r="C792" s="24"/>
      <c r="D792" s="24"/>
      <c r="E792" s="24"/>
      <c r="F792" s="70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  <c r="R792" s="188"/>
      <c r="S792" s="183"/>
      <c r="T792" s="183"/>
      <c r="U792" s="183"/>
      <c r="V792" s="183"/>
      <c r="W792" s="24"/>
      <c r="X792" s="70"/>
    </row>
    <row r="793" spans="3:24" x14ac:dyDescent="0.25">
      <c r="C793" s="24"/>
      <c r="D793" s="24"/>
      <c r="E793" s="24"/>
      <c r="F793" s="70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  <c r="R793" s="188"/>
      <c r="S793" s="183"/>
      <c r="T793" s="183"/>
      <c r="U793" s="183"/>
      <c r="V793" s="183"/>
      <c r="W793" s="24"/>
      <c r="X793" s="70"/>
    </row>
    <row r="794" spans="3:24" x14ac:dyDescent="0.25">
      <c r="C794" s="24"/>
      <c r="D794" s="24"/>
      <c r="E794" s="24"/>
      <c r="F794" s="70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  <c r="R794" s="188"/>
      <c r="S794" s="183"/>
      <c r="T794" s="183"/>
      <c r="U794" s="183"/>
      <c r="V794" s="183"/>
      <c r="W794" s="24"/>
      <c r="X794" s="70"/>
    </row>
    <row r="795" spans="3:24" x14ac:dyDescent="0.25">
      <c r="C795" s="24"/>
      <c r="D795" s="24"/>
      <c r="E795" s="24"/>
      <c r="F795" s="70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  <c r="R795" s="188"/>
      <c r="S795" s="183"/>
      <c r="T795" s="183"/>
      <c r="U795" s="183"/>
      <c r="V795" s="183"/>
      <c r="W795" s="24"/>
      <c r="X795" s="70"/>
    </row>
    <row r="796" spans="3:24" x14ac:dyDescent="0.25">
      <c r="C796" s="24"/>
      <c r="D796" s="24"/>
      <c r="E796" s="24"/>
      <c r="F796" s="70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  <c r="R796" s="188"/>
      <c r="S796" s="183"/>
      <c r="T796" s="183"/>
      <c r="U796" s="183"/>
      <c r="V796" s="183"/>
      <c r="W796" s="24"/>
      <c r="X796" s="70"/>
    </row>
    <row r="797" spans="3:24" x14ac:dyDescent="0.25">
      <c r="C797" s="24"/>
      <c r="D797" s="24"/>
      <c r="E797" s="24"/>
      <c r="F797" s="70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  <c r="R797" s="188"/>
      <c r="S797" s="183"/>
      <c r="T797" s="183"/>
      <c r="U797" s="183"/>
      <c r="V797" s="183"/>
      <c r="W797" s="24"/>
      <c r="X797" s="70"/>
    </row>
    <row r="798" spans="3:24" x14ac:dyDescent="0.25">
      <c r="C798" s="24"/>
      <c r="D798" s="24"/>
      <c r="E798" s="24"/>
      <c r="F798" s="70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  <c r="R798" s="188"/>
      <c r="S798" s="183"/>
      <c r="T798" s="183"/>
      <c r="U798" s="183"/>
      <c r="V798" s="183"/>
      <c r="W798" s="24"/>
      <c r="X798" s="70"/>
    </row>
    <row r="799" spans="3:24" x14ac:dyDescent="0.25">
      <c r="C799" s="24"/>
      <c r="D799" s="24"/>
      <c r="E799" s="24"/>
      <c r="F799" s="70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  <c r="R799" s="188"/>
      <c r="S799" s="183"/>
      <c r="T799" s="183"/>
      <c r="U799" s="183"/>
      <c r="V799" s="183"/>
      <c r="W799" s="24"/>
      <c r="X799" s="70"/>
    </row>
    <row r="800" spans="3:24" x14ac:dyDescent="0.25">
      <c r="C800" s="24"/>
      <c r="D800" s="24"/>
      <c r="E800" s="24"/>
      <c r="F800" s="70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  <c r="R800" s="188"/>
      <c r="S800" s="183"/>
      <c r="T800" s="183"/>
      <c r="U800" s="183"/>
      <c r="V800" s="183"/>
      <c r="W800" s="24"/>
      <c r="X800" s="70"/>
    </row>
    <row r="801" spans="3:24" x14ac:dyDescent="0.25">
      <c r="C801" s="24"/>
      <c r="D801" s="24"/>
      <c r="E801" s="24"/>
      <c r="F801" s="70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  <c r="R801" s="188"/>
      <c r="S801" s="183"/>
      <c r="T801" s="183"/>
      <c r="U801" s="183"/>
      <c r="V801" s="183"/>
      <c r="W801" s="24"/>
      <c r="X801" s="70"/>
    </row>
    <row r="802" spans="3:24" x14ac:dyDescent="0.25">
      <c r="C802" s="24"/>
      <c r="D802" s="24"/>
      <c r="E802" s="24"/>
      <c r="F802" s="70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  <c r="R802" s="188"/>
      <c r="S802" s="183"/>
      <c r="T802" s="183"/>
      <c r="U802" s="183"/>
      <c r="V802" s="183"/>
      <c r="W802" s="24"/>
      <c r="X802" s="70"/>
    </row>
    <row r="803" spans="3:24" x14ac:dyDescent="0.25">
      <c r="C803" s="24"/>
      <c r="D803" s="24"/>
      <c r="E803" s="24"/>
      <c r="F803" s="70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  <c r="R803" s="188"/>
      <c r="S803" s="183"/>
      <c r="T803" s="183"/>
      <c r="U803" s="183"/>
      <c r="V803" s="183"/>
      <c r="W803" s="24"/>
      <c r="X803" s="70"/>
    </row>
    <row r="804" spans="3:24" x14ac:dyDescent="0.25">
      <c r="C804" s="24"/>
      <c r="D804" s="24"/>
      <c r="E804" s="24"/>
      <c r="F804" s="70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  <c r="R804" s="188"/>
      <c r="S804" s="183"/>
      <c r="T804" s="183"/>
      <c r="U804" s="183"/>
      <c r="V804" s="183"/>
      <c r="W804" s="24"/>
      <c r="X804" s="70"/>
    </row>
    <row r="805" spans="3:24" x14ac:dyDescent="0.25">
      <c r="C805" s="24"/>
      <c r="D805" s="24"/>
      <c r="E805" s="24"/>
      <c r="F805" s="70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  <c r="R805" s="188"/>
      <c r="S805" s="183"/>
      <c r="T805" s="183"/>
      <c r="U805" s="183"/>
      <c r="V805" s="183"/>
      <c r="W805" s="24"/>
      <c r="X805" s="70"/>
    </row>
    <row r="806" spans="3:24" x14ac:dyDescent="0.25">
      <c r="C806" s="24"/>
      <c r="D806" s="24"/>
      <c r="E806" s="24"/>
      <c r="F806" s="70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  <c r="R806" s="188"/>
      <c r="S806" s="183"/>
      <c r="T806" s="183"/>
      <c r="U806" s="183"/>
      <c r="V806" s="183"/>
      <c r="W806" s="24"/>
      <c r="X806" s="70"/>
    </row>
    <row r="807" spans="3:24" x14ac:dyDescent="0.25">
      <c r="C807" s="24"/>
      <c r="D807" s="24"/>
      <c r="E807" s="24"/>
      <c r="F807" s="70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  <c r="R807" s="188"/>
      <c r="S807" s="183"/>
      <c r="T807" s="183"/>
      <c r="U807" s="183"/>
      <c r="V807" s="183"/>
      <c r="W807" s="24"/>
      <c r="X807" s="70"/>
    </row>
    <row r="808" spans="3:24" x14ac:dyDescent="0.25">
      <c r="C808" s="24"/>
      <c r="D808" s="24"/>
      <c r="E808" s="24"/>
      <c r="F808" s="70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  <c r="R808" s="188"/>
      <c r="S808" s="183"/>
      <c r="T808" s="183"/>
      <c r="U808" s="183"/>
      <c r="V808" s="183"/>
      <c r="W808" s="24"/>
      <c r="X808" s="70"/>
    </row>
    <row r="809" spans="3:24" x14ac:dyDescent="0.25">
      <c r="C809" s="24"/>
      <c r="D809" s="24"/>
      <c r="E809" s="24"/>
      <c r="F809" s="70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  <c r="R809" s="188"/>
      <c r="S809" s="183"/>
      <c r="T809" s="183"/>
      <c r="U809" s="183"/>
      <c r="V809" s="183"/>
      <c r="W809" s="24"/>
      <c r="X809" s="70"/>
    </row>
    <row r="810" spans="3:24" x14ac:dyDescent="0.25">
      <c r="C810" s="24"/>
      <c r="D810" s="24"/>
      <c r="E810" s="24"/>
      <c r="F810" s="70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  <c r="R810" s="188"/>
      <c r="S810" s="183"/>
      <c r="T810" s="183"/>
      <c r="U810" s="183"/>
      <c r="V810" s="183"/>
      <c r="W810" s="24"/>
      <c r="X810" s="70"/>
    </row>
    <row r="811" spans="3:24" x14ac:dyDescent="0.25">
      <c r="C811" s="24"/>
      <c r="D811" s="24"/>
      <c r="E811" s="24"/>
      <c r="F811" s="70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  <c r="R811" s="188"/>
      <c r="S811" s="183"/>
      <c r="T811" s="183"/>
      <c r="U811" s="183"/>
      <c r="V811" s="183"/>
      <c r="W811" s="24"/>
      <c r="X811" s="70"/>
    </row>
    <row r="812" spans="3:24" x14ac:dyDescent="0.25">
      <c r="C812" s="24"/>
      <c r="D812" s="24"/>
      <c r="E812" s="24"/>
      <c r="F812" s="70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  <c r="R812" s="188"/>
      <c r="S812" s="183"/>
      <c r="T812" s="183"/>
      <c r="U812" s="183"/>
      <c r="V812" s="183"/>
      <c r="W812" s="24"/>
      <c r="X812" s="70"/>
    </row>
    <row r="813" spans="3:24" x14ac:dyDescent="0.25">
      <c r="C813" s="24"/>
      <c r="D813" s="24"/>
      <c r="E813" s="24"/>
      <c r="F813" s="70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  <c r="R813" s="188"/>
      <c r="S813" s="183"/>
      <c r="T813" s="183"/>
      <c r="U813" s="183"/>
      <c r="V813" s="183"/>
      <c r="W813" s="24"/>
      <c r="X813" s="70"/>
    </row>
    <row r="814" spans="3:24" x14ac:dyDescent="0.25">
      <c r="C814" s="24"/>
      <c r="D814" s="24"/>
      <c r="E814" s="24"/>
      <c r="F814" s="70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  <c r="R814" s="188"/>
      <c r="S814" s="183"/>
      <c r="T814" s="183"/>
      <c r="U814" s="183"/>
      <c r="V814" s="183"/>
      <c r="W814" s="24"/>
      <c r="X814" s="70"/>
    </row>
    <row r="815" spans="3:24" x14ac:dyDescent="0.25">
      <c r="C815" s="24"/>
      <c r="D815" s="24"/>
      <c r="E815" s="24"/>
      <c r="F815" s="70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  <c r="R815" s="188"/>
      <c r="S815" s="183"/>
      <c r="T815" s="183"/>
      <c r="U815" s="183"/>
      <c r="V815" s="183"/>
      <c r="W815" s="24"/>
      <c r="X815" s="70"/>
    </row>
    <row r="816" spans="3:24" x14ac:dyDescent="0.25">
      <c r="C816" s="24"/>
      <c r="D816" s="24"/>
      <c r="E816" s="24"/>
      <c r="F816" s="70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  <c r="R816" s="188"/>
      <c r="S816" s="183"/>
      <c r="T816" s="183"/>
      <c r="U816" s="183"/>
      <c r="V816" s="183"/>
      <c r="W816" s="24"/>
      <c r="X816" s="70"/>
    </row>
    <row r="817" spans="3:24" x14ac:dyDescent="0.25">
      <c r="C817" s="24"/>
      <c r="D817" s="24"/>
      <c r="E817" s="24"/>
      <c r="F817" s="70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  <c r="R817" s="188"/>
      <c r="S817" s="183"/>
      <c r="T817" s="183"/>
      <c r="U817" s="183"/>
      <c r="V817" s="183"/>
      <c r="W817" s="24"/>
      <c r="X817" s="70"/>
    </row>
    <row r="818" spans="3:24" x14ac:dyDescent="0.25">
      <c r="C818" s="24"/>
      <c r="D818" s="24"/>
      <c r="E818" s="24"/>
      <c r="F818" s="70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  <c r="R818" s="188"/>
      <c r="S818" s="183"/>
      <c r="T818" s="183"/>
      <c r="U818" s="183"/>
      <c r="V818" s="183"/>
      <c r="W818" s="24"/>
      <c r="X818" s="70"/>
    </row>
    <row r="819" spans="3:24" x14ac:dyDescent="0.25">
      <c r="C819" s="24"/>
      <c r="D819" s="24"/>
      <c r="E819" s="24"/>
      <c r="F819" s="70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  <c r="R819" s="188"/>
      <c r="S819" s="183"/>
      <c r="T819" s="183"/>
      <c r="U819" s="183"/>
      <c r="V819" s="183"/>
      <c r="W819" s="24"/>
      <c r="X819" s="70"/>
    </row>
    <row r="820" spans="3:24" x14ac:dyDescent="0.25">
      <c r="C820" s="24"/>
      <c r="D820" s="24"/>
      <c r="E820" s="24"/>
      <c r="F820" s="70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  <c r="R820" s="188"/>
      <c r="S820" s="183"/>
      <c r="T820" s="183"/>
      <c r="U820" s="183"/>
      <c r="V820" s="183"/>
      <c r="W820" s="24"/>
      <c r="X820" s="70"/>
    </row>
    <row r="821" spans="3:24" x14ac:dyDescent="0.25">
      <c r="C821" s="24"/>
      <c r="D821" s="24"/>
      <c r="E821" s="24"/>
      <c r="F821" s="70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  <c r="R821" s="188"/>
      <c r="S821" s="183"/>
      <c r="T821" s="183"/>
      <c r="U821" s="183"/>
      <c r="V821" s="183"/>
      <c r="W821" s="24"/>
      <c r="X821" s="70"/>
    </row>
    <row r="822" spans="3:24" x14ac:dyDescent="0.25">
      <c r="C822" s="24"/>
      <c r="D822" s="24"/>
      <c r="E822" s="24"/>
      <c r="F822" s="70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  <c r="R822" s="188"/>
      <c r="S822" s="183"/>
      <c r="T822" s="183"/>
      <c r="U822" s="183"/>
      <c r="V822" s="183"/>
      <c r="W822" s="24"/>
      <c r="X822" s="70"/>
    </row>
    <row r="823" spans="3:24" x14ac:dyDescent="0.25">
      <c r="C823" s="24"/>
      <c r="D823" s="24"/>
      <c r="E823" s="24"/>
      <c r="F823" s="70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  <c r="R823" s="188"/>
      <c r="S823" s="183"/>
      <c r="T823" s="183"/>
      <c r="U823" s="183"/>
      <c r="V823" s="183"/>
      <c r="W823" s="24"/>
      <c r="X823" s="70"/>
    </row>
    <row r="824" spans="3:24" x14ac:dyDescent="0.25">
      <c r="C824" s="24"/>
      <c r="D824" s="24"/>
      <c r="E824" s="24"/>
      <c r="F824" s="70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  <c r="R824" s="188"/>
      <c r="S824" s="183"/>
      <c r="T824" s="183"/>
      <c r="U824" s="183"/>
      <c r="V824" s="183"/>
      <c r="W824" s="24"/>
      <c r="X824" s="70"/>
    </row>
    <row r="825" spans="3:24" x14ac:dyDescent="0.25">
      <c r="C825" s="24"/>
      <c r="D825" s="24"/>
      <c r="E825" s="24"/>
      <c r="F825" s="70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  <c r="R825" s="188"/>
      <c r="S825" s="183"/>
      <c r="T825" s="183"/>
      <c r="U825" s="183"/>
      <c r="V825" s="183"/>
      <c r="W825" s="24"/>
      <c r="X825" s="70"/>
    </row>
    <row r="826" spans="3:24" x14ac:dyDescent="0.25">
      <c r="C826" s="24"/>
      <c r="D826" s="24"/>
      <c r="E826" s="24"/>
      <c r="F826" s="70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  <c r="R826" s="188"/>
      <c r="S826" s="183"/>
      <c r="T826" s="183"/>
      <c r="U826" s="183"/>
      <c r="V826" s="183"/>
      <c r="W826" s="24"/>
      <c r="X826" s="70"/>
    </row>
    <row r="827" spans="3:24" x14ac:dyDescent="0.25">
      <c r="C827" s="24"/>
      <c r="D827" s="24"/>
      <c r="E827" s="24"/>
      <c r="F827" s="70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  <c r="R827" s="188"/>
      <c r="S827" s="183"/>
      <c r="T827" s="183"/>
      <c r="U827" s="183"/>
      <c r="V827" s="183"/>
      <c r="W827" s="24"/>
      <c r="X827" s="70"/>
    </row>
    <row r="828" spans="3:24" x14ac:dyDescent="0.25">
      <c r="C828" s="24"/>
      <c r="D828" s="24"/>
      <c r="E828" s="24"/>
      <c r="F828" s="70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  <c r="R828" s="188"/>
      <c r="S828" s="183"/>
      <c r="T828" s="183"/>
      <c r="U828" s="183"/>
      <c r="V828" s="183"/>
      <c r="W828" s="24"/>
      <c r="X828" s="70"/>
    </row>
    <row r="829" spans="3:24" x14ac:dyDescent="0.25">
      <c r="C829" s="24"/>
      <c r="D829" s="24"/>
      <c r="E829" s="24"/>
      <c r="F829" s="70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  <c r="R829" s="188"/>
      <c r="S829" s="183"/>
      <c r="T829" s="183"/>
      <c r="U829" s="183"/>
      <c r="V829" s="183"/>
      <c r="W829" s="24"/>
      <c r="X829" s="70"/>
    </row>
    <row r="830" spans="3:24" x14ac:dyDescent="0.25">
      <c r="C830" s="24"/>
      <c r="D830" s="24"/>
      <c r="E830" s="24"/>
      <c r="F830" s="70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  <c r="R830" s="188"/>
      <c r="S830" s="183"/>
      <c r="T830" s="183"/>
      <c r="U830" s="183"/>
      <c r="V830" s="183"/>
      <c r="W830" s="24"/>
      <c r="X830" s="70"/>
    </row>
  </sheetData>
  <autoFilter ref="A7:AA354"/>
  <mergeCells count="3">
    <mergeCell ref="D5:G5"/>
    <mergeCell ref="C1:W1"/>
    <mergeCell ref="R5:W5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Y342"/>
  <sheetViews>
    <sheetView showZeros="0" topLeftCell="B1" zoomScale="80" zoomScaleNormal="8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B11" sqref="B11"/>
    </sheetView>
  </sheetViews>
  <sheetFormatPr defaultColWidth="9.140625" defaultRowHeight="15" x14ac:dyDescent="0.25"/>
  <cols>
    <col min="1" max="1" width="5.5703125" style="5" hidden="1" customWidth="1"/>
    <col min="2" max="2" width="44.5703125" style="5" customWidth="1"/>
    <col min="3" max="3" width="13.7109375" style="5" customWidth="1"/>
    <col min="4" max="4" width="14.5703125" style="5" customWidth="1"/>
    <col min="5" max="5" width="13" style="91" customWidth="1"/>
    <col min="6" max="6" width="9.7109375" style="5" customWidth="1"/>
    <col min="7" max="7" width="14.5703125" style="5" hidden="1" customWidth="1"/>
    <col min="8" max="14" width="15" style="5" hidden="1" customWidth="1"/>
    <col min="15" max="16" width="17" style="5" customWidth="1"/>
    <col min="17" max="17" width="17.5703125" style="5" customWidth="1"/>
    <col min="18" max="18" width="14" style="91" customWidth="1"/>
    <col min="19" max="19" width="15.28515625" style="91" customWidth="1"/>
    <col min="20" max="20" width="14.7109375" style="91" customWidth="1"/>
    <col min="21" max="21" width="15.28515625" style="91" customWidth="1"/>
    <col min="22" max="22" width="10" style="5" customWidth="1"/>
    <col min="23" max="23" width="13.7109375" style="13" customWidth="1"/>
    <col min="24" max="24" width="9.140625" style="13" customWidth="1"/>
    <col min="25" max="259" width="9.140625" style="13"/>
    <col min="260" max="16384" width="9.140625" style="5"/>
  </cols>
  <sheetData>
    <row r="1" spans="1:259" s="34" customFormat="1" ht="36" customHeight="1" x14ac:dyDescent="0.25">
      <c r="B1" s="650" t="str">
        <f>'1 уровень'!$C$1</f>
        <v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январь-октябрь  2020</v>
      </c>
      <c r="C1" s="651"/>
      <c r="D1" s="651"/>
      <c r="E1" s="651"/>
      <c r="F1" s="651"/>
      <c r="G1" s="651"/>
      <c r="H1" s="651"/>
      <c r="I1" s="651"/>
      <c r="J1" s="651"/>
      <c r="K1" s="651"/>
      <c r="L1" s="651"/>
      <c r="M1" s="651"/>
      <c r="N1" s="651"/>
      <c r="O1" s="651"/>
      <c r="P1" s="651"/>
      <c r="Q1" s="651"/>
      <c r="R1" s="651"/>
      <c r="S1" s="651"/>
      <c r="T1" s="651"/>
      <c r="U1" s="651"/>
      <c r="V1" s="651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  <c r="BM1" s="79"/>
      <c r="BN1" s="79"/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  <c r="CA1" s="79"/>
      <c r="CB1" s="79"/>
      <c r="CC1" s="79"/>
      <c r="CD1" s="79"/>
      <c r="CE1" s="79"/>
      <c r="CF1" s="79"/>
      <c r="CG1" s="79"/>
      <c r="CH1" s="79"/>
      <c r="CI1" s="79"/>
      <c r="CJ1" s="79"/>
      <c r="CK1" s="79"/>
      <c r="CL1" s="79"/>
      <c r="CM1" s="79"/>
      <c r="CN1" s="79"/>
      <c r="CO1" s="79"/>
      <c r="CP1" s="79"/>
      <c r="CQ1" s="79"/>
      <c r="CR1" s="79"/>
      <c r="CS1" s="79"/>
      <c r="CT1" s="79"/>
      <c r="CU1" s="79"/>
      <c r="CV1" s="79"/>
      <c r="CW1" s="79"/>
      <c r="CX1" s="79"/>
      <c r="CY1" s="79"/>
      <c r="CZ1" s="79"/>
      <c r="DA1" s="79"/>
      <c r="DB1" s="79"/>
      <c r="DC1" s="79"/>
      <c r="DD1" s="79"/>
      <c r="DE1" s="79"/>
      <c r="DF1" s="79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79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79"/>
      <c r="EE1" s="79"/>
      <c r="EF1" s="79"/>
      <c r="EG1" s="79"/>
      <c r="EH1" s="79"/>
      <c r="EI1" s="79"/>
      <c r="EJ1" s="79"/>
      <c r="EK1" s="79"/>
      <c r="EL1" s="79"/>
      <c r="EM1" s="79"/>
      <c r="EN1" s="79"/>
      <c r="EO1" s="79"/>
      <c r="EP1" s="79"/>
      <c r="EQ1" s="79"/>
      <c r="ER1" s="79"/>
      <c r="ES1" s="79"/>
      <c r="ET1" s="79"/>
      <c r="EU1" s="79"/>
      <c r="EV1" s="79"/>
      <c r="EW1" s="79"/>
      <c r="EX1" s="79"/>
      <c r="EY1" s="79"/>
      <c r="EZ1" s="79"/>
      <c r="FA1" s="79"/>
      <c r="FB1" s="79"/>
      <c r="FC1" s="79"/>
      <c r="FD1" s="79"/>
      <c r="FE1" s="79"/>
      <c r="FF1" s="79"/>
      <c r="FG1" s="79"/>
      <c r="FH1" s="79"/>
      <c r="FI1" s="79"/>
      <c r="FJ1" s="79"/>
      <c r="FK1" s="79"/>
      <c r="FL1" s="79"/>
      <c r="FM1" s="79"/>
      <c r="FN1" s="79"/>
      <c r="FO1" s="79"/>
      <c r="FP1" s="79"/>
      <c r="FQ1" s="79"/>
      <c r="FR1" s="79"/>
      <c r="FS1" s="79"/>
      <c r="FT1" s="79"/>
      <c r="FU1" s="79"/>
      <c r="FV1" s="79"/>
      <c r="FW1" s="79"/>
      <c r="FX1" s="79"/>
      <c r="FY1" s="79"/>
      <c r="FZ1" s="79"/>
      <c r="GA1" s="79"/>
      <c r="GB1" s="79"/>
      <c r="GC1" s="79"/>
      <c r="GD1" s="79"/>
      <c r="GE1" s="79"/>
      <c r="GF1" s="79"/>
      <c r="GG1" s="79"/>
      <c r="GH1" s="79"/>
      <c r="GI1" s="79"/>
      <c r="GJ1" s="79"/>
      <c r="GK1" s="79"/>
      <c r="GL1" s="79"/>
      <c r="GM1" s="79"/>
      <c r="GN1" s="79"/>
      <c r="GO1" s="79"/>
      <c r="GP1" s="79"/>
      <c r="GQ1" s="79"/>
      <c r="GR1" s="79"/>
      <c r="GS1" s="79"/>
      <c r="GT1" s="79"/>
      <c r="GU1" s="79"/>
      <c r="GV1" s="79"/>
      <c r="GW1" s="79"/>
      <c r="GX1" s="79"/>
      <c r="GY1" s="79"/>
      <c r="GZ1" s="79"/>
      <c r="HA1" s="79"/>
      <c r="HB1" s="79"/>
      <c r="HC1" s="79"/>
      <c r="HD1" s="79"/>
      <c r="HE1" s="79"/>
      <c r="HF1" s="79"/>
      <c r="HG1" s="79"/>
      <c r="HH1" s="79"/>
      <c r="HI1" s="79"/>
      <c r="HJ1" s="79"/>
      <c r="HK1" s="79"/>
      <c r="HL1" s="79"/>
      <c r="HM1" s="79"/>
      <c r="HN1" s="79"/>
      <c r="HO1" s="79"/>
      <c r="HP1" s="79"/>
      <c r="HQ1" s="79"/>
      <c r="HR1" s="79"/>
      <c r="HS1" s="79"/>
      <c r="HT1" s="79"/>
      <c r="HU1" s="79"/>
      <c r="HV1" s="79"/>
      <c r="HW1" s="79"/>
      <c r="HX1" s="79"/>
      <c r="HY1" s="79"/>
      <c r="HZ1" s="79"/>
      <c r="IA1" s="79"/>
      <c r="IB1" s="79"/>
      <c r="IC1" s="79"/>
      <c r="ID1" s="79"/>
      <c r="IE1" s="79"/>
      <c r="IF1" s="79"/>
      <c r="IG1" s="79"/>
      <c r="IH1" s="79"/>
      <c r="II1" s="79"/>
      <c r="IJ1" s="79"/>
      <c r="IK1" s="79"/>
      <c r="IL1" s="79"/>
      <c r="IM1" s="79"/>
      <c r="IN1" s="79"/>
      <c r="IO1" s="79"/>
      <c r="IP1" s="79"/>
      <c r="IQ1" s="79"/>
      <c r="IR1" s="79"/>
      <c r="IS1" s="79"/>
      <c r="IT1" s="79"/>
      <c r="IU1" s="79"/>
      <c r="IV1" s="79"/>
      <c r="IW1" s="79"/>
      <c r="IX1" s="79"/>
      <c r="IY1" s="79"/>
    </row>
    <row r="2" spans="1:259" s="34" customFormat="1" ht="16.5" x14ac:dyDescent="0.25">
      <c r="B2" s="650"/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50"/>
      <c r="O2" s="650"/>
      <c r="P2" s="650"/>
      <c r="Q2" s="650"/>
      <c r="R2" s="650"/>
      <c r="S2" s="650"/>
      <c r="T2" s="650"/>
      <c r="U2" s="650"/>
      <c r="V2" s="650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/>
      <c r="EW2" s="79"/>
      <c r="EX2" s="79"/>
      <c r="EY2" s="79"/>
      <c r="EZ2" s="79"/>
      <c r="FA2" s="79"/>
      <c r="FB2" s="79"/>
      <c r="FC2" s="79"/>
      <c r="FD2" s="79"/>
      <c r="FE2" s="79"/>
      <c r="FF2" s="79"/>
      <c r="FG2" s="79"/>
      <c r="FH2" s="79"/>
      <c r="FI2" s="79"/>
      <c r="FJ2" s="79"/>
      <c r="FK2" s="79"/>
      <c r="FL2" s="79"/>
      <c r="FM2" s="79"/>
      <c r="FN2" s="79"/>
      <c r="FO2" s="79"/>
      <c r="FP2" s="79"/>
      <c r="FQ2" s="79"/>
      <c r="FR2" s="79"/>
      <c r="FS2" s="79"/>
      <c r="FT2" s="79"/>
      <c r="FU2" s="79"/>
      <c r="FV2" s="79"/>
      <c r="FW2" s="79"/>
      <c r="FX2" s="79"/>
      <c r="FY2" s="79"/>
      <c r="FZ2" s="79"/>
      <c r="GA2" s="79"/>
      <c r="GB2" s="79"/>
      <c r="GC2" s="79"/>
      <c r="GD2" s="79"/>
      <c r="GE2" s="79"/>
      <c r="GF2" s="79"/>
      <c r="GG2" s="79"/>
      <c r="GH2" s="79"/>
      <c r="GI2" s="79"/>
      <c r="GJ2" s="79"/>
      <c r="GK2" s="79"/>
      <c r="GL2" s="79"/>
      <c r="GM2" s="79"/>
      <c r="GN2" s="79"/>
      <c r="GO2" s="79"/>
      <c r="GP2" s="79"/>
      <c r="GQ2" s="79"/>
      <c r="GR2" s="79"/>
      <c r="GS2" s="79"/>
      <c r="GT2" s="79"/>
      <c r="GU2" s="79"/>
      <c r="GV2" s="79"/>
      <c r="GW2" s="79"/>
      <c r="GX2" s="79"/>
      <c r="GY2" s="79"/>
      <c r="GZ2" s="79"/>
      <c r="HA2" s="79"/>
      <c r="HB2" s="79"/>
      <c r="HC2" s="79"/>
      <c r="HD2" s="79"/>
      <c r="HE2" s="79"/>
      <c r="HF2" s="79"/>
      <c r="HG2" s="79"/>
      <c r="HH2" s="79"/>
      <c r="HI2" s="79"/>
      <c r="HJ2" s="79"/>
      <c r="HK2" s="79"/>
      <c r="HL2" s="79"/>
      <c r="HM2" s="79"/>
      <c r="HN2" s="79"/>
      <c r="HO2" s="79"/>
      <c r="HP2" s="79"/>
      <c r="HQ2" s="79"/>
      <c r="HR2" s="79"/>
      <c r="HS2" s="79"/>
      <c r="HT2" s="79"/>
      <c r="HU2" s="79"/>
      <c r="HV2" s="79"/>
      <c r="HW2" s="79"/>
      <c r="HX2" s="79"/>
      <c r="HY2" s="79"/>
      <c r="HZ2" s="79"/>
      <c r="IA2" s="79"/>
      <c r="IB2" s="79"/>
      <c r="IC2" s="79"/>
      <c r="ID2" s="79"/>
      <c r="IE2" s="79"/>
      <c r="IF2" s="79"/>
      <c r="IG2" s="79"/>
      <c r="IH2" s="79"/>
      <c r="II2" s="79"/>
      <c r="IJ2" s="79"/>
      <c r="IK2" s="79"/>
      <c r="IL2" s="79"/>
      <c r="IM2" s="79"/>
      <c r="IN2" s="79"/>
      <c r="IO2" s="79"/>
      <c r="IP2" s="79"/>
      <c r="IQ2" s="79"/>
      <c r="IR2" s="79"/>
      <c r="IS2" s="79"/>
      <c r="IT2" s="79"/>
      <c r="IU2" s="79"/>
      <c r="IV2" s="79"/>
      <c r="IW2" s="79"/>
      <c r="IX2" s="79"/>
      <c r="IY2" s="79"/>
    </row>
    <row r="3" spans="1:259" hidden="1" x14ac:dyDescent="0.25">
      <c r="B3" s="90">
        <v>10</v>
      </c>
    </row>
    <row r="4" spans="1:259" ht="15.75" thickBot="1" x14ac:dyDescent="0.3">
      <c r="B4" s="90"/>
    </row>
    <row r="5" spans="1:259" ht="15.75" thickBot="1" x14ac:dyDescent="0.3">
      <c r="B5" s="25" t="s">
        <v>0</v>
      </c>
      <c r="C5" s="647" t="s">
        <v>56</v>
      </c>
      <c r="D5" s="648"/>
      <c r="E5" s="648"/>
      <c r="F5" s="649"/>
      <c r="G5" s="647" t="s">
        <v>55</v>
      </c>
      <c r="H5" s="652"/>
      <c r="I5" s="652"/>
      <c r="J5" s="652"/>
      <c r="K5" s="652"/>
      <c r="L5" s="652"/>
      <c r="M5" s="652"/>
      <c r="N5" s="652"/>
      <c r="O5" s="652"/>
      <c r="P5" s="652"/>
      <c r="Q5" s="652"/>
      <c r="R5" s="652"/>
      <c r="S5" s="652"/>
      <c r="T5" s="652"/>
      <c r="U5" s="652"/>
      <c r="V5" s="653"/>
    </row>
    <row r="6" spans="1:259" ht="90.75" thickBot="1" x14ac:dyDescent="0.3">
      <c r="B6" s="26"/>
      <c r="C6" s="167" t="s">
        <v>137</v>
      </c>
      <c r="D6" s="167" t="str">
        <f>'1 уровень'!E6</f>
        <v>План 10 мес. 2020 г. (законченный случай)</v>
      </c>
      <c r="E6" s="167" t="s">
        <v>57</v>
      </c>
      <c r="F6" s="63" t="s">
        <v>33</v>
      </c>
      <c r="G6" s="187" t="s">
        <v>134</v>
      </c>
      <c r="H6" s="187" t="s">
        <v>135</v>
      </c>
      <c r="I6" s="187" t="s">
        <v>136</v>
      </c>
      <c r="J6" s="187" t="s">
        <v>143</v>
      </c>
      <c r="K6" s="187" t="s">
        <v>144</v>
      </c>
      <c r="L6" s="187" t="s">
        <v>145</v>
      </c>
      <c r="M6" s="187" t="s">
        <v>146</v>
      </c>
      <c r="N6" s="187" t="s">
        <v>147</v>
      </c>
      <c r="O6" s="187" t="s">
        <v>148</v>
      </c>
      <c r="P6" s="187" t="s">
        <v>151</v>
      </c>
      <c r="Q6" s="187" t="str">
        <f>'1 уровень'!R6</f>
        <v>План 10 мес. 2020 г. (тыс.руб)</v>
      </c>
      <c r="R6" s="187" t="s">
        <v>58</v>
      </c>
      <c r="S6" s="187" t="s">
        <v>84</v>
      </c>
      <c r="T6" s="187" t="s">
        <v>82</v>
      </c>
      <c r="U6" s="187" t="s">
        <v>83</v>
      </c>
      <c r="V6" s="63" t="s">
        <v>33</v>
      </c>
    </row>
    <row r="7" spans="1:259" s="13" customFormat="1" ht="15.75" thickBot="1" x14ac:dyDescent="0.3">
      <c r="B7" s="36">
        <v>1</v>
      </c>
      <c r="C7" s="36">
        <v>2</v>
      </c>
      <c r="D7" s="36">
        <v>3</v>
      </c>
      <c r="E7" s="36">
        <v>4</v>
      </c>
      <c r="F7" s="36">
        <v>5</v>
      </c>
      <c r="G7" s="36"/>
      <c r="H7" s="36"/>
      <c r="I7" s="36"/>
      <c r="J7" s="36"/>
      <c r="K7" s="36"/>
      <c r="L7" s="36"/>
      <c r="M7" s="36"/>
      <c r="N7" s="36"/>
      <c r="O7" s="36"/>
      <c r="P7" s="36"/>
      <c r="Q7" s="254">
        <v>7</v>
      </c>
      <c r="R7" s="254">
        <v>8</v>
      </c>
      <c r="S7" s="254"/>
      <c r="T7" s="254">
        <v>9</v>
      </c>
      <c r="U7" s="254">
        <v>10</v>
      </c>
      <c r="V7" s="36">
        <v>11</v>
      </c>
    </row>
    <row r="8" spans="1:259" s="13" customFormat="1" x14ac:dyDescent="0.25">
      <c r="A8" s="13">
        <v>1</v>
      </c>
      <c r="B8" s="57" t="s">
        <v>2</v>
      </c>
      <c r="C8" s="12"/>
      <c r="D8" s="12"/>
      <c r="E8" s="9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0"/>
      <c r="R8" s="77"/>
      <c r="S8" s="77"/>
      <c r="T8" s="77"/>
      <c r="U8" s="77"/>
      <c r="V8" s="10"/>
    </row>
    <row r="9" spans="1:259" ht="29.25" x14ac:dyDescent="0.25">
      <c r="A9" s="13">
        <v>1</v>
      </c>
      <c r="B9" s="95" t="s">
        <v>112</v>
      </c>
      <c r="C9" s="439"/>
      <c r="D9" s="439"/>
      <c r="E9" s="439"/>
      <c r="F9" s="439"/>
      <c r="G9" s="439"/>
      <c r="H9" s="439"/>
      <c r="I9" s="439"/>
      <c r="J9" s="439"/>
      <c r="K9" s="439"/>
      <c r="L9" s="439"/>
      <c r="M9" s="439"/>
      <c r="N9" s="439"/>
      <c r="O9" s="439"/>
      <c r="P9" s="439"/>
      <c r="Q9" s="440"/>
      <c r="R9" s="440"/>
      <c r="S9" s="440"/>
      <c r="T9" s="440"/>
      <c r="U9" s="440"/>
      <c r="V9" s="440"/>
    </row>
    <row r="10" spans="1:259" s="24" customFormat="1" ht="30" x14ac:dyDescent="0.25">
      <c r="A10" s="13">
        <v>1</v>
      </c>
      <c r="B10" s="110" t="s">
        <v>74</v>
      </c>
      <c r="C10" s="298">
        <f>SUM(C11:C14)</f>
        <v>9571</v>
      </c>
      <c r="D10" s="298">
        <f>SUM(D11:D14)</f>
        <v>6837</v>
      </c>
      <c r="E10" s="298">
        <f>SUM(E11:E14)</f>
        <v>7080</v>
      </c>
      <c r="F10" s="281">
        <f t="shared" ref="F10:F16" si="0">E10/D10*100</f>
        <v>103.55419043440106</v>
      </c>
      <c r="G10" s="441">
        <f>SUM(G11:G14)</f>
        <v>52663.10209</v>
      </c>
      <c r="H10" s="441">
        <f>SUM(H11:H14)</f>
        <v>52663.10209</v>
      </c>
      <c r="I10" s="441">
        <f>SUM(I11:I14)</f>
        <v>52663.10209</v>
      </c>
      <c r="J10" s="441">
        <f t="shared" ref="J10:O10" si="1">SUM(J11:J14)</f>
        <v>13165.7755225</v>
      </c>
      <c r="K10" s="441">
        <f t="shared" ref="K10:N10" si="2">SUM(K11:K14)</f>
        <v>13165.7755225</v>
      </c>
      <c r="L10" s="441">
        <f t="shared" si="2"/>
        <v>13165.7755225</v>
      </c>
      <c r="M10" s="441">
        <f t="shared" si="2"/>
        <v>13165.7755225</v>
      </c>
      <c r="N10" s="441">
        <f t="shared" si="2"/>
        <v>13165.7755225</v>
      </c>
      <c r="O10" s="441">
        <f t="shared" si="1"/>
        <v>30720.142889999999</v>
      </c>
      <c r="P10" s="441">
        <f t="shared" ref="P10" si="3">SUM(P11:P14)</f>
        <v>29258.921060000001</v>
      </c>
      <c r="Q10" s="613">
        <f t="shared" ref="Q10:U10" si="4">SUM(Q11:Q14)</f>
        <v>21455.885262916669</v>
      </c>
      <c r="R10" s="441">
        <f t="shared" si="4"/>
        <v>25143.097539999999</v>
      </c>
      <c r="S10" s="441">
        <f t="shared" si="4"/>
        <v>3687.2122770833294</v>
      </c>
      <c r="T10" s="441">
        <f t="shared" si="4"/>
        <v>-3.5512699999999988</v>
      </c>
      <c r="U10" s="441">
        <f t="shared" si="4"/>
        <v>25139.546269999995</v>
      </c>
      <c r="V10" s="441">
        <f>R10/Q10*100</f>
        <v>117.18508573242667</v>
      </c>
      <c r="W10" s="600"/>
    </row>
    <row r="11" spans="1:259" s="24" customFormat="1" ht="47.25" customHeight="1" x14ac:dyDescent="0.25">
      <c r="A11" s="13">
        <v>1</v>
      </c>
      <c r="B11" s="45" t="s">
        <v>43</v>
      </c>
      <c r="C11" s="298">
        <v>7222</v>
      </c>
      <c r="D11" s="604">
        <f>ROUND(C11/7*5,0)</f>
        <v>5159</v>
      </c>
      <c r="E11" s="298">
        <v>5734</v>
      </c>
      <c r="F11" s="281">
        <f t="shared" si="0"/>
        <v>111.14557084706338</v>
      </c>
      <c r="G11" s="441">
        <v>42718</v>
      </c>
      <c r="H11" s="441">
        <v>42718</v>
      </c>
      <c r="I11" s="441">
        <v>42718</v>
      </c>
      <c r="J11" s="441">
        <v>10679.5</v>
      </c>
      <c r="K11" s="441">
        <v>10679.5</v>
      </c>
      <c r="L11" s="441">
        <v>10679.5</v>
      </c>
      <c r="M11" s="441">
        <v>10679.5</v>
      </c>
      <c r="N11" s="441">
        <v>10679.5</v>
      </c>
      <c r="O11" s="441">
        <v>24916.905920000001</v>
      </c>
      <c r="P11" s="441">
        <v>23730.659920000002</v>
      </c>
      <c r="Q11" s="612">
        <f>G11/12*$B$3+(H11-G11)/11*9+(I11-H11)/10*8+(J11-I11)/9*7+(K11-J11)/8*6+(L11-K11)/7*4+(M11-L11)/6*4+(N11-M11)/5*3+(O11-N11)/4*2+(P11-O11)/3*1</f>
        <v>17402.787626666668</v>
      </c>
      <c r="R11" s="442">
        <f t="shared" ref="R11:R14" si="5">U11-T11</f>
        <v>20723.641680000004</v>
      </c>
      <c r="S11" s="442">
        <f t="shared" ref="S11:S73" si="6">R11-Q11</f>
        <v>3320.8540533333362</v>
      </c>
      <c r="T11" s="442">
        <v>16.227720000000001</v>
      </c>
      <c r="U11" s="442">
        <v>20739.869400000003</v>
      </c>
      <c r="V11" s="441">
        <f>R11/Q11*100</f>
        <v>119.08231097554003</v>
      </c>
      <c r="W11" s="600"/>
    </row>
    <row r="12" spans="1:259" s="24" customFormat="1" ht="30" x14ac:dyDescent="0.25">
      <c r="A12" s="13">
        <v>1</v>
      </c>
      <c r="B12" s="45" t="s">
        <v>44</v>
      </c>
      <c r="C12" s="298">
        <v>2167</v>
      </c>
      <c r="D12" s="299">
        <f t="shared" ref="D12:D14" si="7">ROUND(C12/7*5,0)</f>
        <v>1548</v>
      </c>
      <c r="E12" s="298">
        <v>1019</v>
      </c>
      <c r="F12" s="281">
        <f t="shared" si="0"/>
        <v>65.826873385012917</v>
      </c>
      <c r="G12" s="441">
        <v>7424.04</v>
      </c>
      <c r="H12" s="441">
        <v>7424.04</v>
      </c>
      <c r="I12" s="441">
        <v>7424.04</v>
      </c>
      <c r="J12" s="441">
        <v>1856.0099999999998</v>
      </c>
      <c r="K12" s="441">
        <v>1856.0099999999998</v>
      </c>
      <c r="L12" s="441">
        <v>1856.0099999999998</v>
      </c>
      <c r="M12" s="441">
        <v>1856.0099999999998</v>
      </c>
      <c r="N12" s="441">
        <v>1856.0099999999998</v>
      </c>
      <c r="O12" s="441">
        <v>4330.6899999999996</v>
      </c>
      <c r="P12" s="441">
        <v>4125.1012000000001</v>
      </c>
      <c r="Q12" s="614">
        <f t="shared" ref="Q12:Q14" si="8">G12/12*$B$3+(H12-G12)/11*9+(I12-H12)/10*8+(J12-I12)/9*7+(K12-J12)/8*6+(L12-K12)/7*4+(M12-L12)/6*4+(N12-M12)/5*3+(O12-N12)/4*2+(P12-O12)/3*1</f>
        <v>3024.8203999999996</v>
      </c>
      <c r="R12" s="442">
        <f t="shared" si="5"/>
        <v>1899.5941299999929</v>
      </c>
      <c r="S12" s="442">
        <f t="shared" si="6"/>
        <v>-1125.2262700000067</v>
      </c>
      <c r="T12" s="442">
        <v>-19.77899</v>
      </c>
      <c r="U12" s="442">
        <v>1879.8151399999929</v>
      </c>
      <c r="V12" s="441">
        <f t="shared" ref="V12:V20" si="9">R12/Q12*100</f>
        <v>62.800228734241315</v>
      </c>
      <c r="W12" s="600"/>
    </row>
    <row r="13" spans="1:259" s="24" customFormat="1" ht="30" x14ac:dyDescent="0.25">
      <c r="A13" s="13">
        <v>1</v>
      </c>
      <c r="B13" s="45" t="s">
        <v>68</v>
      </c>
      <c r="C13" s="298">
        <v>34</v>
      </c>
      <c r="D13" s="299">
        <f t="shared" si="7"/>
        <v>24</v>
      </c>
      <c r="E13" s="298">
        <v>61</v>
      </c>
      <c r="F13" s="281">
        <f t="shared" si="0"/>
        <v>254.16666666666666</v>
      </c>
      <c r="G13" s="441">
        <v>470.28987000000001</v>
      </c>
      <c r="H13" s="441">
        <v>470.28987000000001</v>
      </c>
      <c r="I13" s="441">
        <v>470.28987000000001</v>
      </c>
      <c r="J13" s="441">
        <v>117.57246750000002</v>
      </c>
      <c r="K13" s="441">
        <v>117.57246750000002</v>
      </c>
      <c r="L13" s="441">
        <v>117.57246750000002</v>
      </c>
      <c r="M13" s="441">
        <v>117.57246750000002</v>
      </c>
      <c r="N13" s="441">
        <v>117.57246750000002</v>
      </c>
      <c r="O13" s="441">
        <v>277.54811999999998</v>
      </c>
      <c r="P13" s="441">
        <v>262.12878000000001</v>
      </c>
      <c r="Q13" s="614">
        <f t="shared" si="8"/>
        <v>192.42051375</v>
      </c>
      <c r="R13" s="442">
        <f t="shared" si="5"/>
        <v>470.28987000000001</v>
      </c>
      <c r="S13" s="442">
        <f t="shared" si="6"/>
        <v>277.86935625000001</v>
      </c>
      <c r="T13" s="442">
        <v>0</v>
      </c>
      <c r="U13" s="442">
        <v>470.28987000000001</v>
      </c>
      <c r="V13" s="441">
        <f t="shared" si="9"/>
        <v>244.40734557595994</v>
      </c>
      <c r="W13" s="600"/>
    </row>
    <row r="14" spans="1:259" s="24" customFormat="1" ht="30" x14ac:dyDescent="0.25">
      <c r="A14" s="13">
        <v>1</v>
      </c>
      <c r="B14" s="45" t="s">
        <v>69</v>
      </c>
      <c r="C14" s="298">
        <v>148</v>
      </c>
      <c r="D14" s="299">
        <f t="shared" si="7"/>
        <v>106</v>
      </c>
      <c r="E14" s="298">
        <v>266</v>
      </c>
      <c r="F14" s="281">
        <f t="shared" si="0"/>
        <v>250.9433962264151</v>
      </c>
      <c r="G14" s="441">
        <v>2050.7722199999998</v>
      </c>
      <c r="H14" s="441">
        <v>2050.7722199999998</v>
      </c>
      <c r="I14" s="441">
        <v>2050.7722199999998</v>
      </c>
      <c r="J14" s="441">
        <v>512.69305499999996</v>
      </c>
      <c r="K14" s="441">
        <v>512.69305499999996</v>
      </c>
      <c r="L14" s="441">
        <v>512.69305499999996</v>
      </c>
      <c r="M14" s="441">
        <v>512.69305499999996</v>
      </c>
      <c r="N14" s="441">
        <v>512.69305499999996</v>
      </c>
      <c r="O14" s="441">
        <v>1194.9988500000002</v>
      </c>
      <c r="P14" s="441">
        <v>1141.03116</v>
      </c>
      <c r="Q14" s="614">
        <f t="shared" si="8"/>
        <v>835.85672250000005</v>
      </c>
      <c r="R14" s="442">
        <f t="shared" si="5"/>
        <v>2049.5718599999996</v>
      </c>
      <c r="S14" s="442">
        <f t="shared" si="6"/>
        <v>1213.7151374999994</v>
      </c>
      <c r="T14" s="442">
        <v>0</v>
      </c>
      <c r="U14" s="442">
        <v>2049.5718599999996</v>
      </c>
      <c r="V14" s="441">
        <f t="shared" si="9"/>
        <v>245.20612263186044</v>
      </c>
      <c r="W14" s="600"/>
    </row>
    <row r="15" spans="1:259" s="24" customFormat="1" ht="30" x14ac:dyDescent="0.25">
      <c r="A15" s="13">
        <v>1</v>
      </c>
      <c r="B15" s="110" t="s">
        <v>66</v>
      </c>
      <c r="C15" s="298">
        <f t="shared" ref="C15:D15" si="10">SUM(C16,C18,C19)</f>
        <v>11077</v>
      </c>
      <c r="D15" s="298">
        <f t="shared" si="10"/>
        <v>7912</v>
      </c>
      <c r="E15" s="298">
        <f>SUM(E16,E18,E19)</f>
        <v>11769</v>
      </c>
      <c r="F15" s="281">
        <f t="shared" si="0"/>
        <v>148.74873609706773</v>
      </c>
      <c r="G15" s="442">
        <f t="shared" ref="G15:U15" si="11">SUM(G16,G18,G19)</f>
        <v>54722.218420000005</v>
      </c>
      <c r="H15" s="442">
        <f t="shared" ref="H15:I15" si="12">SUM(H16,H18,H19)</f>
        <v>54722.218420000005</v>
      </c>
      <c r="I15" s="442">
        <f t="shared" si="12"/>
        <v>54722.218420000005</v>
      </c>
      <c r="J15" s="442">
        <f t="shared" ref="J15:O15" si="13">SUM(J16,J18,J19)</f>
        <v>13680.554605000001</v>
      </c>
      <c r="K15" s="442">
        <f t="shared" ref="K15:N15" si="14">SUM(K16,K18,K19)</f>
        <v>13680.554605000001</v>
      </c>
      <c r="L15" s="442">
        <f t="shared" si="14"/>
        <v>13680.554605000001</v>
      </c>
      <c r="M15" s="442">
        <f t="shared" si="14"/>
        <v>13680.554605000001</v>
      </c>
      <c r="N15" s="442">
        <f t="shared" si="14"/>
        <v>13680.554605000001</v>
      </c>
      <c r="O15" s="442">
        <f t="shared" si="13"/>
        <v>31921.294040000001</v>
      </c>
      <c r="P15" s="442">
        <f t="shared" ref="P15" si="15">SUM(P16,P18,P19)</f>
        <v>30401.060259999998</v>
      </c>
      <c r="Q15" s="615">
        <f t="shared" si="11"/>
        <v>22294.17972916667</v>
      </c>
      <c r="R15" s="442">
        <f t="shared" si="11"/>
        <v>31191.000110000012</v>
      </c>
      <c r="S15" s="442">
        <f t="shared" si="11"/>
        <v>8896.8203808333456</v>
      </c>
      <c r="T15" s="442">
        <f t="shared" si="11"/>
        <v>-39.915879999999994</v>
      </c>
      <c r="U15" s="442">
        <f t="shared" si="11"/>
        <v>31151.084230000011</v>
      </c>
      <c r="V15" s="441">
        <f t="shared" si="9"/>
        <v>139.90647105618314</v>
      </c>
      <c r="W15" s="600"/>
    </row>
    <row r="16" spans="1:259" s="24" customFormat="1" ht="30" x14ac:dyDescent="0.25">
      <c r="A16" s="13">
        <v>1</v>
      </c>
      <c r="B16" s="45" t="s">
        <v>62</v>
      </c>
      <c r="C16" s="298">
        <v>2055</v>
      </c>
      <c r="D16" s="299">
        <f>ROUND(C16/7*5,0)</f>
        <v>1468</v>
      </c>
      <c r="E16" s="298">
        <v>1998</v>
      </c>
      <c r="F16" s="281">
        <f t="shared" si="0"/>
        <v>136.10354223433242</v>
      </c>
      <c r="G16" s="443">
        <v>5009.8</v>
      </c>
      <c r="H16" s="443">
        <v>5009.8</v>
      </c>
      <c r="I16" s="443">
        <v>5009.8</v>
      </c>
      <c r="J16" s="443">
        <v>1252.45</v>
      </c>
      <c r="K16" s="443">
        <v>1252.45</v>
      </c>
      <c r="L16" s="443">
        <v>1252.45</v>
      </c>
      <c r="M16" s="443">
        <v>1252.45</v>
      </c>
      <c r="N16" s="443">
        <v>1252.45</v>
      </c>
      <c r="O16" s="443">
        <v>2921.9971</v>
      </c>
      <c r="P16" s="443">
        <v>2782.5351000000001</v>
      </c>
      <c r="Q16" s="614">
        <f>G16/12*$B$3+(H16-G16)/11*9+(I16-H16)/10*8+(J16-I16)/9*7+(K16-J16)/8*6+(L16-K16)/7*4+(M16-L16)/6*4+(N16-M16)/5*3+(O16-N16)/4*2+(P16-O16)/3*1</f>
        <v>2040.7362166666674</v>
      </c>
      <c r="R16" s="442">
        <f t="shared" ref="R16:R19" si="16">U16-T16</f>
        <v>2942.0198999999998</v>
      </c>
      <c r="S16" s="441">
        <f t="shared" si="6"/>
        <v>901.28368333333242</v>
      </c>
      <c r="T16" s="441"/>
      <c r="U16" s="441">
        <v>2942.0198999999998</v>
      </c>
      <c r="V16" s="441">
        <f t="shared" si="9"/>
        <v>144.16463411452003</v>
      </c>
      <c r="W16" s="600"/>
    </row>
    <row r="17" spans="1:259" s="24" customFormat="1" ht="30.75" customHeight="1" x14ac:dyDescent="0.25">
      <c r="A17" s="13"/>
      <c r="B17" s="621" t="s">
        <v>89</v>
      </c>
      <c r="C17" s="298"/>
      <c r="D17" s="299"/>
      <c r="E17" s="298">
        <v>955</v>
      </c>
      <c r="F17" s="281"/>
      <c r="G17" s="443"/>
      <c r="H17" s="443"/>
      <c r="I17" s="443"/>
      <c r="J17" s="443"/>
      <c r="K17" s="443"/>
      <c r="L17" s="443"/>
      <c r="M17" s="443"/>
      <c r="N17" s="443"/>
      <c r="O17" s="443">
        <v>0</v>
      </c>
      <c r="P17" s="443">
        <v>0</v>
      </c>
      <c r="Q17" s="614">
        <f t="shared" ref="Q17" si="17">G17/12*$B$3+(H17-G17)/11*8+(I17-H17)/10*7+(J17-I17)/9*6+(K17-J17)/8*5+(L17-K17)/7*4+(M17-L17)/6*3+(N17-M17)/5*2+(O17-N17)/4*1</f>
        <v>0</v>
      </c>
      <c r="R17" s="442"/>
      <c r="S17" s="441"/>
      <c r="T17" s="441">
        <v>0</v>
      </c>
      <c r="U17" s="441">
        <v>1421.9808799999998</v>
      </c>
      <c r="V17" s="441"/>
      <c r="W17" s="600"/>
    </row>
    <row r="18" spans="1:259" s="24" customFormat="1" ht="60" x14ac:dyDescent="0.25">
      <c r="A18" s="13">
        <v>1</v>
      </c>
      <c r="B18" s="45" t="s">
        <v>73</v>
      </c>
      <c r="C18" s="298">
        <v>8000</v>
      </c>
      <c r="D18" s="299">
        <f t="shared" ref="D18:D19" si="18">ROUND(C18/7*5,0)</f>
        <v>5714</v>
      </c>
      <c r="E18" s="298">
        <v>8414</v>
      </c>
      <c r="F18" s="281">
        <f>E18/D18*100</f>
        <v>147.25236261813092</v>
      </c>
      <c r="G18" s="443">
        <v>46871.567999999999</v>
      </c>
      <c r="H18" s="443">
        <v>46871.567999999999</v>
      </c>
      <c r="I18" s="443">
        <v>46871.567999999999</v>
      </c>
      <c r="J18" s="443">
        <v>11717.892</v>
      </c>
      <c r="K18" s="443">
        <v>11717.892</v>
      </c>
      <c r="L18" s="443">
        <v>11717.892</v>
      </c>
      <c r="M18" s="443">
        <v>11717.892</v>
      </c>
      <c r="N18" s="443">
        <v>11717.892</v>
      </c>
      <c r="O18" s="443">
        <v>27341.748</v>
      </c>
      <c r="P18" s="443">
        <v>26039.759999999998</v>
      </c>
      <c r="Q18" s="614">
        <f t="shared" ref="Q18:Q19" si="19">G18/12*$B$3+(H18-G18)/11*9+(I18-H18)/10*8+(J18-I18)/9*7+(K18-J18)/8*6+(L18-K18)/7*4+(M18-L18)/6*4+(N18-M18)/5*3+(O18-N18)/4*2+(P18-O18)/3*1</f>
        <v>19095.824000000001</v>
      </c>
      <c r="R18" s="442">
        <f t="shared" si="16"/>
        <v>26309.288910000014</v>
      </c>
      <c r="S18" s="442">
        <f t="shared" si="6"/>
        <v>7213.4649100000133</v>
      </c>
      <c r="T18" s="442">
        <v>-39.915879999999994</v>
      </c>
      <c r="U18" s="442">
        <v>26269.373030000013</v>
      </c>
      <c r="V18" s="441">
        <f t="shared" si="9"/>
        <v>137.77509108797824</v>
      </c>
      <c r="W18" s="600"/>
    </row>
    <row r="19" spans="1:259" s="24" customFormat="1" ht="45.75" thickBot="1" x14ac:dyDescent="0.3">
      <c r="A19" s="13">
        <v>1</v>
      </c>
      <c r="B19" s="45" t="s">
        <v>63</v>
      </c>
      <c r="C19" s="298">
        <v>1022</v>
      </c>
      <c r="D19" s="299">
        <f t="shared" si="18"/>
        <v>730</v>
      </c>
      <c r="E19" s="298">
        <v>1357</v>
      </c>
      <c r="F19" s="281">
        <f>E19/D19*100</f>
        <v>185.89041095890411</v>
      </c>
      <c r="G19" s="443">
        <v>2840.8504199999998</v>
      </c>
      <c r="H19" s="443">
        <v>2840.8504199999998</v>
      </c>
      <c r="I19" s="443">
        <v>2840.8504199999998</v>
      </c>
      <c r="J19" s="443">
        <v>710.21260499999994</v>
      </c>
      <c r="K19" s="443">
        <v>710.21260499999994</v>
      </c>
      <c r="L19" s="443">
        <v>710.21260499999994</v>
      </c>
      <c r="M19" s="443">
        <v>710.21260499999994</v>
      </c>
      <c r="N19" s="443">
        <v>710.21260499999994</v>
      </c>
      <c r="O19" s="443">
        <v>1657.5489399999999</v>
      </c>
      <c r="P19" s="443">
        <v>1578.7651599999999</v>
      </c>
      <c r="Q19" s="614">
        <f t="shared" si="19"/>
        <v>1157.6195124999997</v>
      </c>
      <c r="R19" s="442">
        <f t="shared" si="16"/>
        <v>1939.6912999999997</v>
      </c>
      <c r="S19" s="442">
        <f t="shared" si="6"/>
        <v>782.07178750000003</v>
      </c>
      <c r="T19" s="442">
        <v>0</v>
      </c>
      <c r="U19" s="442">
        <v>1939.6912999999997</v>
      </c>
      <c r="V19" s="441">
        <f t="shared" si="9"/>
        <v>167.55862172805249</v>
      </c>
      <c r="W19" s="600"/>
    </row>
    <row r="20" spans="1:259" s="8" customFormat="1" ht="15.75" thickBot="1" x14ac:dyDescent="0.3">
      <c r="A20" s="13">
        <v>1</v>
      </c>
      <c r="B20" s="73" t="s">
        <v>3</v>
      </c>
      <c r="C20" s="305"/>
      <c r="D20" s="305"/>
      <c r="E20" s="305"/>
      <c r="F20" s="444"/>
      <c r="G20" s="445">
        <f>G10+G15</f>
        <v>107385.32051000001</v>
      </c>
      <c r="H20" s="445">
        <f>H10+H15</f>
        <v>107385.32051000001</v>
      </c>
      <c r="I20" s="445">
        <f>I10+I15</f>
        <v>107385.32051000001</v>
      </c>
      <c r="J20" s="445">
        <f t="shared" ref="J20:O20" si="20">J10+J15</f>
        <v>26846.330127500001</v>
      </c>
      <c r="K20" s="445">
        <f t="shared" ref="K20:N20" si="21">K10+K15</f>
        <v>26846.330127500001</v>
      </c>
      <c r="L20" s="445">
        <f t="shared" si="21"/>
        <v>26846.330127500001</v>
      </c>
      <c r="M20" s="445">
        <f t="shared" si="21"/>
        <v>26846.330127500001</v>
      </c>
      <c r="N20" s="445">
        <f t="shared" si="21"/>
        <v>26846.330127500001</v>
      </c>
      <c r="O20" s="445">
        <f t="shared" si="20"/>
        <v>62641.436929999996</v>
      </c>
      <c r="P20" s="445">
        <f t="shared" ref="P20" si="22">P10+P15</f>
        <v>59659.981319999999</v>
      </c>
      <c r="Q20" s="445">
        <f t="shared" ref="Q20:U20" si="23">Q10+Q15</f>
        <v>43750.064992083338</v>
      </c>
      <c r="R20" s="445">
        <f t="shared" si="23"/>
        <v>56334.097650000011</v>
      </c>
      <c r="S20" s="445">
        <f t="shared" si="23"/>
        <v>12584.032657916676</v>
      </c>
      <c r="T20" s="445">
        <f t="shared" si="23"/>
        <v>-43.46714999999999</v>
      </c>
      <c r="U20" s="445">
        <f t="shared" si="23"/>
        <v>56290.630500000007</v>
      </c>
      <c r="V20" s="446">
        <f t="shared" si="9"/>
        <v>128.7634604890159</v>
      </c>
      <c r="W20" s="600"/>
    </row>
    <row r="21" spans="1:259" x14ac:dyDescent="0.25">
      <c r="A21" s="13">
        <v>1</v>
      </c>
      <c r="B21" s="50"/>
      <c r="C21" s="447"/>
      <c r="D21" s="447"/>
      <c r="E21" s="447"/>
      <c r="F21" s="447"/>
      <c r="G21" s="448"/>
      <c r="H21" s="448"/>
      <c r="I21" s="448"/>
      <c r="J21" s="448"/>
      <c r="K21" s="448"/>
      <c r="L21" s="448"/>
      <c r="M21" s="448"/>
      <c r="N21" s="448"/>
      <c r="O21" s="448"/>
      <c r="P21" s="448"/>
      <c r="Q21" s="448"/>
      <c r="R21" s="448"/>
      <c r="S21" s="448">
        <f t="shared" si="6"/>
        <v>0</v>
      </c>
      <c r="T21" s="448"/>
      <c r="U21" s="448"/>
      <c r="V21" s="448"/>
      <c r="W21" s="600"/>
    </row>
    <row r="22" spans="1:259" s="15" customFormat="1" ht="29.25" x14ac:dyDescent="0.25">
      <c r="A22" s="13">
        <v>1</v>
      </c>
      <c r="B22" s="95" t="s">
        <v>113</v>
      </c>
      <c r="C22" s="449"/>
      <c r="D22" s="449"/>
      <c r="E22" s="449"/>
      <c r="F22" s="449"/>
      <c r="G22" s="440"/>
      <c r="H22" s="440"/>
      <c r="I22" s="440"/>
      <c r="J22" s="440"/>
      <c r="K22" s="440"/>
      <c r="L22" s="440"/>
      <c r="M22" s="440"/>
      <c r="N22" s="440"/>
      <c r="O22" s="440"/>
      <c r="P22" s="440"/>
      <c r="Q22" s="440"/>
      <c r="R22" s="440"/>
      <c r="S22" s="440">
        <f t="shared" si="6"/>
        <v>0</v>
      </c>
      <c r="T22" s="440"/>
      <c r="U22" s="440"/>
      <c r="V22" s="440"/>
      <c r="W22" s="589" t="s">
        <v>141</v>
      </c>
      <c r="X22" s="589" t="s">
        <v>142</v>
      </c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  <c r="IW22" s="13"/>
      <c r="IX22" s="13"/>
      <c r="IY22" s="13"/>
    </row>
    <row r="23" spans="1:259" s="24" customFormat="1" ht="30" x14ac:dyDescent="0.25">
      <c r="A23" s="13">
        <v>1</v>
      </c>
      <c r="B23" s="110" t="s">
        <v>74</v>
      </c>
      <c r="C23" s="298">
        <f>SUM(C24:C27)</f>
        <v>4222</v>
      </c>
      <c r="D23" s="298">
        <f>SUM(D24:D27)</f>
        <v>3016</v>
      </c>
      <c r="E23" s="298">
        <f>SUM(E24:E27)</f>
        <v>3433</v>
      </c>
      <c r="F23" s="281">
        <f>E23/D23*100</f>
        <v>113.82625994694959</v>
      </c>
      <c r="G23" s="441">
        <f>SUM(G24:G27)</f>
        <v>22833.644199999999</v>
      </c>
      <c r="H23" s="441">
        <f>SUM(H24:H27)</f>
        <v>22833.644199999999</v>
      </c>
      <c r="I23" s="441">
        <f>SUM(I24:I27)</f>
        <v>22833.644199999999</v>
      </c>
      <c r="J23" s="441">
        <f t="shared" ref="J23:O23" si="24">SUM(J24:J27)</f>
        <v>5708.4110499999997</v>
      </c>
      <c r="K23" s="441">
        <f t="shared" ref="K23:N23" si="25">SUM(K24:K27)</f>
        <v>5708.4110499999997</v>
      </c>
      <c r="L23" s="441">
        <f t="shared" si="25"/>
        <v>5708.4110499999997</v>
      </c>
      <c r="M23" s="441">
        <f t="shared" si="25"/>
        <v>5708.4110499999997</v>
      </c>
      <c r="N23" s="441">
        <f t="shared" si="25"/>
        <v>5708.4110499999997</v>
      </c>
      <c r="O23" s="441">
        <f t="shared" si="24"/>
        <v>13319.62578</v>
      </c>
      <c r="P23" s="441">
        <f t="shared" ref="P23" si="26">SUM(P24:P27)</f>
        <v>12683.78764</v>
      </c>
      <c r="Q23" s="613">
        <f t="shared" ref="Q23:U23" si="27">SUM(Q24:Q27)</f>
        <v>9302.0723683333345</v>
      </c>
      <c r="R23" s="441">
        <f t="shared" si="27"/>
        <v>10793.420629999999</v>
      </c>
      <c r="S23" s="441">
        <f t="shared" si="27"/>
        <v>1491.3482616666643</v>
      </c>
      <c r="T23" s="441">
        <f t="shared" si="27"/>
        <v>-16.861329999999999</v>
      </c>
      <c r="U23" s="441">
        <f t="shared" si="27"/>
        <v>10776.559299999999</v>
      </c>
      <c r="V23" s="441">
        <f>R23/Q23*100</f>
        <v>116.03243022214707</v>
      </c>
      <c r="W23" s="640">
        <f>G23/C23*1000</f>
        <v>5408.2530080530551</v>
      </c>
      <c r="X23" s="640">
        <f>R23/E23*1000</f>
        <v>3144.019991261287</v>
      </c>
    </row>
    <row r="24" spans="1:259" s="24" customFormat="1" ht="30" x14ac:dyDescent="0.25">
      <c r="A24" s="13">
        <v>1</v>
      </c>
      <c r="B24" s="45" t="s">
        <v>43</v>
      </c>
      <c r="C24" s="298">
        <v>3222</v>
      </c>
      <c r="D24" s="604">
        <f t="shared" ref="D24:D27" si="28">ROUND(C24/7*5,0)</f>
        <v>2301</v>
      </c>
      <c r="E24" s="298">
        <v>2627</v>
      </c>
      <c r="F24" s="281">
        <f>E24/D24*100</f>
        <v>114.167753150804</v>
      </c>
      <c r="G24" s="441">
        <v>19058.8</v>
      </c>
      <c r="H24" s="441">
        <v>19058.8</v>
      </c>
      <c r="I24" s="441">
        <v>19058.8</v>
      </c>
      <c r="J24" s="441">
        <v>4764.7</v>
      </c>
      <c r="K24" s="441">
        <v>4764.7</v>
      </c>
      <c r="L24" s="441">
        <v>4764.7</v>
      </c>
      <c r="M24" s="441">
        <v>4764.7</v>
      </c>
      <c r="N24" s="441">
        <v>4764.7</v>
      </c>
      <c r="O24" s="441">
        <v>11117.633330000001</v>
      </c>
      <c r="P24" s="441">
        <v>10588.58733</v>
      </c>
      <c r="Q24" s="614">
        <f t="shared" ref="Q24:Q27" si="29">G24/12*$B$3+(H24-G24)/11*9+(I24-H24)/10*8+(J24-I24)/9*7+(K24-J24)/8*6+(L24-K24)/7*4+(M24-L24)/6*4+(N24-M24)/5*3+(O24-N24)/4*2+(P24-O24)/3*1</f>
        <v>7764.8179983333357</v>
      </c>
      <c r="R24" s="442">
        <f t="shared" ref="R24:R32" si="30">U24-T24</f>
        <v>9015.8650899999993</v>
      </c>
      <c r="S24" s="442">
        <f t="shared" si="6"/>
        <v>1251.0470916666636</v>
      </c>
      <c r="T24" s="442">
        <v>-16.215009999999999</v>
      </c>
      <c r="U24" s="442">
        <v>8999.6500799999994</v>
      </c>
      <c r="V24" s="441">
        <f>R24/Q24*100</f>
        <v>116.11173747968326</v>
      </c>
      <c r="W24" s="589">
        <f>G24/C24*1000</f>
        <v>5915.2079453755432</v>
      </c>
      <c r="X24" s="589">
        <f>R24/E24*1000</f>
        <v>3432.000414921964</v>
      </c>
    </row>
    <row r="25" spans="1:259" s="24" customFormat="1" ht="30" x14ac:dyDescent="0.25">
      <c r="A25" s="13">
        <v>1</v>
      </c>
      <c r="B25" s="45" t="s">
        <v>44</v>
      </c>
      <c r="C25" s="298">
        <v>967</v>
      </c>
      <c r="D25" s="299">
        <f t="shared" si="28"/>
        <v>691</v>
      </c>
      <c r="E25" s="298">
        <v>775</v>
      </c>
      <c r="F25" s="281">
        <f>E25/D25*100</f>
        <v>112.15629522431259</v>
      </c>
      <c r="G25" s="441">
        <v>3312.2640000000001</v>
      </c>
      <c r="H25" s="441">
        <v>3312.2640000000001</v>
      </c>
      <c r="I25" s="441">
        <v>3312.2640000000001</v>
      </c>
      <c r="J25" s="441">
        <v>828.06600000000003</v>
      </c>
      <c r="K25" s="441">
        <v>828.06600000000003</v>
      </c>
      <c r="L25" s="441">
        <v>828.06600000000003</v>
      </c>
      <c r="M25" s="441">
        <v>828.06600000000003</v>
      </c>
      <c r="N25" s="441">
        <v>828.06600000000003</v>
      </c>
      <c r="O25" s="441">
        <v>1932.154</v>
      </c>
      <c r="P25" s="441">
        <v>1840.7811999999999</v>
      </c>
      <c r="Q25" s="614">
        <f t="shared" si="29"/>
        <v>1349.6523999999993</v>
      </c>
      <c r="R25" s="442">
        <f t="shared" si="30"/>
        <v>1539.88474</v>
      </c>
      <c r="S25" s="442">
        <f t="shared" si="6"/>
        <v>190.2323400000007</v>
      </c>
      <c r="T25" s="442">
        <v>-0.64632000000000001</v>
      </c>
      <c r="U25" s="442">
        <v>1539.2384199999999</v>
      </c>
      <c r="V25" s="441">
        <f t="shared" ref="V25:V33" si="31">R25/Q25*100</f>
        <v>114.09491362368568</v>
      </c>
      <c r="W25" s="589">
        <f>G25/C25*1000</f>
        <v>3425.2988624612203</v>
      </c>
      <c r="X25" s="589">
        <f>R25/E25*1000</f>
        <v>1986.9480516129033</v>
      </c>
    </row>
    <row r="26" spans="1:259" s="24" customFormat="1" ht="30" x14ac:dyDescent="0.25">
      <c r="A26" s="13">
        <v>1</v>
      </c>
      <c r="B26" s="45" t="s">
        <v>68</v>
      </c>
      <c r="C26" s="298"/>
      <c r="D26" s="299">
        <f t="shared" si="28"/>
        <v>0</v>
      </c>
      <c r="E26" s="298"/>
      <c r="F26" s="281"/>
      <c r="G26" s="441"/>
      <c r="H26" s="441"/>
      <c r="I26" s="441"/>
      <c r="J26" s="441">
        <v>0</v>
      </c>
      <c r="K26" s="441">
        <v>0</v>
      </c>
      <c r="L26" s="441">
        <v>0</v>
      </c>
      <c r="M26" s="441">
        <v>0</v>
      </c>
      <c r="N26" s="441">
        <v>0</v>
      </c>
      <c r="O26" s="441">
        <v>0</v>
      </c>
      <c r="P26" s="441">
        <v>0</v>
      </c>
      <c r="Q26" s="614">
        <f t="shared" si="29"/>
        <v>0</v>
      </c>
      <c r="R26" s="442">
        <f t="shared" si="30"/>
        <v>0</v>
      </c>
      <c r="S26" s="442">
        <f t="shared" si="6"/>
        <v>0</v>
      </c>
      <c r="T26" s="442"/>
      <c r="U26" s="442"/>
      <c r="V26" s="441"/>
      <c r="W26" s="589"/>
      <c r="X26" s="589"/>
    </row>
    <row r="27" spans="1:259" s="24" customFormat="1" ht="30" x14ac:dyDescent="0.25">
      <c r="A27" s="13">
        <v>1</v>
      </c>
      <c r="B27" s="45" t="s">
        <v>69</v>
      </c>
      <c r="C27" s="298">
        <v>33</v>
      </c>
      <c r="D27" s="299">
        <f t="shared" si="28"/>
        <v>24</v>
      </c>
      <c r="E27" s="298">
        <v>31</v>
      </c>
      <c r="F27" s="281">
        <f>E27/D27*100</f>
        <v>129.16666666666669</v>
      </c>
      <c r="G27" s="441">
        <v>462.58019999999999</v>
      </c>
      <c r="H27" s="441">
        <v>462.58019999999999</v>
      </c>
      <c r="I27" s="441">
        <v>462.58019999999999</v>
      </c>
      <c r="J27" s="441">
        <v>115.64505</v>
      </c>
      <c r="K27" s="441">
        <v>115.64505</v>
      </c>
      <c r="L27" s="441">
        <v>115.64505</v>
      </c>
      <c r="M27" s="441">
        <v>115.64505</v>
      </c>
      <c r="N27" s="441">
        <v>115.64505</v>
      </c>
      <c r="O27" s="441">
        <v>269.83845000000002</v>
      </c>
      <c r="P27" s="441">
        <v>254.41911000000002</v>
      </c>
      <c r="Q27" s="614">
        <f t="shared" si="29"/>
        <v>187.60197000000002</v>
      </c>
      <c r="R27" s="442">
        <f t="shared" si="30"/>
        <v>237.67079999999999</v>
      </c>
      <c r="S27" s="442">
        <f t="shared" si="6"/>
        <v>50.068829999999963</v>
      </c>
      <c r="T27" s="442">
        <v>0</v>
      </c>
      <c r="U27" s="442">
        <v>237.67079999999999</v>
      </c>
      <c r="V27" s="441">
        <f t="shared" si="31"/>
        <v>126.68886152954575</v>
      </c>
      <c r="W27" s="589">
        <f>G27/C27*1000</f>
        <v>14017.581818181818</v>
      </c>
      <c r="X27" s="589">
        <f t="shared" ref="X27:X32" si="32">R27/E27*1000</f>
        <v>7666.7999999999993</v>
      </c>
    </row>
    <row r="28" spans="1:259" s="24" customFormat="1" ht="30" x14ac:dyDescent="0.25">
      <c r="A28" s="13">
        <v>1</v>
      </c>
      <c r="B28" s="110" t="s">
        <v>66</v>
      </c>
      <c r="C28" s="298">
        <f>C29+C31+C32</f>
        <v>4132</v>
      </c>
      <c r="D28" s="298">
        <f t="shared" ref="D28:E28" si="33">D29+D31+D32</f>
        <v>2952</v>
      </c>
      <c r="E28" s="298">
        <f t="shared" si="33"/>
        <v>3185</v>
      </c>
      <c r="F28" s="281">
        <f>E28/D28*100</f>
        <v>107.8929539295393</v>
      </c>
      <c r="G28" s="442">
        <f t="shared" ref="G28:U28" si="34">G29+G31+G32</f>
        <v>16771.18305</v>
      </c>
      <c r="H28" s="442">
        <f t="shared" ref="H28:I28" si="35">H29+H31+H32</f>
        <v>16771.18305</v>
      </c>
      <c r="I28" s="442">
        <f t="shared" si="35"/>
        <v>16771.18305</v>
      </c>
      <c r="J28" s="442">
        <f t="shared" ref="J28:O28" si="36">J29+J31+J32</f>
        <v>4192.7957624999999</v>
      </c>
      <c r="K28" s="442">
        <f t="shared" ref="K28:N28" si="37">K29+K31+K32</f>
        <v>4192.7957624999999</v>
      </c>
      <c r="L28" s="442">
        <f t="shared" si="37"/>
        <v>4192.7957624999999</v>
      </c>
      <c r="M28" s="442">
        <f t="shared" si="37"/>
        <v>4192.7957624999999</v>
      </c>
      <c r="N28" s="442">
        <f t="shared" si="37"/>
        <v>4192.7957624999999</v>
      </c>
      <c r="O28" s="442">
        <f t="shared" si="36"/>
        <v>9785.1248500000002</v>
      </c>
      <c r="P28" s="442">
        <f t="shared" ref="P28" si="38">P29+P31+P32</f>
        <v>9320.6279299999987</v>
      </c>
      <c r="Q28" s="615">
        <f t="shared" si="34"/>
        <v>6834.1279995833329</v>
      </c>
      <c r="R28" s="442">
        <f t="shared" si="34"/>
        <v>7031.0400799999989</v>
      </c>
      <c r="S28" s="442">
        <f t="shared" si="34"/>
        <v>196.91208041666641</v>
      </c>
      <c r="T28" s="442">
        <f t="shared" si="34"/>
        <v>-19.628149999999998</v>
      </c>
      <c r="U28" s="442">
        <f t="shared" si="34"/>
        <v>7011.4119300000002</v>
      </c>
      <c r="V28" s="441">
        <f t="shared" si="31"/>
        <v>102.88130512669167</v>
      </c>
      <c r="W28" s="600">
        <f>G28/C28*1000</f>
        <v>4058.8535939012581</v>
      </c>
      <c r="X28" s="24">
        <f t="shared" si="32"/>
        <v>2207.547905808477</v>
      </c>
    </row>
    <row r="29" spans="1:259" s="24" customFormat="1" ht="30" x14ac:dyDescent="0.25">
      <c r="A29" s="13">
        <v>1</v>
      </c>
      <c r="B29" s="45" t="s">
        <v>62</v>
      </c>
      <c r="C29" s="298">
        <v>1167</v>
      </c>
      <c r="D29" s="604">
        <f>ROUND(C29/7*5,0)</f>
        <v>834</v>
      </c>
      <c r="E29" s="298">
        <v>752</v>
      </c>
      <c r="F29" s="281">
        <f>E29/D29*100</f>
        <v>90.167865707434046</v>
      </c>
      <c r="G29" s="443">
        <v>2843.4</v>
      </c>
      <c r="H29" s="443">
        <v>2843.4</v>
      </c>
      <c r="I29" s="443">
        <v>2843.4</v>
      </c>
      <c r="J29" s="443">
        <v>710.85</v>
      </c>
      <c r="K29" s="443">
        <v>710.85</v>
      </c>
      <c r="L29" s="443">
        <v>710.85</v>
      </c>
      <c r="M29" s="443">
        <v>710.85</v>
      </c>
      <c r="N29" s="443">
        <v>710.85</v>
      </c>
      <c r="O29" s="443">
        <v>1658.4561100000001</v>
      </c>
      <c r="P29" s="443">
        <v>1579.9241100000002</v>
      </c>
      <c r="Q29" s="614">
        <f>G29/12*$B$3+(H29-G29)/11*9+(I29-H29)/10*8+(J29-I29)/9*7+(K29-J29)/8*6+(L29-K29)/7*4+(M29-L29)/6*4+(N29-M29)/5*3+(O29-N29)/4*2+(P29-O29)/3*1</f>
        <v>1158.4757216666667</v>
      </c>
      <c r="R29" s="442">
        <f t="shared" si="30"/>
        <v>1110.5200999999997</v>
      </c>
      <c r="S29" s="441">
        <f t="shared" si="6"/>
        <v>-47.955621666666957</v>
      </c>
      <c r="T29" s="441">
        <v>-12.711589999999998</v>
      </c>
      <c r="U29" s="441">
        <v>1097.8085099999998</v>
      </c>
      <c r="V29" s="441">
        <f t="shared" si="31"/>
        <v>95.860455185226101</v>
      </c>
      <c r="W29" s="600">
        <f>G29/C29*1000</f>
        <v>2436.5038560411313</v>
      </c>
      <c r="X29" s="24">
        <f t="shared" si="32"/>
        <v>1476.7554521276591</v>
      </c>
    </row>
    <row r="30" spans="1:259" s="24" customFormat="1" ht="31.5" customHeight="1" x14ac:dyDescent="0.25">
      <c r="A30" s="13"/>
      <c r="B30" s="621" t="s">
        <v>89</v>
      </c>
      <c r="C30" s="298"/>
      <c r="D30" s="604"/>
      <c r="E30" s="298">
        <v>7</v>
      </c>
      <c r="F30" s="281"/>
      <c r="G30" s="443"/>
      <c r="H30" s="443"/>
      <c r="I30" s="443"/>
      <c r="J30" s="443">
        <v>0</v>
      </c>
      <c r="K30" s="443">
        <v>0</v>
      </c>
      <c r="L30" s="443">
        <v>0</v>
      </c>
      <c r="M30" s="443">
        <v>0</v>
      </c>
      <c r="N30" s="443">
        <v>0</v>
      </c>
      <c r="O30" s="443">
        <v>0</v>
      </c>
      <c r="P30" s="443">
        <v>0</v>
      </c>
      <c r="Q30" s="614">
        <f t="shared" ref="Q30" si="39">G30/12*$B$3+(H30-G30)/11*8+(I30-H30)/10*7+(J30-I30)/9*6+(K30-J30)/8*5+(L30-K30)/7*4+(M30-L30)/6*3+(N30-M30)/5*2+(O30-N30)/4*1</f>
        <v>0</v>
      </c>
      <c r="R30" s="442"/>
      <c r="S30" s="441"/>
      <c r="T30" s="441">
        <v>-3.3237899999999998</v>
      </c>
      <c r="U30" s="441">
        <v>7.34253</v>
      </c>
      <c r="V30" s="441"/>
      <c r="W30" s="600"/>
      <c r="X30" s="24">
        <f t="shared" si="32"/>
        <v>0</v>
      </c>
    </row>
    <row r="31" spans="1:259" s="24" customFormat="1" ht="60" x14ac:dyDescent="0.25">
      <c r="A31" s="13">
        <v>1</v>
      </c>
      <c r="B31" s="45" t="s">
        <v>73</v>
      </c>
      <c r="C31" s="298">
        <v>1848</v>
      </c>
      <c r="D31" s="604">
        <f t="shared" ref="D31:D32" si="40">ROUND(C31/7*5,0)</f>
        <v>1320</v>
      </c>
      <c r="E31" s="298">
        <v>1382</v>
      </c>
      <c r="F31" s="281">
        <f>E31/D31*100</f>
        <v>104.69696969696969</v>
      </c>
      <c r="G31" s="443">
        <v>10822.775250000001</v>
      </c>
      <c r="H31" s="443">
        <v>10822.775250000001</v>
      </c>
      <c r="I31" s="443">
        <v>10822.775250000001</v>
      </c>
      <c r="J31" s="443">
        <v>2705.6938125000001</v>
      </c>
      <c r="K31" s="443">
        <v>2705.6938125000001</v>
      </c>
      <c r="L31" s="443">
        <v>2705.6938125000001</v>
      </c>
      <c r="M31" s="443">
        <v>2705.6938125000001</v>
      </c>
      <c r="N31" s="443">
        <v>2705.6938125000001</v>
      </c>
      <c r="O31" s="443">
        <v>6314.6417999999994</v>
      </c>
      <c r="P31" s="443">
        <v>6015.1845599999997</v>
      </c>
      <c r="Q31" s="614">
        <f t="shared" ref="Q31:Q32" si="41">G31/12*$B$3+(H31-G31)/11*9+(I31-H31)/10*8+(J31-I31)/9*7+(K31-J31)/8*6+(L31-K31)/7*4+(M31-L31)/6*4+(N31-M31)/5*3+(O31-N31)/4*2+(P31-O31)/3*1</f>
        <v>4410.3487262499993</v>
      </c>
      <c r="R31" s="442">
        <f t="shared" si="30"/>
        <v>4524.5654699999996</v>
      </c>
      <c r="S31" s="442">
        <f t="shared" si="6"/>
        <v>114.21674375000021</v>
      </c>
      <c r="T31" s="442">
        <v>-6.9165600000000005</v>
      </c>
      <c r="U31" s="442">
        <v>4517.6489099999999</v>
      </c>
      <c r="V31" s="441">
        <f t="shared" si="31"/>
        <v>102.58974405062784</v>
      </c>
      <c r="W31" s="600">
        <f>G31/C31*1000</f>
        <v>5856.480113636364</v>
      </c>
      <c r="X31" s="24">
        <f t="shared" si="32"/>
        <v>3273.9258104196815</v>
      </c>
    </row>
    <row r="32" spans="1:259" s="24" customFormat="1" ht="45.75" thickBot="1" x14ac:dyDescent="0.3">
      <c r="A32" s="13">
        <v>1</v>
      </c>
      <c r="B32" s="45" t="s">
        <v>63</v>
      </c>
      <c r="C32" s="298">
        <v>1117</v>
      </c>
      <c r="D32" s="299">
        <f t="shared" si="40"/>
        <v>798</v>
      </c>
      <c r="E32" s="298">
        <v>1051</v>
      </c>
      <c r="F32" s="281">
        <f>E32/D32*100</f>
        <v>131.70426065162908</v>
      </c>
      <c r="G32" s="443">
        <v>3105.0077999999999</v>
      </c>
      <c r="H32" s="443">
        <v>3105.0077999999999</v>
      </c>
      <c r="I32" s="443">
        <v>3105.0077999999999</v>
      </c>
      <c r="J32" s="443">
        <v>776.25195000000008</v>
      </c>
      <c r="K32" s="443">
        <v>776.25195000000008</v>
      </c>
      <c r="L32" s="443">
        <v>776.25195000000008</v>
      </c>
      <c r="M32" s="443">
        <v>776.25195000000008</v>
      </c>
      <c r="N32" s="443">
        <v>776.25195000000008</v>
      </c>
      <c r="O32" s="443">
        <v>1812.02694</v>
      </c>
      <c r="P32" s="443">
        <v>1725.51926</v>
      </c>
      <c r="Q32" s="614">
        <f t="shared" si="41"/>
        <v>1265.3035516666669</v>
      </c>
      <c r="R32" s="442">
        <f t="shared" si="30"/>
        <v>1395.95451</v>
      </c>
      <c r="S32" s="442">
        <f t="shared" si="6"/>
        <v>130.65095833333316</v>
      </c>
      <c r="T32" s="442">
        <v>0</v>
      </c>
      <c r="U32" s="442">
        <v>1395.95451</v>
      </c>
      <c r="V32" s="441">
        <f t="shared" si="31"/>
        <v>110.32566123451078</v>
      </c>
      <c r="W32" s="600">
        <f>G32/C32*1000</f>
        <v>2779.7742166517455</v>
      </c>
      <c r="X32" s="24">
        <f t="shared" si="32"/>
        <v>1328.2155185537583</v>
      </c>
    </row>
    <row r="33" spans="1:259" s="24" customFormat="1" ht="15.75" thickBot="1" x14ac:dyDescent="0.3">
      <c r="A33" s="13">
        <v>1</v>
      </c>
      <c r="B33" s="73" t="s">
        <v>3</v>
      </c>
      <c r="C33" s="305"/>
      <c r="D33" s="305"/>
      <c r="E33" s="305"/>
      <c r="F33" s="444"/>
      <c r="G33" s="445">
        <f>G28+G23</f>
        <v>39604.827250000002</v>
      </c>
      <c r="H33" s="445">
        <f>H28+H23</f>
        <v>39604.827250000002</v>
      </c>
      <c r="I33" s="445">
        <f>I28+I23</f>
        <v>39604.827250000002</v>
      </c>
      <c r="J33" s="445">
        <f t="shared" ref="J33:O33" si="42">J28+J23</f>
        <v>9901.2068125000005</v>
      </c>
      <c r="K33" s="445">
        <f t="shared" ref="K33:N33" si="43">K28+K23</f>
        <v>9901.2068125000005</v>
      </c>
      <c r="L33" s="445">
        <f t="shared" si="43"/>
        <v>9901.2068125000005</v>
      </c>
      <c r="M33" s="445">
        <f t="shared" si="43"/>
        <v>9901.2068125000005</v>
      </c>
      <c r="N33" s="445">
        <f t="shared" si="43"/>
        <v>9901.2068125000005</v>
      </c>
      <c r="O33" s="445">
        <f t="shared" si="42"/>
        <v>23104.750630000002</v>
      </c>
      <c r="P33" s="445">
        <f t="shared" ref="P33" si="44">P28+P23</f>
        <v>22004.415569999997</v>
      </c>
      <c r="Q33" s="445">
        <f t="shared" ref="Q33:U33" si="45">Q28+Q23</f>
        <v>16136.200367916666</v>
      </c>
      <c r="R33" s="445">
        <f t="shared" si="45"/>
        <v>17824.460709999999</v>
      </c>
      <c r="S33" s="445">
        <f t="shared" si="45"/>
        <v>1688.2603420833307</v>
      </c>
      <c r="T33" s="445">
        <f t="shared" si="45"/>
        <v>-36.48948</v>
      </c>
      <c r="U33" s="445">
        <f t="shared" si="45"/>
        <v>17787.971229999999</v>
      </c>
      <c r="V33" s="446">
        <f t="shared" si="31"/>
        <v>110.46256431867363</v>
      </c>
      <c r="W33" s="600"/>
    </row>
    <row r="34" spans="1:259" s="21" customFormat="1" x14ac:dyDescent="0.25">
      <c r="A34" s="13">
        <v>1</v>
      </c>
      <c r="B34" s="58"/>
      <c r="C34" s="450"/>
      <c r="D34" s="450"/>
      <c r="E34" s="450"/>
      <c r="F34" s="450"/>
      <c r="G34" s="451"/>
      <c r="H34" s="451"/>
      <c r="I34" s="451"/>
      <c r="J34" s="451"/>
      <c r="K34" s="451"/>
      <c r="L34" s="451"/>
      <c r="M34" s="451"/>
      <c r="N34" s="451"/>
      <c r="O34" s="451"/>
      <c r="P34" s="451"/>
      <c r="Q34" s="451"/>
      <c r="R34" s="451"/>
      <c r="S34" s="451">
        <f t="shared" si="6"/>
        <v>0</v>
      </c>
      <c r="T34" s="451"/>
      <c r="U34" s="451"/>
      <c r="V34" s="451"/>
      <c r="W34" s="600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  <c r="GY34" s="22"/>
      <c r="GZ34" s="22"/>
      <c r="HA34" s="22"/>
      <c r="HB34" s="22"/>
      <c r="HC34" s="22"/>
      <c r="HD34" s="22"/>
      <c r="HE34" s="22"/>
      <c r="HF34" s="22"/>
      <c r="HG34" s="22"/>
      <c r="HH34" s="22"/>
      <c r="HI34" s="22"/>
      <c r="HJ34" s="22"/>
      <c r="HK34" s="22"/>
      <c r="HL34" s="22"/>
      <c r="HM34" s="22"/>
      <c r="HN34" s="22"/>
      <c r="HO34" s="22"/>
      <c r="HP34" s="22"/>
      <c r="HQ34" s="22"/>
      <c r="HR34" s="22"/>
      <c r="HS34" s="22"/>
      <c r="HT34" s="22"/>
      <c r="HU34" s="22"/>
      <c r="HV34" s="22"/>
      <c r="HW34" s="22"/>
      <c r="HX34" s="22"/>
      <c r="HY34" s="22"/>
      <c r="HZ34" s="22"/>
      <c r="IA34" s="22"/>
      <c r="IB34" s="22"/>
      <c r="IC34" s="22"/>
      <c r="ID34" s="22"/>
      <c r="IE34" s="22"/>
      <c r="IF34" s="22"/>
      <c r="IG34" s="22"/>
      <c r="IH34" s="22"/>
      <c r="II34" s="22"/>
      <c r="IJ34" s="22"/>
      <c r="IK34" s="22"/>
      <c r="IL34" s="22"/>
      <c r="IM34" s="22"/>
      <c r="IN34" s="22"/>
      <c r="IO34" s="22"/>
      <c r="IP34" s="22"/>
      <c r="IQ34" s="22"/>
      <c r="IR34" s="22"/>
      <c r="IS34" s="22"/>
      <c r="IT34" s="22"/>
      <c r="IU34" s="22"/>
      <c r="IV34" s="22"/>
      <c r="IW34" s="22"/>
      <c r="IX34" s="22"/>
      <c r="IY34" s="22"/>
    </row>
    <row r="35" spans="1:259" s="6" customFormat="1" ht="29.25" x14ac:dyDescent="0.25">
      <c r="A35" s="13">
        <v>1</v>
      </c>
      <c r="B35" s="95" t="s">
        <v>114</v>
      </c>
      <c r="C35" s="449"/>
      <c r="D35" s="449"/>
      <c r="E35" s="449"/>
      <c r="F35" s="449"/>
      <c r="G35" s="440"/>
      <c r="H35" s="440"/>
      <c r="I35" s="440"/>
      <c r="J35" s="440"/>
      <c r="K35" s="440"/>
      <c r="L35" s="440"/>
      <c r="M35" s="440"/>
      <c r="N35" s="440"/>
      <c r="O35" s="440"/>
      <c r="P35" s="440"/>
      <c r="Q35" s="440"/>
      <c r="R35" s="440"/>
      <c r="S35" s="440">
        <f t="shared" si="6"/>
        <v>0</v>
      </c>
      <c r="T35" s="440"/>
      <c r="U35" s="440"/>
      <c r="V35" s="440"/>
      <c r="W35" s="600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  <c r="IW35" s="8"/>
      <c r="IX35" s="8"/>
      <c r="IY35" s="8"/>
    </row>
    <row r="36" spans="1:259" s="24" customFormat="1" ht="30" x14ac:dyDescent="0.25">
      <c r="A36" s="13">
        <v>1</v>
      </c>
      <c r="B36" s="110" t="s">
        <v>74</v>
      </c>
      <c r="C36" s="298">
        <f>SUM(C37:C38)</f>
        <v>5344</v>
      </c>
      <c r="D36" s="298">
        <f>SUM(D37:D38)</f>
        <v>3817</v>
      </c>
      <c r="E36" s="298">
        <f>SUM(E37:E38)</f>
        <v>2218</v>
      </c>
      <c r="F36" s="281">
        <f>E36/D36*100</f>
        <v>58.108462143044271</v>
      </c>
      <c r="G36" s="441">
        <f>SUM(G37:G38)</f>
        <v>28542.392</v>
      </c>
      <c r="H36" s="441">
        <f>SUM(H37:H38)</f>
        <v>28542.392</v>
      </c>
      <c r="I36" s="441">
        <f>SUM(I37:I38)</f>
        <v>28542.392</v>
      </c>
      <c r="J36" s="441">
        <f t="shared" ref="J36:O36" si="46">SUM(J37:J38)</f>
        <v>7135.598</v>
      </c>
      <c r="K36" s="441">
        <f t="shared" ref="K36:N36" si="47">SUM(K37:K38)</f>
        <v>7135.598</v>
      </c>
      <c r="L36" s="441">
        <f t="shared" si="47"/>
        <v>7135.598</v>
      </c>
      <c r="M36" s="441">
        <f t="shared" si="47"/>
        <v>7135.598</v>
      </c>
      <c r="N36" s="441">
        <f t="shared" si="47"/>
        <v>7135.598</v>
      </c>
      <c r="O36" s="441">
        <f t="shared" si="46"/>
        <v>16649.72867</v>
      </c>
      <c r="P36" s="441">
        <f t="shared" ref="P36" si="48">SUM(P37:P38)</f>
        <v>15854.78947</v>
      </c>
      <c r="Q36" s="613">
        <f t="shared" ref="Q36:U36" si="49">SUM(Q37:Q38)</f>
        <v>11627.683601666666</v>
      </c>
      <c r="R36" s="441">
        <f t="shared" si="49"/>
        <v>7205.6897200000021</v>
      </c>
      <c r="S36" s="452">
        <f t="shared" si="49"/>
        <v>-4421.9938816666636</v>
      </c>
      <c r="T36" s="452">
        <f t="shared" si="49"/>
        <v>-25.390649999999997</v>
      </c>
      <c r="U36" s="452">
        <f t="shared" si="49"/>
        <v>7180.2990700000018</v>
      </c>
      <c r="V36" s="452">
        <f t="shared" ref="V36:V42" si="50">R36/Q36*100</f>
        <v>61.970122053950348</v>
      </c>
      <c r="W36" s="600"/>
    </row>
    <row r="37" spans="1:259" s="24" customFormat="1" ht="30" x14ac:dyDescent="0.25">
      <c r="A37" s="13">
        <v>1</v>
      </c>
      <c r="B37" s="45" t="s">
        <v>43</v>
      </c>
      <c r="C37" s="298">
        <v>4111</v>
      </c>
      <c r="D37" s="604">
        <f t="shared" ref="D37:D38" si="51">ROUND(C37/7*5,0)</f>
        <v>2936</v>
      </c>
      <c r="E37" s="298">
        <v>1897</v>
      </c>
      <c r="F37" s="281">
        <f>E37/D37*100</f>
        <v>64.611716621253407</v>
      </c>
      <c r="G37" s="441">
        <v>24316.400000000001</v>
      </c>
      <c r="H37" s="441">
        <v>24316.400000000001</v>
      </c>
      <c r="I37" s="441">
        <v>24316.400000000001</v>
      </c>
      <c r="J37" s="441">
        <v>6079.1</v>
      </c>
      <c r="K37" s="441">
        <v>6079.1</v>
      </c>
      <c r="L37" s="441">
        <v>6079.1</v>
      </c>
      <c r="M37" s="441">
        <v>6079.1</v>
      </c>
      <c r="N37" s="441">
        <v>6079.1</v>
      </c>
      <c r="O37" s="441">
        <v>14184.56667</v>
      </c>
      <c r="P37" s="441">
        <v>13507.650669999999</v>
      </c>
      <c r="Q37" s="614">
        <f t="shared" ref="Q37:Q38" si="52">G37/12*$B$3+(H37-G37)/11*9+(I37-H37)/10*8+(J37-I37)/9*7+(K37-J37)/8*6+(L37-K37)/7*4+(M37-L37)/6*4+(N37-M37)/5*3+(O37-N37)/4*2+(P37-O37)/3*1</f>
        <v>9906.1946683333317</v>
      </c>
      <c r="R37" s="442">
        <f t="shared" ref="R37:R38" si="53">U37-T37</f>
        <v>6575.892740000002</v>
      </c>
      <c r="S37" s="452">
        <f t="shared" si="6"/>
        <v>-3330.3019283333297</v>
      </c>
      <c r="T37" s="452">
        <v>-25.390649999999997</v>
      </c>
      <c r="U37" s="452">
        <v>6550.5020900000018</v>
      </c>
      <c r="V37" s="452">
        <f t="shared" si="50"/>
        <v>66.381622410680563</v>
      </c>
      <c r="W37" s="600"/>
    </row>
    <row r="38" spans="1:259" s="24" customFormat="1" ht="30" x14ac:dyDescent="0.25">
      <c r="A38" s="13">
        <v>1</v>
      </c>
      <c r="B38" s="45" t="s">
        <v>44</v>
      </c>
      <c r="C38" s="298">
        <v>1233</v>
      </c>
      <c r="D38" s="299">
        <f t="shared" si="51"/>
        <v>881</v>
      </c>
      <c r="E38" s="298">
        <v>321</v>
      </c>
      <c r="F38" s="281">
        <f>E38/D38*100</f>
        <v>36.435868331441547</v>
      </c>
      <c r="G38" s="441">
        <v>4225.9920000000002</v>
      </c>
      <c r="H38" s="441">
        <v>4225.9920000000002</v>
      </c>
      <c r="I38" s="441">
        <v>4225.9920000000002</v>
      </c>
      <c r="J38" s="441">
        <v>1056.498</v>
      </c>
      <c r="K38" s="441">
        <v>1056.498</v>
      </c>
      <c r="L38" s="441">
        <v>1056.498</v>
      </c>
      <c r="M38" s="441">
        <v>1056.498</v>
      </c>
      <c r="N38" s="441">
        <v>1056.498</v>
      </c>
      <c r="O38" s="441">
        <v>2465.1619999999998</v>
      </c>
      <c r="P38" s="441">
        <v>2347.1387999999997</v>
      </c>
      <c r="Q38" s="614">
        <f t="shared" si="52"/>
        <v>1721.4889333333333</v>
      </c>
      <c r="R38" s="442">
        <f t="shared" si="53"/>
        <v>629.79697999999996</v>
      </c>
      <c r="S38" s="452">
        <f t="shared" si="6"/>
        <v>-1091.6919533333335</v>
      </c>
      <c r="T38" s="452">
        <v>0</v>
      </c>
      <c r="U38" s="452">
        <v>629.79697999999996</v>
      </c>
      <c r="V38" s="452">
        <f t="shared" si="50"/>
        <v>36.58443384707207</v>
      </c>
      <c r="W38" s="600"/>
    </row>
    <row r="39" spans="1:259" s="24" customFormat="1" ht="30" x14ac:dyDescent="0.25">
      <c r="A39" s="13">
        <v>1</v>
      </c>
      <c r="B39" s="110" t="s">
        <v>66</v>
      </c>
      <c r="C39" s="298">
        <f>SUM(C40)</f>
        <v>1333</v>
      </c>
      <c r="D39" s="298">
        <f t="shared" ref="D39:U39" si="54">SUM(D40)</f>
        <v>952</v>
      </c>
      <c r="E39" s="298">
        <f t="shared" si="54"/>
        <v>514</v>
      </c>
      <c r="F39" s="281">
        <f>E39/D39*100</f>
        <v>53.991596638655459</v>
      </c>
      <c r="G39" s="442">
        <f t="shared" ref="G39:P39" si="55">SUM(G40)</f>
        <v>3249.6</v>
      </c>
      <c r="H39" s="442">
        <f t="shared" si="55"/>
        <v>3249.6</v>
      </c>
      <c r="I39" s="442">
        <f t="shared" si="55"/>
        <v>3249.6</v>
      </c>
      <c r="J39" s="442">
        <f t="shared" si="55"/>
        <v>812.40000000000009</v>
      </c>
      <c r="K39" s="442">
        <f t="shared" si="55"/>
        <v>812.40000000000009</v>
      </c>
      <c r="L39" s="442">
        <f t="shared" si="55"/>
        <v>812.40000000000009</v>
      </c>
      <c r="M39" s="442">
        <f t="shared" si="55"/>
        <v>812.40000000000009</v>
      </c>
      <c r="N39" s="442">
        <f t="shared" si="55"/>
        <v>812.40000000000009</v>
      </c>
      <c r="O39" s="442">
        <f t="shared" si="55"/>
        <v>1895.6</v>
      </c>
      <c r="P39" s="442">
        <f t="shared" si="55"/>
        <v>1804.8820000000001</v>
      </c>
      <c r="Q39" s="615">
        <f t="shared" si="54"/>
        <v>1323.760666666667</v>
      </c>
      <c r="R39" s="442">
        <f t="shared" si="54"/>
        <v>780.99718999999993</v>
      </c>
      <c r="S39" s="453">
        <f t="shared" si="54"/>
        <v>-542.76347666666709</v>
      </c>
      <c r="T39" s="453">
        <f t="shared" si="54"/>
        <v>0</v>
      </c>
      <c r="U39" s="453">
        <f t="shared" si="54"/>
        <v>780.99718999999993</v>
      </c>
      <c r="V39" s="452">
        <f t="shared" si="50"/>
        <v>58.998368033295023</v>
      </c>
      <c r="W39" s="600"/>
    </row>
    <row r="40" spans="1:259" s="24" customFormat="1" ht="30" x14ac:dyDescent="0.25">
      <c r="A40" s="13">
        <v>1</v>
      </c>
      <c r="B40" s="162" t="s">
        <v>62</v>
      </c>
      <c r="C40" s="300">
        <v>1333</v>
      </c>
      <c r="D40" s="606">
        <f>ROUND(C40/7*5,0)</f>
        <v>952</v>
      </c>
      <c r="E40" s="300">
        <v>514</v>
      </c>
      <c r="F40" s="454">
        <f>E40/D40*100</f>
        <v>53.991596638655459</v>
      </c>
      <c r="G40" s="455">
        <v>3249.6</v>
      </c>
      <c r="H40" s="455">
        <v>3249.6</v>
      </c>
      <c r="I40" s="455">
        <v>3249.6</v>
      </c>
      <c r="J40" s="455">
        <v>812.40000000000009</v>
      </c>
      <c r="K40" s="455">
        <v>812.40000000000009</v>
      </c>
      <c r="L40" s="455">
        <v>812.40000000000009</v>
      </c>
      <c r="M40" s="455">
        <v>812.40000000000009</v>
      </c>
      <c r="N40" s="455">
        <v>812.40000000000009</v>
      </c>
      <c r="O40" s="455">
        <v>1895.6</v>
      </c>
      <c r="P40" s="455">
        <v>1804.8820000000001</v>
      </c>
      <c r="Q40" s="614">
        <f>G40/12*$B$3+(H40-G40)/11*9+(I40-H40)/10*8+(J40-I40)/9*7+(K40-J40)/8*6+(L40-K40)/7*4+(M40-L40)/6*4+(N40-M40)/5*3+(O40-N40)/4*2+(P40-O40)/3*1</f>
        <v>1323.760666666667</v>
      </c>
      <c r="R40" s="442">
        <f t="shared" ref="R40" si="56">U40-T40</f>
        <v>780.99718999999993</v>
      </c>
      <c r="S40" s="452">
        <f t="shared" si="6"/>
        <v>-542.76347666666709</v>
      </c>
      <c r="T40" s="452">
        <v>0</v>
      </c>
      <c r="U40" s="452">
        <v>780.99718999999993</v>
      </c>
      <c r="V40" s="452">
        <f t="shared" si="50"/>
        <v>58.998368033295023</v>
      </c>
      <c r="W40" s="600"/>
    </row>
    <row r="41" spans="1:259" s="24" customFormat="1" ht="33" customHeight="1" thickBot="1" x14ac:dyDescent="0.3">
      <c r="A41" s="13"/>
      <c r="B41" s="621" t="s">
        <v>89</v>
      </c>
      <c r="C41" s="300"/>
      <c r="D41" s="606"/>
      <c r="E41" s="300"/>
      <c r="F41" s="454"/>
      <c r="G41" s="455"/>
      <c r="H41" s="455"/>
      <c r="I41" s="455"/>
      <c r="J41" s="455"/>
      <c r="K41" s="455"/>
      <c r="L41" s="455"/>
      <c r="M41" s="455"/>
      <c r="N41" s="455"/>
      <c r="O41" s="455"/>
      <c r="P41" s="455"/>
      <c r="Q41" s="614">
        <f>G41/12*$B$3</f>
        <v>0</v>
      </c>
      <c r="R41" s="442"/>
      <c r="S41" s="452"/>
      <c r="T41" s="452"/>
      <c r="U41" s="452"/>
      <c r="V41" s="452"/>
      <c r="W41" s="600"/>
    </row>
    <row r="42" spans="1:259" s="24" customFormat="1" ht="15.75" thickBot="1" x14ac:dyDescent="0.3">
      <c r="A42" s="13">
        <v>1</v>
      </c>
      <c r="B42" s="73" t="s">
        <v>3</v>
      </c>
      <c r="C42" s="305"/>
      <c r="D42" s="305"/>
      <c r="E42" s="305"/>
      <c r="F42" s="444"/>
      <c r="G42" s="445">
        <f>G36+G39</f>
        <v>31791.991999999998</v>
      </c>
      <c r="H42" s="445">
        <f>H36+H39</f>
        <v>31791.991999999998</v>
      </c>
      <c r="I42" s="445">
        <f>I36+I39</f>
        <v>31791.991999999998</v>
      </c>
      <c r="J42" s="445">
        <f t="shared" ref="J42:O42" si="57">J36+J39</f>
        <v>7947.9979999999996</v>
      </c>
      <c r="K42" s="445">
        <f t="shared" ref="K42:N42" si="58">K36+K39</f>
        <v>7947.9979999999996</v>
      </c>
      <c r="L42" s="445">
        <f t="shared" si="58"/>
        <v>7947.9979999999996</v>
      </c>
      <c r="M42" s="445">
        <f t="shared" si="58"/>
        <v>7947.9979999999996</v>
      </c>
      <c r="N42" s="445">
        <f t="shared" si="58"/>
        <v>7947.9979999999996</v>
      </c>
      <c r="O42" s="445">
        <f t="shared" si="57"/>
        <v>18545.328669999999</v>
      </c>
      <c r="P42" s="445">
        <f t="shared" ref="P42" si="59">P36+P39</f>
        <v>17659.671470000001</v>
      </c>
      <c r="Q42" s="445">
        <f t="shared" ref="Q42:U42" si="60">Q36+Q39</f>
        <v>12951.444268333333</v>
      </c>
      <c r="R42" s="445">
        <f t="shared" si="60"/>
        <v>7986.6869100000022</v>
      </c>
      <c r="S42" s="445">
        <f t="shared" si="60"/>
        <v>-4964.7573583333306</v>
      </c>
      <c r="T42" s="445">
        <f t="shared" si="60"/>
        <v>-25.390649999999997</v>
      </c>
      <c r="U42" s="445">
        <f t="shared" si="60"/>
        <v>7961.2962600000019</v>
      </c>
      <c r="V42" s="456">
        <f t="shared" si="50"/>
        <v>61.666380555932975</v>
      </c>
      <c r="W42" s="600"/>
    </row>
    <row r="43" spans="1:259" x14ac:dyDescent="0.25">
      <c r="A43" s="13">
        <v>1</v>
      </c>
      <c r="B43" s="60"/>
      <c r="C43" s="447"/>
      <c r="D43" s="447"/>
      <c r="E43" s="447"/>
      <c r="F43" s="447"/>
      <c r="G43" s="457"/>
      <c r="H43" s="457"/>
      <c r="I43" s="457"/>
      <c r="J43" s="457"/>
      <c r="K43" s="457"/>
      <c r="L43" s="457"/>
      <c r="M43" s="457"/>
      <c r="N43" s="457"/>
      <c r="O43" s="457"/>
      <c r="P43" s="457"/>
      <c r="Q43" s="457"/>
      <c r="R43" s="457"/>
      <c r="S43" s="457">
        <f t="shared" si="6"/>
        <v>0</v>
      </c>
      <c r="T43" s="457"/>
      <c r="U43" s="457"/>
      <c r="V43" s="457"/>
      <c r="W43" s="600"/>
    </row>
    <row r="44" spans="1:259" ht="29.25" x14ac:dyDescent="0.25">
      <c r="A44" s="13">
        <v>1</v>
      </c>
      <c r="B44" s="95" t="s">
        <v>115</v>
      </c>
      <c r="C44" s="449"/>
      <c r="D44" s="449"/>
      <c r="E44" s="449"/>
      <c r="F44" s="449"/>
      <c r="G44" s="440"/>
      <c r="H44" s="440"/>
      <c r="I44" s="440"/>
      <c r="J44" s="440"/>
      <c r="K44" s="440"/>
      <c r="L44" s="440"/>
      <c r="M44" s="440"/>
      <c r="N44" s="440"/>
      <c r="O44" s="440"/>
      <c r="P44" s="440"/>
      <c r="Q44" s="440"/>
      <c r="R44" s="440"/>
      <c r="S44" s="440">
        <f t="shared" si="6"/>
        <v>0</v>
      </c>
      <c r="T44" s="440"/>
      <c r="U44" s="440"/>
      <c r="V44" s="440"/>
      <c r="W44" s="600"/>
    </row>
    <row r="45" spans="1:259" s="24" customFormat="1" ht="30" x14ac:dyDescent="0.25">
      <c r="A45" s="13">
        <v>1</v>
      </c>
      <c r="B45" s="110" t="s">
        <v>74</v>
      </c>
      <c r="C45" s="298">
        <f>SUM(C46:C47)</f>
        <v>13722</v>
      </c>
      <c r="D45" s="298">
        <f>SUM(D46:D47)</f>
        <v>9801</v>
      </c>
      <c r="E45" s="298">
        <f>SUM(E46:E47)</f>
        <v>5375</v>
      </c>
      <c r="F45" s="281">
        <f>E45/D45*100</f>
        <v>54.841342720130605</v>
      </c>
      <c r="G45" s="441">
        <f>SUM(G46:G47)</f>
        <v>73284.52</v>
      </c>
      <c r="H45" s="441">
        <f>SUM(H46:H47)</f>
        <v>73284.52</v>
      </c>
      <c r="I45" s="441">
        <f>SUM(I46:I47)</f>
        <v>73284.52</v>
      </c>
      <c r="J45" s="441">
        <f t="shared" ref="J45:O45" si="61">SUM(J46:J47)</f>
        <v>18321.13</v>
      </c>
      <c r="K45" s="441">
        <f t="shared" ref="K45:N45" si="62">SUM(K46:K47)</f>
        <v>18321.13</v>
      </c>
      <c r="L45" s="441">
        <f t="shared" si="62"/>
        <v>18321.13</v>
      </c>
      <c r="M45" s="441">
        <f t="shared" si="62"/>
        <v>18321.13</v>
      </c>
      <c r="N45" s="441">
        <f t="shared" si="62"/>
        <v>18321.13</v>
      </c>
      <c r="O45" s="441">
        <f t="shared" si="61"/>
        <v>42749.303330000002</v>
      </c>
      <c r="P45" s="441">
        <f t="shared" ref="P45" si="63">SUM(P46:P47)</f>
        <v>40713.526530000003</v>
      </c>
      <c r="Q45" s="613">
        <f t="shared" ref="Q45:U45" si="64">SUM(Q46:Q47)</f>
        <v>29856.624398333333</v>
      </c>
      <c r="R45" s="441">
        <f t="shared" si="64"/>
        <v>16527.293900000001</v>
      </c>
      <c r="S45" s="452">
        <f t="shared" si="64"/>
        <v>-13329.330498333333</v>
      </c>
      <c r="T45" s="452">
        <f t="shared" si="64"/>
        <v>-106.12025</v>
      </c>
      <c r="U45" s="452">
        <f t="shared" si="64"/>
        <v>16421.173650000001</v>
      </c>
      <c r="V45" s="452">
        <f t="shared" ref="V45:V51" si="65">R45/Q45*100</f>
        <v>55.355534100240057</v>
      </c>
      <c r="W45" s="600"/>
    </row>
    <row r="46" spans="1:259" s="24" customFormat="1" ht="30" x14ac:dyDescent="0.25">
      <c r="A46" s="13">
        <v>1</v>
      </c>
      <c r="B46" s="45" t="s">
        <v>43</v>
      </c>
      <c r="C46" s="298">
        <v>10555</v>
      </c>
      <c r="D46" s="604">
        <f t="shared" ref="D46:D47" si="66">ROUND(C46/7*5,0)</f>
        <v>7539</v>
      </c>
      <c r="E46" s="298">
        <v>3854</v>
      </c>
      <c r="F46" s="281">
        <f>E46/D46*100</f>
        <v>51.120838307467828</v>
      </c>
      <c r="G46" s="441">
        <v>62434</v>
      </c>
      <c r="H46" s="441">
        <v>62434</v>
      </c>
      <c r="I46" s="441">
        <v>62434</v>
      </c>
      <c r="J46" s="441">
        <v>15608.5</v>
      </c>
      <c r="K46" s="441">
        <v>15608.5</v>
      </c>
      <c r="L46" s="441">
        <v>15608.5</v>
      </c>
      <c r="M46" s="441">
        <v>15608.5</v>
      </c>
      <c r="N46" s="441">
        <v>15608.5</v>
      </c>
      <c r="O46" s="441">
        <v>36419.833330000001</v>
      </c>
      <c r="P46" s="441">
        <v>34684.82533</v>
      </c>
      <c r="Q46" s="614">
        <f t="shared" ref="Q46:Q47" si="67">G46/12*$B$3+(H46-G46)/11*9+(I46-H46)/10*8+(J46-I46)/9*7+(K46-J46)/8*6+(L46-K46)/7*4+(M46-L46)/6*4+(N46-M46)/5*3+(O46-N46)/4*2+(P46-O46)/3*1</f>
        <v>25435.830665000001</v>
      </c>
      <c r="R46" s="442">
        <f t="shared" ref="R46:R47" si="68">U46-T46</f>
        <v>13518.668520000001</v>
      </c>
      <c r="S46" s="452">
        <f t="shared" si="6"/>
        <v>-11917.162145</v>
      </c>
      <c r="T46" s="452">
        <v>-89.45192999999999</v>
      </c>
      <c r="U46" s="452">
        <v>13429.216590000002</v>
      </c>
      <c r="V46" s="452">
        <f t="shared" si="65"/>
        <v>53.14813067458357</v>
      </c>
      <c r="W46" s="600"/>
    </row>
    <row r="47" spans="1:259" s="24" customFormat="1" ht="30" x14ac:dyDescent="0.25">
      <c r="A47" s="13">
        <v>1</v>
      </c>
      <c r="B47" s="45" t="s">
        <v>44</v>
      </c>
      <c r="C47" s="298">
        <v>3167</v>
      </c>
      <c r="D47" s="299">
        <f t="shared" si="66"/>
        <v>2262</v>
      </c>
      <c r="E47" s="298">
        <v>1521</v>
      </c>
      <c r="F47" s="281">
        <f>E47/D47*100</f>
        <v>67.241379310344826</v>
      </c>
      <c r="G47" s="441">
        <v>10850.52</v>
      </c>
      <c r="H47" s="441">
        <v>10850.52</v>
      </c>
      <c r="I47" s="441">
        <v>10850.52</v>
      </c>
      <c r="J47" s="441">
        <v>2712.63</v>
      </c>
      <c r="K47" s="441">
        <v>2712.63</v>
      </c>
      <c r="L47" s="441">
        <v>2712.63</v>
      </c>
      <c r="M47" s="441">
        <v>2712.63</v>
      </c>
      <c r="N47" s="441">
        <v>2712.63</v>
      </c>
      <c r="O47" s="441">
        <v>6329.47</v>
      </c>
      <c r="P47" s="441">
        <v>6028.7011999999995</v>
      </c>
      <c r="Q47" s="614">
        <f t="shared" si="67"/>
        <v>4420.793733333333</v>
      </c>
      <c r="R47" s="442">
        <f t="shared" si="68"/>
        <v>3008.6253800000004</v>
      </c>
      <c r="S47" s="452">
        <f t="shared" si="6"/>
        <v>-1412.1683533333326</v>
      </c>
      <c r="T47" s="452">
        <v>-16.668320000000001</v>
      </c>
      <c r="U47" s="452">
        <v>2991.9570600000002</v>
      </c>
      <c r="V47" s="452">
        <f t="shared" si="65"/>
        <v>68.056226132302712</v>
      </c>
      <c r="W47" s="600"/>
    </row>
    <row r="48" spans="1:259" s="24" customFormat="1" ht="30" x14ac:dyDescent="0.25">
      <c r="A48" s="13">
        <v>1</v>
      </c>
      <c r="B48" s="111" t="s">
        <v>66</v>
      </c>
      <c r="C48" s="298">
        <f>SUM(C49)</f>
        <v>3333</v>
      </c>
      <c r="D48" s="298">
        <f t="shared" ref="D48:U48" si="69">SUM(D49)</f>
        <v>2381</v>
      </c>
      <c r="E48" s="298">
        <f t="shared" si="69"/>
        <v>2298</v>
      </c>
      <c r="F48" s="281">
        <f>E48/D48*100</f>
        <v>96.51406971860564</v>
      </c>
      <c r="G48" s="442">
        <f t="shared" ref="G48:P48" si="70">SUM(G49)</f>
        <v>8124</v>
      </c>
      <c r="H48" s="442">
        <f t="shared" si="70"/>
        <v>8124</v>
      </c>
      <c r="I48" s="442">
        <f t="shared" si="70"/>
        <v>8124</v>
      </c>
      <c r="J48" s="442">
        <f t="shared" si="70"/>
        <v>2031</v>
      </c>
      <c r="K48" s="442">
        <f t="shared" si="70"/>
        <v>2031</v>
      </c>
      <c r="L48" s="442">
        <f t="shared" si="70"/>
        <v>2031</v>
      </c>
      <c r="M48" s="442">
        <f t="shared" si="70"/>
        <v>2031</v>
      </c>
      <c r="N48" s="442">
        <f t="shared" si="70"/>
        <v>2031</v>
      </c>
      <c r="O48" s="442">
        <f t="shared" si="70"/>
        <v>4739</v>
      </c>
      <c r="P48" s="442">
        <f t="shared" si="70"/>
        <v>4512.8819999999996</v>
      </c>
      <c r="Q48" s="615">
        <f t="shared" si="69"/>
        <v>3309.6273333333334</v>
      </c>
      <c r="R48" s="442">
        <f t="shared" si="69"/>
        <v>3275.6024299999999</v>
      </c>
      <c r="S48" s="453">
        <f t="shared" si="69"/>
        <v>-34.024903333333441</v>
      </c>
      <c r="T48" s="453">
        <f t="shared" si="69"/>
        <v>-6.4213500000000003</v>
      </c>
      <c r="U48" s="453">
        <f t="shared" si="69"/>
        <v>3269.1810799999998</v>
      </c>
      <c r="V48" s="452">
        <f t="shared" si="65"/>
        <v>98.971941553943338</v>
      </c>
      <c r="W48" s="600"/>
    </row>
    <row r="49" spans="1:24" s="24" customFormat="1" ht="30" x14ac:dyDescent="0.25">
      <c r="A49" s="13">
        <v>1</v>
      </c>
      <c r="B49" s="162" t="s">
        <v>62</v>
      </c>
      <c r="C49" s="300">
        <v>3333</v>
      </c>
      <c r="D49" s="606">
        <f>ROUND(C49/7*5,0)</f>
        <v>2381</v>
      </c>
      <c r="E49" s="300">
        <v>2298</v>
      </c>
      <c r="F49" s="454">
        <f>E49/D49*100</f>
        <v>96.51406971860564</v>
      </c>
      <c r="G49" s="455">
        <v>8124</v>
      </c>
      <c r="H49" s="455">
        <v>8124</v>
      </c>
      <c r="I49" s="455">
        <v>8124</v>
      </c>
      <c r="J49" s="455">
        <v>2031</v>
      </c>
      <c r="K49" s="455">
        <v>2031</v>
      </c>
      <c r="L49" s="455">
        <v>2031</v>
      </c>
      <c r="M49" s="455">
        <v>2031</v>
      </c>
      <c r="N49" s="455">
        <v>2031</v>
      </c>
      <c r="O49" s="455">
        <v>4739</v>
      </c>
      <c r="P49" s="455">
        <v>4512.8819999999996</v>
      </c>
      <c r="Q49" s="614">
        <f>G49/12*$B$3+(H49-G49)/11*9+(I49-H49)/10*8+(J49-I49)/9*7+(K49-J49)/8*6+(L49-K49)/7*4+(M49-L49)/6*4+(N49-M49)/5*3+(O49-N49)/4*2+(P49-O49)/3*1</f>
        <v>3309.6273333333334</v>
      </c>
      <c r="R49" s="442">
        <f t="shared" ref="R49" si="71">U49-T49</f>
        <v>3275.6024299999999</v>
      </c>
      <c r="S49" s="452">
        <f t="shared" si="6"/>
        <v>-34.024903333333441</v>
      </c>
      <c r="T49" s="452">
        <v>-6.4213500000000003</v>
      </c>
      <c r="U49" s="452">
        <v>3269.1810799999998</v>
      </c>
      <c r="V49" s="452">
        <f t="shared" si="65"/>
        <v>98.971941553943338</v>
      </c>
      <c r="W49" s="600"/>
    </row>
    <row r="50" spans="1:24" s="24" customFormat="1" ht="32.25" customHeight="1" thickBot="1" x14ac:dyDescent="0.3">
      <c r="A50" s="13"/>
      <c r="B50" s="621" t="s">
        <v>89</v>
      </c>
      <c r="C50" s="300"/>
      <c r="D50" s="606"/>
      <c r="E50" s="300">
        <v>-1</v>
      </c>
      <c r="F50" s="454"/>
      <c r="G50" s="455"/>
      <c r="H50" s="455"/>
      <c r="I50" s="455"/>
      <c r="J50" s="455"/>
      <c r="K50" s="455"/>
      <c r="L50" s="455"/>
      <c r="M50" s="455"/>
      <c r="N50" s="455"/>
      <c r="O50" s="455"/>
      <c r="P50" s="455"/>
      <c r="Q50" s="614">
        <f>G50/12*$B$3</f>
        <v>0</v>
      </c>
      <c r="R50" s="442"/>
      <c r="S50" s="452"/>
      <c r="T50" s="452">
        <v>-0.70938000000000001</v>
      </c>
      <c r="U50" s="452">
        <v>-0.70938000000000001</v>
      </c>
      <c r="V50" s="452"/>
      <c r="W50" s="600"/>
    </row>
    <row r="51" spans="1:24" s="24" customFormat="1" ht="15.75" thickBot="1" x14ac:dyDescent="0.3">
      <c r="A51" s="13">
        <v>1</v>
      </c>
      <c r="B51" s="73" t="s">
        <v>3</v>
      </c>
      <c r="C51" s="305"/>
      <c r="D51" s="305"/>
      <c r="E51" s="305"/>
      <c r="F51" s="444"/>
      <c r="G51" s="445">
        <f>G45+G48</f>
        <v>81408.52</v>
      </c>
      <c r="H51" s="445">
        <f>H45+H48</f>
        <v>81408.52</v>
      </c>
      <c r="I51" s="445">
        <f>I45+I48</f>
        <v>81408.52</v>
      </c>
      <c r="J51" s="445">
        <f t="shared" ref="J51:O51" si="72">J45+J48</f>
        <v>20352.13</v>
      </c>
      <c r="K51" s="445">
        <f t="shared" ref="K51:N51" si="73">K45+K48</f>
        <v>20352.13</v>
      </c>
      <c r="L51" s="445">
        <f t="shared" si="73"/>
        <v>20352.13</v>
      </c>
      <c r="M51" s="445">
        <f t="shared" si="73"/>
        <v>20352.13</v>
      </c>
      <c r="N51" s="445">
        <f t="shared" si="73"/>
        <v>20352.13</v>
      </c>
      <c r="O51" s="445">
        <f t="shared" si="72"/>
        <v>47488.303330000002</v>
      </c>
      <c r="P51" s="445">
        <f t="shared" ref="P51" si="74">P45+P48</f>
        <v>45226.408530000001</v>
      </c>
      <c r="Q51" s="445">
        <f t="shared" ref="Q51:U51" si="75">Q45+Q48</f>
        <v>33166.251731666664</v>
      </c>
      <c r="R51" s="445">
        <f t="shared" si="75"/>
        <v>19802.89633</v>
      </c>
      <c r="S51" s="445">
        <f t="shared" si="75"/>
        <v>-13363.355401666666</v>
      </c>
      <c r="T51" s="445">
        <f t="shared" si="75"/>
        <v>-112.5416</v>
      </c>
      <c r="U51" s="445">
        <f t="shared" si="75"/>
        <v>19690.354729999999</v>
      </c>
      <c r="V51" s="456">
        <f t="shared" si="65"/>
        <v>59.707972098313654</v>
      </c>
      <c r="W51" s="600"/>
    </row>
    <row r="52" spans="1:24" x14ac:dyDescent="0.25">
      <c r="A52" s="13">
        <v>1</v>
      </c>
      <c r="B52" s="59"/>
      <c r="C52" s="458"/>
      <c r="D52" s="458"/>
      <c r="E52" s="450"/>
      <c r="F52" s="458"/>
      <c r="G52" s="459"/>
      <c r="H52" s="459"/>
      <c r="I52" s="459"/>
      <c r="J52" s="459"/>
      <c r="K52" s="459"/>
      <c r="L52" s="459"/>
      <c r="M52" s="459"/>
      <c r="N52" s="459"/>
      <c r="O52" s="459"/>
      <c r="P52" s="459"/>
      <c r="Q52" s="459"/>
      <c r="R52" s="451"/>
      <c r="S52" s="451">
        <f t="shared" si="6"/>
        <v>0</v>
      </c>
      <c r="T52" s="451"/>
      <c r="U52" s="451"/>
      <c r="V52" s="459"/>
      <c r="W52" s="600"/>
    </row>
    <row r="53" spans="1:24" ht="29.25" x14ac:dyDescent="0.25">
      <c r="A53" s="13">
        <v>1</v>
      </c>
      <c r="B53" s="94" t="s">
        <v>116</v>
      </c>
      <c r="C53" s="460"/>
      <c r="D53" s="460"/>
      <c r="E53" s="460"/>
      <c r="F53" s="460"/>
      <c r="G53" s="440"/>
      <c r="H53" s="440"/>
      <c r="I53" s="440"/>
      <c r="J53" s="440"/>
      <c r="K53" s="440"/>
      <c r="L53" s="440"/>
      <c r="M53" s="440"/>
      <c r="N53" s="440"/>
      <c r="O53" s="440"/>
      <c r="P53" s="440"/>
      <c r="Q53" s="440"/>
      <c r="R53" s="440"/>
      <c r="S53" s="440">
        <f t="shared" si="6"/>
        <v>0</v>
      </c>
      <c r="T53" s="440"/>
      <c r="U53" s="440"/>
      <c r="V53" s="440"/>
      <c r="W53" s="600"/>
    </row>
    <row r="54" spans="1:24" s="24" customFormat="1" ht="30" x14ac:dyDescent="0.25">
      <c r="A54" s="13">
        <v>1</v>
      </c>
      <c r="B54" s="110" t="s">
        <v>74</v>
      </c>
      <c r="C54" s="298">
        <f>SUM(C55:C56)</f>
        <v>334</v>
      </c>
      <c r="D54" s="298">
        <f>SUM(D55:D56)</f>
        <v>239</v>
      </c>
      <c r="E54" s="298">
        <f>SUM(E55:E56)</f>
        <v>206</v>
      </c>
      <c r="F54" s="281">
        <f t="shared" ref="F54:F59" si="76">E54/D54*100</f>
        <v>86.192468619246867</v>
      </c>
      <c r="G54" s="441">
        <f>SUM(G55:G56)</f>
        <v>4625.8019999999997</v>
      </c>
      <c r="H54" s="441">
        <f>SUM(H55:H56)</f>
        <v>4625.8019999999997</v>
      </c>
      <c r="I54" s="441">
        <f>SUM(I55:I56)</f>
        <v>4625.8019999999997</v>
      </c>
      <c r="J54" s="441">
        <f t="shared" ref="J54:O54" si="77">SUM(J55:J56)</f>
        <v>1156.4504999999999</v>
      </c>
      <c r="K54" s="441">
        <f t="shared" ref="K54:N54" si="78">SUM(K55:K56)</f>
        <v>1156.4504999999999</v>
      </c>
      <c r="L54" s="441">
        <f t="shared" si="78"/>
        <v>1156.4504999999999</v>
      </c>
      <c r="M54" s="441">
        <f t="shared" si="78"/>
        <v>1156.4504999999999</v>
      </c>
      <c r="N54" s="441">
        <f t="shared" si="78"/>
        <v>1156.4504999999999</v>
      </c>
      <c r="O54" s="441">
        <f t="shared" si="77"/>
        <v>2698.3845000000001</v>
      </c>
      <c r="P54" s="441">
        <f t="shared" ref="P54" si="79">SUM(P55:P56)</f>
        <v>2575.0297799999998</v>
      </c>
      <c r="Q54" s="613">
        <f t="shared" ref="Q54:U54" si="80">SUM(Q55:Q56)</f>
        <v>1886.2992600000002</v>
      </c>
      <c r="R54" s="441">
        <f t="shared" si="80"/>
        <v>1582.5331799999997</v>
      </c>
      <c r="S54" s="441">
        <f t="shared" si="80"/>
        <v>-303.7660800000005</v>
      </c>
      <c r="T54" s="441">
        <f t="shared" si="80"/>
        <v>0</v>
      </c>
      <c r="U54" s="441">
        <f t="shared" si="80"/>
        <v>1582.5331799999997</v>
      </c>
      <c r="V54" s="441">
        <f>R54/Q54*100</f>
        <v>83.896188349244198</v>
      </c>
      <c r="W54" s="600"/>
    </row>
    <row r="55" spans="1:24" s="24" customFormat="1" ht="30" x14ac:dyDescent="0.25">
      <c r="A55" s="13">
        <v>1</v>
      </c>
      <c r="B55" s="45" t="s">
        <v>68</v>
      </c>
      <c r="C55" s="298">
        <v>67</v>
      </c>
      <c r="D55" s="299">
        <f t="shared" ref="D55:D56" si="81">ROUND(C55/7*5,0)</f>
        <v>48</v>
      </c>
      <c r="E55" s="298">
        <v>53</v>
      </c>
      <c r="F55" s="281">
        <f t="shared" si="76"/>
        <v>110.41666666666667</v>
      </c>
      <c r="G55" s="441">
        <v>925.16039999999998</v>
      </c>
      <c r="H55" s="441">
        <v>925.16039999999998</v>
      </c>
      <c r="I55" s="441">
        <v>925.16039999999998</v>
      </c>
      <c r="J55" s="441">
        <v>231.2901</v>
      </c>
      <c r="K55" s="441">
        <v>231.2901</v>
      </c>
      <c r="L55" s="441">
        <v>231.2901</v>
      </c>
      <c r="M55" s="441">
        <v>231.2901</v>
      </c>
      <c r="N55" s="441">
        <v>231.2901</v>
      </c>
      <c r="O55" s="441">
        <v>539.67690000000005</v>
      </c>
      <c r="P55" s="441">
        <v>516.54789000000005</v>
      </c>
      <c r="Q55" s="614">
        <f t="shared" ref="Q55:Q56" si="82">G55/12*$B$3+(H55-G55)/11*9+(I55-H55)/10*8+(J55-I55)/9*7+(K55-J55)/8*6+(L55-K55)/7*4+(M55-L55)/6*4+(N55-M55)/5*3+(O55-N55)/4*2+(P55-O55)/3*1</f>
        <v>377.77383000000003</v>
      </c>
      <c r="R55" s="442">
        <f t="shared" ref="R55:R56" si="83">U55-T55</f>
        <v>408.26954999999998</v>
      </c>
      <c r="S55" s="441">
        <f t="shared" si="6"/>
        <v>30.495719999999949</v>
      </c>
      <c r="T55" s="441">
        <v>0</v>
      </c>
      <c r="U55" s="441">
        <v>408.26954999999998</v>
      </c>
      <c r="V55" s="441">
        <f t="shared" ref="V55:V60" si="84">R55/Q55*100</f>
        <v>108.07248082801289</v>
      </c>
      <c r="W55" s="600"/>
    </row>
    <row r="56" spans="1:24" s="24" customFormat="1" ht="30" x14ac:dyDescent="0.25">
      <c r="A56" s="13">
        <v>1</v>
      </c>
      <c r="B56" s="45" t="s">
        <v>69</v>
      </c>
      <c r="C56" s="298">
        <v>267</v>
      </c>
      <c r="D56" s="299">
        <f t="shared" si="81"/>
        <v>191</v>
      </c>
      <c r="E56" s="298">
        <v>153</v>
      </c>
      <c r="F56" s="281">
        <f t="shared" si="76"/>
        <v>80.104712041884824</v>
      </c>
      <c r="G56" s="441">
        <v>3700.6415999999999</v>
      </c>
      <c r="H56" s="441">
        <v>3700.6415999999999</v>
      </c>
      <c r="I56" s="441">
        <v>3700.6415999999999</v>
      </c>
      <c r="J56" s="441">
        <v>925.16039999999998</v>
      </c>
      <c r="K56" s="441">
        <v>925.16039999999998</v>
      </c>
      <c r="L56" s="441">
        <v>925.16039999999998</v>
      </c>
      <c r="M56" s="441">
        <v>925.16039999999998</v>
      </c>
      <c r="N56" s="441">
        <v>925.16039999999998</v>
      </c>
      <c r="O56" s="441">
        <v>2158.7076000000002</v>
      </c>
      <c r="P56" s="441">
        <v>2058.48189</v>
      </c>
      <c r="Q56" s="614">
        <f t="shared" si="82"/>
        <v>1508.5254300000001</v>
      </c>
      <c r="R56" s="442">
        <f t="shared" si="83"/>
        <v>1174.2636299999997</v>
      </c>
      <c r="S56" s="441">
        <f t="shared" si="6"/>
        <v>-334.26180000000045</v>
      </c>
      <c r="T56" s="441">
        <v>0</v>
      </c>
      <c r="U56" s="441">
        <v>1174.2636299999997</v>
      </c>
      <c r="V56" s="441">
        <f t="shared" si="84"/>
        <v>77.841818682499735</v>
      </c>
      <c r="W56" s="600"/>
    </row>
    <row r="57" spans="1:24" s="24" customFormat="1" ht="30" x14ac:dyDescent="0.25">
      <c r="A57" s="13">
        <v>1</v>
      </c>
      <c r="B57" s="110" t="s">
        <v>66</v>
      </c>
      <c r="C57" s="298">
        <f>SUM(C58:C59)</f>
        <v>26722</v>
      </c>
      <c r="D57" s="298">
        <f>SUM(D58:D59)</f>
        <v>19087</v>
      </c>
      <c r="E57" s="298">
        <f>SUM(E58:E59)</f>
        <v>16512</v>
      </c>
      <c r="F57" s="281">
        <f t="shared" si="76"/>
        <v>86.509142348195113</v>
      </c>
      <c r="G57" s="441">
        <f>SUM(G58:G59)</f>
        <v>122189.23800000001</v>
      </c>
      <c r="H57" s="441">
        <f>SUM(H58:H59)</f>
        <v>122189.23800000001</v>
      </c>
      <c r="I57" s="441">
        <f>SUM(I58:I59)</f>
        <v>122189.23800000001</v>
      </c>
      <c r="J57" s="441">
        <f t="shared" ref="J57:O57" si="85">SUM(J58:J59)</f>
        <v>30547.309500000003</v>
      </c>
      <c r="K57" s="441">
        <f t="shared" ref="K57:N57" si="86">SUM(K58:K59)</f>
        <v>30547.309500000003</v>
      </c>
      <c r="L57" s="441">
        <f t="shared" si="86"/>
        <v>30547.309500000003</v>
      </c>
      <c r="M57" s="441">
        <f t="shared" si="86"/>
        <v>30547.309500000003</v>
      </c>
      <c r="N57" s="441">
        <f t="shared" si="86"/>
        <v>30547.309500000003</v>
      </c>
      <c r="O57" s="441">
        <f t="shared" si="85"/>
        <v>71277.055510000006</v>
      </c>
      <c r="P57" s="441">
        <f t="shared" ref="P57" si="87">SUM(P58:P59)</f>
        <v>67882.701609999989</v>
      </c>
      <c r="Q57" s="613">
        <f t="shared" ref="Q57:U57" si="88">SUM(Q58:Q59)</f>
        <v>49780.731204999996</v>
      </c>
      <c r="R57" s="441">
        <f t="shared" si="88"/>
        <v>39874.198239999998</v>
      </c>
      <c r="S57" s="441">
        <f t="shared" si="88"/>
        <v>-9906.5329649999967</v>
      </c>
      <c r="T57" s="441">
        <f t="shared" si="88"/>
        <v>-179.88417999999999</v>
      </c>
      <c r="U57" s="441">
        <f t="shared" si="88"/>
        <v>39694.314059999997</v>
      </c>
      <c r="V57" s="441">
        <f t="shared" si="84"/>
        <v>80.099663614412748</v>
      </c>
      <c r="W57" s="600"/>
    </row>
    <row r="58" spans="1:24" s="24" customFormat="1" ht="60" x14ac:dyDescent="0.25">
      <c r="A58" s="13">
        <v>1</v>
      </c>
      <c r="B58" s="45" t="s">
        <v>73</v>
      </c>
      <c r="C58" s="298">
        <v>15555</v>
      </c>
      <c r="D58" s="299">
        <f t="shared" ref="D58:D59" si="89">ROUND(C58/7*5,0)</f>
        <v>11111</v>
      </c>
      <c r="E58" s="298">
        <v>9917</v>
      </c>
      <c r="F58" s="281">
        <f t="shared" si="76"/>
        <v>89.253892538925399</v>
      </c>
      <c r="G58" s="443">
        <v>91139.16</v>
      </c>
      <c r="H58" s="443">
        <v>91139.16</v>
      </c>
      <c r="I58" s="443">
        <v>91139.16</v>
      </c>
      <c r="J58" s="443">
        <v>22784.79</v>
      </c>
      <c r="K58" s="443">
        <v>22784.79</v>
      </c>
      <c r="L58" s="443">
        <v>22784.79</v>
      </c>
      <c r="M58" s="443">
        <v>22784.79</v>
      </c>
      <c r="N58" s="443">
        <v>22784.79</v>
      </c>
      <c r="O58" s="443">
        <v>53164.510009999998</v>
      </c>
      <c r="P58" s="443">
        <v>50632.143349999991</v>
      </c>
      <c r="Q58" s="614">
        <f t="shared" ref="Q58:Q59" si="90">G58/12*$B$3+(H58-G58)/11*9+(I58-H58)/10*8+(J58-I58)/9*7+(K58-J58)/8*6+(L58-K58)/7*4+(M58-L58)/6*4+(N58-M58)/5*3+(O58-N58)/4*2+(P58-O58)/3*1</f>
        <v>37130.527784999998</v>
      </c>
      <c r="R58" s="442">
        <f t="shared" ref="R58:R59" si="91">U58-T58</f>
        <v>29763.590279999997</v>
      </c>
      <c r="S58" s="441">
        <f t="shared" si="6"/>
        <v>-7366.9375050000017</v>
      </c>
      <c r="T58" s="441">
        <v>-179.88417999999999</v>
      </c>
      <c r="U58" s="441">
        <v>29583.706099999996</v>
      </c>
      <c r="V58" s="441">
        <f t="shared" si="84"/>
        <v>80.159351497351722</v>
      </c>
      <c r="W58" s="600"/>
    </row>
    <row r="59" spans="1:24" s="24" customFormat="1" ht="45.75" thickBot="1" x14ac:dyDescent="0.3">
      <c r="A59" s="13">
        <v>1</v>
      </c>
      <c r="B59" s="45" t="s">
        <v>63</v>
      </c>
      <c r="C59" s="298">
        <v>11167</v>
      </c>
      <c r="D59" s="299">
        <f t="shared" si="89"/>
        <v>7976</v>
      </c>
      <c r="E59" s="298">
        <v>6595</v>
      </c>
      <c r="F59" s="281">
        <f t="shared" si="76"/>
        <v>82.68555667001003</v>
      </c>
      <c r="G59" s="443">
        <v>31050.078000000001</v>
      </c>
      <c r="H59" s="443">
        <v>31050.078000000001</v>
      </c>
      <c r="I59" s="443">
        <v>31050.078000000001</v>
      </c>
      <c r="J59" s="443">
        <v>7762.5195000000003</v>
      </c>
      <c r="K59" s="443">
        <v>7762.5195000000003</v>
      </c>
      <c r="L59" s="443">
        <v>7762.5195000000003</v>
      </c>
      <c r="M59" s="443">
        <v>7762.5195000000003</v>
      </c>
      <c r="N59" s="443">
        <v>7762.5195000000003</v>
      </c>
      <c r="O59" s="443">
        <v>18112.5455</v>
      </c>
      <c r="P59" s="443">
        <v>17250.558259999998</v>
      </c>
      <c r="Q59" s="614">
        <f t="shared" si="90"/>
        <v>12650.203419999996</v>
      </c>
      <c r="R59" s="442">
        <f t="shared" si="91"/>
        <v>10110.607960000001</v>
      </c>
      <c r="S59" s="441">
        <f t="shared" si="6"/>
        <v>-2539.595459999995</v>
      </c>
      <c r="T59" s="441">
        <v>0</v>
      </c>
      <c r="U59" s="441">
        <v>10110.607960000001</v>
      </c>
      <c r="V59" s="441">
        <f t="shared" si="84"/>
        <v>79.92446938849308</v>
      </c>
      <c r="W59" s="600"/>
    </row>
    <row r="60" spans="1:24" s="24" customFormat="1" ht="15.75" thickBot="1" x14ac:dyDescent="0.3">
      <c r="A60" s="13">
        <v>1</v>
      </c>
      <c r="B60" s="73" t="s">
        <v>3</v>
      </c>
      <c r="C60" s="305"/>
      <c r="D60" s="305"/>
      <c r="E60" s="305"/>
      <c r="F60" s="444"/>
      <c r="G60" s="461">
        <f>G57+G54</f>
        <v>126815.04000000001</v>
      </c>
      <c r="H60" s="461">
        <f>H57+H54</f>
        <v>126815.04000000001</v>
      </c>
      <c r="I60" s="461">
        <f>I57+I54</f>
        <v>126815.04000000001</v>
      </c>
      <c r="J60" s="461">
        <f t="shared" ref="J60:O60" si="92">J57+J54</f>
        <v>31703.760000000002</v>
      </c>
      <c r="K60" s="461">
        <f t="shared" ref="K60:N60" si="93">K57+K54</f>
        <v>31703.760000000002</v>
      </c>
      <c r="L60" s="461">
        <f t="shared" si="93"/>
        <v>31703.760000000002</v>
      </c>
      <c r="M60" s="461">
        <f t="shared" si="93"/>
        <v>31703.760000000002</v>
      </c>
      <c r="N60" s="461">
        <f t="shared" si="93"/>
        <v>31703.760000000002</v>
      </c>
      <c r="O60" s="461">
        <f t="shared" si="92"/>
        <v>73975.440010000006</v>
      </c>
      <c r="P60" s="461">
        <f t="shared" ref="P60" si="94">P57+P54</f>
        <v>70457.731389999986</v>
      </c>
      <c r="Q60" s="461">
        <f t="shared" ref="Q60:U60" si="95">Q57+Q54</f>
        <v>51667.030464999996</v>
      </c>
      <c r="R60" s="461">
        <f t="shared" si="95"/>
        <v>41456.731419999996</v>
      </c>
      <c r="S60" s="461">
        <f t="shared" si="95"/>
        <v>-10210.299044999998</v>
      </c>
      <c r="T60" s="461">
        <f t="shared" si="95"/>
        <v>-179.88417999999999</v>
      </c>
      <c r="U60" s="461">
        <f t="shared" si="95"/>
        <v>41276.847239999996</v>
      </c>
      <c r="V60" s="461">
        <f t="shared" si="84"/>
        <v>80.238270028085694</v>
      </c>
      <c r="W60" s="600"/>
    </row>
    <row r="61" spans="1:24" x14ac:dyDescent="0.25">
      <c r="A61" s="13">
        <v>1</v>
      </c>
      <c r="B61" s="50"/>
      <c r="C61" s="462"/>
      <c r="D61" s="462"/>
      <c r="E61" s="463"/>
      <c r="F61" s="462"/>
      <c r="G61" s="464"/>
      <c r="H61" s="464"/>
      <c r="I61" s="464"/>
      <c r="J61" s="464"/>
      <c r="K61" s="464"/>
      <c r="L61" s="464"/>
      <c r="M61" s="464"/>
      <c r="N61" s="464"/>
      <c r="O61" s="464"/>
      <c r="P61" s="464"/>
      <c r="Q61" s="464"/>
      <c r="R61" s="465"/>
      <c r="S61" s="465">
        <f t="shared" si="6"/>
        <v>0</v>
      </c>
      <c r="T61" s="465"/>
      <c r="U61" s="465"/>
      <c r="V61" s="464"/>
      <c r="W61" s="600"/>
    </row>
    <row r="62" spans="1:24" ht="29.25" x14ac:dyDescent="0.25">
      <c r="A62" s="13">
        <v>1</v>
      </c>
      <c r="B62" s="95" t="s">
        <v>117</v>
      </c>
      <c r="C62" s="460"/>
      <c r="D62" s="460"/>
      <c r="E62" s="460"/>
      <c r="F62" s="460"/>
      <c r="G62" s="440"/>
      <c r="H62" s="440"/>
      <c r="I62" s="440"/>
      <c r="J62" s="440"/>
      <c r="K62" s="440"/>
      <c r="L62" s="440"/>
      <c r="M62" s="440"/>
      <c r="N62" s="440"/>
      <c r="O62" s="440"/>
      <c r="P62" s="440"/>
      <c r="Q62" s="440"/>
      <c r="R62" s="440"/>
      <c r="S62" s="440">
        <f t="shared" si="6"/>
        <v>0</v>
      </c>
      <c r="T62" s="440"/>
      <c r="U62" s="440"/>
      <c r="V62" s="440"/>
      <c r="W62" s="589" t="s">
        <v>141</v>
      </c>
      <c r="X62" s="589" t="s">
        <v>142</v>
      </c>
    </row>
    <row r="63" spans="1:24" s="24" customFormat="1" ht="30" x14ac:dyDescent="0.25">
      <c r="A63" s="13">
        <v>1</v>
      </c>
      <c r="B63" s="110" t="s">
        <v>74</v>
      </c>
      <c r="C63" s="298">
        <f>SUM(C64:C65)</f>
        <v>3539</v>
      </c>
      <c r="D63" s="298">
        <f>SUM(D64:D65)</f>
        <v>2528</v>
      </c>
      <c r="E63" s="298">
        <f>SUM(E64:E65)</f>
        <v>2745</v>
      </c>
      <c r="F63" s="281">
        <f>E63/D63*100</f>
        <v>108.58386075949366</v>
      </c>
      <c r="G63" s="441">
        <f>SUM(G64:G65)</f>
        <v>18899.691999999999</v>
      </c>
      <c r="H63" s="441">
        <f>SUM(H64:H65)</f>
        <v>18899.691999999999</v>
      </c>
      <c r="I63" s="441">
        <f>SUM(I64:I65)</f>
        <v>18899.691999999999</v>
      </c>
      <c r="J63" s="441">
        <f t="shared" ref="J63:O63" si="96">SUM(J64:J65)</f>
        <v>4724.9229999999998</v>
      </c>
      <c r="K63" s="441">
        <f t="shared" ref="K63:N63" si="97">SUM(K64:K65)</f>
        <v>4724.9229999999998</v>
      </c>
      <c r="L63" s="441">
        <f t="shared" si="97"/>
        <v>4724.9229999999998</v>
      </c>
      <c r="M63" s="441">
        <f t="shared" si="97"/>
        <v>4724.9229999999998</v>
      </c>
      <c r="N63" s="441">
        <f t="shared" si="97"/>
        <v>4724.9229999999998</v>
      </c>
      <c r="O63" s="441">
        <f t="shared" si="96"/>
        <v>11024.82033</v>
      </c>
      <c r="P63" s="441">
        <f t="shared" ref="P63" si="98">SUM(P64:P65)</f>
        <v>10499.87673</v>
      </c>
      <c r="Q63" s="613">
        <f t="shared" ref="Q63:U63" si="99">SUM(Q64:Q65)</f>
        <v>7699.8904649999986</v>
      </c>
      <c r="R63" s="441">
        <f t="shared" si="99"/>
        <v>6935.8964800000003</v>
      </c>
      <c r="S63" s="441">
        <f t="shared" si="99"/>
        <v>-763.99398499999756</v>
      </c>
      <c r="T63" s="441">
        <f t="shared" si="99"/>
        <v>-36.89262999999999</v>
      </c>
      <c r="U63" s="441">
        <f t="shared" si="99"/>
        <v>6899.0038500000001</v>
      </c>
      <c r="V63" s="441">
        <f t="shared" ref="V63:V69" si="100">R63/Q63*100</f>
        <v>90.077859049128719</v>
      </c>
      <c r="W63" s="640">
        <f>G63/C63*1000</f>
        <v>5340.404634077423</v>
      </c>
      <c r="X63" s="640">
        <f>R63/E63*1000</f>
        <v>2526.7382440801457</v>
      </c>
    </row>
    <row r="64" spans="1:24" s="24" customFormat="1" ht="30" x14ac:dyDescent="0.25">
      <c r="A64" s="13">
        <v>1</v>
      </c>
      <c r="B64" s="45" t="s">
        <v>43</v>
      </c>
      <c r="C64" s="298">
        <v>2722</v>
      </c>
      <c r="D64" s="604">
        <f t="shared" ref="D64:D65" si="101">ROUND(C64/7*5,0)</f>
        <v>1944</v>
      </c>
      <c r="E64" s="298">
        <v>1950</v>
      </c>
      <c r="F64" s="281">
        <f>E64/D64*100</f>
        <v>100.30864197530865</v>
      </c>
      <c r="G64" s="441">
        <v>16101.4</v>
      </c>
      <c r="H64" s="441">
        <v>16101.4</v>
      </c>
      <c r="I64" s="441">
        <v>16101.4</v>
      </c>
      <c r="J64" s="441">
        <v>4025.35</v>
      </c>
      <c r="K64" s="441">
        <v>4025.35</v>
      </c>
      <c r="L64" s="441">
        <v>4025.35</v>
      </c>
      <c r="M64" s="441">
        <v>4025.35</v>
      </c>
      <c r="N64" s="441">
        <v>4025.35</v>
      </c>
      <c r="O64" s="441">
        <v>9391.5315300000002</v>
      </c>
      <c r="P64" s="441">
        <v>8944.6355299999996</v>
      </c>
      <c r="Q64" s="614">
        <f t="shared" ref="Q64:Q65" si="102">G64/12*$B$3+(H64-G64)/11*9+(I64-H64)/10*8+(J64-I64)/9*7+(K64-J64)/8*6+(L64-K64)/7*4+(M64-L64)/6*4+(N64-M64)/5*3+(O64-N64)/4*2+(P64-O64)/3*1</f>
        <v>6559.4754316666649</v>
      </c>
      <c r="R64" s="442">
        <f t="shared" ref="R64:R65" si="103">U64-T64</f>
        <v>5342.4220400000004</v>
      </c>
      <c r="S64" s="441">
        <f t="shared" si="6"/>
        <v>-1217.0533916666645</v>
      </c>
      <c r="T64" s="441">
        <v>-34.234439999999992</v>
      </c>
      <c r="U64" s="441">
        <v>5308.1876000000002</v>
      </c>
      <c r="V64" s="441">
        <f t="shared" si="100"/>
        <v>81.445873159442115</v>
      </c>
      <c r="W64" s="589">
        <f>G64/C64*1000</f>
        <v>5915.2828802351205</v>
      </c>
      <c r="X64" s="589">
        <f>R64/E64*1000</f>
        <v>2739.7036102564102</v>
      </c>
    </row>
    <row r="65" spans="1:24" s="24" customFormat="1" ht="30" x14ac:dyDescent="0.25">
      <c r="A65" s="13">
        <v>1</v>
      </c>
      <c r="B65" s="45" t="s">
        <v>44</v>
      </c>
      <c r="C65" s="298">
        <v>817</v>
      </c>
      <c r="D65" s="299">
        <f t="shared" si="101"/>
        <v>584</v>
      </c>
      <c r="E65" s="298">
        <v>795</v>
      </c>
      <c r="F65" s="281">
        <f>E65/D65*100</f>
        <v>136.13013698630135</v>
      </c>
      <c r="G65" s="441">
        <v>2798.2919999999999</v>
      </c>
      <c r="H65" s="441">
        <v>2798.2919999999999</v>
      </c>
      <c r="I65" s="441">
        <v>2798.2919999999999</v>
      </c>
      <c r="J65" s="441">
        <v>699.57299999999998</v>
      </c>
      <c r="K65" s="441">
        <v>699.57299999999998</v>
      </c>
      <c r="L65" s="441">
        <v>699.57299999999998</v>
      </c>
      <c r="M65" s="441">
        <v>699.57299999999998</v>
      </c>
      <c r="N65" s="441">
        <v>699.57299999999998</v>
      </c>
      <c r="O65" s="441">
        <v>1633.2887999999998</v>
      </c>
      <c r="P65" s="441">
        <v>1555.2411999999999</v>
      </c>
      <c r="Q65" s="614">
        <f t="shared" si="102"/>
        <v>1140.4150333333332</v>
      </c>
      <c r="R65" s="442">
        <f t="shared" si="103"/>
        <v>1593.4744400000002</v>
      </c>
      <c r="S65" s="441">
        <f t="shared" si="6"/>
        <v>453.05940666666697</v>
      </c>
      <c r="T65" s="441">
        <v>-2.6581900000000003</v>
      </c>
      <c r="U65" s="441">
        <v>1590.8162500000001</v>
      </c>
      <c r="V65" s="441">
        <f t="shared" si="100"/>
        <v>139.72758981810455</v>
      </c>
      <c r="W65" s="589">
        <f>G65/C65*1000</f>
        <v>3425.0820073439413</v>
      </c>
      <c r="X65" s="589">
        <f>R65/E65*1000</f>
        <v>2004.3703647798745</v>
      </c>
    </row>
    <row r="66" spans="1:24" s="24" customFormat="1" ht="30" x14ac:dyDescent="0.25">
      <c r="A66" s="13">
        <v>1</v>
      </c>
      <c r="B66" s="111" t="s">
        <v>66</v>
      </c>
      <c r="C66" s="298">
        <f>SUM(C67)</f>
        <v>833</v>
      </c>
      <c r="D66" s="298">
        <f t="shared" ref="D66:U66" si="104">SUM(D67)</f>
        <v>595</v>
      </c>
      <c r="E66" s="298">
        <f t="shared" si="104"/>
        <v>897</v>
      </c>
      <c r="F66" s="281">
        <f>E66/D66*100</f>
        <v>150.75630252100839</v>
      </c>
      <c r="G66" s="442">
        <f t="shared" ref="G66:P66" si="105">SUM(G67)</f>
        <v>2031</v>
      </c>
      <c r="H66" s="442">
        <f t="shared" si="105"/>
        <v>2031</v>
      </c>
      <c r="I66" s="442">
        <f t="shared" si="105"/>
        <v>2031</v>
      </c>
      <c r="J66" s="442">
        <f t="shared" si="105"/>
        <v>507.75</v>
      </c>
      <c r="K66" s="442">
        <f t="shared" si="105"/>
        <v>507.75</v>
      </c>
      <c r="L66" s="442">
        <f t="shared" si="105"/>
        <v>507.75</v>
      </c>
      <c r="M66" s="442">
        <f t="shared" si="105"/>
        <v>507.75</v>
      </c>
      <c r="N66" s="442">
        <f t="shared" si="105"/>
        <v>507.75</v>
      </c>
      <c r="O66" s="442">
        <f t="shared" si="105"/>
        <v>1184.75</v>
      </c>
      <c r="P66" s="442">
        <f t="shared" si="105"/>
        <v>1127.8820000000001</v>
      </c>
      <c r="Q66" s="615">
        <f t="shared" si="104"/>
        <v>827.29399999999998</v>
      </c>
      <c r="R66" s="442">
        <f t="shared" si="104"/>
        <v>1138.1670200000001</v>
      </c>
      <c r="S66" s="442">
        <f t="shared" si="104"/>
        <v>310.87302000000011</v>
      </c>
      <c r="T66" s="442">
        <f t="shared" si="104"/>
        <v>0</v>
      </c>
      <c r="U66" s="442">
        <f t="shared" si="104"/>
        <v>1138.1670200000001</v>
      </c>
      <c r="V66" s="441">
        <f t="shared" si="100"/>
        <v>137.57709109458065</v>
      </c>
      <c r="W66" s="589"/>
      <c r="X66" s="589"/>
    </row>
    <row r="67" spans="1:24" s="24" customFormat="1" ht="30" x14ac:dyDescent="0.25">
      <c r="A67" s="13">
        <v>1</v>
      </c>
      <c r="B67" s="162" t="s">
        <v>62</v>
      </c>
      <c r="C67" s="300">
        <v>833</v>
      </c>
      <c r="D67" s="606">
        <f>ROUND(C67/7*5,0)</f>
        <v>595</v>
      </c>
      <c r="E67" s="300">
        <v>897</v>
      </c>
      <c r="F67" s="454">
        <f>E67/D67*100</f>
        <v>150.75630252100839</v>
      </c>
      <c r="G67" s="455">
        <v>2031</v>
      </c>
      <c r="H67" s="455">
        <v>2031</v>
      </c>
      <c r="I67" s="455">
        <v>2031</v>
      </c>
      <c r="J67" s="455">
        <v>507.75</v>
      </c>
      <c r="K67" s="455">
        <v>507.75</v>
      </c>
      <c r="L67" s="455">
        <v>507.75</v>
      </c>
      <c r="M67" s="455">
        <v>507.75</v>
      </c>
      <c r="N67" s="455">
        <v>507.75</v>
      </c>
      <c r="O67" s="455">
        <v>1184.75</v>
      </c>
      <c r="P67" s="455">
        <v>1127.8820000000001</v>
      </c>
      <c r="Q67" s="614">
        <f>G67/12*$B$3+(H67-G67)/11*9+(I67-H67)/10*8+(J67-I67)/9*7+(K67-J67)/8*6+(L67-K67)/7*4+(M67-L67)/6*4+(N67-M67)/5*3+(O67-N67)/4*2+(P67-O67)/3*1</f>
        <v>827.29399999999998</v>
      </c>
      <c r="R67" s="442">
        <f t="shared" ref="R67" si="106">U67-T67</f>
        <v>1138.1670200000001</v>
      </c>
      <c r="S67" s="452">
        <f t="shared" si="6"/>
        <v>310.87302000000011</v>
      </c>
      <c r="T67" s="452">
        <v>0</v>
      </c>
      <c r="U67" s="452">
        <v>1138.1670200000001</v>
      </c>
      <c r="V67" s="452">
        <f t="shared" si="100"/>
        <v>137.57709109458065</v>
      </c>
      <c r="W67" s="589">
        <f>G67/C67*1000</f>
        <v>2438.1752701080432</v>
      </c>
      <c r="X67" s="589">
        <f>R67/E67*1000</f>
        <v>1268.8595540691194</v>
      </c>
    </row>
    <row r="68" spans="1:24" s="24" customFormat="1" ht="28.5" customHeight="1" thickBot="1" x14ac:dyDescent="0.3">
      <c r="A68" s="13"/>
      <c r="B68" s="621" t="s">
        <v>89</v>
      </c>
      <c r="C68" s="300"/>
      <c r="D68" s="606"/>
      <c r="E68" s="300"/>
      <c r="F68" s="454"/>
      <c r="G68" s="455"/>
      <c r="H68" s="455"/>
      <c r="I68" s="455"/>
      <c r="J68" s="455"/>
      <c r="K68" s="455"/>
      <c r="L68" s="455"/>
      <c r="M68" s="455"/>
      <c r="N68" s="455"/>
      <c r="O68" s="455"/>
      <c r="P68" s="455"/>
      <c r="Q68" s="614">
        <f>G68/12*$B$3</f>
        <v>0</v>
      </c>
      <c r="R68" s="442"/>
      <c r="S68" s="452"/>
      <c r="T68" s="452"/>
      <c r="U68" s="452"/>
      <c r="V68" s="452"/>
      <c r="W68" s="589"/>
      <c r="X68" s="589"/>
    </row>
    <row r="69" spans="1:24" s="24" customFormat="1" ht="15.75" thickBot="1" x14ac:dyDescent="0.3">
      <c r="A69" s="13">
        <v>1</v>
      </c>
      <c r="B69" s="73" t="s">
        <v>3</v>
      </c>
      <c r="C69" s="305"/>
      <c r="D69" s="305"/>
      <c r="E69" s="305"/>
      <c r="F69" s="444"/>
      <c r="G69" s="445">
        <f>G63+G66</f>
        <v>20930.691999999999</v>
      </c>
      <c r="H69" s="445">
        <f>H63+H66</f>
        <v>20930.691999999999</v>
      </c>
      <c r="I69" s="445">
        <f>I63+I66</f>
        <v>20930.691999999999</v>
      </c>
      <c r="J69" s="445">
        <f t="shared" ref="J69:O69" si="107">J63+J66</f>
        <v>5232.6729999999998</v>
      </c>
      <c r="K69" s="445">
        <f t="shared" ref="K69:N69" si="108">K63+K66</f>
        <v>5232.6729999999998</v>
      </c>
      <c r="L69" s="445">
        <f t="shared" si="108"/>
        <v>5232.6729999999998</v>
      </c>
      <c r="M69" s="445">
        <f t="shared" si="108"/>
        <v>5232.6729999999998</v>
      </c>
      <c r="N69" s="445">
        <f t="shared" si="108"/>
        <v>5232.6729999999998</v>
      </c>
      <c r="O69" s="445">
        <f t="shared" si="107"/>
        <v>12209.57033</v>
      </c>
      <c r="P69" s="445">
        <f t="shared" ref="P69" si="109">P63+P66</f>
        <v>11627.75873</v>
      </c>
      <c r="Q69" s="445">
        <f t="shared" ref="Q69:U69" si="110">Q63+Q66</f>
        <v>8527.1844649999985</v>
      </c>
      <c r="R69" s="445">
        <f t="shared" si="110"/>
        <v>8074.0635000000002</v>
      </c>
      <c r="S69" s="445">
        <f t="shared" si="110"/>
        <v>-453.12096499999745</v>
      </c>
      <c r="T69" s="445">
        <f t="shared" si="110"/>
        <v>-36.89262999999999</v>
      </c>
      <c r="U69" s="445">
        <f t="shared" si="110"/>
        <v>8037.1708699999999</v>
      </c>
      <c r="V69" s="461">
        <f t="shared" si="100"/>
        <v>94.686159694799116</v>
      </c>
      <c r="W69" s="589"/>
      <c r="X69" s="589"/>
    </row>
    <row r="70" spans="1:24" x14ac:dyDescent="0.25">
      <c r="A70" s="13">
        <v>1</v>
      </c>
      <c r="B70" s="50"/>
      <c r="C70" s="466"/>
      <c r="D70" s="466"/>
      <c r="E70" s="447"/>
      <c r="F70" s="466"/>
      <c r="G70" s="467"/>
      <c r="H70" s="467"/>
      <c r="I70" s="467"/>
      <c r="J70" s="467"/>
      <c r="K70" s="467"/>
      <c r="L70" s="467"/>
      <c r="M70" s="467"/>
      <c r="N70" s="467"/>
      <c r="O70" s="467"/>
      <c r="P70" s="467"/>
      <c r="Q70" s="467"/>
      <c r="R70" s="448"/>
      <c r="S70" s="448">
        <f t="shared" si="6"/>
        <v>0</v>
      </c>
      <c r="T70" s="448"/>
      <c r="U70" s="448"/>
      <c r="V70" s="467"/>
      <c r="W70" s="589"/>
      <c r="X70" s="589"/>
    </row>
    <row r="71" spans="1:24" ht="29.25" x14ac:dyDescent="0.25">
      <c r="A71" s="13">
        <v>1</v>
      </c>
      <c r="B71" s="48" t="s">
        <v>118</v>
      </c>
      <c r="C71" s="460"/>
      <c r="D71" s="460"/>
      <c r="E71" s="460"/>
      <c r="F71" s="460"/>
      <c r="G71" s="440"/>
      <c r="H71" s="440"/>
      <c r="I71" s="440"/>
      <c r="J71" s="440"/>
      <c r="K71" s="440"/>
      <c r="L71" s="440"/>
      <c r="M71" s="440"/>
      <c r="N71" s="440"/>
      <c r="O71" s="440"/>
      <c r="P71" s="440"/>
      <c r="Q71" s="440"/>
      <c r="R71" s="440"/>
      <c r="S71" s="440">
        <f t="shared" si="6"/>
        <v>0</v>
      </c>
      <c r="T71" s="440"/>
      <c r="U71" s="440"/>
      <c r="V71" s="440"/>
      <c r="W71" s="589"/>
      <c r="X71" s="589"/>
    </row>
    <row r="72" spans="1:24" s="24" customFormat="1" ht="30" x14ac:dyDescent="0.25">
      <c r="A72" s="13">
        <v>1</v>
      </c>
      <c r="B72" s="110" t="s">
        <v>74</v>
      </c>
      <c r="C72" s="298">
        <f t="shared" ref="C72:G72" si="111">SUM(C73:C74,C75)</f>
        <v>2167</v>
      </c>
      <c r="D72" s="298">
        <f t="shared" si="111"/>
        <v>1548</v>
      </c>
      <c r="E72" s="298">
        <f t="shared" si="111"/>
        <v>1748</v>
      </c>
      <c r="F72" s="298">
        <f t="shared" si="111"/>
        <v>243.07657571844859</v>
      </c>
      <c r="G72" s="284">
        <f t="shared" si="111"/>
        <v>11571.24</v>
      </c>
      <c r="H72" s="284">
        <f t="shared" ref="H72:I72" si="112">SUM(H73:H74,H75)</f>
        <v>11571.24</v>
      </c>
      <c r="I72" s="284">
        <f t="shared" si="112"/>
        <v>11571.24</v>
      </c>
      <c r="J72" s="284">
        <f t="shared" ref="J72:O72" si="113">SUM(J73:J74,J75)</f>
        <v>2892.81</v>
      </c>
      <c r="K72" s="284">
        <f t="shared" ref="K72:N72" si="114">SUM(K73:K74,K75)</f>
        <v>2892.81</v>
      </c>
      <c r="L72" s="284">
        <f t="shared" si="114"/>
        <v>2892.81</v>
      </c>
      <c r="M72" s="284">
        <f t="shared" si="114"/>
        <v>2892.81</v>
      </c>
      <c r="N72" s="284">
        <f t="shared" si="114"/>
        <v>2892.81</v>
      </c>
      <c r="O72" s="284">
        <f t="shared" si="113"/>
        <v>6749.89</v>
      </c>
      <c r="P72" s="284">
        <f t="shared" ref="P72" si="115">SUM(P73:P74,P75)</f>
        <v>6429.5619999999999</v>
      </c>
      <c r="Q72" s="613">
        <f>SUM(Q73:Q74)</f>
        <v>4714.5740000000005</v>
      </c>
      <c r="R72" s="441">
        <f>SUM(R73:R74)</f>
        <v>4812.1882100000003</v>
      </c>
      <c r="S72" s="441">
        <f>SUM(S73:S74)</f>
        <v>97.614209999999957</v>
      </c>
      <c r="T72" s="441">
        <f>SUM(T73:T74)</f>
        <v>-24.017480000000003</v>
      </c>
      <c r="U72" s="441">
        <f>SUM(U73:U74)</f>
        <v>4788.1707299999998</v>
      </c>
      <c r="V72" s="441">
        <f t="shared" ref="V72:V81" si="116">R72/Q72*100</f>
        <v>102.07047784168834</v>
      </c>
      <c r="W72" s="589"/>
      <c r="X72" s="589"/>
    </row>
    <row r="73" spans="1:24" s="24" customFormat="1" ht="30" x14ac:dyDescent="0.25">
      <c r="A73" s="13">
        <v>1</v>
      </c>
      <c r="B73" s="45" t="s">
        <v>43</v>
      </c>
      <c r="C73" s="298">
        <v>1667</v>
      </c>
      <c r="D73" s="604">
        <f t="shared" ref="D73:D74" si="117">ROUND(C73/7*5,0)</f>
        <v>1191</v>
      </c>
      <c r="E73" s="298">
        <v>1257</v>
      </c>
      <c r="F73" s="281">
        <f>E73/D73*100</f>
        <v>105.54156171284635</v>
      </c>
      <c r="G73" s="441">
        <v>9858</v>
      </c>
      <c r="H73" s="441">
        <v>9858</v>
      </c>
      <c r="I73" s="441">
        <v>9858</v>
      </c>
      <c r="J73" s="441">
        <v>2464.5</v>
      </c>
      <c r="K73" s="441">
        <v>2464.5</v>
      </c>
      <c r="L73" s="441">
        <v>2464.5</v>
      </c>
      <c r="M73" s="441">
        <v>2464.5</v>
      </c>
      <c r="N73" s="441">
        <v>2464.5</v>
      </c>
      <c r="O73" s="441">
        <v>5750.5</v>
      </c>
      <c r="P73" s="441">
        <v>5477.7619999999997</v>
      </c>
      <c r="Q73" s="614">
        <f t="shared" ref="Q73:Q74" si="118">G73/12*$B$3+(H73-G73)/11*9+(I73-H73)/10*8+(J73-I73)/9*7+(K73-J73)/8*6+(L73-K73)/7*4+(M73-L73)/6*4+(N73-M73)/5*3+(O73-N73)/4*2+(P73-O73)/3*1</f>
        <v>4016.5873333333334</v>
      </c>
      <c r="R73" s="441">
        <f t="shared" ref="R73:R80" si="119">U73-T73</f>
        <v>3857.4358000000002</v>
      </c>
      <c r="S73" s="441">
        <f t="shared" si="6"/>
        <v>-159.15153333333319</v>
      </c>
      <c r="T73" s="441">
        <v>-20.819580000000002</v>
      </c>
      <c r="U73" s="441">
        <v>3836.6162200000003</v>
      </c>
      <c r="V73" s="441">
        <f t="shared" si="116"/>
        <v>96.037642901162698</v>
      </c>
      <c r="W73" s="600"/>
    </row>
    <row r="74" spans="1:24" s="24" customFormat="1" ht="30" x14ac:dyDescent="0.25">
      <c r="A74" s="13">
        <v>1</v>
      </c>
      <c r="B74" s="45" t="s">
        <v>44</v>
      </c>
      <c r="C74" s="298">
        <v>500</v>
      </c>
      <c r="D74" s="299">
        <f t="shared" si="117"/>
        <v>357</v>
      </c>
      <c r="E74" s="298">
        <v>491</v>
      </c>
      <c r="F74" s="281">
        <f>E74/D74*100</f>
        <v>137.53501400560225</v>
      </c>
      <c r="G74" s="441">
        <v>1713.24</v>
      </c>
      <c r="H74" s="441">
        <v>1713.24</v>
      </c>
      <c r="I74" s="441">
        <v>1713.24</v>
      </c>
      <c r="J74" s="441">
        <v>428.31000000000006</v>
      </c>
      <c r="K74" s="441">
        <v>428.31000000000006</v>
      </c>
      <c r="L74" s="441">
        <v>428.31000000000006</v>
      </c>
      <c r="M74" s="441">
        <v>428.31000000000006</v>
      </c>
      <c r="N74" s="441">
        <v>428.31000000000006</v>
      </c>
      <c r="O74" s="441">
        <v>999.39</v>
      </c>
      <c r="P74" s="441">
        <v>951.8</v>
      </c>
      <c r="Q74" s="614">
        <f t="shared" si="118"/>
        <v>697.98666666666679</v>
      </c>
      <c r="R74" s="441">
        <f t="shared" si="119"/>
        <v>954.75240999999994</v>
      </c>
      <c r="S74" s="441">
        <f t="shared" ref="S74:S139" si="120">R74-Q74</f>
        <v>256.76574333333315</v>
      </c>
      <c r="T74" s="441">
        <v>-3.1979000000000002</v>
      </c>
      <c r="U74" s="441">
        <v>951.55450999999994</v>
      </c>
      <c r="V74" s="441">
        <f t="shared" si="116"/>
        <v>136.7866258190223</v>
      </c>
      <c r="W74" s="600"/>
    </row>
    <row r="75" spans="1:24" s="24" customFormat="1" ht="45" x14ac:dyDescent="0.25">
      <c r="A75" s="13">
        <v>1</v>
      </c>
      <c r="B75" s="45" t="s">
        <v>76</v>
      </c>
      <c r="C75" s="298"/>
      <c r="D75" s="299"/>
      <c r="E75" s="298"/>
      <c r="F75" s="281"/>
      <c r="G75" s="441"/>
      <c r="H75" s="441"/>
      <c r="I75" s="441"/>
      <c r="J75" s="441"/>
      <c r="K75" s="441"/>
      <c r="L75" s="441"/>
      <c r="M75" s="441"/>
      <c r="N75" s="441"/>
      <c r="O75" s="441"/>
      <c r="P75" s="441"/>
      <c r="Q75" s="614">
        <f t="shared" ref="Q75" si="121">G75/12*$B$3+(H75-G75)/11*8+(I75-H75)/10*7+(J75-I75)/9*6+(K75-J75)/8*5+(L75-K75)/7*4+(M75-L75)/6*3+(N75-M75)/5*2+(O75-N75)/4*1</f>
        <v>0</v>
      </c>
      <c r="R75" s="441">
        <f t="shared" si="119"/>
        <v>0</v>
      </c>
      <c r="S75" s="441">
        <f t="shared" si="120"/>
        <v>0</v>
      </c>
      <c r="T75" s="441"/>
      <c r="U75" s="441"/>
      <c r="V75" s="441"/>
      <c r="W75" s="600"/>
    </row>
    <row r="76" spans="1:24" s="24" customFormat="1" ht="30" x14ac:dyDescent="0.25">
      <c r="A76" s="13">
        <v>1</v>
      </c>
      <c r="B76" s="111" t="s">
        <v>66</v>
      </c>
      <c r="C76" s="298">
        <f>C77+C79+C80</f>
        <v>2065</v>
      </c>
      <c r="D76" s="298">
        <f t="shared" ref="D76:E76" si="122">D77+D79+D80</f>
        <v>1475</v>
      </c>
      <c r="E76" s="298">
        <f t="shared" si="122"/>
        <v>1103</v>
      </c>
      <c r="F76" s="281">
        <f>E76/D76*100</f>
        <v>74.779661016949149</v>
      </c>
      <c r="G76" s="442">
        <f t="shared" ref="G76:U76" si="123">G77+G79+G80</f>
        <v>8511.3549700000003</v>
      </c>
      <c r="H76" s="442">
        <f t="shared" ref="H76:Q76" si="124">H77+H79+H80</f>
        <v>8511.3549700000003</v>
      </c>
      <c r="I76" s="442">
        <f t="shared" si="124"/>
        <v>8511.3549700000003</v>
      </c>
      <c r="J76" s="442">
        <f t="shared" ref="J76:O76" si="125">J77+J79+J80</f>
        <v>2127.8387425000001</v>
      </c>
      <c r="K76" s="442">
        <f t="shared" ref="K76:N76" si="126">K77+K79+K80</f>
        <v>2127.8387425000001</v>
      </c>
      <c r="L76" s="442">
        <f t="shared" si="126"/>
        <v>2127.8387425000001</v>
      </c>
      <c r="M76" s="442">
        <f t="shared" si="126"/>
        <v>2127.8387425000001</v>
      </c>
      <c r="N76" s="442">
        <f t="shared" si="126"/>
        <v>2127.8387425000001</v>
      </c>
      <c r="O76" s="442">
        <f t="shared" si="125"/>
        <v>4964.9570299999996</v>
      </c>
      <c r="P76" s="442">
        <f t="shared" ref="P76" si="127">P77+P79+P80</f>
        <v>4729.3018499999989</v>
      </c>
      <c r="Q76" s="615">
        <f t="shared" si="124"/>
        <v>3467.8461595833328</v>
      </c>
      <c r="R76" s="442">
        <f t="shared" si="123"/>
        <v>2083.3049699999997</v>
      </c>
      <c r="S76" s="442">
        <f t="shared" si="123"/>
        <v>-1384.5411895833331</v>
      </c>
      <c r="T76" s="442">
        <f t="shared" si="123"/>
        <v>0</v>
      </c>
      <c r="U76" s="442">
        <f t="shared" si="123"/>
        <v>2083.3049699999997</v>
      </c>
      <c r="V76" s="441">
        <f t="shared" si="116"/>
        <v>60.07489589014272</v>
      </c>
      <c r="W76" s="600"/>
    </row>
    <row r="77" spans="1:24" s="24" customFormat="1" ht="30" x14ac:dyDescent="0.25">
      <c r="A77" s="13">
        <v>1</v>
      </c>
      <c r="B77" s="45" t="s">
        <v>62</v>
      </c>
      <c r="C77" s="298">
        <v>945</v>
      </c>
      <c r="D77" s="604">
        <f>ROUND(C77/7*5,0)</f>
        <v>675</v>
      </c>
      <c r="E77" s="298">
        <v>680</v>
      </c>
      <c r="F77" s="281">
        <f>E77/D77*100</f>
        <v>100.74074074074073</v>
      </c>
      <c r="G77" s="443">
        <v>2301.8000000000002</v>
      </c>
      <c r="H77" s="443">
        <v>2301.8000000000002</v>
      </c>
      <c r="I77" s="443">
        <v>2301.8000000000002</v>
      </c>
      <c r="J77" s="443">
        <v>575.45000000000005</v>
      </c>
      <c r="K77" s="443">
        <v>575.45000000000005</v>
      </c>
      <c r="L77" s="443">
        <v>575.45000000000005</v>
      </c>
      <c r="M77" s="443">
        <v>575.45000000000005</v>
      </c>
      <c r="N77" s="443">
        <v>575.45000000000005</v>
      </c>
      <c r="O77" s="443">
        <v>1343.1679999999999</v>
      </c>
      <c r="P77" s="443">
        <v>1279.53</v>
      </c>
      <c r="Q77" s="614">
        <f>G77/12*$B$3+(H77-G77)/11*9+(I77-H77)/10*8+(J77-I77)/9*7+(K77-J77)/8*6+(L77-K77)/7*4+(M77-L77)/6*4+(N77-M77)/5*3+(O77-N77)/4*2+(P77-O77)/3*1</f>
        <v>938.09633333333329</v>
      </c>
      <c r="R77" s="441">
        <f t="shared" si="119"/>
        <v>907.3766599999999</v>
      </c>
      <c r="S77" s="441">
        <f t="shared" si="120"/>
        <v>-30.71967333333339</v>
      </c>
      <c r="T77" s="441">
        <v>0</v>
      </c>
      <c r="U77" s="441">
        <v>907.3766599999999</v>
      </c>
      <c r="V77" s="441">
        <f t="shared" si="116"/>
        <v>96.725317833385262</v>
      </c>
      <c r="W77" s="600"/>
    </row>
    <row r="78" spans="1:24" s="24" customFormat="1" ht="45" x14ac:dyDescent="0.25">
      <c r="A78" s="13"/>
      <c r="B78" s="621" t="s">
        <v>89</v>
      </c>
      <c r="C78" s="298"/>
      <c r="D78" s="604"/>
      <c r="E78" s="298"/>
      <c r="F78" s="281"/>
      <c r="G78" s="443"/>
      <c r="H78" s="443"/>
      <c r="I78" s="443"/>
      <c r="J78" s="443"/>
      <c r="K78" s="443"/>
      <c r="L78" s="443"/>
      <c r="M78" s="443"/>
      <c r="N78" s="443"/>
      <c r="O78" s="443">
        <v>0</v>
      </c>
      <c r="P78" s="443">
        <v>0</v>
      </c>
      <c r="Q78" s="614">
        <f t="shared" ref="Q78" si="128">G78/12*$B$3+(H78-G78)/11*8+(I78-H78)/10*7+(J78-I78)/9*6+(K78-J78)/8*5+(L78-K78)/7*4+(M78-L78)/6*3+(N78-M78)/5*2+(O78-N78)/4*1</f>
        <v>0</v>
      </c>
      <c r="R78" s="441"/>
      <c r="S78" s="441"/>
      <c r="T78" s="441"/>
      <c r="U78" s="441"/>
      <c r="V78" s="441"/>
      <c r="W78" s="600"/>
    </row>
    <row r="79" spans="1:24" s="24" customFormat="1" ht="60" x14ac:dyDescent="0.25">
      <c r="A79" s="13">
        <v>1</v>
      </c>
      <c r="B79" s="45" t="s">
        <v>73</v>
      </c>
      <c r="C79" s="298">
        <v>1005</v>
      </c>
      <c r="D79" s="299">
        <f t="shared" ref="D79:D80" si="129">ROUND(C79/7*5,0)</f>
        <v>718</v>
      </c>
      <c r="E79" s="298">
        <v>254</v>
      </c>
      <c r="F79" s="281">
        <f>E79/D79*100</f>
        <v>35.376044568245121</v>
      </c>
      <c r="G79" s="443">
        <v>5888.2407299999995</v>
      </c>
      <c r="H79" s="443">
        <v>5888.2407299999995</v>
      </c>
      <c r="I79" s="443">
        <v>5888.2407299999995</v>
      </c>
      <c r="J79" s="443">
        <v>1472.0601824999999</v>
      </c>
      <c r="K79" s="443">
        <v>1472.0601824999999</v>
      </c>
      <c r="L79" s="443">
        <v>1472.0601824999999</v>
      </c>
      <c r="M79" s="443">
        <v>1472.0601824999999</v>
      </c>
      <c r="N79" s="443">
        <v>1472.0601824999999</v>
      </c>
      <c r="O79" s="443">
        <v>3434.8706499999994</v>
      </c>
      <c r="P79" s="443">
        <v>3272.1221499999992</v>
      </c>
      <c r="Q79" s="614">
        <f t="shared" ref="Q79:Q80" si="130">G79/12*$B$3+(H79-G79)/11*9+(I79-H79)/10*8+(J79-I79)/9*7+(K79-J79)/8*6+(L79-K79)/7*4+(M79-L79)/6*4+(N79-M79)/5*3+(O79-N79)/4*2+(P79-O79)/3*1</f>
        <v>2399.2159162499993</v>
      </c>
      <c r="R79" s="441">
        <f t="shared" si="119"/>
        <v>903.36395999999979</v>
      </c>
      <c r="S79" s="441">
        <f t="shared" si="120"/>
        <v>-1495.8519562499996</v>
      </c>
      <c r="T79" s="441">
        <v>0</v>
      </c>
      <c r="U79" s="441">
        <v>903.36395999999979</v>
      </c>
      <c r="V79" s="441">
        <f t="shared" si="116"/>
        <v>37.652466119513228</v>
      </c>
      <c r="W79" s="600"/>
    </row>
    <row r="80" spans="1:24" s="24" customFormat="1" ht="45" x14ac:dyDescent="0.25">
      <c r="A80" s="13">
        <v>1</v>
      </c>
      <c r="B80" s="45" t="s">
        <v>75</v>
      </c>
      <c r="C80" s="298">
        <v>115</v>
      </c>
      <c r="D80" s="299">
        <f t="shared" si="129"/>
        <v>82</v>
      </c>
      <c r="E80" s="298">
        <v>169</v>
      </c>
      <c r="F80" s="281">
        <f>E80/D80*100</f>
        <v>206.09756097560975</v>
      </c>
      <c r="G80" s="443">
        <v>321.31423999999998</v>
      </c>
      <c r="H80" s="443">
        <v>321.31423999999998</v>
      </c>
      <c r="I80" s="443">
        <v>321.31423999999998</v>
      </c>
      <c r="J80" s="443">
        <v>80.328559999999996</v>
      </c>
      <c r="K80" s="443">
        <v>80.328559999999996</v>
      </c>
      <c r="L80" s="443">
        <v>80.328559999999996</v>
      </c>
      <c r="M80" s="443">
        <v>80.328559999999996</v>
      </c>
      <c r="N80" s="443">
        <v>80.328559999999996</v>
      </c>
      <c r="O80" s="443">
        <v>186.91838000000001</v>
      </c>
      <c r="P80" s="443">
        <v>177.6497</v>
      </c>
      <c r="Q80" s="614">
        <f t="shared" si="130"/>
        <v>130.53390999999999</v>
      </c>
      <c r="R80" s="441">
        <f t="shared" si="119"/>
        <v>272.56434999999999</v>
      </c>
      <c r="S80" s="441">
        <f t="shared" si="120"/>
        <v>142.03044</v>
      </c>
      <c r="T80" s="441">
        <v>0</v>
      </c>
      <c r="U80" s="441">
        <v>272.56434999999999</v>
      </c>
      <c r="V80" s="441">
        <f t="shared" si="116"/>
        <v>208.80731298097177</v>
      </c>
      <c r="W80" s="600"/>
    </row>
    <row r="81" spans="1:23" s="24" customFormat="1" x14ac:dyDescent="0.25">
      <c r="A81" s="13">
        <v>1</v>
      </c>
      <c r="B81" s="7" t="s">
        <v>3</v>
      </c>
      <c r="C81" s="468"/>
      <c r="D81" s="469"/>
      <c r="E81" s="469"/>
      <c r="F81" s="470"/>
      <c r="G81" s="471">
        <f>G72+G76</f>
        <v>20082.594969999998</v>
      </c>
      <c r="H81" s="471">
        <f>H72+H76</f>
        <v>20082.594969999998</v>
      </c>
      <c r="I81" s="471">
        <f>I72+I76</f>
        <v>20082.594969999998</v>
      </c>
      <c r="J81" s="471">
        <f t="shared" ref="J81:O81" si="131">J72+J76</f>
        <v>5020.6487424999996</v>
      </c>
      <c r="K81" s="471">
        <f t="shared" ref="K81:N81" si="132">K72+K76</f>
        <v>5020.6487424999996</v>
      </c>
      <c r="L81" s="471">
        <f t="shared" si="132"/>
        <v>5020.6487424999996</v>
      </c>
      <c r="M81" s="471">
        <f t="shared" si="132"/>
        <v>5020.6487424999996</v>
      </c>
      <c r="N81" s="471">
        <f t="shared" si="132"/>
        <v>5020.6487424999996</v>
      </c>
      <c r="O81" s="471">
        <f t="shared" si="131"/>
        <v>11714.847030000001</v>
      </c>
      <c r="P81" s="471">
        <f t="shared" ref="P81" si="133">P72+P76</f>
        <v>11158.863849999998</v>
      </c>
      <c r="Q81" s="472">
        <f t="shared" ref="Q81:U81" si="134">Q72+Q76</f>
        <v>8182.4201595833329</v>
      </c>
      <c r="R81" s="471">
        <f t="shared" si="134"/>
        <v>6895.4931799999995</v>
      </c>
      <c r="S81" s="471">
        <f t="shared" si="134"/>
        <v>-1286.9269795833332</v>
      </c>
      <c r="T81" s="471">
        <f t="shared" si="134"/>
        <v>-24.017480000000003</v>
      </c>
      <c r="U81" s="471">
        <f t="shared" si="134"/>
        <v>6871.4756999999991</v>
      </c>
      <c r="V81" s="471">
        <f t="shared" si="116"/>
        <v>84.272049656652356</v>
      </c>
      <c r="W81" s="600"/>
    </row>
    <row r="82" spans="1:23" s="24" customFormat="1" x14ac:dyDescent="0.25">
      <c r="A82" s="13">
        <v>1</v>
      </c>
      <c r="C82" s="473"/>
      <c r="D82" s="473"/>
      <c r="E82" s="474"/>
      <c r="F82" s="473"/>
      <c r="G82" s="471"/>
      <c r="H82" s="471"/>
      <c r="I82" s="471"/>
      <c r="J82" s="471"/>
      <c r="K82" s="471"/>
      <c r="L82" s="471"/>
      <c r="M82" s="471"/>
      <c r="N82" s="471"/>
      <c r="O82" s="471"/>
      <c r="P82" s="471"/>
      <c r="Q82" s="471"/>
      <c r="R82" s="475"/>
      <c r="S82" s="475">
        <f t="shared" si="120"/>
        <v>0</v>
      </c>
      <c r="T82" s="475"/>
      <c r="U82" s="475"/>
      <c r="V82" s="471"/>
      <c r="W82" s="600"/>
    </row>
    <row r="83" spans="1:23" ht="29.25" x14ac:dyDescent="0.25">
      <c r="A83" s="13">
        <v>1</v>
      </c>
      <c r="B83" s="48" t="s">
        <v>119</v>
      </c>
      <c r="C83" s="476"/>
      <c r="D83" s="476"/>
      <c r="E83" s="460"/>
      <c r="F83" s="476"/>
      <c r="G83" s="477"/>
      <c r="H83" s="477"/>
      <c r="I83" s="477"/>
      <c r="J83" s="477"/>
      <c r="K83" s="477"/>
      <c r="L83" s="477"/>
      <c r="M83" s="477"/>
      <c r="N83" s="477"/>
      <c r="O83" s="477"/>
      <c r="P83" s="477"/>
      <c r="Q83" s="477"/>
      <c r="R83" s="440"/>
      <c r="S83" s="440">
        <f t="shared" si="120"/>
        <v>0</v>
      </c>
      <c r="T83" s="440"/>
      <c r="U83" s="440"/>
      <c r="V83" s="477"/>
      <c r="W83" s="600"/>
    </row>
    <row r="84" spans="1:23" s="24" customFormat="1" ht="30" x14ac:dyDescent="0.25">
      <c r="A84" s="13">
        <v>1</v>
      </c>
      <c r="B84" s="110" t="s">
        <v>74</v>
      </c>
      <c r="C84" s="298">
        <f>SUM(C85:C86)</f>
        <v>1229</v>
      </c>
      <c r="D84" s="298">
        <f>SUM(D85:D86)</f>
        <v>878</v>
      </c>
      <c r="E84" s="298">
        <f>SUM(E85:E86)</f>
        <v>696</v>
      </c>
      <c r="F84" s="281">
        <f>E84/D84*100</f>
        <v>79.271070615034162</v>
      </c>
      <c r="G84" s="441">
        <f>SUM(G85:G86)</f>
        <v>6557.0360000000001</v>
      </c>
      <c r="H84" s="441">
        <f>SUM(H85:H86)</f>
        <v>6557.0360000000001</v>
      </c>
      <c r="I84" s="441">
        <f>SUM(I85:I86)</f>
        <v>6557.0360000000001</v>
      </c>
      <c r="J84" s="441">
        <f t="shared" ref="J84:O84" si="135">SUM(J85:J86)</f>
        <v>1639.259</v>
      </c>
      <c r="K84" s="441">
        <f t="shared" ref="K84:N84" si="136">SUM(K85:K86)</f>
        <v>1639.259</v>
      </c>
      <c r="L84" s="441">
        <f t="shared" si="136"/>
        <v>1639.259</v>
      </c>
      <c r="M84" s="441">
        <f t="shared" si="136"/>
        <v>1639.259</v>
      </c>
      <c r="N84" s="441">
        <f t="shared" si="136"/>
        <v>1639.259</v>
      </c>
      <c r="O84" s="441">
        <f t="shared" si="135"/>
        <v>3824.9376700000003</v>
      </c>
      <c r="P84" s="441">
        <f t="shared" ref="P84" si="137">SUM(P85:P86)</f>
        <v>3643.8452699999998</v>
      </c>
      <c r="Q84" s="613">
        <f t="shared" ref="Q84:U84" si="138">SUM(Q85:Q86)</f>
        <v>2671.7342016666662</v>
      </c>
      <c r="R84" s="441">
        <f t="shared" si="138"/>
        <v>1847.7747100000004</v>
      </c>
      <c r="S84" s="441">
        <f t="shared" si="138"/>
        <v>-823.95949166666583</v>
      </c>
      <c r="T84" s="441">
        <f t="shared" si="138"/>
        <v>-3.2696199999999997</v>
      </c>
      <c r="U84" s="441">
        <f t="shared" si="138"/>
        <v>1844.5050900000003</v>
      </c>
      <c r="V84" s="441">
        <f t="shared" ref="V84:V104" si="139">R84/Q84*100</f>
        <v>69.160124867486132</v>
      </c>
      <c r="W84" s="600"/>
    </row>
    <row r="85" spans="1:23" s="24" customFormat="1" ht="30" x14ac:dyDescent="0.25">
      <c r="A85" s="13">
        <v>1</v>
      </c>
      <c r="B85" s="45" t="s">
        <v>43</v>
      </c>
      <c r="C85" s="298">
        <v>945</v>
      </c>
      <c r="D85" s="604">
        <f t="shared" ref="D85:D86" si="140">ROUND(C85/7*5,0)</f>
        <v>675</v>
      </c>
      <c r="E85" s="298">
        <v>534</v>
      </c>
      <c r="F85" s="281">
        <f>E85/D85*100</f>
        <v>79.111111111111114</v>
      </c>
      <c r="G85" s="441">
        <v>5586.2</v>
      </c>
      <c r="H85" s="441">
        <v>5586.2</v>
      </c>
      <c r="I85" s="441">
        <v>5586.2</v>
      </c>
      <c r="J85" s="441">
        <v>1396.55</v>
      </c>
      <c r="K85" s="441">
        <v>1396.55</v>
      </c>
      <c r="L85" s="441">
        <v>1396.55</v>
      </c>
      <c r="M85" s="441">
        <v>1396.55</v>
      </c>
      <c r="N85" s="441">
        <v>1396.55</v>
      </c>
      <c r="O85" s="441">
        <v>3257.6648700000001</v>
      </c>
      <c r="P85" s="441">
        <v>3103.2228700000001</v>
      </c>
      <c r="Q85" s="614">
        <f t="shared" ref="Q85:Q86" si="141">G85/12*$B$3+(H85-G85)/11*9+(I85-H85)/10*8+(J85-I85)/9*7+(K85-J85)/8*6+(L85-K85)/7*4+(M85-L85)/6*4+(N85-M85)/5*3+(O85-N85)/4*2+(P85-O85)/3*1</f>
        <v>2275.6267683333326</v>
      </c>
      <c r="R85" s="441">
        <f t="shared" ref="R85:R86" si="142">U85-T85</f>
        <v>1517.7098900000003</v>
      </c>
      <c r="S85" s="441">
        <f t="shared" si="120"/>
        <v>-757.91687833333231</v>
      </c>
      <c r="T85" s="441">
        <v>-3.2696199999999997</v>
      </c>
      <c r="U85" s="441">
        <v>1514.4402700000003</v>
      </c>
      <c r="V85" s="441">
        <f t="shared" si="139"/>
        <v>66.694148228515076</v>
      </c>
      <c r="W85" s="600"/>
    </row>
    <row r="86" spans="1:23" s="24" customFormat="1" ht="30" x14ac:dyDescent="0.25">
      <c r="A86" s="13">
        <v>1</v>
      </c>
      <c r="B86" s="45" t="s">
        <v>44</v>
      </c>
      <c r="C86" s="298">
        <v>284</v>
      </c>
      <c r="D86" s="299">
        <f t="shared" si="140"/>
        <v>203</v>
      </c>
      <c r="E86" s="298">
        <v>162</v>
      </c>
      <c r="F86" s="281">
        <f>E86/D86*100</f>
        <v>79.802955665024626</v>
      </c>
      <c r="G86" s="441">
        <v>970.83600000000001</v>
      </c>
      <c r="H86" s="441">
        <v>970.83600000000001</v>
      </c>
      <c r="I86" s="441">
        <v>970.83600000000001</v>
      </c>
      <c r="J86" s="441">
        <v>242.709</v>
      </c>
      <c r="K86" s="441">
        <v>242.709</v>
      </c>
      <c r="L86" s="441">
        <v>242.709</v>
      </c>
      <c r="M86" s="441">
        <v>242.709</v>
      </c>
      <c r="N86" s="441">
        <v>242.709</v>
      </c>
      <c r="O86" s="441">
        <v>567.27279999999996</v>
      </c>
      <c r="P86" s="441">
        <v>540.62239999999997</v>
      </c>
      <c r="Q86" s="614">
        <f t="shared" si="141"/>
        <v>396.10743333333346</v>
      </c>
      <c r="R86" s="441">
        <f t="shared" si="142"/>
        <v>330.06482</v>
      </c>
      <c r="S86" s="441">
        <f t="shared" si="120"/>
        <v>-66.042613333333463</v>
      </c>
      <c r="T86" s="441">
        <v>0</v>
      </c>
      <c r="U86" s="441">
        <v>330.06482</v>
      </c>
      <c r="V86" s="441">
        <f t="shared" si="139"/>
        <v>83.327095687760774</v>
      </c>
      <c r="W86" s="600"/>
    </row>
    <row r="87" spans="1:23" s="24" customFormat="1" ht="30" x14ac:dyDescent="0.25">
      <c r="A87" s="13">
        <v>1</v>
      </c>
      <c r="B87" s="111" t="s">
        <v>66</v>
      </c>
      <c r="C87" s="298">
        <f>C88+C90+C91</f>
        <v>472</v>
      </c>
      <c r="D87" s="298">
        <f t="shared" ref="D87:E87" si="143">D88+D90+D91</f>
        <v>338</v>
      </c>
      <c r="E87" s="298">
        <f t="shared" si="143"/>
        <v>284</v>
      </c>
      <c r="F87" s="281">
        <f>E87/D87*100</f>
        <v>84.023668639053255</v>
      </c>
      <c r="G87" s="442">
        <f t="shared" ref="G87:U87" si="144">G88+G90+G91</f>
        <v>1605.45481</v>
      </c>
      <c r="H87" s="442">
        <f t="shared" ref="H87:I87" si="145">H88+H90+H91</f>
        <v>1605.45481</v>
      </c>
      <c r="I87" s="442">
        <f t="shared" si="145"/>
        <v>1605.45481</v>
      </c>
      <c r="J87" s="442">
        <f t="shared" ref="J87:O87" si="146">J88+J90+J91</f>
        <v>401.36370249999999</v>
      </c>
      <c r="K87" s="442">
        <f t="shared" ref="K87:N87" si="147">K88+K90+K91</f>
        <v>401.36370249999999</v>
      </c>
      <c r="L87" s="442">
        <f t="shared" si="147"/>
        <v>401.36370249999999</v>
      </c>
      <c r="M87" s="442">
        <f t="shared" si="147"/>
        <v>401.36370249999999</v>
      </c>
      <c r="N87" s="442">
        <f t="shared" si="147"/>
        <v>401.36370249999999</v>
      </c>
      <c r="O87" s="442">
        <f t="shared" si="146"/>
        <v>936.51530000000002</v>
      </c>
      <c r="P87" s="442">
        <f t="shared" ref="P87" si="148">P88+P90+P91</f>
        <v>890.71251000000007</v>
      </c>
      <c r="Q87" s="615">
        <f t="shared" si="144"/>
        <v>653.67190458333334</v>
      </c>
      <c r="R87" s="442">
        <f t="shared" si="144"/>
        <v>324.39869999999996</v>
      </c>
      <c r="S87" s="442">
        <f t="shared" si="144"/>
        <v>-6.964233333333425</v>
      </c>
      <c r="T87" s="442">
        <f t="shared" si="144"/>
        <v>-0.56507000000000007</v>
      </c>
      <c r="U87" s="442">
        <f t="shared" si="144"/>
        <v>347.10922999999997</v>
      </c>
      <c r="V87" s="441">
        <f t="shared" si="139"/>
        <v>49.627144401560244</v>
      </c>
      <c r="W87" s="600"/>
    </row>
    <row r="88" spans="1:23" s="24" customFormat="1" ht="30" x14ac:dyDescent="0.25">
      <c r="A88" s="13">
        <v>1</v>
      </c>
      <c r="B88" s="177" t="s">
        <v>62</v>
      </c>
      <c r="C88" s="298">
        <v>333</v>
      </c>
      <c r="D88" s="604">
        <f>ROUND(C88/7*5,0)</f>
        <v>238</v>
      </c>
      <c r="E88" s="298">
        <v>270</v>
      </c>
      <c r="F88" s="281">
        <f>E88/D88*100</f>
        <v>113.4453781512605</v>
      </c>
      <c r="G88" s="443">
        <v>812.4</v>
      </c>
      <c r="H88" s="443">
        <v>812.4</v>
      </c>
      <c r="I88" s="443">
        <v>812.4</v>
      </c>
      <c r="J88" s="443">
        <v>203.10000000000002</v>
      </c>
      <c r="K88" s="443">
        <v>203.10000000000002</v>
      </c>
      <c r="L88" s="443">
        <v>203.10000000000002</v>
      </c>
      <c r="M88" s="443">
        <v>203.10000000000002</v>
      </c>
      <c r="N88" s="443">
        <v>203.10000000000002</v>
      </c>
      <c r="O88" s="443">
        <v>474.97120000000001</v>
      </c>
      <c r="P88" s="443">
        <v>451.95320000000004</v>
      </c>
      <c r="Q88" s="614">
        <f>G88/12*$B$3+(H88-G88)/11*9+(I88-H88)/10*8+(J88-I88)/9*7+(K88-J88)/8*6+(L88-K88)/7*4+(M88-L88)/6*4+(N88-M88)/5*3+(O88-N88)/4*2+(P88-O88)/3*1</f>
        <v>331.36293333333339</v>
      </c>
      <c r="R88" s="441">
        <f t="shared" ref="R88" si="149">U88-T88</f>
        <v>324.39869999999996</v>
      </c>
      <c r="S88" s="441">
        <f t="shared" si="120"/>
        <v>-6.964233333333425</v>
      </c>
      <c r="T88" s="441">
        <v>0</v>
      </c>
      <c r="U88" s="441">
        <v>324.39869999999996</v>
      </c>
      <c r="V88" s="441">
        <f t="shared" si="139"/>
        <v>97.898306469200719</v>
      </c>
      <c r="W88" s="600"/>
    </row>
    <row r="89" spans="1:23" s="24" customFormat="1" ht="36" customHeight="1" x14ac:dyDescent="0.25">
      <c r="A89" s="13"/>
      <c r="B89" s="621" t="s">
        <v>89</v>
      </c>
      <c r="C89" s="300"/>
      <c r="D89" s="606"/>
      <c r="E89" s="300"/>
      <c r="F89" s="454"/>
      <c r="G89" s="455"/>
      <c r="H89" s="455"/>
      <c r="I89" s="455"/>
      <c r="J89" s="455"/>
      <c r="K89" s="455"/>
      <c r="L89" s="455"/>
      <c r="M89" s="455"/>
      <c r="N89" s="455"/>
      <c r="O89" s="455">
        <v>0</v>
      </c>
      <c r="P89" s="455">
        <v>0</v>
      </c>
      <c r="Q89" s="616">
        <f t="shared" ref="Q89" si="150">G89/12*$B$3+(H89-G89)/11*8+(I89-H89)/10*7+(J89-I89)/9*6+(K89-J89)/8*5+(L89-K89)/7*4+(M89-L89)/6*3+(N89-M89)/5*2+(O89-N89)/4*1</f>
        <v>0</v>
      </c>
      <c r="R89" s="441"/>
      <c r="S89" s="452"/>
      <c r="T89" s="452"/>
      <c r="U89" s="452"/>
      <c r="V89" s="452"/>
      <c r="W89" s="600"/>
    </row>
    <row r="90" spans="1:23" s="24" customFormat="1" ht="60" x14ac:dyDescent="0.25">
      <c r="A90" s="13"/>
      <c r="B90" s="45" t="s">
        <v>72</v>
      </c>
      <c r="C90" s="300">
        <v>131</v>
      </c>
      <c r="D90" s="606">
        <f t="shared" ref="D90:D91" si="151">ROUND(C90/7*5,0)</f>
        <v>94</v>
      </c>
      <c r="E90" s="300">
        <v>1</v>
      </c>
      <c r="F90" s="454"/>
      <c r="G90" s="455">
        <v>771.42788999999993</v>
      </c>
      <c r="H90" s="455">
        <v>771.42788999999993</v>
      </c>
      <c r="I90" s="455">
        <v>771.42788999999993</v>
      </c>
      <c r="J90" s="455">
        <v>192.85697249999998</v>
      </c>
      <c r="K90" s="455">
        <v>192.85697249999998</v>
      </c>
      <c r="L90" s="455">
        <v>192.85697249999998</v>
      </c>
      <c r="M90" s="455">
        <v>192.85697249999998</v>
      </c>
      <c r="N90" s="455">
        <v>192.85697249999998</v>
      </c>
      <c r="O90" s="455">
        <v>449.18585999999999</v>
      </c>
      <c r="P90" s="455">
        <v>426.40106999999995</v>
      </c>
      <c r="Q90" s="616">
        <f t="shared" ref="Q90:Q91" si="152">G90/12*$B$3+(H90-G90)/11*9+(I90-H90)/10*8+(J90-I90)/9*7+(K90-J90)/8*6+(L90-K90)/7*4+(M90-L90)/6*4+(N90-M90)/5*3+(O90-N90)/4*2+(P90-O90)/3*1</f>
        <v>313.42648624999998</v>
      </c>
      <c r="R90" s="441"/>
      <c r="S90" s="452"/>
      <c r="T90" s="452">
        <v>0</v>
      </c>
      <c r="U90" s="452">
        <v>1.61534</v>
      </c>
      <c r="V90" s="452">
        <f t="shared" si="139"/>
        <v>0</v>
      </c>
      <c r="W90" s="600"/>
    </row>
    <row r="91" spans="1:23" s="24" customFormat="1" ht="45.75" thickBot="1" x14ac:dyDescent="0.3">
      <c r="A91" s="13"/>
      <c r="B91" s="45" t="s">
        <v>63</v>
      </c>
      <c r="C91" s="300">
        <v>8</v>
      </c>
      <c r="D91" s="606">
        <f t="shared" si="151"/>
        <v>6</v>
      </c>
      <c r="E91" s="300">
        <v>13</v>
      </c>
      <c r="F91" s="454"/>
      <c r="G91" s="455">
        <v>21.626919999999998</v>
      </c>
      <c r="H91" s="455">
        <v>21.626919999999998</v>
      </c>
      <c r="I91" s="455">
        <v>21.626919999999998</v>
      </c>
      <c r="J91" s="455">
        <v>5.4067299999999996</v>
      </c>
      <c r="K91" s="455">
        <v>5.4067299999999996</v>
      </c>
      <c r="L91" s="455">
        <v>5.4067299999999996</v>
      </c>
      <c r="M91" s="455">
        <v>5.4067299999999996</v>
      </c>
      <c r="N91" s="455">
        <v>5.4067299999999996</v>
      </c>
      <c r="O91" s="455">
        <v>12.35824</v>
      </c>
      <c r="P91" s="455">
        <v>12.35824</v>
      </c>
      <c r="Q91" s="616">
        <f t="shared" si="152"/>
        <v>8.8824849999999991</v>
      </c>
      <c r="R91" s="441"/>
      <c r="S91" s="452"/>
      <c r="T91" s="452">
        <v>-0.56507000000000007</v>
      </c>
      <c r="U91" s="452">
        <v>21.095189999999995</v>
      </c>
      <c r="V91" s="452">
        <f t="shared" si="139"/>
        <v>0</v>
      </c>
      <c r="W91" s="600"/>
    </row>
    <row r="92" spans="1:23" s="24" customFormat="1" ht="15.75" thickBot="1" x14ac:dyDescent="0.3">
      <c r="A92" s="13">
        <v>1</v>
      </c>
      <c r="B92" s="73" t="s">
        <v>3</v>
      </c>
      <c r="C92" s="305"/>
      <c r="D92" s="305"/>
      <c r="E92" s="305"/>
      <c r="F92" s="444"/>
      <c r="G92" s="445">
        <f>G84+G87</f>
        <v>8162.4908100000002</v>
      </c>
      <c r="H92" s="445">
        <f>H84+H87</f>
        <v>8162.4908100000002</v>
      </c>
      <c r="I92" s="445">
        <f>I84+I87</f>
        <v>8162.4908100000002</v>
      </c>
      <c r="J92" s="445">
        <f t="shared" ref="J92:O92" si="153">J84+J87</f>
        <v>2040.6227025000001</v>
      </c>
      <c r="K92" s="445">
        <f t="shared" ref="K92:N92" si="154">K84+K87</f>
        <v>2040.6227025000001</v>
      </c>
      <c r="L92" s="445">
        <f t="shared" si="154"/>
        <v>2040.6227025000001</v>
      </c>
      <c r="M92" s="445">
        <f t="shared" si="154"/>
        <v>2040.6227025000001</v>
      </c>
      <c r="N92" s="445">
        <f t="shared" si="154"/>
        <v>2040.6227025000001</v>
      </c>
      <c r="O92" s="445">
        <f t="shared" si="153"/>
        <v>4761.4529700000003</v>
      </c>
      <c r="P92" s="445">
        <f t="shared" ref="P92" si="155">P84+P87</f>
        <v>4534.5577800000001</v>
      </c>
      <c r="Q92" s="445">
        <f t="shared" ref="Q92:U92" si="156">Q84+Q87</f>
        <v>3325.4061062499995</v>
      </c>
      <c r="R92" s="445">
        <f t="shared" si="156"/>
        <v>2172.1734100000003</v>
      </c>
      <c r="S92" s="445">
        <f t="shared" si="156"/>
        <v>-830.92372499999919</v>
      </c>
      <c r="T92" s="445">
        <f t="shared" si="156"/>
        <v>-3.8346899999999997</v>
      </c>
      <c r="U92" s="445">
        <f t="shared" si="156"/>
        <v>2191.6143200000001</v>
      </c>
      <c r="V92" s="461">
        <f t="shared" si="139"/>
        <v>65.320545539309222</v>
      </c>
      <c r="W92" s="600"/>
    </row>
    <row r="93" spans="1:23" x14ac:dyDescent="0.25">
      <c r="A93" s="13">
        <v>1</v>
      </c>
      <c r="B93" s="133" t="s">
        <v>47</v>
      </c>
      <c r="C93" s="478"/>
      <c r="D93" s="478"/>
      <c r="E93" s="478"/>
      <c r="F93" s="478"/>
      <c r="G93" s="479"/>
      <c r="H93" s="479"/>
      <c r="I93" s="479"/>
      <c r="J93" s="479"/>
      <c r="K93" s="479"/>
      <c r="L93" s="479"/>
      <c r="M93" s="479"/>
      <c r="N93" s="479"/>
      <c r="O93" s="479"/>
      <c r="P93" s="479"/>
      <c r="Q93" s="479"/>
      <c r="R93" s="479"/>
      <c r="S93" s="479">
        <f t="shared" si="120"/>
        <v>0</v>
      </c>
      <c r="T93" s="479"/>
      <c r="U93" s="479"/>
      <c r="V93" s="479"/>
      <c r="W93" s="600"/>
    </row>
    <row r="94" spans="1:23" ht="30" x14ac:dyDescent="0.25">
      <c r="A94" s="13">
        <v>1</v>
      </c>
      <c r="B94" s="117" t="s">
        <v>74</v>
      </c>
      <c r="C94" s="480">
        <f>SUM(C10,C23,C36,C45,C54,C63,C72,C84)</f>
        <v>40128</v>
      </c>
      <c r="D94" s="480">
        <f>SUM(D10,D23,D36,D45,D54,D63,D72,D84)</f>
        <v>28664</v>
      </c>
      <c r="E94" s="480">
        <f>SUM(E10,E23,E36,E45,E54,E63,E72,E84)</f>
        <v>23501</v>
      </c>
      <c r="F94" s="480">
        <f t="shared" ref="F94:F100" si="157">E94/D94*100</f>
        <v>81.987859335752162</v>
      </c>
      <c r="G94" s="481">
        <f t="shared" ref="G94:U94" si="158">SUM(G10,G23,G36,G45,G54,G63,G72,G84)</f>
        <v>218977.42828999998</v>
      </c>
      <c r="H94" s="481">
        <f t="shared" ref="H94:I94" si="159">SUM(H10,H23,H36,H45,H54,H63,H72,H84)</f>
        <v>218977.42828999998</v>
      </c>
      <c r="I94" s="481">
        <f t="shared" si="159"/>
        <v>218977.42828999998</v>
      </c>
      <c r="J94" s="481">
        <f t="shared" ref="J94:O94" si="160">SUM(J10,J23,J36,J45,J54,J63,J72,J84)</f>
        <v>54744.357072499995</v>
      </c>
      <c r="K94" s="481">
        <f t="shared" ref="K94:N94" si="161">SUM(K10,K23,K36,K45,K54,K63,K72,K84)</f>
        <v>54744.357072499995</v>
      </c>
      <c r="L94" s="481">
        <f t="shared" si="161"/>
        <v>54744.357072499995</v>
      </c>
      <c r="M94" s="481">
        <f t="shared" si="161"/>
        <v>54744.357072499995</v>
      </c>
      <c r="N94" s="481">
        <f t="shared" si="161"/>
        <v>54744.357072499995</v>
      </c>
      <c r="O94" s="481">
        <f t="shared" si="160"/>
        <v>127736.83317</v>
      </c>
      <c r="P94" s="481">
        <f t="shared" ref="P94" si="162">SUM(P10,P23,P36,P45,P54,P63,P72,P84)</f>
        <v>121659.33848000002</v>
      </c>
      <c r="Q94" s="481">
        <f t="shared" si="158"/>
        <v>89214.763557916682</v>
      </c>
      <c r="R94" s="481">
        <f t="shared" si="158"/>
        <v>74847.894369999995</v>
      </c>
      <c r="S94" s="481">
        <f t="shared" si="158"/>
        <v>-14366.869187916667</v>
      </c>
      <c r="T94" s="481">
        <f t="shared" si="158"/>
        <v>-216.10323</v>
      </c>
      <c r="U94" s="481">
        <f t="shared" si="158"/>
        <v>74631.791139999987</v>
      </c>
      <c r="V94" s="481">
        <f t="shared" si="139"/>
        <v>83.896309741840028</v>
      </c>
      <c r="W94" s="600"/>
    </row>
    <row r="95" spans="1:23" ht="30" x14ac:dyDescent="0.25">
      <c r="A95" s="13">
        <v>1</v>
      </c>
      <c r="B95" s="116" t="s">
        <v>43</v>
      </c>
      <c r="C95" s="480">
        <f t="shared" ref="C95:E96" si="163">SUM(C85,C73,C64,C46,C37,C24,C11)</f>
        <v>30444</v>
      </c>
      <c r="D95" s="480">
        <f t="shared" si="163"/>
        <v>21745</v>
      </c>
      <c r="E95" s="480">
        <f t="shared" si="163"/>
        <v>17853</v>
      </c>
      <c r="F95" s="480">
        <f t="shared" si="157"/>
        <v>82.101632559209008</v>
      </c>
      <c r="G95" s="481">
        <f t="shared" ref="G95:U95" si="164">SUM(G85,G73,G64,G46,G37,G24,G11)</f>
        <v>180072.8</v>
      </c>
      <c r="H95" s="481">
        <f t="shared" ref="H95:I95" si="165">SUM(H85,H73,H64,H46,H37,H24,H11)</f>
        <v>180072.8</v>
      </c>
      <c r="I95" s="481">
        <f t="shared" si="165"/>
        <v>180072.8</v>
      </c>
      <c r="J95" s="481">
        <f t="shared" ref="J95:O95" si="166">SUM(J85,J73,J64,J46,J37,J24,J11)</f>
        <v>45018.2</v>
      </c>
      <c r="K95" s="481">
        <f t="shared" ref="K95:N95" si="167">SUM(K85,K73,K64,K46,K37,K24,K11)</f>
        <v>45018.2</v>
      </c>
      <c r="L95" s="481">
        <f t="shared" si="167"/>
        <v>45018.2</v>
      </c>
      <c r="M95" s="481">
        <f t="shared" si="167"/>
        <v>45018.2</v>
      </c>
      <c r="N95" s="481">
        <f t="shared" si="167"/>
        <v>45018.2</v>
      </c>
      <c r="O95" s="481">
        <f t="shared" si="166"/>
        <v>105038.63565000001</v>
      </c>
      <c r="P95" s="481">
        <f t="shared" ref="P95" si="168">SUM(P85,P73,P64,P46,P37,P24,P11)</f>
        <v>100037.34365</v>
      </c>
      <c r="Q95" s="481">
        <f t="shared" si="164"/>
        <v>73361.320491666673</v>
      </c>
      <c r="R95" s="481">
        <f t="shared" si="164"/>
        <v>60551.635760000005</v>
      </c>
      <c r="S95" s="481">
        <f t="shared" si="164"/>
        <v>-12809.684731666661</v>
      </c>
      <c r="T95" s="481">
        <f t="shared" si="164"/>
        <v>-173.15350999999998</v>
      </c>
      <c r="U95" s="481">
        <f t="shared" si="164"/>
        <v>60378.482250000008</v>
      </c>
      <c r="V95" s="481">
        <f t="shared" si="139"/>
        <v>82.538911996381316</v>
      </c>
      <c r="W95" s="600"/>
    </row>
    <row r="96" spans="1:23" ht="30" x14ac:dyDescent="0.25">
      <c r="A96" s="13">
        <v>1</v>
      </c>
      <c r="B96" s="116" t="s">
        <v>44</v>
      </c>
      <c r="C96" s="480">
        <f t="shared" si="163"/>
        <v>9135</v>
      </c>
      <c r="D96" s="480">
        <f t="shared" si="163"/>
        <v>6526</v>
      </c>
      <c r="E96" s="480">
        <f t="shared" si="163"/>
        <v>5084</v>
      </c>
      <c r="F96" s="480">
        <f t="shared" si="157"/>
        <v>77.903769537235661</v>
      </c>
      <c r="G96" s="481">
        <f t="shared" ref="G96:U96" si="169">SUM(G86,G74,G65,G47,G38,G25,G12)</f>
        <v>31295.184000000001</v>
      </c>
      <c r="H96" s="481">
        <f t="shared" ref="H96:I96" si="170">SUM(H86,H74,H65,H47,H38,H25,H12)</f>
        <v>31295.184000000001</v>
      </c>
      <c r="I96" s="481">
        <f t="shared" si="170"/>
        <v>31295.184000000001</v>
      </c>
      <c r="J96" s="481">
        <f t="shared" ref="J96:O96" si="171">SUM(J86,J74,J65,J47,J38,J25,J12)</f>
        <v>7823.7960000000003</v>
      </c>
      <c r="K96" s="481">
        <f t="shared" ref="K96:N96" si="172">SUM(K86,K74,K65,K47,K38,K25,K12)</f>
        <v>7823.7960000000003</v>
      </c>
      <c r="L96" s="481">
        <f t="shared" si="172"/>
        <v>7823.7960000000003</v>
      </c>
      <c r="M96" s="481">
        <f t="shared" si="172"/>
        <v>7823.7960000000003</v>
      </c>
      <c r="N96" s="481">
        <f t="shared" si="172"/>
        <v>7823.7960000000003</v>
      </c>
      <c r="O96" s="481">
        <f t="shared" si="171"/>
        <v>18257.427599999999</v>
      </c>
      <c r="P96" s="481">
        <f t="shared" ref="P96" si="173">SUM(P86,P74,P65,P47,P38,P25,P12)</f>
        <v>17389.385999999999</v>
      </c>
      <c r="Q96" s="481">
        <f t="shared" si="169"/>
        <v>12751.264599999999</v>
      </c>
      <c r="R96" s="481">
        <f t="shared" si="169"/>
        <v>9956.1928999999927</v>
      </c>
      <c r="S96" s="481">
        <f t="shared" si="169"/>
        <v>-2795.0717000000054</v>
      </c>
      <c r="T96" s="481">
        <f t="shared" si="169"/>
        <v>-42.949719999999999</v>
      </c>
      <c r="U96" s="481">
        <f t="shared" si="169"/>
        <v>9913.2431799999922</v>
      </c>
      <c r="V96" s="481">
        <f t="shared" si="139"/>
        <v>78.080043135486292</v>
      </c>
      <c r="W96" s="600"/>
    </row>
    <row r="97" spans="1:23" ht="30" x14ac:dyDescent="0.25">
      <c r="A97" s="13">
        <v>1</v>
      </c>
      <c r="B97" s="116" t="s">
        <v>68</v>
      </c>
      <c r="C97" s="480">
        <f t="shared" ref="C97:E98" si="174">SUM(C55,C26,C13)</f>
        <v>101</v>
      </c>
      <c r="D97" s="480">
        <f t="shared" si="174"/>
        <v>72</v>
      </c>
      <c r="E97" s="480">
        <f t="shared" si="174"/>
        <v>114</v>
      </c>
      <c r="F97" s="480">
        <f t="shared" si="157"/>
        <v>158.33333333333331</v>
      </c>
      <c r="G97" s="481">
        <f t="shared" ref="G97:T97" si="175">SUM(G55,G26,G13)</f>
        <v>1395.45027</v>
      </c>
      <c r="H97" s="481">
        <f t="shared" ref="H97:I97" si="176">SUM(H55,H26,H13)</f>
        <v>1395.45027</v>
      </c>
      <c r="I97" s="481">
        <f t="shared" si="176"/>
        <v>1395.45027</v>
      </c>
      <c r="J97" s="481">
        <f t="shared" ref="J97:O97" si="177">SUM(J55,J26,J13)</f>
        <v>348.86256750000001</v>
      </c>
      <c r="K97" s="481">
        <f t="shared" ref="K97:N97" si="178">SUM(K55,K26,K13)</f>
        <v>348.86256750000001</v>
      </c>
      <c r="L97" s="481">
        <f t="shared" si="178"/>
        <v>348.86256750000001</v>
      </c>
      <c r="M97" s="481">
        <f t="shared" si="178"/>
        <v>348.86256750000001</v>
      </c>
      <c r="N97" s="481">
        <f t="shared" si="178"/>
        <v>348.86256750000001</v>
      </c>
      <c r="O97" s="481">
        <f t="shared" si="177"/>
        <v>817.22502000000009</v>
      </c>
      <c r="P97" s="481">
        <f t="shared" ref="P97" si="179">SUM(P55,P26,P13)</f>
        <v>778.67667000000006</v>
      </c>
      <c r="Q97" s="481">
        <f t="shared" si="175"/>
        <v>570.19434375000003</v>
      </c>
      <c r="R97" s="481">
        <f t="shared" si="175"/>
        <v>878.55942000000005</v>
      </c>
      <c r="S97" s="481">
        <f t="shared" si="175"/>
        <v>308.36507624999996</v>
      </c>
      <c r="T97" s="481">
        <f t="shared" si="175"/>
        <v>0</v>
      </c>
      <c r="U97" s="481">
        <f>SUM(U55,U26,U13)</f>
        <v>878.55942000000005</v>
      </c>
      <c r="V97" s="481">
        <f t="shared" si="139"/>
        <v>154.0806971570384</v>
      </c>
      <c r="W97" s="600"/>
    </row>
    <row r="98" spans="1:23" ht="30" x14ac:dyDescent="0.25">
      <c r="A98" s="13">
        <v>1</v>
      </c>
      <c r="B98" s="116" t="s">
        <v>69</v>
      </c>
      <c r="C98" s="480">
        <f t="shared" si="174"/>
        <v>448</v>
      </c>
      <c r="D98" s="480">
        <f t="shared" si="174"/>
        <v>321</v>
      </c>
      <c r="E98" s="480">
        <f t="shared" si="174"/>
        <v>450</v>
      </c>
      <c r="F98" s="480">
        <f t="shared" si="157"/>
        <v>140.18691588785046</v>
      </c>
      <c r="G98" s="481">
        <f t="shared" ref="G98:U98" si="180">SUM(G56,G27,G14)</f>
        <v>6213.9940200000001</v>
      </c>
      <c r="H98" s="481">
        <f t="shared" ref="H98:I98" si="181">SUM(H56,H27,H14)</f>
        <v>6213.9940200000001</v>
      </c>
      <c r="I98" s="481">
        <f t="shared" si="181"/>
        <v>6213.9940200000001</v>
      </c>
      <c r="J98" s="481">
        <f t="shared" ref="J98:O98" si="182">SUM(J56,J27,J14)</f>
        <v>1553.498505</v>
      </c>
      <c r="K98" s="481">
        <f t="shared" ref="K98:N98" si="183">SUM(K56,K27,K14)</f>
        <v>1553.498505</v>
      </c>
      <c r="L98" s="481">
        <f t="shared" si="183"/>
        <v>1553.498505</v>
      </c>
      <c r="M98" s="481">
        <f t="shared" si="183"/>
        <v>1553.498505</v>
      </c>
      <c r="N98" s="481">
        <f t="shared" si="183"/>
        <v>1553.498505</v>
      </c>
      <c r="O98" s="481">
        <f t="shared" si="182"/>
        <v>3623.5449000000008</v>
      </c>
      <c r="P98" s="481">
        <f t="shared" ref="P98" si="184">SUM(P56,P27,P14)</f>
        <v>3453.9321599999998</v>
      </c>
      <c r="Q98" s="481">
        <f t="shared" si="180"/>
        <v>2531.9841225</v>
      </c>
      <c r="R98" s="481">
        <f t="shared" si="180"/>
        <v>3461.5062899999994</v>
      </c>
      <c r="S98" s="481">
        <f t="shared" si="180"/>
        <v>929.52216749999889</v>
      </c>
      <c r="T98" s="481">
        <f t="shared" si="180"/>
        <v>0</v>
      </c>
      <c r="U98" s="481">
        <f t="shared" si="180"/>
        <v>3461.5062899999994</v>
      </c>
      <c r="V98" s="481">
        <f t="shared" si="139"/>
        <v>136.71121628449308</v>
      </c>
      <c r="W98" s="600"/>
    </row>
    <row r="99" spans="1:23" ht="30" x14ac:dyDescent="0.25">
      <c r="A99" s="13">
        <v>1</v>
      </c>
      <c r="B99" s="117" t="s">
        <v>66</v>
      </c>
      <c r="C99" s="480">
        <f>SUM(C87,C76,C66,C57,C48,C39,C28,C15)</f>
        <v>49967</v>
      </c>
      <c r="D99" s="480">
        <f>SUM(D87,D76,D66,D57,D48,D39,D28,D15)</f>
        <v>35692</v>
      </c>
      <c r="E99" s="480">
        <f>SUM(E87,E76,E66,E57,E48,E39,E28,E15)</f>
        <v>36562</v>
      </c>
      <c r="F99" s="480">
        <f t="shared" si="157"/>
        <v>102.43752101311219</v>
      </c>
      <c r="G99" s="481">
        <f t="shared" ref="G99:U99" si="185">SUM(G87,G76,G66,G57,G48,G39,G28,G15)</f>
        <v>217204.04925000004</v>
      </c>
      <c r="H99" s="481">
        <f t="shared" ref="H99:I99" si="186">SUM(H87,H76,H66,H57,H48,H39,H28,H15)</f>
        <v>217204.04925000004</v>
      </c>
      <c r="I99" s="481">
        <f t="shared" si="186"/>
        <v>217204.04925000004</v>
      </c>
      <c r="J99" s="481">
        <f t="shared" ref="J99:O99" si="187">SUM(J87,J76,J66,J57,J48,J39,J28,J15)</f>
        <v>54301.01231250001</v>
      </c>
      <c r="K99" s="481">
        <f t="shared" ref="K99:N99" si="188">SUM(K87,K76,K66,K57,K48,K39,K28,K15)</f>
        <v>54301.01231250001</v>
      </c>
      <c r="L99" s="481">
        <f t="shared" si="188"/>
        <v>54301.01231250001</v>
      </c>
      <c r="M99" s="481">
        <f t="shared" si="188"/>
        <v>54301.01231250001</v>
      </c>
      <c r="N99" s="481">
        <f t="shared" si="188"/>
        <v>54301.01231250001</v>
      </c>
      <c r="O99" s="481">
        <f t="shared" si="187"/>
        <v>126704.29673000003</v>
      </c>
      <c r="P99" s="481">
        <f t="shared" ref="P99" si="189">SUM(P87,P76,P66,P57,P48,P39,P28,P15)</f>
        <v>120670.05015999998</v>
      </c>
      <c r="Q99" s="481">
        <f t="shared" si="185"/>
        <v>88491.238997916676</v>
      </c>
      <c r="R99" s="481">
        <f t="shared" si="185"/>
        <v>85698.708740000002</v>
      </c>
      <c r="S99" s="481">
        <f t="shared" si="185"/>
        <v>-2470.2212866666505</v>
      </c>
      <c r="T99" s="481">
        <f t="shared" si="185"/>
        <v>-246.41462999999996</v>
      </c>
      <c r="U99" s="481">
        <f t="shared" si="185"/>
        <v>85475.569710000011</v>
      </c>
      <c r="V99" s="481">
        <f t="shared" si="139"/>
        <v>96.84428618071172</v>
      </c>
      <c r="W99" s="600"/>
    </row>
    <row r="100" spans="1:23" ht="30" x14ac:dyDescent="0.25">
      <c r="A100" s="13">
        <v>1</v>
      </c>
      <c r="B100" s="116" t="s">
        <v>62</v>
      </c>
      <c r="C100" s="480">
        <f>SUM(C88,C77,C67,C49,C40,C29,C16)</f>
        <v>9999</v>
      </c>
      <c r="D100" s="480">
        <f>SUM(D88,D77,D67,D49,D40,D29,D16)</f>
        <v>7143</v>
      </c>
      <c r="E100" s="480">
        <f>SUM(E88,E77,E67,E49,E40,E29,E16)</f>
        <v>7409</v>
      </c>
      <c r="F100" s="480">
        <f t="shared" si="157"/>
        <v>103.72392552148956</v>
      </c>
      <c r="G100" s="481">
        <f t="shared" ref="G100:U100" si="190">SUM(G88,G77,G67,G49,G40,G29,G16)</f>
        <v>24372</v>
      </c>
      <c r="H100" s="481">
        <f t="shared" ref="H100:I100" si="191">SUM(H88,H77,H67,H49,H40,H29,H16)</f>
        <v>24372</v>
      </c>
      <c r="I100" s="481">
        <f t="shared" si="191"/>
        <v>24372</v>
      </c>
      <c r="J100" s="481">
        <f t="shared" ref="J100:O100" si="192">SUM(J88,J77,J67,J49,J40,J29,J16)</f>
        <v>6093.0000000000009</v>
      </c>
      <c r="K100" s="481">
        <f t="shared" ref="K100:N100" si="193">SUM(K88,K77,K67,K49,K40,K29,K16)</f>
        <v>6093.0000000000009</v>
      </c>
      <c r="L100" s="481">
        <f t="shared" si="193"/>
        <v>6093.0000000000009</v>
      </c>
      <c r="M100" s="481">
        <f t="shared" si="193"/>
        <v>6093.0000000000009</v>
      </c>
      <c r="N100" s="481">
        <f t="shared" si="193"/>
        <v>6093.0000000000009</v>
      </c>
      <c r="O100" s="481">
        <f t="shared" si="192"/>
        <v>14217.94241</v>
      </c>
      <c r="P100" s="481">
        <f t="shared" ref="P100" si="194">SUM(P88,P77,P67,P49,P40,P29,P16)</f>
        <v>13539.58841</v>
      </c>
      <c r="Q100" s="481">
        <f t="shared" si="190"/>
        <v>9929.3532050000013</v>
      </c>
      <c r="R100" s="481">
        <f t="shared" si="190"/>
        <v>10479.081999999999</v>
      </c>
      <c r="S100" s="481">
        <f t="shared" si="190"/>
        <v>549.72879499999817</v>
      </c>
      <c r="T100" s="481">
        <f t="shared" si="190"/>
        <v>-19.132939999999998</v>
      </c>
      <c r="U100" s="481">
        <f t="shared" si="190"/>
        <v>10459.949059999999</v>
      </c>
      <c r="V100" s="481">
        <f t="shared" si="139"/>
        <v>105.53640084757158</v>
      </c>
      <c r="W100" s="600"/>
    </row>
    <row r="101" spans="1:23" ht="45" x14ac:dyDescent="0.25">
      <c r="A101" s="13"/>
      <c r="B101" s="116" t="s">
        <v>89</v>
      </c>
      <c r="C101" s="480">
        <f>SUBTOTAL(9,C89,C78,C68,C50,C41,C30,C17)</f>
        <v>0</v>
      </c>
      <c r="D101" s="480">
        <f t="shared" ref="D101:E101" si="195">SUBTOTAL(9,D89,D78,D68,D50,D41,D30,D17)</f>
        <v>0</v>
      </c>
      <c r="E101" s="480">
        <f t="shared" si="195"/>
        <v>961</v>
      </c>
      <c r="F101" s="480"/>
      <c r="G101" s="481">
        <f t="shared" ref="G101:U101" si="196">SUBTOTAL(9,G89,G78,G68,G50,G41,G30,G17)</f>
        <v>0</v>
      </c>
      <c r="H101" s="481">
        <f t="shared" ref="H101:I101" si="197">SUBTOTAL(9,H89,H78,H68,H50,H41,H30,H17)</f>
        <v>0</v>
      </c>
      <c r="I101" s="481">
        <f t="shared" si="197"/>
        <v>0</v>
      </c>
      <c r="J101" s="481">
        <f t="shared" ref="J101:O101" si="198">SUBTOTAL(9,J89,J78,J68,J50,J41,J30,J17)</f>
        <v>0</v>
      </c>
      <c r="K101" s="481">
        <f t="shared" ref="K101:N101" si="199">SUBTOTAL(9,K89,K78,K68,K50,K41,K30,K17)</f>
        <v>0</v>
      </c>
      <c r="L101" s="481">
        <f t="shared" si="199"/>
        <v>0</v>
      </c>
      <c r="M101" s="481">
        <f t="shared" si="199"/>
        <v>0</v>
      </c>
      <c r="N101" s="481">
        <f t="shared" si="199"/>
        <v>0</v>
      </c>
      <c r="O101" s="481">
        <f t="shared" si="198"/>
        <v>0</v>
      </c>
      <c r="P101" s="481">
        <f t="shared" ref="P101" si="200">SUBTOTAL(9,P89,P78,P68,P50,P41,P30,P17)</f>
        <v>0</v>
      </c>
      <c r="Q101" s="481">
        <f t="shared" si="196"/>
        <v>0</v>
      </c>
      <c r="R101" s="481">
        <f t="shared" si="196"/>
        <v>0</v>
      </c>
      <c r="S101" s="481">
        <f t="shared" si="196"/>
        <v>0</v>
      </c>
      <c r="T101" s="481">
        <f t="shared" si="196"/>
        <v>-4.0331700000000001</v>
      </c>
      <c r="U101" s="481">
        <f t="shared" si="196"/>
        <v>1428.6140299999997</v>
      </c>
      <c r="V101" s="481"/>
      <c r="W101" s="600"/>
    </row>
    <row r="102" spans="1:23" ht="60" x14ac:dyDescent="0.25">
      <c r="A102" s="13">
        <v>1</v>
      </c>
      <c r="B102" s="116" t="s">
        <v>45</v>
      </c>
      <c r="C102" s="480">
        <f>SUM(C79,C58,C31,C18,C90)</f>
        <v>26539</v>
      </c>
      <c r="D102" s="480">
        <f t="shared" ref="D102:E102" si="201">SUM(D79,D58,D31,D18,D90)</f>
        <v>18957</v>
      </c>
      <c r="E102" s="480">
        <f t="shared" si="201"/>
        <v>19968</v>
      </c>
      <c r="F102" s="480">
        <f>E102/D102*100</f>
        <v>105.33312232948251</v>
      </c>
      <c r="G102" s="481">
        <f t="shared" ref="G102:U102" si="202">SUM(G79,G58,G31,G18,G90)</f>
        <v>155493.17187000002</v>
      </c>
      <c r="H102" s="481">
        <f t="shared" ref="H102:I102" si="203">SUM(H79,H58,H31,H18,H90)</f>
        <v>155493.17187000002</v>
      </c>
      <c r="I102" s="481">
        <f t="shared" si="203"/>
        <v>155493.17187000002</v>
      </c>
      <c r="J102" s="481">
        <f t="shared" ref="J102:O102" si="204">SUM(J79,J58,J31,J18,J90)</f>
        <v>38873.292967500005</v>
      </c>
      <c r="K102" s="481">
        <f t="shared" ref="K102:N102" si="205">SUM(K79,K58,K31,K18,K90)</f>
        <v>38873.292967500005</v>
      </c>
      <c r="L102" s="481">
        <f t="shared" si="205"/>
        <v>38873.292967500005</v>
      </c>
      <c r="M102" s="481">
        <f t="shared" si="205"/>
        <v>38873.292967500005</v>
      </c>
      <c r="N102" s="481">
        <f t="shared" si="205"/>
        <v>38873.292967500005</v>
      </c>
      <c r="O102" s="481">
        <f t="shared" si="204"/>
        <v>90704.956319999998</v>
      </c>
      <c r="P102" s="481">
        <f t="shared" ref="P102" si="206">SUM(P79,P58,P31,P18,P90)</f>
        <v>86385.611130000005</v>
      </c>
      <c r="Q102" s="481">
        <f t="shared" si="202"/>
        <v>63349.342913749999</v>
      </c>
      <c r="R102" s="481">
        <f t="shared" si="202"/>
        <v>61500.808620000011</v>
      </c>
      <c r="S102" s="481">
        <f t="shared" si="202"/>
        <v>-1535.1078074999896</v>
      </c>
      <c r="T102" s="481">
        <f t="shared" si="202"/>
        <v>-226.71661999999998</v>
      </c>
      <c r="U102" s="481">
        <f t="shared" si="202"/>
        <v>61275.707340000001</v>
      </c>
      <c r="V102" s="481">
        <f t="shared" si="139"/>
        <v>97.081999261986411</v>
      </c>
      <c r="W102" s="600"/>
    </row>
    <row r="103" spans="1:23" ht="45" x14ac:dyDescent="0.25">
      <c r="A103" s="13">
        <v>1</v>
      </c>
      <c r="B103" s="116" t="s">
        <v>63</v>
      </c>
      <c r="C103" s="480">
        <f>SUM(C80,C59,C32,C19,C91)</f>
        <v>13429</v>
      </c>
      <c r="D103" s="480">
        <f t="shared" ref="D103:E103" si="207">SUM(D80,D59,D32,D19,D91)</f>
        <v>9592</v>
      </c>
      <c r="E103" s="480">
        <f t="shared" si="207"/>
        <v>9185</v>
      </c>
      <c r="F103" s="480">
        <f>E103/D103*100</f>
        <v>95.756880733944953</v>
      </c>
      <c r="G103" s="480">
        <f t="shared" ref="G103:U103" si="208">SUM(G80,G59,G32,G19,G91)</f>
        <v>37338.877380000005</v>
      </c>
      <c r="H103" s="480">
        <f t="shared" ref="H103:I103" si="209">SUM(H80,H59,H32,H19,H91)</f>
        <v>37338.877380000005</v>
      </c>
      <c r="I103" s="480">
        <f t="shared" si="209"/>
        <v>37338.877380000005</v>
      </c>
      <c r="J103" s="480">
        <f t="shared" ref="J103:O103" si="210">SUM(J80,J59,J32,J19,J91)</f>
        <v>9334.7193450000013</v>
      </c>
      <c r="K103" s="480">
        <f t="shared" ref="K103:N103" si="211">SUM(K80,K59,K32,K19,K91)</f>
        <v>9334.7193450000013</v>
      </c>
      <c r="L103" s="480">
        <f t="shared" si="211"/>
        <v>9334.7193450000013</v>
      </c>
      <c r="M103" s="480">
        <f t="shared" si="211"/>
        <v>9334.7193450000013</v>
      </c>
      <c r="N103" s="480">
        <f t="shared" si="211"/>
        <v>9334.7193450000013</v>
      </c>
      <c r="O103" s="480">
        <f t="shared" si="210"/>
        <v>21781.398000000001</v>
      </c>
      <c r="P103" s="480">
        <f t="shared" ref="P103" si="212">SUM(P80,P59,P32,P19,P91)</f>
        <v>20744.850620000001</v>
      </c>
      <c r="Q103" s="480">
        <f t="shared" si="208"/>
        <v>15212.542879166664</v>
      </c>
      <c r="R103" s="482">
        <f t="shared" si="208"/>
        <v>13718.818120000002</v>
      </c>
      <c r="S103" s="482">
        <f t="shared" si="208"/>
        <v>-1484.8422741666618</v>
      </c>
      <c r="T103" s="482">
        <f t="shared" si="208"/>
        <v>-0.56507000000000007</v>
      </c>
      <c r="U103" s="482">
        <f t="shared" si="208"/>
        <v>13739.913310000002</v>
      </c>
      <c r="V103" s="481">
        <f t="shared" si="139"/>
        <v>90.180965989504003</v>
      </c>
      <c r="W103" s="600"/>
    </row>
    <row r="104" spans="1:23" ht="15.75" thickBot="1" x14ac:dyDescent="0.3">
      <c r="A104" s="13">
        <v>1</v>
      </c>
      <c r="B104" s="200" t="s">
        <v>71</v>
      </c>
      <c r="C104" s="483">
        <f>SUM(C92,C81,C69,C60,C51,C42,C33,C20)</f>
        <v>0</v>
      </c>
      <c r="D104" s="483">
        <f>SUM(D92,D81,D69,D60,D51,D42,D33,D20)</f>
        <v>0</v>
      </c>
      <c r="E104" s="483">
        <f>SUM(E92,E81,E69,E60,E51,E42,E33,E20)</f>
        <v>0</v>
      </c>
      <c r="F104" s="483"/>
      <c r="G104" s="484">
        <f t="shared" ref="G104:U104" si="213">SUM(G92,G81,G69,G60,G51,G42,G33,G20)</f>
        <v>436181.47753999999</v>
      </c>
      <c r="H104" s="484">
        <f t="shared" ref="H104:I104" si="214">SUM(H92,H81,H69,H60,H51,H42,H33,H20)</f>
        <v>436181.47753999999</v>
      </c>
      <c r="I104" s="484">
        <f t="shared" si="214"/>
        <v>436181.47753999999</v>
      </c>
      <c r="J104" s="484">
        <f t="shared" ref="J104:O104" si="215">SUM(J92,J81,J69,J60,J51,J42,J33,J20)</f>
        <v>109045.369385</v>
      </c>
      <c r="K104" s="484">
        <f t="shared" ref="K104:N104" si="216">SUM(K92,K81,K69,K60,K51,K42,K33,K20)</f>
        <v>109045.369385</v>
      </c>
      <c r="L104" s="484">
        <f t="shared" si="216"/>
        <v>109045.369385</v>
      </c>
      <c r="M104" s="484">
        <f t="shared" si="216"/>
        <v>109045.369385</v>
      </c>
      <c r="N104" s="484">
        <f t="shared" si="216"/>
        <v>109045.369385</v>
      </c>
      <c r="O104" s="484">
        <f t="shared" si="215"/>
        <v>254441.1299</v>
      </c>
      <c r="P104" s="484">
        <f t="shared" ref="P104" si="217">SUM(P92,P81,P69,P60,P51,P42,P33,P20)</f>
        <v>242329.38863999999</v>
      </c>
      <c r="Q104" s="484">
        <f t="shared" si="213"/>
        <v>177706.00255583331</v>
      </c>
      <c r="R104" s="484">
        <f t="shared" si="213"/>
        <v>160546.60311000003</v>
      </c>
      <c r="S104" s="484">
        <f t="shared" si="213"/>
        <v>-16837.090474583318</v>
      </c>
      <c r="T104" s="484">
        <f t="shared" si="213"/>
        <v>-462.51785999999998</v>
      </c>
      <c r="U104" s="484">
        <f t="shared" si="213"/>
        <v>160107.36085</v>
      </c>
      <c r="V104" s="484">
        <f t="shared" si="139"/>
        <v>90.343939316038586</v>
      </c>
      <c r="W104" s="600"/>
    </row>
    <row r="105" spans="1:23" x14ac:dyDescent="0.25">
      <c r="A105" s="13">
        <v>1</v>
      </c>
      <c r="B105" s="3"/>
      <c r="C105" s="485"/>
      <c r="D105" s="485"/>
      <c r="E105" s="486"/>
      <c r="F105" s="485"/>
      <c r="G105" s="487"/>
      <c r="H105" s="487"/>
      <c r="I105" s="487"/>
      <c r="J105" s="487"/>
      <c r="K105" s="487"/>
      <c r="L105" s="487"/>
      <c r="M105" s="487"/>
      <c r="N105" s="487"/>
      <c r="O105" s="487"/>
      <c r="P105" s="487"/>
      <c r="Q105" s="487"/>
      <c r="R105" s="488"/>
      <c r="S105" s="488">
        <f t="shared" si="120"/>
        <v>0</v>
      </c>
      <c r="T105" s="488"/>
      <c r="U105" s="488"/>
      <c r="V105" s="487"/>
      <c r="W105" s="600"/>
    </row>
    <row r="106" spans="1:23" ht="15.75" thickBot="1" x14ac:dyDescent="0.3">
      <c r="A106" s="13">
        <v>1</v>
      </c>
      <c r="B106" s="61" t="s">
        <v>13</v>
      </c>
      <c r="C106" s="489"/>
      <c r="D106" s="489"/>
      <c r="E106" s="402"/>
      <c r="F106" s="489"/>
      <c r="G106" s="490"/>
      <c r="H106" s="490"/>
      <c r="I106" s="490"/>
      <c r="J106" s="490"/>
      <c r="K106" s="490"/>
      <c r="L106" s="490"/>
      <c r="M106" s="490"/>
      <c r="N106" s="490"/>
      <c r="O106" s="490"/>
      <c r="P106" s="490"/>
      <c r="Q106" s="490"/>
      <c r="R106" s="441"/>
      <c r="S106" s="441">
        <f t="shared" si="120"/>
        <v>0</v>
      </c>
      <c r="T106" s="441"/>
      <c r="U106" s="441"/>
      <c r="V106" s="490"/>
      <c r="W106" s="600"/>
    </row>
    <row r="107" spans="1:23" ht="29.25" x14ac:dyDescent="0.25">
      <c r="A107" s="13">
        <v>1</v>
      </c>
      <c r="B107" s="80" t="s">
        <v>120</v>
      </c>
      <c r="C107" s="491"/>
      <c r="D107" s="491"/>
      <c r="E107" s="491"/>
      <c r="F107" s="491"/>
      <c r="G107" s="492"/>
      <c r="H107" s="492"/>
      <c r="I107" s="492"/>
      <c r="J107" s="492"/>
      <c r="K107" s="492"/>
      <c r="L107" s="492"/>
      <c r="M107" s="492"/>
      <c r="N107" s="492"/>
      <c r="O107" s="492"/>
      <c r="P107" s="492"/>
      <c r="Q107" s="492"/>
      <c r="R107" s="492"/>
      <c r="S107" s="492">
        <f t="shared" si="120"/>
        <v>0</v>
      </c>
      <c r="T107" s="492"/>
      <c r="U107" s="492"/>
      <c r="V107" s="441"/>
      <c r="W107" s="600"/>
    </row>
    <row r="108" spans="1:23" s="24" customFormat="1" ht="30" x14ac:dyDescent="0.25">
      <c r="A108" s="13">
        <v>1</v>
      </c>
      <c r="B108" s="131" t="s">
        <v>74</v>
      </c>
      <c r="C108" s="298">
        <f>SUM(C109:C112)</f>
        <v>4766</v>
      </c>
      <c r="D108" s="298">
        <f>SUM(D109:D112)</f>
        <v>3405</v>
      </c>
      <c r="E108" s="298">
        <f>SUM(E109:E112)</f>
        <v>2470</v>
      </c>
      <c r="F108" s="298">
        <f t="shared" ref="F108:F114" si="218">E108/D108*100</f>
        <v>72.540381791483114</v>
      </c>
      <c r="G108" s="441">
        <f>SUM(G109:G112)</f>
        <v>28800.305059999999</v>
      </c>
      <c r="H108" s="441">
        <f>SUM(H109:H112)</f>
        <v>28800.305059999999</v>
      </c>
      <c r="I108" s="441">
        <f>SUM(I109:I112)</f>
        <v>28800.305059999999</v>
      </c>
      <c r="J108" s="441">
        <f t="shared" ref="J108:O108" si="219">SUM(J109:J112)</f>
        <v>7200.0762649999997</v>
      </c>
      <c r="K108" s="441">
        <f t="shared" ref="K108:N108" si="220">SUM(K109:K112)</f>
        <v>7200.0762649999997</v>
      </c>
      <c r="L108" s="441">
        <f t="shared" si="220"/>
        <v>7200.0762649999997</v>
      </c>
      <c r="M108" s="441">
        <f t="shared" si="220"/>
        <v>7200.0762649999997</v>
      </c>
      <c r="N108" s="441">
        <f t="shared" si="220"/>
        <v>7200.0762649999997</v>
      </c>
      <c r="O108" s="441">
        <f t="shared" si="219"/>
        <v>16800.177950000001</v>
      </c>
      <c r="P108" s="441">
        <f t="shared" ref="P108" si="221">SUM(P109:P112)</f>
        <v>16003.29537</v>
      </c>
      <c r="Q108" s="613">
        <f t="shared" ref="Q108:U108" si="222">SUM(Q109:Q112)</f>
        <v>11734.499580833331</v>
      </c>
      <c r="R108" s="441">
        <f t="shared" si="222"/>
        <v>9294.6824999999972</v>
      </c>
      <c r="S108" s="441">
        <f t="shared" si="222"/>
        <v>-2439.8170808333352</v>
      </c>
      <c r="T108" s="441">
        <f t="shared" si="222"/>
        <v>-138.97716</v>
      </c>
      <c r="U108" s="441">
        <f t="shared" si="222"/>
        <v>9155.7053399999986</v>
      </c>
      <c r="V108" s="493">
        <f t="shared" ref="V108:V118" si="223">R108/Q108*100</f>
        <v>79.208171051295324</v>
      </c>
      <c r="W108" s="600"/>
    </row>
    <row r="109" spans="1:23" s="24" customFormat="1" ht="30" x14ac:dyDescent="0.25">
      <c r="A109" s="13">
        <v>1</v>
      </c>
      <c r="B109" s="45" t="s">
        <v>43</v>
      </c>
      <c r="C109" s="298">
        <v>3445</v>
      </c>
      <c r="D109" s="604">
        <f t="shared" ref="D109:D112" si="224">ROUND(C109/7*5,0)</f>
        <v>2461</v>
      </c>
      <c r="E109" s="298">
        <v>2282</v>
      </c>
      <c r="F109" s="298">
        <f t="shared" si="218"/>
        <v>92.726533929297034</v>
      </c>
      <c r="G109" s="441">
        <v>21266</v>
      </c>
      <c r="H109" s="441">
        <v>21266</v>
      </c>
      <c r="I109" s="441">
        <v>21266</v>
      </c>
      <c r="J109" s="441">
        <v>5316.5</v>
      </c>
      <c r="K109" s="441">
        <v>5316.5</v>
      </c>
      <c r="L109" s="441">
        <v>5316.5</v>
      </c>
      <c r="M109" s="441">
        <v>5316.5</v>
      </c>
      <c r="N109" s="441">
        <v>5316.5</v>
      </c>
      <c r="O109" s="441">
        <v>12406.45161</v>
      </c>
      <c r="P109" s="441">
        <v>11816.491609999999</v>
      </c>
      <c r="Q109" s="614">
        <f t="shared" ref="Q109:Q112" si="225">G109/12*$B$3+(H109-G109)/11*9+(I109-H109)/10*8+(J109-I109)/9*7+(K109-J109)/8*6+(L109-K109)/7*4+(M109-L109)/6*4+(N109-M109)/5*3+(O109-N109)/4*2+(P109-O109)/3*1</f>
        <v>8664.8224716666664</v>
      </c>
      <c r="R109" s="441">
        <f t="shared" ref="R109:R117" si="226">U109-T109</f>
        <v>8175.2187699999977</v>
      </c>
      <c r="S109" s="441">
        <f t="shared" si="120"/>
        <v>-489.60370166666871</v>
      </c>
      <c r="T109" s="441">
        <v>-111.83547999999999</v>
      </c>
      <c r="U109" s="441">
        <v>8063.3832899999979</v>
      </c>
      <c r="V109" s="493">
        <f t="shared" si="223"/>
        <v>94.349524144693831</v>
      </c>
      <c r="W109" s="600"/>
    </row>
    <row r="110" spans="1:23" s="24" customFormat="1" ht="30" x14ac:dyDescent="0.25">
      <c r="A110" s="13">
        <v>1</v>
      </c>
      <c r="B110" s="45" t="s">
        <v>44</v>
      </c>
      <c r="C110" s="298">
        <v>1033</v>
      </c>
      <c r="D110" s="299">
        <f t="shared" si="224"/>
        <v>738</v>
      </c>
      <c r="E110" s="298">
        <v>57</v>
      </c>
      <c r="F110" s="298">
        <f t="shared" si="218"/>
        <v>7.7235772357723578</v>
      </c>
      <c r="G110" s="441">
        <v>3540.6959999999999</v>
      </c>
      <c r="H110" s="441">
        <v>3540.6959999999999</v>
      </c>
      <c r="I110" s="441">
        <v>3540.6959999999999</v>
      </c>
      <c r="J110" s="441">
        <v>885.17399999999998</v>
      </c>
      <c r="K110" s="441">
        <v>885.17399999999998</v>
      </c>
      <c r="L110" s="441">
        <v>885.17399999999998</v>
      </c>
      <c r="M110" s="441">
        <v>885.17399999999998</v>
      </c>
      <c r="N110" s="441">
        <v>885.17399999999998</v>
      </c>
      <c r="O110" s="441">
        <v>2065.4059999999999</v>
      </c>
      <c r="P110" s="441">
        <v>1966.4187999999999</v>
      </c>
      <c r="Q110" s="614">
        <f t="shared" si="225"/>
        <v>1442.2942666666665</v>
      </c>
      <c r="R110" s="441">
        <f t="shared" si="226"/>
        <v>113.69822000000001</v>
      </c>
      <c r="S110" s="441">
        <f t="shared" si="120"/>
        <v>-1328.5960466666666</v>
      </c>
      <c r="T110" s="441">
        <v>-11.39264</v>
      </c>
      <c r="U110" s="441">
        <v>102.30558000000001</v>
      </c>
      <c r="V110" s="493">
        <f t="shared" si="223"/>
        <v>7.8831499665301781</v>
      </c>
      <c r="W110" s="600"/>
    </row>
    <row r="111" spans="1:23" s="24" customFormat="1" ht="30" x14ac:dyDescent="0.25">
      <c r="A111" s="13">
        <v>1</v>
      </c>
      <c r="B111" s="45" t="s">
        <v>68</v>
      </c>
      <c r="C111" s="298">
        <v>21</v>
      </c>
      <c r="D111" s="299">
        <f t="shared" si="224"/>
        <v>15</v>
      </c>
      <c r="E111" s="298">
        <v>8</v>
      </c>
      <c r="F111" s="298">
        <f t="shared" si="218"/>
        <v>53.333333333333336</v>
      </c>
      <c r="G111" s="441">
        <v>292.96746000000002</v>
      </c>
      <c r="H111" s="441">
        <v>292.96746000000002</v>
      </c>
      <c r="I111" s="441">
        <v>292.96746000000002</v>
      </c>
      <c r="J111" s="441">
        <v>73.241865000000004</v>
      </c>
      <c r="K111" s="441">
        <v>73.241865000000004</v>
      </c>
      <c r="L111" s="441">
        <v>73.241865000000004</v>
      </c>
      <c r="M111" s="441">
        <v>73.241865000000004</v>
      </c>
      <c r="N111" s="441">
        <v>73.241865000000004</v>
      </c>
      <c r="O111" s="441">
        <v>169.61274</v>
      </c>
      <c r="P111" s="441">
        <v>161.90307000000001</v>
      </c>
      <c r="Q111" s="614">
        <f t="shared" si="225"/>
        <v>118.8574125</v>
      </c>
      <c r="R111" s="441">
        <f t="shared" si="226"/>
        <v>61.334400000000002</v>
      </c>
      <c r="S111" s="441">
        <f t="shared" si="120"/>
        <v>-57.523012499999993</v>
      </c>
      <c r="T111" s="441">
        <v>0</v>
      </c>
      <c r="U111" s="441">
        <v>61.334400000000002</v>
      </c>
      <c r="V111" s="493">
        <f t="shared" si="223"/>
        <v>51.603344469576108</v>
      </c>
      <c r="W111" s="600"/>
    </row>
    <row r="112" spans="1:23" s="24" customFormat="1" ht="30" x14ac:dyDescent="0.25">
      <c r="A112" s="13">
        <v>1</v>
      </c>
      <c r="B112" s="45" t="s">
        <v>69</v>
      </c>
      <c r="C112" s="298">
        <v>267</v>
      </c>
      <c r="D112" s="299">
        <f t="shared" si="224"/>
        <v>191</v>
      </c>
      <c r="E112" s="298">
        <v>123</v>
      </c>
      <c r="F112" s="298">
        <f t="shared" si="218"/>
        <v>64.397905759162299</v>
      </c>
      <c r="G112" s="441">
        <v>3700.6415999999999</v>
      </c>
      <c r="H112" s="441">
        <v>3700.6415999999999</v>
      </c>
      <c r="I112" s="441">
        <v>3700.6415999999999</v>
      </c>
      <c r="J112" s="441">
        <v>925.16039999999998</v>
      </c>
      <c r="K112" s="441">
        <v>925.16039999999998</v>
      </c>
      <c r="L112" s="441">
        <v>925.16039999999998</v>
      </c>
      <c r="M112" s="441">
        <v>925.16039999999998</v>
      </c>
      <c r="N112" s="441">
        <v>925.16039999999998</v>
      </c>
      <c r="O112" s="441">
        <v>2158.7076000000002</v>
      </c>
      <c r="P112" s="441">
        <v>2058.48189</v>
      </c>
      <c r="Q112" s="614">
        <f t="shared" si="225"/>
        <v>1508.5254300000001</v>
      </c>
      <c r="R112" s="441">
        <f t="shared" si="226"/>
        <v>944.4311100000001</v>
      </c>
      <c r="S112" s="441">
        <f t="shared" si="120"/>
        <v>-564.09432000000004</v>
      </c>
      <c r="T112" s="441">
        <v>-15.749040000000001</v>
      </c>
      <c r="U112" s="441">
        <v>928.68207000000007</v>
      </c>
      <c r="V112" s="493">
        <f t="shared" si="223"/>
        <v>62.606243900044831</v>
      </c>
      <c r="W112" s="600"/>
    </row>
    <row r="113" spans="1:259" s="24" customFormat="1" ht="30" x14ac:dyDescent="0.25">
      <c r="A113" s="13">
        <v>1</v>
      </c>
      <c r="B113" s="131" t="s">
        <v>66</v>
      </c>
      <c r="C113" s="298">
        <f>C114+C116+C117</f>
        <v>9680</v>
      </c>
      <c r="D113" s="298">
        <f t="shared" ref="D113:E113" si="227">D114+D116+D117</f>
        <v>6914</v>
      </c>
      <c r="E113" s="298">
        <f t="shared" si="227"/>
        <v>7338</v>
      </c>
      <c r="F113" s="298">
        <f t="shared" si="218"/>
        <v>106.13248481342204</v>
      </c>
      <c r="G113" s="442">
        <f t="shared" ref="G113:U113" si="228">G114+G116+G117</f>
        <v>44510.147279999997</v>
      </c>
      <c r="H113" s="442">
        <f t="shared" ref="H113:I113" si="229">H114+H116+H117</f>
        <v>44510.147279999997</v>
      </c>
      <c r="I113" s="442">
        <f t="shared" si="229"/>
        <v>44510.147279999997</v>
      </c>
      <c r="J113" s="442">
        <f t="shared" ref="J113:O113" si="230">J114+J116+J117</f>
        <v>11127.536819999998</v>
      </c>
      <c r="K113" s="442">
        <f t="shared" ref="K113:N113" si="231">K114+K116+K117</f>
        <v>11127.536819999998</v>
      </c>
      <c r="L113" s="442">
        <f t="shared" si="231"/>
        <v>11127.536819999998</v>
      </c>
      <c r="M113" s="442">
        <f t="shared" si="231"/>
        <v>11127.536819999998</v>
      </c>
      <c r="N113" s="442">
        <f t="shared" si="231"/>
        <v>11127.536819999998</v>
      </c>
      <c r="O113" s="442">
        <f t="shared" si="230"/>
        <v>25964.25261</v>
      </c>
      <c r="P113" s="442">
        <f t="shared" ref="P113" si="232">P114+P116+P117</f>
        <v>24725.859669999998</v>
      </c>
      <c r="Q113" s="615">
        <f t="shared" si="228"/>
        <v>18133.097068333333</v>
      </c>
      <c r="R113" s="442">
        <f t="shared" si="228"/>
        <v>17591.973750000001</v>
      </c>
      <c r="S113" s="442">
        <f t="shared" si="228"/>
        <v>-541.12331833333326</v>
      </c>
      <c r="T113" s="442">
        <f t="shared" si="228"/>
        <v>-39.231210000000004</v>
      </c>
      <c r="U113" s="442">
        <f t="shared" si="228"/>
        <v>17552.742539999999</v>
      </c>
      <c r="V113" s="493">
        <f t="shared" si="223"/>
        <v>97.015825171540499</v>
      </c>
      <c r="W113" s="600"/>
    </row>
    <row r="114" spans="1:259" s="24" customFormat="1" ht="30" x14ac:dyDescent="0.25">
      <c r="A114" s="13">
        <v>1</v>
      </c>
      <c r="B114" s="45" t="s">
        <v>62</v>
      </c>
      <c r="C114" s="298">
        <v>1555</v>
      </c>
      <c r="D114" s="604">
        <f>ROUND(C114/7*5,0)</f>
        <v>1111</v>
      </c>
      <c r="E114" s="298">
        <v>695</v>
      </c>
      <c r="F114" s="298">
        <f t="shared" si="218"/>
        <v>62.556255625562549</v>
      </c>
      <c r="G114" s="441">
        <v>3959.2</v>
      </c>
      <c r="H114" s="441">
        <v>3959.2</v>
      </c>
      <c r="I114" s="441">
        <v>3959.2</v>
      </c>
      <c r="J114" s="441">
        <v>989.8</v>
      </c>
      <c r="K114" s="441">
        <v>989.8</v>
      </c>
      <c r="L114" s="441">
        <v>989.8</v>
      </c>
      <c r="M114" s="441">
        <v>989.8</v>
      </c>
      <c r="N114" s="441">
        <v>989.8</v>
      </c>
      <c r="O114" s="441">
        <v>2309.2759000000001</v>
      </c>
      <c r="P114" s="441">
        <v>2198.9838999999997</v>
      </c>
      <c r="Q114" s="614">
        <f>G114/12*$B$3+(H114-G114)/11*9+(I114-H114)/10*8+(J114-I114)/9*7+(K114-J114)/8*6+(L114-K114)/7*4+(M114-L114)/6*4+(N114-M114)/5*3+(O114-N114)/4*2+(P114-O114)/3*1</f>
        <v>1612.7739500000007</v>
      </c>
      <c r="R114" s="441">
        <f t="shared" si="226"/>
        <v>1002.40089</v>
      </c>
      <c r="S114" s="441">
        <f t="shared" si="120"/>
        <v>-610.37306000000069</v>
      </c>
      <c r="T114" s="441">
        <v>-2.2296300000000002</v>
      </c>
      <c r="U114" s="441">
        <v>1000.17126</v>
      </c>
      <c r="V114" s="493">
        <f t="shared" si="223"/>
        <v>62.153836872179113</v>
      </c>
      <c r="W114" s="600"/>
    </row>
    <row r="115" spans="1:259" s="24" customFormat="1" ht="33" customHeight="1" x14ac:dyDescent="0.25">
      <c r="A115" s="13"/>
      <c r="B115" s="621" t="s">
        <v>89</v>
      </c>
      <c r="C115" s="298"/>
      <c r="D115" s="604"/>
      <c r="E115" s="298"/>
      <c r="F115" s="298"/>
      <c r="G115" s="441"/>
      <c r="H115" s="441"/>
      <c r="I115" s="441"/>
      <c r="J115" s="441"/>
      <c r="K115" s="441"/>
      <c r="L115" s="441"/>
      <c r="M115" s="441"/>
      <c r="N115" s="441"/>
      <c r="O115" s="441">
        <v>0</v>
      </c>
      <c r="P115" s="441">
        <v>0</v>
      </c>
      <c r="Q115" s="614">
        <f t="shared" ref="Q115" si="233">G115/12*$B$3+(H115-G115)/11*8+(I115-H115)/10*7+(J115-I115)/9*6+(K115-J115)/8*5+(L115-K115)/7*4+(M115-L115)/6*3+(N115-M115)/5*2+(O115-N115)/4*1</f>
        <v>0</v>
      </c>
      <c r="R115" s="441"/>
      <c r="S115" s="441"/>
      <c r="T115" s="441"/>
      <c r="U115" s="441"/>
      <c r="V115" s="493"/>
      <c r="W115" s="600"/>
    </row>
    <row r="116" spans="1:259" s="24" customFormat="1" ht="60" x14ac:dyDescent="0.25">
      <c r="A116" s="13">
        <v>1</v>
      </c>
      <c r="B116" s="45" t="s">
        <v>73</v>
      </c>
      <c r="C116" s="298">
        <v>5833</v>
      </c>
      <c r="D116" s="299">
        <f t="shared" ref="D116:D117" si="234">ROUND(C116/7*5,0)</f>
        <v>4166</v>
      </c>
      <c r="E116" s="298">
        <v>5261</v>
      </c>
      <c r="F116" s="298">
        <f>E116/D116*100</f>
        <v>126.28420547287567</v>
      </c>
      <c r="G116" s="441">
        <v>34177.184999999998</v>
      </c>
      <c r="H116" s="441">
        <v>34177.184999999998</v>
      </c>
      <c r="I116" s="441">
        <v>34177.184999999998</v>
      </c>
      <c r="J116" s="441">
        <v>8544.2962499999994</v>
      </c>
      <c r="K116" s="441">
        <v>8544.2962499999994</v>
      </c>
      <c r="L116" s="441">
        <v>8544.2962499999994</v>
      </c>
      <c r="M116" s="441">
        <v>8544.2962499999994</v>
      </c>
      <c r="N116" s="441">
        <v>8544.2962499999994</v>
      </c>
      <c r="O116" s="441">
        <v>19936.69125</v>
      </c>
      <c r="P116" s="441">
        <v>18986.240009999998</v>
      </c>
      <c r="Q116" s="614">
        <f t="shared" ref="Q116:Q117" si="235">G116/12*$B$3+(H116-G116)/11*9+(I116-H116)/10*8+(J116-I116)/9*7+(K116-J116)/8*6+(L116-K116)/7*4+(M116-L116)/6*4+(N116-M116)/5*3+(O116-N116)/4*2+(P116-O116)/3*1</f>
        <v>13923.676669999999</v>
      </c>
      <c r="R116" s="441">
        <f t="shared" si="226"/>
        <v>14493.034409999998</v>
      </c>
      <c r="S116" s="441">
        <f t="shared" si="120"/>
        <v>569.35773999999947</v>
      </c>
      <c r="T116" s="441">
        <v>-36.692900000000002</v>
      </c>
      <c r="U116" s="441">
        <v>14456.341509999998</v>
      </c>
      <c r="V116" s="493">
        <f t="shared" si="223"/>
        <v>104.08913359232723</v>
      </c>
      <c r="W116" s="600"/>
    </row>
    <row r="117" spans="1:259" s="24" customFormat="1" ht="45.75" thickBot="1" x14ac:dyDescent="0.3">
      <c r="A117" s="13">
        <v>1</v>
      </c>
      <c r="B117" s="45" t="s">
        <v>63</v>
      </c>
      <c r="C117" s="298">
        <v>2292</v>
      </c>
      <c r="D117" s="299">
        <f t="shared" si="234"/>
        <v>1637</v>
      </c>
      <c r="E117" s="298">
        <v>1382</v>
      </c>
      <c r="F117" s="298">
        <f>E117/D117*100</f>
        <v>84.422724496029318</v>
      </c>
      <c r="G117" s="441">
        <v>6373.7622799999999</v>
      </c>
      <c r="H117" s="441">
        <v>6373.7622799999999</v>
      </c>
      <c r="I117" s="441">
        <v>6373.7622799999999</v>
      </c>
      <c r="J117" s="441">
        <v>1593.4405699999998</v>
      </c>
      <c r="K117" s="441">
        <v>1593.4405699999998</v>
      </c>
      <c r="L117" s="441">
        <v>1593.4405699999998</v>
      </c>
      <c r="M117" s="441">
        <v>1593.4405699999998</v>
      </c>
      <c r="N117" s="441">
        <v>1593.4405699999998</v>
      </c>
      <c r="O117" s="441">
        <v>3718.2854600000001</v>
      </c>
      <c r="P117" s="441">
        <v>3540.6357599999997</v>
      </c>
      <c r="Q117" s="614">
        <f t="shared" si="235"/>
        <v>2596.6464483333325</v>
      </c>
      <c r="R117" s="441">
        <f t="shared" si="226"/>
        <v>2096.5384500000005</v>
      </c>
      <c r="S117" s="441">
        <f t="shared" si="120"/>
        <v>-500.10799833333203</v>
      </c>
      <c r="T117" s="441">
        <v>-0.30868000000000001</v>
      </c>
      <c r="U117" s="441">
        <v>2096.2297700000004</v>
      </c>
      <c r="V117" s="493">
        <f t="shared" si="223"/>
        <v>80.74023521167743</v>
      </c>
      <c r="W117" s="600"/>
    </row>
    <row r="118" spans="1:259" s="8" customFormat="1" ht="15.75" thickBot="1" x14ac:dyDescent="0.3">
      <c r="A118" s="13">
        <v>1</v>
      </c>
      <c r="B118" s="201" t="s">
        <v>3</v>
      </c>
      <c r="C118" s="345"/>
      <c r="D118" s="345"/>
      <c r="E118" s="345"/>
      <c r="F118" s="346"/>
      <c r="G118" s="494">
        <f>G113+G108</f>
        <v>73310.452339999989</v>
      </c>
      <c r="H118" s="494">
        <f>H113+H108</f>
        <v>73310.452339999989</v>
      </c>
      <c r="I118" s="494">
        <f>I113+I108</f>
        <v>73310.452339999989</v>
      </c>
      <c r="J118" s="494">
        <f t="shared" ref="J118:O118" si="236">J113+J108</f>
        <v>18327.613084999997</v>
      </c>
      <c r="K118" s="494">
        <f t="shared" ref="K118:N118" si="237">K113+K108</f>
        <v>18327.613084999997</v>
      </c>
      <c r="L118" s="494">
        <f t="shared" si="237"/>
        <v>18327.613084999997</v>
      </c>
      <c r="M118" s="494">
        <f t="shared" si="237"/>
        <v>18327.613084999997</v>
      </c>
      <c r="N118" s="494">
        <f t="shared" si="237"/>
        <v>18327.613084999997</v>
      </c>
      <c r="O118" s="494">
        <f t="shared" si="236"/>
        <v>42764.430560000001</v>
      </c>
      <c r="P118" s="494">
        <f t="shared" ref="P118" si="238">P113+P108</f>
        <v>40729.155039999998</v>
      </c>
      <c r="Q118" s="494">
        <f t="shared" ref="Q118:U118" si="239">Q113+Q108</f>
        <v>29867.596649166662</v>
      </c>
      <c r="R118" s="494">
        <f t="shared" si="239"/>
        <v>26886.65625</v>
      </c>
      <c r="S118" s="494">
        <f t="shared" si="239"/>
        <v>-2980.9403991666686</v>
      </c>
      <c r="T118" s="494">
        <f t="shared" si="239"/>
        <v>-178.20837</v>
      </c>
      <c r="U118" s="494">
        <f t="shared" si="239"/>
        <v>26708.44788</v>
      </c>
      <c r="V118" s="461">
        <f t="shared" si="223"/>
        <v>90.019483542041755</v>
      </c>
      <c r="W118" s="600"/>
    </row>
    <row r="119" spans="1:259" x14ac:dyDescent="0.25">
      <c r="A119" s="13">
        <v>1</v>
      </c>
      <c r="B119" s="134" t="s">
        <v>48</v>
      </c>
      <c r="C119" s="495"/>
      <c r="D119" s="495"/>
      <c r="E119" s="495"/>
      <c r="F119" s="495"/>
      <c r="G119" s="496"/>
      <c r="H119" s="496"/>
      <c r="I119" s="496"/>
      <c r="J119" s="496"/>
      <c r="K119" s="496"/>
      <c r="L119" s="496"/>
      <c r="M119" s="496"/>
      <c r="N119" s="496"/>
      <c r="O119" s="496"/>
      <c r="P119" s="496"/>
      <c r="Q119" s="496"/>
      <c r="R119" s="496"/>
      <c r="S119" s="496">
        <f t="shared" si="120"/>
        <v>0</v>
      </c>
      <c r="T119" s="496"/>
      <c r="U119" s="496"/>
      <c r="V119" s="496"/>
      <c r="W119" s="600"/>
    </row>
    <row r="120" spans="1:259" s="6" customFormat="1" ht="30" x14ac:dyDescent="0.25">
      <c r="A120" s="13">
        <v>1</v>
      </c>
      <c r="B120" s="135" t="s">
        <v>74</v>
      </c>
      <c r="C120" s="497">
        <f t="shared" ref="C120:E130" si="240">C108</f>
        <v>4766</v>
      </c>
      <c r="D120" s="497">
        <f t="shared" si="240"/>
        <v>3405</v>
      </c>
      <c r="E120" s="497">
        <f t="shared" si="240"/>
        <v>2470</v>
      </c>
      <c r="F120" s="498">
        <f>E120/D120*100</f>
        <v>72.540381791483114</v>
      </c>
      <c r="G120" s="499">
        <f t="shared" ref="G120:V120" si="241">G108</f>
        <v>28800.305059999999</v>
      </c>
      <c r="H120" s="499">
        <f t="shared" ref="H120:I120" si="242">H108</f>
        <v>28800.305059999999</v>
      </c>
      <c r="I120" s="499">
        <f t="shared" si="242"/>
        <v>28800.305059999999</v>
      </c>
      <c r="J120" s="499">
        <f t="shared" ref="J120:O120" si="243">J108</f>
        <v>7200.0762649999997</v>
      </c>
      <c r="K120" s="499">
        <f t="shared" ref="K120:N120" si="244">K108</f>
        <v>7200.0762649999997</v>
      </c>
      <c r="L120" s="499">
        <f t="shared" si="244"/>
        <v>7200.0762649999997</v>
      </c>
      <c r="M120" s="499">
        <f t="shared" si="244"/>
        <v>7200.0762649999997</v>
      </c>
      <c r="N120" s="499">
        <f t="shared" si="244"/>
        <v>7200.0762649999997</v>
      </c>
      <c r="O120" s="499">
        <f t="shared" si="243"/>
        <v>16800.177950000001</v>
      </c>
      <c r="P120" s="499">
        <f t="shared" ref="P120" si="245">P108</f>
        <v>16003.29537</v>
      </c>
      <c r="Q120" s="499">
        <f t="shared" si="241"/>
        <v>11734.499580833331</v>
      </c>
      <c r="R120" s="499">
        <f t="shared" si="241"/>
        <v>9294.6824999999972</v>
      </c>
      <c r="S120" s="499">
        <f t="shared" si="241"/>
        <v>-2439.8170808333352</v>
      </c>
      <c r="T120" s="499">
        <f t="shared" si="241"/>
        <v>-138.97716</v>
      </c>
      <c r="U120" s="499">
        <f t="shared" si="241"/>
        <v>9155.7053399999986</v>
      </c>
      <c r="V120" s="499">
        <f t="shared" si="241"/>
        <v>79.208171051295324</v>
      </c>
      <c r="W120" s="600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  <c r="FK120" s="8"/>
      <c r="FL120" s="8"/>
      <c r="FM120" s="8"/>
      <c r="FN120" s="8"/>
      <c r="FO120" s="8"/>
      <c r="FP120" s="8"/>
      <c r="FQ120" s="8"/>
      <c r="FR120" s="8"/>
      <c r="FS120" s="8"/>
      <c r="FT120" s="8"/>
      <c r="FU120" s="8"/>
      <c r="FV120" s="8"/>
      <c r="FW120" s="8"/>
      <c r="FX120" s="8"/>
      <c r="FY120" s="8"/>
      <c r="FZ120" s="8"/>
      <c r="GA120" s="8"/>
      <c r="GB120" s="8"/>
      <c r="GC120" s="8"/>
      <c r="GD120" s="8"/>
      <c r="GE120" s="8"/>
      <c r="GF120" s="8"/>
      <c r="GG120" s="8"/>
      <c r="GH120" s="8"/>
      <c r="GI120" s="8"/>
      <c r="GJ120" s="8"/>
      <c r="GK120" s="8"/>
      <c r="GL120" s="8"/>
      <c r="GM120" s="8"/>
      <c r="GN120" s="8"/>
      <c r="GO120" s="8"/>
      <c r="GP120" s="8"/>
      <c r="GQ120" s="8"/>
      <c r="GR120" s="8"/>
      <c r="GS120" s="8"/>
      <c r="GT120" s="8"/>
      <c r="GU120" s="8"/>
      <c r="GV120" s="8"/>
      <c r="GW120" s="8"/>
      <c r="GX120" s="8"/>
      <c r="GY120" s="8"/>
      <c r="GZ120" s="8"/>
      <c r="HA120" s="8"/>
      <c r="HB120" s="8"/>
      <c r="HC120" s="8"/>
      <c r="HD120" s="8"/>
      <c r="HE120" s="8"/>
      <c r="HF120" s="8"/>
      <c r="HG120" s="8"/>
      <c r="HH120" s="8"/>
      <c r="HI120" s="8"/>
      <c r="HJ120" s="8"/>
      <c r="HK120" s="8"/>
      <c r="HL120" s="8"/>
      <c r="HM120" s="8"/>
      <c r="HN120" s="8"/>
      <c r="HO120" s="8"/>
      <c r="HP120" s="8"/>
      <c r="HQ120" s="8"/>
      <c r="HR120" s="8"/>
      <c r="HS120" s="8"/>
      <c r="HT120" s="8"/>
      <c r="HU120" s="8"/>
      <c r="HV120" s="8"/>
      <c r="HW120" s="8"/>
      <c r="HX120" s="8"/>
      <c r="HY120" s="8"/>
      <c r="HZ120" s="8"/>
      <c r="IA120" s="8"/>
      <c r="IB120" s="8"/>
      <c r="IC120" s="8"/>
      <c r="ID120" s="8"/>
      <c r="IE120" s="8"/>
      <c r="IF120" s="8"/>
      <c r="IG120" s="8"/>
      <c r="IH120" s="8"/>
      <c r="II120" s="8"/>
      <c r="IJ120" s="8"/>
      <c r="IK120" s="8"/>
      <c r="IL120" s="8"/>
      <c r="IM120" s="8"/>
      <c r="IN120" s="8"/>
      <c r="IO120" s="8"/>
      <c r="IP120" s="8"/>
      <c r="IQ120" s="8"/>
      <c r="IR120" s="8"/>
      <c r="IS120" s="8"/>
      <c r="IT120" s="8"/>
      <c r="IU120" s="8"/>
      <c r="IV120" s="8"/>
      <c r="IW120" s="8"/>
      <c r="IX120" s="8"/>
      <c r="IY120" s="8"/>
    </row>
    <row r="121" spans="1:259" s="6" customFormat="1" ht="30" x14ac:dyDescent="0.25">
      <c r="A121" s="13">
        <v>1</v>
      </c>
      <c r="B121" s="112" t="s">
        <v>43</v>
      </c>
      <c r="C121" s="497">
        <f t="shared" si="240"/>
        <v>3445</v>
      </c>
      <c r="D121" s="497">
        <f t="shared" si="240"/>
        <v>2461</v>
      </c>
      <c r="E121" s="497">
        <f t="shared" si="240"/>
        <v>2282</v>
      </c>
      <c r="F121" s="498">
        <f>E121/D121*100</f>
        <v>92.726533929297034</v>
      </c>
      <c r="G121" s="499">
        <f t="shared" ref="G121:V121" si="246">G109</f>
        <v>21266</v>
      </c>
      <c r="H121" s="499">
        <f t="shared" ref="H121:I121" si="247">H109</f>
        <v>21266</v>
      </c>
      <c r="I121" s="499">
        <f t="shared" si="247"/>
        <v>21266</v>
      </c>
      <c r="J121" s="499">
        <f t="shared" ref="J121:O121" si="248">J109</f>
        <v>5316.5</v>
      </c>
      <c r="K121" s="499">
        <f t="shared" ref="K121:N121" si="249">K109</f>
        <v>5316.5</v>
      </c>
      <c r="L121" s="499">
        <f t="shared" si="249"/>
        <v>5316.5</v>
      </c>
      <c r="M121" s="499">
        <f t="shared" si="249"/>
        <v>5316.5</v>
      </c>
      <c r="N121" s="499">
        <f t="shared" si="249"/>
        <v>5316.5</v>
      </c>
      <c r="O121" s="499">
        <f t="shared" si="248"/>
        <v>12406.45161</v>
      </c>
      <c r="P121" s="499">
        <f t="shared" ref="P121" si="250">P109</f>
        <v>11816.491609999999</v>
      </c>
      <c r="Q121" s="499">
        <f t="shared" si="246"/>
        <v>8664.8224716666664</v>
      </c>
      <c r="R121" s="499">
        <f t="shared" si="246"/>
        <v>8175.2187699999977</v>
      </c>
      <c r="S121" s="499">
        <f t="shared" si="246"/>
        <v>-489.60370166666871</v>
      </c>
      <c r="T121" s="499">
        <f t="shared" si="246"/>
        <v>-111.83547999999999</v>
      </c>
      <c r="U121" s="499">
        <f t="shared" si="246"/>
        <v>8063.3832899999979</v>
      </c>
      <c r="V121" s="499">
        <f t="shared" si="246"/>
        <v>94.349524144693831</v>
      </c>
      <c r="W121" s="600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  <c r="FK121" s="8"/>
      <c r="FL121" s="8"/>
      <c r="FM121" s="8"/>
      <c r="FN121" s="8"/>
      <c r="FO121" s="8"/>
      <c r="FP121" s="8"/>
      <c r="FQ121" s="8"/>
      <c r="FR121" s="8"/>
      <c r="FS121" s="8"/>
      <c r="FT121" s="8"/>
      <c r="FU121" s="8"/>
      <c r="FV121" s="8"/>
      <c r="FW121" s="8"/>
      <c r="FX121" s="8"/>
      <c r="FY121" s="8"/>
      <c r="FZ121" s="8"/>
      <c r="GA121" s="8"/>
      <c r="GB121" s="8"/>
      <c r="GC121" s="8"/>
      <c r="GD121" s="8"/>
      <c r="GE121" s="8"/>
      <c r="GF121" s="8"/>
      <c r="GG121" s="8"/>
      <c r="GH121" s="8"/>
      <c r="GI121" s="8"/>
      <c r="GJ121" s="8"/>
      <c r="GK121" s="8"/>
      <c r="GL121" s="8"/>
      <c r="GM121" s="8"/>
      <c r="GN121" s="8"/>
      <c r="GO121" s="8"/>
      <c r="GP121" s="8"/>
      <c r="GQ121" s="8"/>
      <c r="GR121" s="8"/>
      <c r="GS121" s="8"/>
      <c r="GT121" s="8"/>
      <c r="GU121" s="8"/>
      <c r="GV121" s="8"/>
      <c r="GW121" s="8"/>
      <c r="GX121" s="8"/>
      <c r="GY121" s="8"/>
      <c r="GZ121" s="8"/>
      <c r="HA121" s="8"/>
      <c r="HB121" s="8"/>
      <c r="HC121" s="8"/>
      <c r="HD121" s="8"/>
      <c r="HE121" s="8"/>
      <c r="HF121" s="8"/>
      <c r="HG121" s="8"/>
      <c r="HH121" s="8"/>
      <c r="HI121" s="8"/>
      <c r="HJ121" s="8"/>
      <c r="HK121" s="8"/>
      <c r="HL121" s="8"/>
      <c r="HM121" s="8"/>
      <c r="HN121" s="8"/>
      <c r="HO121" s="8"/>
      <c r="HP121" s="8"/>
      <c r="HQ121" s="8"/>
      <c r="HR121" s="8"/>
      <c r="HS121" s="8"/>
      <c r="HT121" s="8"/>
      <c r="HU121" s="8"/>
      <c r="HV121" s="8"/>
      <c r="HW121" s="8"/>
      <c r="HX121" s="8"/>
      <c r="HY121" s="8"/>
      <c r="HZ121" s="8"/>
      <c r="IA121" s="8"/>
      <c r="IB121" s="8"/>
      <c r="IC121" s="8"/>
      <c r="ID121" s="8"/>
      <c r="IE121" s="8"/>
      <c r="IF121" s="8"/>
      <c r="IG121" s="8"/>
      <c r="IH121" s="8"/>
      <c r="II121" s="8"/>
      <c r="IJ121" s="8"/>
      <c r="IK121" s="8"/>
      <c r="IL121" s="8"/>
      <c r="IM121" s="8"/>
      <c r="IN121" s="8"/>
      <c r="IO121" s="8"/>
      <c r="IP121" s="8"/>
      <c r="IQ121" s="8"/>
      <c r="IR121" s="8"/>
      <c r="IS121" s="8"/>
      <c r="IT121" s="8"/>
      <c r="IU121" s="8"/>
      <c r="IV121" s="8"/>
      <c r="IW121" s="8"/>
      <c r="IX121" s="8"/>
      <c r="IY121" s="8"/>
    </row>
    <row r="122" spans="1:259" s="6" customFormat="1" ht="30" x14ac:dyDescent="0.25">
      <c r="A122" s="13">
        <v>1</v>
      </c>
      <c r="B122" s="112" t="s">
        <v>44</v>
      </c>
      <c r="C122" s="497">
        <f t="shared" si="240"/>
        <v>1033</v>
      </c>
      <c r="D122" s="497">
        <f t="shared" si="240"/>
        <v>738</v>
      </c>
      <c r="E122" s="497">
        <f t="shared" si="240"/>
        <v>57</v>
      </c>
      <c r="F122" s="498">
        <f>E122/D122*100</f>
        <v>7.7235772357723578</v>
      </c>
      <c r="G122" s="499">
        <f t="shared" ref="G122:V122" si="251">G110</f>
        <v>3540.6959999999999</v>
      </c>
      <c r="H122" s="499">
        <f t="shared" ref="H122:I122" si="252">H110</f>
        <v>3540.6959999999999</v>
      </c>
      <c r="I122" s="499">
        <f t="shared" si="252"/>
        <v>3540.6959999999999</v>
      </c>
      <c r="J122" s="499">
        <f t="shared" ref="J122:O122" si="253">J110</f>
        <v>885.17399999999998</v>
      </c>
      <c r="K122" s="499">
        <f t="shared" ref="K122:N122" si="254">K110</f>
        <v>885.17399999999998</v>
      </c>
      <c r="L122" s="499">
        <f t="shared" si="254"/>
        <v>885.17399999999998</v>
      </c>
      <c r="M122" s="499">
        <f t="shared" si="254"/>
        <v>885.17399999999998</v>
      </c>
      <c r="N122" s="499">
        <f t="shared" si="254"/>
        <v>885.17399999999998</v>
      </c>
      <c r="O122" s="499">
        <f t="shared" si="253"/>
        <v>2065.4059999999999</v>
      </c>
      <c r="P122" s="499">
        <f t="shared" ref="P122" si="255">P110</f>
        <v>1966.4187999999999</v>
      </c>
      <c r="Q122" s="499">
        <f t="shared" si="251"/>
        <v>1442.2942666666665</v>
      </c>
      <c r="R122" s="499">
        <f t="shared" si="251"/>
        <v>113.69822000000001</v>
      </c>
      <c r="S122" s="499">
        <f t="shared" si="251"/>
        <v>-1328.5960466666666</v>
      </c>
      <c r="T122" s="499">
        <f t="shared" si="251"/>
        <v>-11.39264</v>
      </c>
      <c r="U122" s="499">
        <f t="shared" si="251"/>
        <v>102.30558000000001</v>
      </c>
      <c r="V122" s="499">
        <f t="shared" si="251"/>
        <v>7.8831499665301781</v>
      </c>
      <c r="W122" s="600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  <c r="FK122" s="8"/>
      <c r="FL122" s="8"/>
      <c r="FM122" s="8"/>
      <c r="FN122" s="8"/>
      <c r="FO122" s="8"/>
      <c r="FP122" s="8"/>
      <c r="FQ122" s="8"/>
      <c r="FR122" s="8"/>
      <c r="FS122" s="8"/>
      <c r="FT122" s="8"/>
      <c r="FU122" s="8"/>
      <c r="FV122" s="8"/>
      <c r="FW122" s="8"/>
      <c r="FX122" s="8"/>
      <c r="FY122" s="8"/>
      <c r="FZ122" s="8"/>
      <c r="GA122" s="8"/>
      <c r="GB122" s="8"/>
      <c r="GC122" s="8"/>
      <c r="GD122" s="8"/>
      <c r="GE122" s="8"/>
      <c r="GF122" s="8"/>
      <c r="GG122" s="8"/>
      <c r="GH122" s="8"/>
      <c r="GI122" s="8"/>
      <c r="GJ122" s="8"/>
      <c r="GK122" s="8"/>
      <c r="GL122" s="8"/>
      <c r="GM122" s="8"/>
      <c r="GN122" s="8"/>
      <c r="GO122" s="8"/>
      <c r="GP122" s="8"/>
      <c r="GQ122" s="8"/>
      <c r="GR122" s="8"/>
      <c r="GS122" s="8"/>
      <c r="GT122" s="8"/>
      <c r="GU122" s="8"/>
      <c r="GV122" s="8"/>
      <c r="GW122" s="8"/>
      <c r="GX122" s="8"/>
      <c r="GY122" s="8"/>
      <c r="GZ122" s="8"/>
      <c r="HA122" s="8"/>
      <c r="HB122" s="8"/>
      <c r="HC122" s="8"/>
      <c r="HD122" s="8"/>
      <c r="HE122" s="8"/>
      <c r="HF122" s="8"/>
      <c r="HG122" s="8"/>
      <c r="HH122" s="8"/>
      <c r="HI122" s="8"/>
      <c r="HJ122" s="8"/>
      <c r="HK122" s="8"/>
      <c r="HL122" s="8"/>
      <c r="HM122" s="8"/>
      <c r="HN122" s="8"/>
      <c r="HO122" s="8"/>
      <c r="HP122" s="8"/>
      <c r="HQ122" s="8"/>
      <c r="HR122" s="8"/>
      <c r="HS122" s="8"/>
      <c r="HT122" s="8"/>
      <c r="HU122" s="8"/>
      <c r="HV122" s="8"/>
      <c r="HW122" s="8"/>
      <c r="HX122" s="8"/>
      <c r="HY122" s="8"/>
      <c r="HZ122" s="8"/>
      <c r="IA122" s="8"/>
      <c r="IB122" s="8"/>
      <c r="IC122" s="8"/>
      <c r="ID122" s="8"/>
      <c r="IE122" s="8"/>
      <c r="IF122" s="8"/>
      <c r="IG122" s="8"/>
      <c r="IH122" s="8"/>
      <c r="II122" s="8"/>
      <c r="IJ122" s="8"/>
      <c r="IK122" s="8"/>
      <c r="IL122" s="8"/>
      <c r="IM122" s="8"/>
      <c r="IN122" s="8"/>
      <c r="IO122" s="8"/>
      <c r="IP122" s="8"/>
      <c r="IQ122" s="8"/>
      <c r="IR122" s="8"/>
      <c r="IS122" s="8"/>
      <c r="IT122" s="8"/>
      <c r="IU122" s="8"/>
      <c r="IV122" s="8"/>
      <c r="IW122" s="8"/>
      <c r="IX122" s="8"/>
      <c r="IY122" s="8"/>
    </row>
    <row r="123" spans="1:259" s="6" customFormat="1" ht="30" x14ac:dyDescent="0.25">
      <c r="A123" s="13">
        <v>1</v>
      </c>
      <c r="B123" s="112" t="s">
        <v>68</v>
      </c>
      <c r="C123" s="497">
        <f t="shared" si="240"/>
        <v>21</v>
      </c>
      <c r="D123" s="497">
        <f t="shared" si="240"/>
        <v>15</v>
      </c>
      <c r="E123" s="497">
        <f t="shared" si="240"/>
        <v>8</v>
      </c>
      <c r="F123" s="498">
        <f>E123/D123*100</f>
        <v>53.333333333333336</v>
      </c>
      <c r="G123" s="499">
        <f t="shared" ref="G123:V123" si="256">G111</f>
        <v>292.96746000000002</v>
      </c>
      <c r="H123" s="499">
        <f t="shared" ref="H123:I123" si="257">H111</f>
        <v>292.96746000000002</v>
      </c>
      <c r="I123" s="499">
        <f t="shared" si="257"/>
        <v>292.96746000000002</v>
      </c>
      <c r="J123" s="499">
        <f t="shared" ref="J123:O123" si="258">J111</f>
        <v>73.241865000000004</v>
      </c>
      <c r="K123" s="499">
        <f t="shared" ref="K123:N123" si="259">K111</f>
        <v>73.241865000000004</v>
      </c>
      <c r="L123" s="499">
        <f t="shared" si="259"/>
        <v>73.241865000000004</v>
      </c>
      <c r="M123" s="499">
        <f t="shared" si="259"/>
        <v>73.241865000000004</v>
      </c>
      <c r="N123" s="499">
        <f t="shared" si="259"/>
        <v>73.241865000000004</v>
      </c>
      <c r="O123" s="499">
        <f t="shared" si="258"/>
        <v>169.61274</v>
      </c>
      <c r="P123" s="499">
        <f t="shared" ref="P123" si="260">P111</f>
        <v>161.90307000000001</v>
      </c>
      <c r="Q123" s="499">
        <f t="shared" si="256"/>
        <v>118.8574125</v>
      </c>
      <c r="R123" s="499">
        <f t="shared" si="256"/>
        <v>61.334400000000002</v>
      </c>
      <c r="S123" s="499">
        <f t="shared" si="256"/>
        <v>-57.523012499999993</v>
      </c>
      <c r="T123" s="499">
        <f t="shared" si="256"/>
        <v>0</v>
      </c>
      <c r="U123" s="499">
        <f t="shared" si="256"/>
        <v>61.334400000000002</v>
      </c>
      <c r="V123" s="499">
        <f t="shared" si="256"/>
        <v>51.603344469576108</v>
      </c>
      <c r="W123" s="600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  <c r="FK123" s="8"/>
      <c r="FL123" s="8"/>
      <c r="FM123" s="8"/>
      <c r="FN123" s="8"/>
      <c r="FO123" s="8"/>
      <c r="FP123" s="8"/>
      <c r="FQ123" s="8"/>
      <c r="FR123" s="8"/>
      <c r="FS123" s="8"/>
      <c r="FT123" s="8"/>
      <c r="FU123" s="8"/>
      <c r="FV123" s="8"/>
      <c r="FW123" s="8"/>
      <c r="FX123" s="8"/>
      <c r="FY123" s="8"/>
      <c r="FZ123" s="8"/>
      <c r="GA123" s="8"/>
      <c r="GB123" s="8"/>
      <c r="GC123" s="8"/>
      <c r="GD123" s="8"/>
      <c r="GE123" s="8"/>
      <c r="GF123" s="8"/>
      <c r="GG123" s="8"/>
      <c r="GH123" s="8"/>
      <c r="GI123" s="8"/>
      <c r="GJ123" s="8"/>
      <c r="GK123" s="8"/>
      <c r="GL123" s="8"/>
      <c r="GM123" s="8"/>
      <c r="GN123" s="8"/>
      <c r="GO123" s="8"/>
      <c r="GP123" s="8"/>
      <c r="GQ123" s="8"/>
      <c r="GR123" s="8"/>
      <c r="GS123" s="8"/>
      <c r="GT123" s="8"/>
      <c r="GU123" s="8"/>
      <c r="GV123" s="8"/>
      <c r="GW123" s="8"/>
      <c r="GX123" s="8"/>
      <c r="GY123" s="8"/>
      <c r="GZ123" s="8"/>
      <c r="HA123" s="8"/>
      <c r="HB123" s="8"/>
      <c r="HC123" s="8"/>
      <c r="HD123" s="8"/>
      <c r="HE123" s="8"/>
      <c r="HF123" s="8"/>
      <c r="HG123" s="8"/>
      <c r="HH123" s="8"/>
      <c r="HI123" s="8"/>
      <c r="HJ123" s="8"/>
      <c r="HK123" s="8"/>
      <c r="HL123" s="8"/>
      <c r="HM123" s="8"/>
      <c r="HN123" s="8"/>
      <c r="HO123" s="8"/>
      <c r="HP123" s="8"/>
      <c r="HQ123" s="8"/>
      <c r="HR123" s="8"/>
      <c r="HS123" s="8"/>
      <c r="HT123" s="8"/>
      <c r="HU123" s="8"/>
      <c r="HV123" s="8"/>
      <c r="HW123" s="8"/>
      <c r="HX123" s="8"/>
      <c r="HY123" s="8"/>
      <c r="HZ123" s="8"/>
      <c r="IA123" s="8"/>
      <c r="IB123" s="8"/>
      <c r="IC123" s="8"/>
      <c r="ID123" s="8"/>
      <c r="IE123" s="8"/>
      <c r="IF123" s="8"/>
      <c r="IG123" s="8"/>
      <c r="IH123" s="8"/>
      <c r="II123" s="8"/>
      <c r="IJ123" s="8"/>
      <c r="IK123" s="8"/>
      <c r="IL123" s="8"/>
      <c r="IM123" s="8"/>
      <c r="IN123" s="8"/>
      <c r="IO123" s="8"/>
      <c r="IP123" s="8"/>
      <c r="IQ123" s="8"/>
      <c r="IR123" s="8"/>
      <c r="IS123" s="8"/>
      <c r="IT123" s="8"/>
      <c r="IU123" s="8"/>
      <c r="IV123" s="8"/>
      <c r="IW123" s="8"/>
      <c r="IX123" s="8"/>
      <c r="IY123" s="8"/>
    </row>
    <row r="124" spans="1:259" s="6" customFormat="1" ht="30" x14ac:dyDescent="0.25">
      <c r="A124" s="13">
        <v>1</v>
      </c>
      <c r="B124" s="112" t="s">
        <v>69</v>
      </c>
      <c r="C124" s="497">
        <f t="shared" si="240"/>
        <v>267</v>
      </c>
      <c r="D124" s="497">
        <f t="shared" si="240"/>
        <v>191</v>
      </c>
      <c r="E124" s="497">
        <f t="shared" si="240"/>
        <v>123</v>
      </c>
      <c r="F124" s="498"/>
      <c r="G124" s="499">
        <f t="shared" ref="G124:V124" si="261">G112</f>
        <v>3700.6415999999999</v>
      </c>
      <c r="H124" s="499">
        <f t="shared" ref="H124:I124" si="262">H112</f>
        <v>3700.6415999999999</v>
      </c>
      <c r="I124" s="499">
        <f t="shared" si="262"/>
        <v>3700.6415999999999</v>
      </c>
      <c r="J124" s="499">
        <f t="shared" ref="J124:O124" si="263">J112</f>
        <v>925.16039999999998</v>
      </c>
      <c r="K124" s="499">
        <f t="shared" ref="K124:N124" si="264">K112</f>
        <v>925.16039999999998</v>
      </c>
      <c r="L124" s="499">
        <f t="shared" si="264"/>
        <v>925.16039999999998</v>
      </c>
      <c r="M124" s="499">
        <f t="shared" si="264"/>
        <v>925.16039999999998</v>
      </c>
      <c r="N124" s="499">
        <f t="shared" si="264"/>
        <v>925.16039999999998</v>
      </c>
      <c r="O124" s="499">
        <f t="shared" si="263"/>
        <v>2158.7076000000002</v>
      </c>
      <c r="P124" s="499">
        <f t="shared" ref="P124" si="265">P112</f>
        <v>2058.48189</v>
      </c>
      <c r="Q124" s="499">
        <f t="shared" si="261"/>
        <v>1508.5254300000001</v>
      </c>
      <c r="R124" s="499">
        <f t="shared" si="261"/>
        <v>944.4311100000001</v>
      </c>
      <c r="S124" s="499">
        <f t="shared" si="261"/>
        <v>-564.09432000000004</v>
      </c>
      <c r="T124" s="499">
        <f t="shared" si="261"/>
        <v>-15.749040000000001</v>
      </c>
      <c r="U124" s="499">
        <f t="shared" si="261"/>
        <v>928.68207000000007</v>
      </c>
      <c r="V124" s="499">
        <f t="shared" si="261"/>
        <v>62.606243900044831</v>
      </c>
      <c r="W124" s="600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  <c r="FK124" s="8"/>
      <c r="FL124" s="8"/>
      <c r="FM124" s="8"/>
      <c r="FN124" s="8"/>
      <c r="FO124" s="8"/>
      <c r="FP124" s="8"/>
      <c r="FQ124" s="8"/>
      <c r="FR124" s="8"/>
      <c r="FS124" s="8"/>
      <c r="FT124" s="8"/>
      <c r="FU124" s="8"/>
      <c r="FV124" s="8"/>
      <c r="FW124" s="8"/>
      <c r="FX124" s="8"/>
      <c r="FY124" s="8"/>
      <c r="FZ124" s="8"/>
      <c r="GA124" s="8"/>
      <c r="GB124" s="8"/>
      <c r="GC124" s="8"/>
      <c r="GD124" s="8"/>
      <c r="GE124" s="8"/>
      <c r="GF124" s="8"/>
      <c r="GG124" s="8"/>
      <c r="GH124" s="8"/>
      <c r="GI124" s="8"/>
      <c r="GJ124" s="8"/>
      <c r="GK124" s="8"/>
      <c r="GL124" s="8"/>
      <c r="GM124" s="8"/>
      <c r="GN124" s="8"/>
      <c r="GO124" s="8"/>
      <c r="GP124" s="8"/>
      <c r="GQ124" s="8"/>
      <c r="GR124" s="8"/>
      <c r="GS124" s="8"/>
      <c r="GT124" s="8"/>
      <c r="GU124" s="8"/>
      <c r="GV124" s="8"/>
      <c r="GW124" s="8"/>
      <c r="GX124" s="8"/>
      <c r="GY124" s="8"/>
      <c r="GZ124" s="8"/>
      <c r="HA124" s="8"/>
      <c r="HB124" s="8"/>
      <c r="HC124" s="8"/>
      <c r="HD124" s="8"/>
      <c r="HE124" s="8"/>
      <c r="HF124" s="8"/>
      <c r="HG124" s="8"/>
      <c r="HH124" s="8"/>
      <c r="HI124" s="8"/>
      <c r="HJ124" s="8"/>
      <c r="HK124" s="8"/>
      <c r="HL124" s="8"/>
      <c r="HM124" s="8"/>
      <c r="HN124" s="8"/>
      <c r="HO124" s="8"/>
      <c r="HP124" s="8"/>
      <c r="HQ124" s="8"/>
      <c r="HR124" s="8"/>
      <c r="HS124" s="8"/>
      <c r="HT124" s="8"/>
      <c r="HU124" s="8"/>
      <c r="HV124" s="8"/>
      <c r="HW124" s="8"/>
      <c r="HX124" s="8"/>
      <c r="HY124" s="8"/>
      <c r="HZ124" s="8"/>
      <c r="IA124" s="8"/>
      <c r="IB124" s="8"/>
      <c r="IC124" s="8"/>
      <c r="ID124" s="8"/>
      <c r="IE124" s="8"/>
      <c r="IF124" s="8"/>
      <c r="IG124" s="8"/>
      <c r="IH124" s="8"/>
      <c r="II124" s="8"/>
      <c r="IJ124" s="8"/>
      <c r="IK124" s="8"/>
      <c r="IL124" s="8"/>
      <c r="IM124" s="8"/>
      <c r="IN124" s="8"/>
      <c r="IO124" s="8"/>
      <c r="IP124" s="8"/>
      <c r="IQ124" s="8"/>
      <c r="IR124" s="8"/>
      <c r="IS124" s="8"/>
      <c r="IT124" s="8"/>
      <c r="IU124" s="8"/>
      <c r="IV124" s="8"/>
      <c r="IW124" s="8"/>
      <c r="IX124" s="8"/>
      <c r="IY124" s="8"/>
    </row>
    <row r="125" spans="1:259" s="6" customFormat="1" ht="30" x14ac:dyDescent="0.25">
      <c r="A125" s="13">
        <v>1</v>
      </c>
      <c r="B125" s="135" t="s">
        <v>66</v>
      </c>
      <c r="C125" s="500">
        <f t="shared" si="240"/>
        <v>9680</v>
      </c>
      <c r="D125" s="500">
        <f t="shared" si="240"/>
        <v>6914</v>
      </c>
      <c r="E125" s="500">
        <f t="shared" si="240"/>
        <v>7338</v>
      </c>
      <c r="F125" s="500">
        <f t="shared" ref="F125:F130" si="266">F113</f>
        <v>106.13248481342204</v>
      </c>
      <c r="G125" s="499">
        <f t="shared" ref="G125:V125" si="267">G113</f>
        <v>44510.147279999997</v>
      </c>
      <c r="H125" s="499">
        <f t="shared" ref="H125:I125" si="268">H113</f>
        <v>44510.147279999997</v>
      </c>
      <c r="I125" s="499">
        <f t="shared" si="268"/>
        <v>44510.147279999997</v>
      </c>
      <c r="J125" s="499">
        <f t="shared" ref="J125:O125" si="269">J113</f>
        <v>11127.536819999998</v>
      </c>
      <c r="K125" s="499">
        <f t="shared" ref="K125:N125" si="270">K113</f>
        <v>11127.536819999998</v>
      </c>
      <c r="L125" s="499">
        <f t="shared" si="270"/>
        <v>11127.536819999998</v>
      </c>
      <c r="M125" s="499">
        <f t="shared" si="270"/>
        <v>11127.536819999998</v>
      </c>
      <c r="N125" s="499">
        <f t="shared" si="270"/>
        <v>11127.536819999998</v>
      </c>
      <c r="O125" s="499">
        <f t="shared" si="269"/>
        <v>25964.25261</v>
      </c>
      <c r="P125" s="499">
        <f t="shared" ref="P125" si="271">P113</f>
        <v>24725.859669999998</v>
      </c>
      <c r="Q125" s="499">
        <f t="shared" si="267"/>
        <v>18133.097068333333</v>
      </c>
      <c r="R125" s="499">
        <f t="shared" si="267"/>
        <v>17591.973750000001</v>
      </c>
      <c r="S125" s="499">
        <f t="shared" si="267"/>
        <v>-541.12331833333326</v>
      </c>
      <c r="T125" s="499">
        <f t="shared" si="267"/>
        <v>-39.231210000000004</v>
      </c>
      <c r="U125" s="499">
        <f t="shared" si="267"/>
        <v>17552.742539999999</v>
      </c>
      <c r="V125" s="499">
        <f t="shared" si="267"/>
        <v>97.015825171540499</v>
      </c>
      <c r="W125" s="600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  <c r="FK125" s="8"/>
      <c r="FL125" s="8"/>
      <c r="FM125" s="8"/>
      <c r="FN125" s="8"/>
      <c r="FO125" s="8"/>
      <c r="FP125" s="8"/>
      <c r="FQ125" s="8"/>
      <c r="FR125" s="8"/>
      <c r="FS125" s="8"/>
      <c r="FT125" s="8"/>
      <c r="FU125" s="8"/>
      <c r="FV125" s="8"/>
      <c r="FW125" s="8"/>
      <c r="FX125" s="8"/>
      <c r="FY125" s="8"/>
      <c r="FZ125" s="8"/>
      <c r="GA125" s="8"/>
      <c r="GB125" s="8"/>
      <c r="GC125" s="8"/>
      <c r="GD125" s="8"/>
      <c r="GE125" s="8"/>
      <c r="GF125" s="8"/>
      <c r="GG125" s="8"/>
      <c r="GH125" s="8"/>
      <c r="GI125" s="8"/>
      <c r="GJ125" s="8"/>
      <c r="GK125" s="8"/>
      <c r="GL125" s="8"/>
      <c r="GM125" s="8"/>
      <c r="GN125" s="8"/>
      <c r="GO125" s="8"/>
      <c r="GP125" s="8"/>
      <c r="GQ125" s="8"/>
      <c r="GR125" s="8"/>
      <c r="GS125" s="8"/>
      <c r="GT125" s="8"/>
      <c r="GU125" s="8"/>
      <c r="GV125" s="8"/>
      <c r="GW125" s="8"/>
      <c r="GX125" s="8"/>
      <c r="GY125" s="8"/>
      <c r="GZ125" s="8"/>
      <c r="HA125" s="8"/>
      <c r="HB125" s="8"/>
      <c r="HC125" s="8"/>
      <c r="HD125" s="8"/>
      <c r="HE125" s="8"/>
      <c r="HF125" s="8"/>
      <c r="HG125" s="8"/>
      <c r="HH125" s="8"/>
      <c r="HI125" s="8"/>
      <c r="HJ125" s="8"/>
      <c r="HK125" s="8"/>
      <c r="HL125" s="8"/>
      <c r="HM125" s="8"/>
      <c r="HN125" s="8"/>
      <c r="HO125" s="8"/>
      <c r="HP125" s="8"/>
      <c r="HQ125" s="8"/>
      <c r="HR125" s="8"/>
      <c r="HS125" s="8"/>
      <c r="HT125" s="8"/>
      <c r="HU125" s="8"/>
      <c r="HV125" s="8"/>
      <c r="HW125" s="8"/>
      <c r="HX125" s="8"/>
      <c r="HY125" s="8"/>
      <c r="HZ125" s="8"/>
      <c r="IA125" s="8"/>
      <c r="IB125" s="8"/>
      <c r="IC125" s="8"/>
      <c r="ID125" s="8"/>
      <c r="IE125" s="8"/>
      <c r="IF125" s="8"/>
      <c r="IG125" s="8"/>
      <c r="IH125" s="8"/>
      <c r="II125" s="8"/>
      <c r="IJ125" s="8"/>
      <c r="IK125" s="8"/>
      <c r="IL125" s="8"/>
      <c r="IM125" s="8"/>
      <c r="IN125" s="8"/>
      <c r="IO125" s="8"/>
      <c r="IP125" s="8"/>
      <c r="IQ125" s="8"/>
      <c r="IR125" s="8"/>
      <c r="IS125" s="8"/>
      <c r="IT125" s="8"/>
      <c r="IU125" s="8"/>
      <c r="IV125" s="8"/>
      <c r="IW125" s="8"/>
      <c r="IX125" s="8"/>
      <c r="IY125" s="8"/>
    </row>
    <row r="126" spans="1:259" s="6" customFormat="1" ht="30" x14ac:dyDescent="0.25">
      <c r="A126" s="13">
        <v>1</v>
      </c>
      <c r="B126" s="112" t="s">
        <v>62</v>
      </c>
      <c r="C126" s="500">
        <f t="shared" si="240"/>
        <v>1555</v>
      </c>
      <c r="D126" s="500">
        <f t="shared" si="240"/>
        <v>1111</v>
      </c>
      <c r="E126" s="500">
        <f t="shared" si="240"/>
        <v>695</v>
      </c>
      <c r="F126" s="500">
        <f t="shared" si="266"/>
        <v>62.556255625562549</v>
      </c>
      <c r="G126" s="499">
        <f t="shared" ref="G126:V126" si="272">G114</f>
        <v>3959.2</v>
      </c>
      <c r="H126" s="499">
        <f t="shared" ref="H126:I126" si="273">H114</f>
        <v>3959.2</v>
      </c>
      <c r="I126" s="499">
        <f t="shared" si="273"/>
        <v>3959.2</v>
      </c>
      <c r="J126" s="499">
        <f t="shared" ref="J126:O126" si="274">J114</f>
        <v>989.8</v>
      </c>
      <c r="K126" s="499">
        <f t="shared" ref="K126:N126" si="275">K114</f>
        <v>989.8</v>
      </c>
      <c r="L126" s="499">
        <f t="shared" si="275"/>
        <v>989.8</v>
      </c>
      <c r="M126" s="499">
        <f t="shared" si="275"/>
        <v>989.8</v>
      </c>
      <c r="N126" s="499">
        <f t="shared" si="275"/>
        <v>989.8</v>
      </c>
      <c r="O126" s="499">
        <f t="shared" si="274"/>
        <v>2309.2759000000001</v>
      </c>
      <c r="P126" s="499">
        <f t="shared" ref="P126" si="276">P114</f>
        <v>2198.9838999999997</v>
      </c>
      <c r="Q126" s="499">
        <f t="shared" si="272"/>
        <v>1612.7739500000007</v>
      </c>
      <c r="R126" s="499">
        <f t="shared" si="272"/>
        <v>1002.40089</v>
      </c>
      <c r="S126" s="499">
        <f t="shared" si="272"/>
        <v>-610.37306000000069</v>
      </c>
      <c r="T126" s="499">
        <f t="shared" si="272"/>
        <v>-2.2296300000000002</v>
      </c>
      <c r="U126" s="499">
        <f t="shared" si="272"/>
        <v>1000.17126</v>
      </c>
      <c r="V126" s="499">
        <f t="shared" si="272"/>
        <v>62.153836872179113</v>
      </c>
      <c r="W126" s="600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  <c r="FK126" s="8"/>
      <c r="FL126" s="8"/>
      <c r="FM126" s="8"/>
      <c r="FN126" s="8"/>
      <c r="FO126" s="8"/>
      <c r="FP126" s="8"/>
      <c r="FQ126" s="8"/>
      <c r="FR126" s="8"/>
      <c r="FS126" s="8"/>
      <c r="FT126" s="8"/>
      <c r="FU126" s="8"/>
      <c r="FV126" s="8"/>
      <c r="FW126" s="8"/>
      <c r="FX126" s="8"/>
      <c r="FY126" s="8"/>
      <c r="FZ126" s="8"/>
      <c r="GA126" s="8"/>
      <c r="GB126" s="8"/>
      <c r="GC126" s="8"/>
      <c r="GD126" s="8"/>
      <c r="GE126" s="8"/>
      <c r="GF126" s="8"/>
      <c r="GG126" s="8"/>
      <c r="GH126" s="8"/>
      <c r="GI126" s="8"/>
      <c r="GJ126" s="8"/>
      <c r="GK126" s="8"/>
      <c r="GL126" s="8"/>
      <c r="GM126" s="8"/>
      <c r="GN126" s="8"/>
      <c r="GO126" s="8"/>
      <c r="GP126" s="8"/>
      <c r="GQ126" s="8"/>
      <c r="GR126" s="8"/>
      <c r="GS126" s="8"/>
      <c r="GT126" s="8"/>
      <c r="GU126" s="8"/>
      <c r="GV126" s="8"/>
      <c r="GW126" s="8"/>
      <c r="GX126" s="8"/>
      <c r="GY126" s="8"/>
      <c r="GZ126" s="8"/>
      <c r="HA126" s="8"/>
      <c r="HB126" s="8"/>
      <c r="HC126" s="8"/>
      <c r="HD126" s="8"/>
      <c r="HE126" s="8"/>
      <c r="HF126" s="8"/>
      <c r="HG126" s="8"/>
      <c r="HH126" s="8"/>
      <c r="HI126" s="8"/>
      <c r="HJ126" s="8"/>
      <c r="HK126" s="8"/>
      <c r="HL126" s="8"/>
      <c r="HM126" s="8"/>
      <c r="HN126" s="8"/>
      <c r="HO126" s="8"/>
      <c r="HP126" s="8"/>
      <c r="HQ126" s="8"/>
      <c r="HR126" s="8"/>
      <c r="HS126" s="8"/>
      <c r="HT126" s="8"/>
      <c r="HU126" s="8"/>
      <c r="HV126" s="8"/>
      <c r="HW126" s="8"/>
      <c r="HX126" s="8"/>
      <c r="HY126" s="8"/>
      <c r="HZ126" s="8"/>
      <c r="IA126" s="8"/>
      <c r="IB126" s="8"/>
      <c r="IC126" s="8"/>
      <c r="ID126" s="8"/>
      <c r="IE126" s="8"/>
      <c r="IF126" s="8"/>
      <c r="IG126" s="8"/>
      <c r="IH126" s="8"/>
      <c r="II126" s="8"/>
      <c r="IJ126" s="8"/>
      <c r="IK126" s="8"/>
      <c r="IL126" s="8"/>
      <c r="IM126" s="8"/>
      <c r="IN126" s="8"/>
      <c r="IO126" s="8"/>
      <c r="IP126" s="8"/>
      <c r="IQ126" s="8"/>
      <c r="IR126" s="8"/>
      <c r="IS126" s="8"/>
      <c r="IT126" s="8"/>
      <c r="IU126" s="8"/>
      <c r="IV126" s="8"/>
      <c r="IW126" s="8"/>
      <c r="IX126" s="8"/>
      <c r="IY126" s="8"/>
    </row>
    <row r="127" spans="1:259" s="6" customFormat="1" ht="45" x14ac:dyDescent="0.25">
      <c r="A127" s="13"/>
      <c r="B127" s="621" t="s">
        <v>89</v>
      </c>
      <c r="C127" s="500">
        <f t="shared" si="240"/>
        <v>0</v>
      </c>
      <c r="D127" s="500">
        <f t="shared" si="240"/>
        <v>0</v>
      </c>
      <c r="E127" s="500">
        <f t="shared" si="240"/>
        <v>0</v>
      </c>
      <c r="F127" s="500">
        <f t="shared" si="266"/>
        <v>0</v>
      </c>
      <c r="G127" s="500">
        <f t="shared" ref="G127:V127" si="277">G115</f>
        <v>0</v>
      </c>
      <c r="H127" s="500">
        <f t="shared" ref="H127:I127" si="278">H115</f>
        <v>0</v>
      </c>
      <c r="I127" s="500">
        <f t="shared" si="278"/>
        <v>0</v>
      </c>
      <c r="J127" s="500">
        <f t="shared" ref="J127:O127" si="279">J115</f>
        <v>0</v>
      </c>
      <c r="K127" s="500">
        <f t="shared" ref="K127:N127" si="280">K115</f>
        <v>0</v>
      </c>
      <c r="L127" s="500">
        <f t="shared" si="280"/>
        <v>0</v>
      </c>
      <c r="M127" s="500">
        <f t="shared" si="280"/>
        <v>0</v>
      </c>
      <c r="N127" s="500">
        <f t="shared" si="280"/>
        <v>0</v>
      </c>
      <c r="O127" s="500">
        <f t="shared" si="279"/>
        <v>0</v>
      </c>
      <c r="P127" s="500">
        <f t="shared" ref="P127" si="281">P115</f>
        <v>0</v>
      </c>
      <c r="Q127" s="500">
        <f t="shared" si="277"/>
        <v>0</v>
      </c>
      <c r="R127" s="500">
        <f t="shared" si="277"/>
        <v>0</v>
      </c>
      <c r="S127" s="500">
        <f t="shared" si="277"/>
        <v>0</v>
      </c>
      <c r="T127" s="500">
        <f t="shared" si="277"/>
        <v>0</v>
      </c>
      <c r="U127" s="500">
        <f t="shared" si="277"/>
        <v>0</v>
      </c>
      <c r="V127" s="500">
        <f t="shared" si="277"/>
        <v>0</v>
      </c>
      <c r="W127" s="600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  <c r="FK127" s="8"/>
      <c r="FL127" s="8"/>
      <c r="FM127" s="8"/>
      <c r="FN127" s="8"/>
      <c r="FO127" s="8"/>
      <c r="FP127" s="8"/>
      <c r="FQ127" s="8"/>
      <c r="FR127" s="8"/>
      <c r="FS127" s="8"/>
      <c r="FT127" s="8"/>
      <c r="FU127" s="8"/>
      <c r="FV127" s="8"/>
      <c r="FW127" s="8"/>
      <c r="FX127" s="8"/>
      <c r="FY127" s="8"/>
      <c r="FZ127" s="8"/>
      <c r="GA127" s="8"/>
      <c r="GB127" s="8"/>
      <c r="GC127" s="8"/>
      <c r="GD127" s="8"/>
      <c r="GE127" s="8"/>
      <c r="GF127" s="8"/>
      <c r="GG127" s="8"/>
      <c r="GH127" s="8"/>
      <c r="GI127" s="8"/>
      <c r="GJ127" s="8"/>
      <c r="GK127" s="8"/>
      <c r="GL127" s="8"/>
      <c r="GM127" s="8"/>
      <c r="GN127" s="8"/>
      <c r="GO127" s="8"/>
      <c r="GP127" s="8"/>
      <c r="GQ127" s="8"/>
      <c r="GR127" s="8"/>
      <c r="GS127" s="8"/>
      <c r="GT127" s="8"/>
      <c r="GU127" s="8"/>
      <c r="GV127" s="8"/>
      <c r="GW127" s="8"/>
      <c r="GX127" s="8"/>
      <c r="GY127" s="8"/>
      <c r="GZ127" s="8"/>
      <c r="HA127" s="8"/>
      <c r="HB127" s="8"/>
      <c r="HC127" s="8"/>
      <c r="HD127" s="8"/>
      <c r="HE127" s="8"/>
      <c r="HF127" s="8"/>
      <c r="HG127" s="8"/>
      <c r="HH127" s="8"/>
      <c r="HI127" s="8"/>
      <c r="HJ127" s="8"/>
      <c r="HK127" s="8"/>
      <c r="HL127" s="8"/>
      <c r="HM127" s="8"/>
      <c r="HN127" s="8"/>
      <c r="HO127" s="8"/>
      <c r="HP127" s="8"/>
      <c r="HQ127" s="8"/>
      <c r="HR127" s="8"/>
      <c r="HS127" s="8"/>
      <c r="HT127" s="8"/>
      <c r="HU127" s="8"/>
      <c r="HV127" s="8"/>
      <c r="HW127" s="8"/>
      <c r="HX127" s="8"/>
      <c r="HY127" s="8"/>
      <c r="HZ127" s="8"/>
      <c r="IA127" s="8"/>
      <c r="IB127" s="8"/>
      <c r="IC127" s="8"/>
      <c r="ID127" s="8"/>
      <c r="IE127" s="8"/>
      <c r="IF127" s="8"/>
      <c r="IG127" s="8"/>
      <c r="IH127" s="8"/>
      <c r="II127" s="8"/>
      <c r="IJ127" s="8"/>
      <c r="IK127" s="8"/>
      <c r="IL127" s="8"/>
      <c r="IM127" s="8"/>
      <c r="IN127" s="8"/>
      <c r="IO127" s="8"/>
      <c r="IP127" s="8"/>
      <c r="IQ127" s="8"/>
      <c r="IR127" s="8"/>
      <c r="IS127" s="8"/>
      <c r="IT127" s="8"/>
      <c r="IU127" s="8"/>
      <c r="IV127" s="8"/>
      <c r="IW127" s="8"/>
      <c r="IX127" s="8"/>
      <c r="IY127" s="8"/>
    </row>
    <row r="128" spans="1:259" s="6" customFormat="1" ht="60" x14ac:dyDescent="0.25">
      <c r="A128" s="13">
        <v>1</v>
      </c>
      <c r="B128" s="112" t="s">
        <v>45</v>
      </c>
      <c r="C128" s="500">
        <f t="shared" si="240"/>
        <v>5833</v>
      </c>
      <c r="D128" s="500">
        <f t="shared" si="240"/>
        <v>4166</v>
      </c>
      <c r="E128" s="500">
        <f t="shared" si="240"/>
        <v>5261</v>
      </c>
      <c r="F128" s="500">
        <f t="shared" si="266"/>
        <v>126.28420547287567</v>
      </c>
      <c r="G128" s="499">
        <f t="shared" ref="G128:V128" si="282">G116</f>
        <v>34177.184999999998</v>
      </c>
      <c r="H128" s="499">
        <f t="shared" ref="H128:I128" si="283">H116</f>
        <v>34177.184999999998</v>
      </c>
      <c r="I128" s="499">
        <f t="shared" si="283"/>
        <v>34177.184999999998</v>
      </c>
      <c r="J128" s="499">
        <f t="shared" ref="J128:O128" si="284">J116</f>
        <v>8544.2962499999994</v>
      </c>
      <c r="K128" s="499">
        <f t="shared" ref="K128:N128" si="285">K116</f>
        <v>8544.2962499999994</v>
      </c>
      <c r="L128" s="499">
        <f t="shared" si="285"/>
        <v>8544.2962499999994</v>
      </c>
      <c r="M128" s="499">
        <f t="shared" si="285"/>
        <v>8544.2962499999994</v>
      </c>
      <c r="N128" s="499">
        <f t="shared" si="285"/>
        <v>8544.2962499999994</v>
      </c>
      <c r="O128" s="499">
        <f t="shared" si="284"/>
        <v>19936.69125</v>
      </c>
      <c r="P128" s="499">
        <f t="shared" ref="P128" si="286">P116</f>
        <v>18986.240009999998</v>
      </c>
      <c r="Q128" s="499">
        <f t="shared" si="282"/>
        <v>13923.676669999999</v>
      </c>
      <c r="R128" s="499">
        <f t="shared" si="282"/>
        <v>14493.034409999998</v>
      </c>
      <c r="S128" s="499">
        <f t="shared" si="282"/>
        <v>569.35773999999947</v>
      </c>
      <c r="T128" s="499">
        <f t="shared" si="282"/>
        <v>-36.692900000000002</v>
      </c>
      <c r="U128" s="499">
        <f t="shared" si="282"/>
        <v>14456.341509999998</v>
      </c>
      <c r="V128" s="499">
        <f t="shared" si="282"/>
        <v>104.08913359232723</v>
      </c>
      <c r="W128" s="600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  <c r="FK128" s="8"/>
      <c r="FL128" s="8"/>
      <c r="FM128" s="8"/>
      <c r="FN128" s="8"/>
      <c r="FO128" s="8"/>
      <c r="FP128" s="8"/>
      <c r="FQ128" s="8"/>
      <c r="FR128" s="8"/>
      <c r="FS128" s="8"/>
      <c r="FT128" s="8"/>
      <c r="FU128" s="8"/>
      <c r="FV128" s="8"/>
      <c r="FW128" s="8"/>
      <c r="FX128" s="8"/>
      <c r="FY128" s="8"/>
      <c r="FZ128" s="8"/>
      <c r="GA128" s="8"/>
      <c r="GB128" s="8"/>
      <c r="GC128" s="8"/>
      <c r="GD128" s="8"/>
      <c r="GE128" s="8"/>
      <c r="GF128" s="8"/>
      <c r="GG128" s="8"/>
      <c r="GH128" s="8"/>
      <c r="GI128" s="8"/>
      <c r="GJ128" s="8"/>
      <c r="GK128" s="8"/>
      <c r="GL128" s="8"/>
      <c r="GM128" s="8"/>
      <c r="GN128" s="8"/>
      <c r="GO128" s="8"/>
      <c r="GP128" s="8"/>
      <c r="GQ128" s="8"/>
      <c r="GR128" s="8"/>
      <c r="GS128" s="8"/>
      <c r="GT128" s="8"/>
      <c r="GU128" s="8"/>
      <c r="GV128" s="8"/>
      <c r="GW128" s="8"/>
      <c r="GX128" s="8"/>
      <c r="GY128" s="8"/>
      <c r="GZ128" s="8"/>
      <c r="HA128" s="8"/>
      <c r="HB128" s="8"/>
      <c r="HC128" s="8"/>
      <c r="HD128" s="8"/>
      <c r="HE128" s="8"/>
      <c r="HF128" s="8"/>
      <c r="HG128" s="8"/>
      <c r="HH128" s="8"/>
      <c r="HI128" s="8"/>
      <c r="HJ128" s="8"/>
      <c r="HK128" s="8"/>
      <c r="HL128" s="8"/>
      <c r="HM128" s="8"/>
      <c r="HN128" s="8"/>
      <c r="HO128" s="8"/>
      <c r="HP128" s="8"/>
      <c r="HQ128" s="8"/>
      <c r="HR128" s="8"/>
      <c r="HS128" s="8"/>
      <c r="HT128" s="8"/>
      <c r="HU128" s="8"/>
      <c r="HV128" s="8"/>
      <c r="HW128" s="8"/>
      <c r="HX128" s="8"/>
      <c r="HY128" s="8"/>
      <c r="HZ128" s="8"/>
      <c r="IA128" s="8"/>
      <c r="IB128" s="8"/>
      <c r="IC128" s="8"/>
      <c r="ID128" s="8"/>
      <c r="IE128" s="8"/>
      <c r="IF128" s="8"/>
      <c r="IG128" s="8"/>
      <c r="IH128" s="8"/>
      <c r="II128" s="8"/>
      <c r="IJ128" s="8"/>
      <c r="IK128" s="8"/>
      <c r="IL128" s="8"/>
      <c r="IM128" s="8"/>
      <c r="IN128" s="8"/>
      <c r="IO128" s="8"/>
      <c r="IP128" s="8"/>
      <c r="IQ128" s="8"/>
      <c r="IR128" s="8"/>
      <c r="IS128" s="8"/>
      <c r="IT128" s="8"/>
      <c r="IU128" s="8"/>
      <c r="IV128" s="8"/>
      <c r="IW128" s="8"/>
      <c r="IX128" s="8"/>
      <c r="IY128" s="8"/>
    </row>
    <row r="129" spans="1:259" s="6" customFormat="1" ht="45" x14ac:dyDescent="0.25">
      <c r="A129" s="13">
        <v>1</v>
      </c>
      <c r="B129" s="112" t="s">
        <v>63</v>
      </c>
      <c r="C129" s="500">
        <f t="shared" si="240"/>
        <v>2292</v>
      </c>
      <c r="D129" s="500">
        <f t="shared" si="240"/>
        <v>1637</v>
      </c>
      <c r="E129" s="500">
        <f t="shared" si="240"/>
        <v>1382</v>
      </c>
      <c r="F129" s="500">
        <f t="shared" si="266"/>
        <v>84.422724496029318</v>
      </c>
      <c r="G129" s="499">
        <f t="shared" ref="G129:V129" si="287">G117</f>
        <v>6373.7622799999999</v>
      </c>
      <c r="H129" s="499">
        <f t="shared" ref="H129:I129" si="288">H117</f>
        <v>6373.7622799999999</v>
      </c>
      <c r="I129" s="499">
        <f t="shared" si="288"/>
        <v>6373.7622799999999</v>
      </c>
      <c r="J129" s="499">
        <f t="shared" ref="J129:O129" si="289">J117</f>
        <v>1593.4405699999998</v>
      </c>
      <c r="K129" s="499">
        <f t="shared" ref="K129:N129" si="290">K117</f>
        <v>1593.4405699999998</v>
      </c>
      <c r="L129" s="499">
        <f t="shared" si="290"/>
        <v>1593.4405699999998</v>
      </c>
      <c r="M129" s="499">
        <f t="shared" si="290"/>
        <v>1593.4405699999998</v>
      </c>
      <c r="N129" s="499">
        <f t="shared" si="290"/>
        <v>1593.4405699999998</v>
      </c>
      <c r="O129" s="499">
        <f t="shared" si="289"/>
        <v>3718.2854600000001</v>
      </c>
      <c r="P129" s="499">
        <f t="shared" ref="P129" si="291">P117</f>
        <v>3540.6357599999997</v>
      </c>
      <c r="Q129" s="499">
        <f t="shared" si="287"/>
        <v>2596.6464483333325</v>
      </c>
      <c r="R129" s="499">
        <f t="shared" si="287"/>
        <v>2096.5384500000005</v>
      </c>
      <c r="S129" s="499">
        <f t="shared" si="287"/>
        <v>-500.10799833333203</v>
      </c>
      <c r="T129" s="499">
        <f t="shared" si="287"/>
        <v>-0.30868000000000001</v>
      </c>
      <c r="U129" s="499">
        <f t="shared" si="287"/>
        <v>2096.2297700000004</v>
      </c>
      <c r="V129" s="499">
        <f t="shared" si="287"/>
        <v>80.74023521167743</v>
      </c>
      <c r="W129" s="600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  <c r="FK129" s="8"/>
      <c r="FL129" s="8"/>
      <c r="FM129" s="8"/>
      <c r="FN129" s="8"/>
      <c r="FO129" s="8"/>
      <c r="FP129" s="8"/>
      <c r="FQ129" s="8"/>
      <c r="FR129" s="8"/>
      <c r="FS129" s="8"/>
      <c r="FT129" s="8"/>
      <c r="FU129" s="8"/>
      <c r="FV129" s="8"/>
      <c r="FW129" s="8"/>
      <c r="FX129" s="8"/>
      <c r="FY129" s="8"/>
      <c r="FZ129" s="8"/>
      <c r="GA129" s="8"/>
      <c r="GB129" s="8"/>
      <c r="GC129" s="8"/>
      <c r="GD129" s="8"/>
      <c r="GE129" s="8"/>
      <c r="GF129" s="8"/>
      <c r="GG129" s="8"/>
      <c r="GH129" s="8"/>
      <c r="GI129" s="8"/>
      <c r="GJ129" s="8"/>
      <c r="GK129" s="8"/>
      <c r="GL129" s="8"/>
      <c r="GM129" s="8"/>
      <c r="GN129" s="8"/>
      <c r="GO129" s="8"/>
      <c r="GP129" s="8"/>
      <c r="GQ129" s="8"/>
      <c r="GR129" s="8"/>
      <c r="GS129" s="8"/>
      <c r="GT129" s="8"/>
      <c r="GU129" s="8"/>
      <c r="GV129" s="8"/>
      <c r="GW129" s="8"/>
      <c r="GX129" s="8"/>
      <c r="GY129" s="8"/>
      <c r="GZ129" s="8"/>
      <c r="HA129" s="8"/>
      <c r="HB129" s="8"/>
      <c r="HC129" s="8"/>
      <c r="HD129" s="8"/>
      <c r="HE129" s="8"/>
      <c r="HF129" s="8"/>
      <c r="HG129" s="8"/>
      <c r="HH129" s="8"/>
      <c r="HI129" s="8"/>
      <c r="HJ129" s="8"/>
      <c r="HK129" s="8"/>
      <c r="HL129" s="8"/>
      <c r="HM129" s="8"/>
      <c r="HN129" s="8"/>
      <c r="HO129" s="8"/>
      <c r="HP129" s="8"/>
      <c r="HQ129" s="8"/>
      <c r="HR129" s="8"/>
      <c r="HS129" s="8"/>
      <c r="HT129" s="8"/>
      <c r="HU129" s="8"/>
      <c r="HV129" s="8"/>
      <c r="HW129" s="8"/>
      <c r="HX129" s="8"/>
      <c r="HY129" s="8"/>
      <c r="HZ129" s="8"/>
      <c r="IA129" s="8"/>
      <c r="IB129" s="8"/>
      <c r="IC129" s="8"/>
      <c r="ID129" s="8"/>
      <c r="IE129" s="8"/>
      <c r="IF129" s="8"/>
      <c r="IG129" s="8"/>
      <c r="IH129" s="8"/>
      <c r="II129" s="8"/>
      <c r="IJ129" s="8"/>
      <c r="IK129" s="8"/>
      <c r="IL129" s="8"/>
      <c r="IM129" s="8"/>
      <c r="IN129" s="8"/>
      <c r="IO129" s="8"/>
      <c r="IP129" s="8"/>
      <c r="IQ129" s="8"/>
      <c r="IR129" s="8"/>
      <c r="IS129" s="8"/>
      <c r="IT129" s="8"/>
      <c r="IU129" s="8"/>
      <c r="IV129" s="8"/>
      <c r="IW129" s="8"/>
      <c r="IX129" s="8"/>
      <c r="IY129" s="8"/>
    </row>
    <row r="130" spans="1:259" s="6" customFormat="1" ht="15.75" thickBot="1" x14ac:dyDescent="0.3">
      <c r="A130" s="13">
        <v>1</v>
      </c>
      <c r="B130" s="202" t="s">
        <v>71</v>
      </c>
      <c r="C130" s="501">
        <f t="shared" si="240"/>
        <v>0</v>
      </c>
      <c r="D130" s="501">
        <f t="shared" si="240"/>
        <v>0</v>
      </c>
      <c r="E130" s="501">
        <f t="shared" si="240"/>
        <v>0</v>
      </c>
      <c r="F130" s="501">
        <f t="shared" si="266"/>
        <v>0</v>
      </c>
      <c r="G130" s="502">
        <f t="shared" ref="G130:V130" si="292">G118</f>
        <v>73310.452339999989</v>
      </c>
      <c r="H130" s="502">
        <f t="shared" ref="H130:I130" si="293">H118</f>
        <v>73310.452339999989</v>
      </c>
      <c r="I130" s="502">
        <f t="shared" si="293"/>
        <v>73310.452339999989</v>
      </c>
      <c r="J130" s="502">
        <f t="shared" ref="J130:O130" si="294">J118</f>
        <v>18327.613084999997</v>
      </c>
      <c r="K130" s="502">
        <f t="shared" ref="K130:N130" si="295">K118</f>
        <v>18327.613084999997</v>
      </c>
      <c r="L130" s="502">
        <f t="shared" si="295"/>
        <v>18327.613084999997</v>
      </c>
      <c r="M130" s="502">
        <f t="shared" si="295"/>
        <v>18327.613084999997</v>
      </c>
      <c r="N130" s="502">
        <f t="shared" si="295"/>
        <v>18327.613084999997</v>
      </c>
      <c r="O130" s="502">
        <f t="shared" si="294"/>
        <v>42764.430560000001</v>
      </c>
      <c r="P130" s="502">
        <f t="shared" ref="P130" si="296">P118</f>
        <v>40729.155039999998</v>
      </c>
      <c r="Q130" s="502">
        <f t="shared" si="292"/>
        <v>29867.596649166662</v>
      </c>
      <c r="R130" s="502">
        <f t="shared" si="292"/>
        <v>26886.65625</v>
      </c>
      <c r="S130" s="502">
        <f t="shared" si="292"/>
        <v>-2980.9403991666686</v>
      </c>
      <c r="T130" s="502">
        <f t="shared" si="292"/>
        <v>-178.20837</v>
      </c>
      <c r="U130" s="502">
        <f t="shared" si="292"/>
        <v>26708.44788</v>
      </c>
      <c r="V130" s="502">
        <f t="shared" si="292"/>
        <v>90.019483542041755</v>
      </c>
      <c r="W130" s="600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  <c r="EN130" s="8"/>
      <c r="EO130" s="8"/>
      <c r="EP130" s="8"/>
      <c r="EQ130" s="8"/>
      <c r="ER130" s="8"/>
      <c r="ES130" s="8"/>
      <c r="ET130" s="8"/>
      <c r="EU130" s="8"/>
      <c r="EV130" s="8"/>
      <c r="EW130" s="8"/>
      <c r="EX130" s="8"/>
      <c r="EY130" s="8"/>
      <c r="EZ130" s="8"/>
      <c r="FA130" s="8"/>
      <c r="FB130" s="8"/>
      <c r="FC130" s="8"/>
      <c r="FD130" s="8"/>
      <c r="FE130" s="8"/>
      <c r="FF130" s="8"/>
      <c r="FG130" s="8"/>
      <c r="FH130" s="8"/>
      <c r="FI130" s="8"/>
      <c r="FJ130" s="8"/>
      <c r="FK130" s="8"/>
      <c r="FL130" s="8"/>
      <c r="FM130" s="8"/>
      <c r="FN130" s="8"/>
      <c r="FO130" s="8"/>
      <c r="FP130" s="8"/>
      <c r="FQ130" s="8"/>
      <c r="FR130" s="8"/>
      <c r="FS130" s="8"/>
      <c r="FT130" s="8"/>
      <c r="FU130" s="8"/>
      <c r="FV130" s="8"/>
      <c r="FW130" s="8"/>
      <c r="FX130" s="8"/>
      <c r="FY130" s="8"/>
      <c r="FZ130" s="8"/>
      <c r="GA130" s="8"/>
      <c r="GB130" s="8"/>
      <c r="GC130" s="8"/>
      <c r="GD130" s="8"/>
      <c r="GE130" s="8"/>
      <c r="GF130" s="8"/>
      <c r="GG130" s="8"/>
      <c r="GH130" s="8"/>
      <c r="GI130" s="8"/>
      <c r="GJ130" s="8"/>
      <c r="GK130" s="8"/>
      <c r="GL130" s="8"/>
      <c r="GM130" s="8"/>
      <c r="GN130" s="8"/>
      <c r="GO130" s="8"/>
      <c r="GP130" s="8"/>
      <c r="GQ130" s="8"/>
      <c r="GR130" s="8"/>
      <c r="GS130" s="8"/>
      <c r="GT130" s="8"/>
      <c r="GU130" s="8"/>
      <c r="GV130" s="8"/>
      <c r="GW130" s="8"/>
      <c r="GX130" s="8"/>
      <c r="GY130" s="8"/>
      <c r="GZ130" s="8"/>
      <c r="HA130" s="8"/>
      <c r="HB130" s="8"/>
      <c r="HC130" s="8"/>
      <c r="HD130" s="8"/>
      <c r="HE130" s="8"/>
      <c r="HF130" s="8"/>
      <c r="HG130" s="8"/>
      <c r="HH130" s="8"/>
      <c r="HI130" s="8"/>
      <c r="HJ130" s="8"/>
      <c r="HK130" s="8"/>
      <c r="HL130" s="8"/>
      <c r="HM130" s="8"/>
      <c r="HN130" s="8"/>
      <c r="HO130" s="8"/>
      <c r="HP130" s="8"/>
      <c r="HQ130" s="8"/>
      <c r="HR130" s="8"/>
      <c r="HS130" s="8"/>
      <c r="HT130" s="8"/>
      <c r="HU130" s="8"/>
      <c r="HV130" s="8"/>
      <c r="HW130" s="8"/>
      <c r="HX130" s="8"/>
      <c r="HY130" s="8"/>
      <c r="HZ130" s="8"/>
      <c r="IA130" s="8"/>
      <c r="IB130" s="8"/>
      <c r="IC130" s="8"/>
      <c r="ID130" s="8"/>
      <c r="IE130" s="8"/>
      <c r="IF130" s="8"/>
      <c r="IG130" s="8"/>
      <c r="IH130" s="8"/>
      <c r="II130" s="8"/>
      <c r="IJ130" s="8"/>
      <c r="IK130" s="8"/>
      <c r="IL130" s="8"/>
      <c r="IM130" s="8"/>
      <c r="IN130" s="8"/>
      <c r="IO130" s="8"/>
      <c r="IP130" s="8"/>
      <c r="IQ130" s="8"/>
      <c r="IR130" s="8"/>
      <c r="IS130" s="8"/>
      <c r="IT130" s="8"/>
      <c r="IU130" s="8"/>
      <c r="IV130" s="8"/>
      <c r="IW130" s="8"/>
      <c r="IX130" s="8"/>
      <c r="IY130" s="8"/>
    </row>
    <row r="131" spans="1:259" ht="15.75" thickBot="1" x14ac:dyDescent="0.3">
      <c r="A131" s="13">
        <v>1</v>
      </c>
      <c r="B131" s="56" t="s">
        <v>5</v>
      </c>
      <c r="C131" s="425"/>
      <c r="D131" s="425"/>
      <c r="E131" s="294"/>
      <c r="F131" s="425"/>
      <c r="G131" s="503"/>
      <c r="H131" s="503"/>
      <c r="I131" s="503"/>
      <c r="J131" s="503"/>
      <c r="K131" s="503"/>
      <c r="L131" s="503"/>
      <c r="M131" s="503"/>
      <c r="N131" s="503"/>
      <c r="O131" s="503"/>
      <c r="P131" s="503"/>
      <c r="Q131" s="503"/>
      <c r="R131" s="504"/>
      <c r="S131" s="504">
        <f t="shared" si="120"/>
        <v>0</v>
      </c>
      <c r="T131" s="504"/>
      <c r="U131" s="504"/>
      <c r="V131" s="503"/>
      <c r="W131" s="600"/>
    </row>
    <row r="132" spans="1:259" ht="31.5" x14ac:dyDescent="0.25">
      <c r="A132" s="13">
        <v>1</v>
      </c>
      <c r="B132" s="81" t="s">
        <v>121</v>
      </c>
      <c r="C132" s="281"/>
      <c r="D132" s="281"/>
      <c r="E132" s="281"/>
      <c r="F132" s="281"/>
      <c r="G132" s="505"/>
      <c r="H132" s="505"/>
      <c r="I132" s="505"/>
      <c r="J132" s="505"/>
      <c r="K132" s="505"/>
      <c r="L132" s="505"/>
      <c r="M132" s="505"/>
      <c r="N132" s="505"/>
      <c r="O132" s="505"/>
      <c r="P132" s="505"/>
      <c r="Q132" s="505"/>
      <c r="R132" s="505"/>
      <c r="S132" s="505">
        <f t="shared" si="120"/>
        <v>0</v>
      </c>
      <c r="T132" s="505"/>
      <c r="U132" s="505"/>
      <c r="V132" s="505"/>
      <c r="W132" s="600"/>
    </row>
    <row r="133" spans="1:259" s="24" customFormat="1" ht="30" x14ac:dyDescent="0.25">
      <c r="A133" s="13">
        <v>1</v>
      </c>
      <c r="B133" s="46" t="s">
        <v>74</v>
      </c>
      <c r="C133" s="298">
        <f>SUM(C134:C137)</f>
        <v>2192</v>
      </c>
      <c r="D133" s="298">
        <f>SUM(D134:D137)</f>
        <v>1566</v>
      </c>
      <c r="E133" s="298">
        <f>SUM(E134:E137)</f>
        <v>1272</v>
      </c>
      <c r="F133" s="298">
        <f t="shared" ref="F133:F139" si="297">E133/D133*100</f>
        <v>81.226053639846739</v>
      </c>
      <c r="G133" s="441">
        <f>SUM(G134:G137)</f>
        <v>12929.195239999999</v>
      </c>
      <c r="H133" s="441">
        <f>SUM(H134:H137)</f>
        <v>12929.195239999999</v>
      </c>
      <c r="I133" s="441">
        <f>SUM(I134:I137)</f>
        <v>12929.195239999999</v>
      </c>
      <c r="J133" s="441">
        <f t="shared" ref="J133:O133" si="298">SUM(J134:J137)</f>
        <v>3232.2988099999998</v>
      </c>
      <c r="K133" s="441">
        <f t="shared" ref="K133:N133" si="299">SUM(K134:K137)</f>
        <v>3232.2988099999998</v>
      </c>
      <c r="L133" s="441">
        <f t="shared" si="299"/>
        <v>3232.2988099999998</v>
      </c>
      <c r="M133" s="441">
        <f t="shared" si="299"/>
        <v>3232.2988099999998</v>
      </c>
      <c r="N133" s="441">
        <f t="shared" si="299"/>
        <v>3232.2988099999998</v>
      </c>
      <c r="O133" s="441">
        <f t="shared" si="298"/>
        <v>7542.0305600000002</v>
      </c>
      <c r="P133" s="441">
        <f t="shared" ref="P133" si="300">SUM(P134:P137)</f>
        <v>7187.675479999999</v>
      </c>
      <c r="Q133" s="613">
        <f t="shared" ref="Q133:U133" si="301">SUM(Q134:Q137)</f>
        <v>5269.0463249999993</v>
      </c>
      <c r="R133" s="441">
        <f t="shared" si="301"/>
        <v>4382.8304100000005</v>
      </c>
      <c r="S133" s="441">
        <f t="shared" si="301"/>
        <v>-886.21591499999931</v>
      </c>
      <c r="T133" s="441">
        <f t="shared" si="301"/>
        <v>-74.819190000000006</v>
      </c>
      <c r="U133" s="441">
        <f t="shared" si="301"/>
        <v>4308.0112200000003</v>
      </c>
      <c r="V133" s="441">
        <f t="shared" ref="V133:V143" si="302">R133/Q133*100</f>
        <v>83.180715060424177</v>
      </c>
      <c r="W133" s="600"/>
    </row>
    <row r="134" spans="1:259" s="24" customFormat="1" ht="30" x14ac:dyDescent="0.25">
      <c r="A134" s="13">
        <v>1</v>
      </c>
      <c r="B134" s="45" t="s">
        <v>43</v>
      </c>
      <c r="C134" s="298">
        <v>1611</v>
      </c>
      <c r="D134" s="604">
        <f t="shared" ref="D134:D137" si="303">ROUND(C134/7*5,0)</f>
        <v>1151</v>
      </c>
      <c r="E134" s="298">
        <v>910</v>
      </c>
      <c r="F134" s="298">
        <f t="shared" si="297"/>
        <v>79.061685490877494</v>
      </c>
      <c r="G134" s="490">
        <v>9947</v>
      </c>
      <c r="H134" s="490">
        <v>9947</v>
      </c>
      <c r="I134" s="490">
        <v>9947</v>
      </c>
      <c r="J134" s="490">
        <v>2486.75</v>
      </c>
      <c r="K134" s="490">
        <v>2486.75</v>
      </c>
      <c r="L134" s="490">
        <v>2486.75</v>
      </c>
      <c r="M134" s="490">
        <v>2486.75</v>
      </c>
      <c r="N134" s="490">
        <v>2486.75</v>
      </c>
      <c r="O134" s="490">
        <v>5796.3250900000003</v>
      </c>
      <c r="P134" s="490">
        <v>5518.4950899999994</v>
      </c>
      <c r="Q134" s="614">
        <f t="shared" ref="Q134:Q137" si="304">G134/12*$B$3+(H134-G134)/11*9+(I134-H134)/10*8+(J134-I134)/9*7+(K134-J134)/8*6+(L134-K134)/7*4+(M134-L134)/6*4+(N134-M134)/5*3+(O134-N134)/4*2+(P134-O134)/3*1</f>
        <v>4048.927545</v>
      </c>
      <c r="R134" s="441">
        <f t="shared" ref="R134:R142" si="305">U134-T134</f>
        <v>3258.4909900000002</v>
      </c>
      <c r="S134" s="441">
        <f t="shared" si="120"/>
        <v>-790.43655499999977</v>
      </c>
      <c r="T134" s="441">
        <v>-32.2395</v>
      </c>
      <c r="U134" s="441">
        <v>3226.2514900000001</v>
      </c>
      <c r="V134" s="441">
        <f t="shared" si="302"/>
        <v>80.477878494612582</v>
      </c>
      <c r="W134" s="600"/>
    </row>
    <row r="135" spans="1:259" s="24" customFormat="1" ht="30" x14ac:dyDescent="0.25">
      <c r="A135" s="13">
        <v>1</v>
      </c>
      <c r="B135" s="45" t="s">
        <v>44</v>
      </c>
      <c r="C135" s="298">
        <v>484</v>
      </c>
      <c r="D135" s="299">
        <f t="shared" si="303"/>
        <v>346</v>
      </c>
      <c r="E135" s="298">
        <v>289</v>
      </c>
      <c r="F135" s="298">
        <f t="shared" si="297"/>
        <v>83.526011560693647</v>
      </c>
      <c r="G135" s="490">
        <v>1656.1320000000001</v>
      </c>
      <c r="H135" s="490">
        <v>1656.1320000000001</v>
      </c>
      <c r="I135" s="490">
        <v>1656.1320000000001</v>
      </c>
      <c r="J135" s="490">
        <v>414.03300000000002</v>
      </c>
      <c r="K135" s="490">
        <v>414.03300000000002</v>
      </c>
      <c r="L135" s="490">
        <v>414.03300000000002</v>
      </c>
      <c r="M135" s="490">
        <v>414.03300000000002</v>
      </c>
      <c r="N135" s="490">
        <v>414.03300000000002</v>
      </c>
      <c r="O135" s="490">
        <v>967.02879999999993</v>
      </c>
      <c r="P135" s="490">
        <v>921.34239999999988</v>
      </c>
      <c r="Q135" s="614">
        <f t="shared" si="304"/>
        <v>675.30209999999965</v>
      </c>
      <c r="R135" s="441">
        <f t="shared" si="305"/>
        <v>564.36293000000012</v>
      </c>
      <c r="S135" s="441">
        <f t="shared" si="120"/>
        <v>-110.93916999999954</v>
      </c>
      <c r="T135" s="441">
        <v>-9.7692900000000016</v>
      </c>
      <c r="U135" s="441">
        <v>554.59364000000016</v>
      </c>
      <c r="V135" s="441">
        <f t="shared" si="302"/>
        <v>83.571919885929631</v>
      </c>
      <c r="W135" s="600"/>
    </row>
    <row r="136" spans="1:259" s="24" customFormat="1" ht="30" x14ac:dyDescent="0.25">
      <c r="A136" s="13">
        <v>1</v>
      </c>
      <c r="B136" s="45" t="s">
        <v>68</v>
      </c>
      <c r="C136" s="298">
        <v>9</v>
      </c>
      <c r="D136" s="299">
        <f t="shared" si="303"/>
        <v>6</v>
      </c>
      <c r="E136" s="298">
        <v>19</v>
      </c>
      <c r="F136" s="298">
        <f t="shared" si="297"/>
        <v>316.66666666666663</v>
      </c>
      <c r="G136" s="441">
        <v>115.64505</v>
      </c>
      <c r="H136" s="441">
        <v>115.64505</v>
      </c>
      <c r="I136" s="441">
        <v>115.64505</v>
      </c>
      <c r="J136" s="441">
        <v>28.911262499999999</v>
      </c>
      <c r="K136" s="441">
        <v>28.911262499999999</v>
      </c>
      <c r="L136" s="441">
        <v>28.911262499999999</v>
      </c>
      <c r="M136" s="441">
        <v>28.911262499999999</v>
      </c>
      <c r="N136" s="441">
        <v>28.911262499999999</v>
      </c>
      <c r="O136" s="441">
        <v>69.387029999999996</v>
      </c>
      <c r="P136" s="441">
        <v>69.387029999999996</v>
      </c>
      <c r="Q136" s="614">
        <f t="shared" si="304"/>
        <v>49.149146250000001</v>
      </c>
      <c r="R136" s="441">
        <f t="shared" si="305"/>
        <v>145.66920000000002</v>
      </c>
      <c r="S136" s="441">
        <f t="shared" si="120"/>
        <v>96.520053750000017</v>
      </c>
      <c r="T136" s="441">
        <v>-19.686240000000002</v>
      </c>
      <c r="U136" s="441">
        <v>125.98296000000001</v>
      </c>
      <c r="V136" s="441">
        <f t="shared" si="302"/>
        <v>296.38195393882353</v>
      </c>
      <c r="W136" s="600"/>
    </row>
    <row r="137" spans="1:259" s="24" customFormat="1" ht="30" x14ac:dyDescent="0.25">
      <c r="A137" s="13">
        <v>1</v>
      </c>
      <c r="B137" s="45" t="s">
        <v>69</v>
      </c>
      <c r="C137" s="298">
        <v>88</v>
      </c>
      <c r="D137" s="299">
        <f t="shared" si="303"/>
        <v>63</v>
      </c>
      <c r="E137" s="298">
        <v>54</v>
      </c>
      <c r="F137" s="298">
        <f t="shared" si="297"/>
        <v>85.714285714285708</v>
      </c>
      <c r="G137" s="441">
        <v>1210.4181899999999</v>
      </c>
      <c r="H137" s="441">
        <v>1210.4181899999999</v>
      </c>
      <c r="I137" s="441">
        <v>1210.4181899999999</v>
      </c>
      <c r="J137" s="441">
        <v>302.60454749999997</v>
      </c>
      <c r="K137" s="441">
        <v>302.60454749999997</v>
      </c>
      <c r="L137" s="441">
        <v>302.60454749999997</v>
      </c>
      <c r="M137" s="441">
        <v>302.60454749999997</v>
      </c>
      <c r="N137" s="441">
        <v>302.60454749999997</v>
      </c>
      <c r="O137" s="441">
        <v>709.28963999999996</v>
      </c>
      <c r="P137" s="441">
        <v>678.45096000000001</v>
      </c>
      <c r="Q137" s="614">
        <f t="shared" si="304"/>
        <v>495.66753374999996</v>
      </c>
      <c r="R137" s="441">
        <f t="shared" si="305"/>
        <v>414.30729000000002</v>
      </c>
      <c r="S137" s="441">
        <f t="shared" si="120"/>
        <v>-81.360243749999938</v>
      </c>
      <c r="T137" s="441">
        <v>-13.12416</v>
      </c>
      <c r="U137" s="441">
        <v>401.18313000000001</v>
      </c>
      <c r="V137" s="441">
        <f t="shared" si="302"/>
        <v>83.585722644679876</v>
      </c>
      <c r="W137" s="600"/>
    </row>
    <row r="138" spans="1:259" s="24" customFormat="1" ht="30" x14ac:dyDescent="0.25">
      <c r="A138" s="13">
        <v>1</v>
      </c>
      <c r="B138" s="46" t="s">
        <v>66</v>
      </c>
      <c r="C138" s="298">
        <f>C139+C141+C142</f>
        <v>4089</v>
      </c>
      <c r="D138" s="298">
        <f t="shared" ref="D138:E138" si="306">D139+D141+D142</f>
        <v>2921</v>
      </c>
      <c r="E138" s="298">
        <f t="shared" si="306"/>
        <v>2774</v>
      </c>
      <c r="F138" s="298">
        <f t="shared" si="297"/>
        <v>94.967476891475528</v>
      </c>
      <c r="G138" s="442">
        <f t="shared" ref="G138:U138" si="307">G139+G141+G142</f>
        <v>19967.042369999999</v>
      </c>
      <c r="H138" s="442">
        <f t="shared" ref="H138:I138" si="308">H139+H141+H142</f>
        <v>19967.042369999999</v>
      </c>
      <c r="I138" s="442">
        <f t="shared" si="308"/>
        <v>19967.042369999999</v>
      </c>
      <c r="J138" s="442">
        <f t="shared" ref="J138:O138" si="309">J139+J141+J142</f>
        <v>4991.7605924999998</v>
      </c>
      <c r="K138" s="442">
        <f t="shared" ref="K138:N138" si="310">K139+K141+K142</f>
        <v>4991.7605924999998</v>
      </c>
      <c r="L138" s="442">
        <f t="shared" si="310"/>
        <v>4991.7605924999998</v>
      </c>
      <c r="M138" s="442">
        <f t="shared" si="310"/>
        <v>4991.7605924999998</v>
      </c>
      <c r="N138" s="442">
        <f t="shared" si="310"/>
        <v>4991.7605924999998</v>
      </c>
      <c r="O138" s="442">
        <f t="shared" si="309"/>
        <v>11647.441510000001</v>
      </c>
      <c r="P138" s="442">
        <f t="shared" ref="P138" si="311">P139+P141+P142</f>
        <v>11091.697200000001</v>
      </c>
      <c r="Q138" s="615">
        <f t="shared" si="307"/>
        <v>8134.35294791667</v>
      </c>
      <c r="R138" s="442">
        <f t="shared" si="307"/>
        <v>6423.8597999999993</v>
      </c>
      <c r="S138" s="442">
        <f t="shared" si="307"/>
        <v>-1710.493147916671</v>
      </c>
      <c r="T138" s="442">
        <f t="shared" si="307"/>
        <v>-5.9583600000000008</v>
      </c>
      <c r="U138" s="442">
        <f t="shared" si="307"/>
        <v>6417.9014399999987</v>
      </c>
      <c r="V138" s="441">
        <f t="shared" si="302"/>
        <v>78.971982665753956</v>
      </c>
      <c r="W138" s="600"/>
    </row>
    <row r="139" spans="1:259" s="24" customFormat="1" ht="30" x14ac:dyDescent="0.25">
      <c r="A139" s="13">
        <v>1</v>
      </c>
      <c r="B139" s="45" t="s">
        <v>62</v>
      </c>
      <c r="C139" s="298">
        <v>833</v>
      </c>
      <c r="D139" s="604">
        <f t="shared" ref="D139" si="312">ROUND(C139/7*5,0)</f>
        <v>595</v>
      </c>
      <c r="E139" s="298">
        <v>996</v>
      </c>
      <c r="F139" s="298">
        <f t="shared" si="297"/>
        <v>167.39495798319328</v>
      </c>
      <c r="G139" s="441">
        <v>2121</v>
      </c>
      <c r="H139" s="441">
        <v>2121</v>
      </c>
      <c r="I139" s="441">
        <v>2121</v>
      </c>
      <c r="J139" s="441">
        <v>530.25</v>
      </c>
      <c r="K139" s="441">
        <v>530.25</v>
      </c>
      <c r="L139" s="441">
        <v>530.25</v>
      </c>
      <c r="M139" s="441">
        <v>530.25</v>
      </c>
      <c r="N139" s="441">
        <v>530.25</v>
      </c>
      <c r="O139" s="441">
        <v>1236.9788799999999</v>
      </c>
      <c r="P139" s="441">
        <v>1177.59088</v>
      </c>
      <c r="Q139" s="614">
        <f>G139/12*$B$3+(H139-G139)/11*9+(I139-H139)/10*8+(J139-I139)/9*7+(K139-J139)/8*6+(L139-K139)/7*4+(M139-L139)/6*4+(N139-M139)/5*3+(O139-N139)/4*2+(P139-O139)/3*1</f>
        <v>863.81844000000001</v>
      </c>
      <c r="R139" s="441">
        <f t="shared" si="305"/>
        <v>1496.13265</v>
      </c>
      <c r="S139" s="441">
        <f t="shared" si="120"/>
        <v>632.31421</v>
      </c>
      <c r="T139" s="441">
        <v>0</v>
      </c>
      <c r="U139" s="441">
        <v>1496.13265</v>
      </c>
      <c r="V139" s="441">
        <f t="shared" si="302"/>
        <v>173.19989719135887</v>
      </c>
      <c r="W139" s="600"/>
    </row>
    <row r="140" spans="1:259" s="24" customFormat="1" ht="30" customHeight="1" x14ac:dyDescent="0.25">
      <c r="A140" s="13"/>
      <c r="B140" s="621" t="s">
        <v>89</v>
      </c>
      <c r="C140" s="298"/>
      <c r="D140" s="604"/>
      <c r="E140" s="298"/>
      <c r="F140" s="298"/>
      <c r="G140" s="441"/>
      <c r="H140" s="441"/>
      <c r="I140" s="441"/>
      <c r="J140" s="441"/>
      <c r="K140" s="441"/>
      <c r="L140" s="441"/>
      <c r="M140" s="441"/>
      <c r="N140" s="441"/>
      <c r="O140" s="441">
        <v>0</v>
      </c>
      <c r="P140" s="441">
        <v>0</v>
      </c>
      <c r="Q140" s="614">
        <f t="shared" ref="Q140" si="313">G140/12*$B$3+(H140-G140)/11*8+(I140-H140)/10*7+(J140-I140)/9*6+(K140-J140)/8*5+(L140-K140)/7*4+(M140-L140)/6*3+(N140-M140)/5*2+(O140-N140)/4*1</f>
        <v>0</v>
      </c>
      <c r="R140" s="441"/>
      <c r="S140" s="441"/>
      <c r="T140" s="441"/>
      <c r="U140" s="441"/>
      <c r="V140" s="441"/>
      <c r="W140" s="600"/>
    </row>
    <row r="141" spans="1:259" s="24" customFormat="1" ht="60" x14ac:dyDescent="0.25">
      <c r="A141" s="13">
        <v>1</v>
      </c>
      <c r="B141" s="45" t="s">
        <v>73</v>
      </c>
      <c r="C141" s="298">
        <v>2856</v>
      </c>
      <c r="D141" s="299">
        <f t="shared" ref="D141:D142" si="314">ROUND(C141/7*5,0)</f>
        <v>2040</v>
      </c>
      <c r="E141" s="298">
        <v>1404</v>
      </c>
      <c r="F141" s="298">
        <f>E141/D141*100</f>
        <v>68.82352941176471</v>
      </c>
      <c r="G141" s="441">
        <v>16733.800769999998</v>
      </c>
      <c r="H141" s="441">
        <v>16733.800769999998</v>
      </c>
      <c r="I141" s="441">
        <v>16733.800769999998</v>
      </c>
      <c r="J141" s="441">
        <v>4183.4501924999995</v>
      </c>
      <c r="K141" s="441">
        <v>4183.4501924999995</v>
      </c>
      <c r="L141" s="441">
        <v>4183.4501924999995</v>
      </c>
      <c r="M141" s="441">
        <v>4183.4501924999995</v>
      </c>
      <c r="N141" s="441">
        <v>4183.4501924999995</v>
      </c>
      <c r="O141" s="441">
        <v>9761.6550299999999</v>
      </c>
      <c r="P141" s="441">
        <v>9296.1943200000005</v>
      </c>
      <c r="Q141" s="614">
        <f t="shared" ref="Q141:Q142" si="315">G141/12*$B$3+(H141-G141)/11*9+(I141-H141)/10*8+(J141-I141)/9*7+(K141-J141)/8*6+(L141-K141)/7*4+(M141-L141)/6*4+(N141-M141)/5*3+(O141-N141)/4*2+(P141-O141)/3*1</f>
        <v>6817.3990412500034</v>
      </c>
      <c r="R141" s="441">
        <f t="shared" si="305"/>
        <v>4416.493089999999</v>
      </c>
      <c r="S141" s="441">
        <f t="shared" ref="S141:S203" si="316">R141-Q141</f>
        <v>-2400.9059512500044</v>
      </c>
      <c r="T141" s="441">
        <v>-5.9583600000000008</v>
      </c>
      <c r="U141" s="441">
        <v>4410.5347299999994</v>
      </c>
      <c r="V141" s="441">
        <f t="shared" si="302"/>
        <v>64.782669508960026</v>
      </c>
      <c r="W141" s="600"/>
    </row>
    <row r="142" spans="1:259" s="24" customFormat="1" ht="45.75" thickBot="1" x14ac:dyDescent="0.3">
      <c r="A142" s="13">
        <v>1</v>
      </c>
      <c r="B142" s="45" t="s">
        <v>63</v>
      </c>
      <c r="C142" s="298">
        <v>400</v>
      </c>
      <c r="D142" s="299">
        <f t="shared" si="314"/>
        <v>286</v>
      </c>
      <c r="E142" s="298">
        <v>374</v>
      </c>
      <c r="F142" s="298">
        <f>E142/D142*100</f>
        <v>130.76923076923077</v>
      </c>
      <c r="G142" s="441">
        <v>1112.2416000000001</v>
      </c>
      <c r="H142" s="441">
        <v>1112.2416000000001</v>
      </c>
      <c r="I142" s="441">
        <v>1112.2416000000001</v>
      </c>
      <c r="J142" s="441">
        <v>278.06040000000002</v>
      </c>
      <c r="K142" s="441">
        <v>278.06040000000002</v>
      </c>
      <c r="L142" s="441">
        <v>278.06040000000002</v>
      </c>
      <c r="M142" s="441">
        <v>278.06040000000002</v>
      </c>
      <c r="N142" s="441">
        <v>278.06040000000002</v>
      </c>
      <c r="O142" s="441">
        <v>648.80759999999998</v>
      </c>
      <c r="P142" s="441">
        <v>617.91200000000003</v>
      </c>
      <c r="Q142" s="614">
        <f t="shared" si="315"/>
        <v>453.13546666666667</v>
      </c>
      <c r="R142" s="441">
        <f t="shared" si="305"/>
        <v>511.23406</v>
      </c>
      <c r="S142" s="441">
        <f t="shared" si="316"/>
        <v>58.098593333333326</v>
      </c>
      <c r="T142" s="441">
        <v>0</v>
      </c>
      <c r="U142" s="441">
        <v>511.23406</v>
      </c>
      <c r="V142" s="441">
        <f t="shared" si="302"/>
        <v>112.82146236769226</v>
      </c>
      <c r="W142" s="600"/>
    </row>
    <row r="143" spans="1:259" s="24" customFormat="1" ht="15.75" thickBot="1" x14ac:dyDescent="0.3">
      <c r="A143" s="13">
        <v>1</v>
      </c>
      <c r="B143" s="115" t="s">
        <v>3</v>
      </c>
      <c r="C143" s="432"/>
      <c r="D143" s="432"/>
      <c r="E143" s="432"/>
      <c r="F143" s="506"/>
      <c r="G143" s="507">
        <f>G138+G133</f>
        <v>32896.237609999996</v>
      </c>
      <c r="H143" s="507">
        <f>H138+H133</f>
        <v>32896.237609999996</v>
      </c>
      <c r="I143" s="507">
        <f>I138+I133</f>
        <v>32896.237609999996</v>
      </c>
      <c r="J143" s="507">
        <f t="shared" ref="J143:O143" si="317">J138+J133</f>
        <v>8224.0594024999991</v>
      </c>
      <c r="K143" s="507">
        <f t="shared" ref="K143:N143" si="318">K138+K133</f>
        <v>8224.0594024999991</v>
      </c>
      <c r="L143" s="507">
        <f t="shared" si="318"/>
        <v>8224.0594024999991</v>
      </c>
      <c r="M143" s="507">
        <f t="shared" si="318"/>
        <v>8224.0594024999991</v>
      </c>
      <c r="N143" s="507">
        <f t="shared" si="318"/>
        <v>8224.0594024999991</v>
      </c>
      <c r="O143" s="507">
        <f t="shared" si="317"/>
        <v>19189.47207</v>
      </c>
      <c r="P143" s="507">
        <f t="shared" ref="P143" si="319">P138+P133</f>
        <v>18279.37268</v>
      </c>
      <c r="Q143" s="617">
        <f t="shared" ref="Q143:U143" si="320">Q138+Q133</f>
        <v>13403.399272916669</v>
      </c>
      <c r="R143" s="507">
        <f t="shared" si="320"/>
        <v>10806.690210000001</v>
      </c>
      <c r="S143" s="507">
        <f t="shared" si="320"/>
        <v>-2596.7090629166705</v>
      </c>
      <c r="T143" s="507">
        <f t="shared" si="320"/>
        <v>-80.777550000000005</v>
      </c>
      <c r="U143" s="507">
        <f t="shared" si="320"/>
        <v>10725.912659999998</v>
      </c>
      <c r="V143" s="507">
        <f t="shared" si="302"/>
        <v>80.626488773160247</v>
      </c>
      <c r="W143" s="600"/>
    </row>
    <row r="144" spans="1:259" s="24" customFormat="1" ht="15.75" thickBot="1" x14ac:dyDescent="0.3">
      <c r="A144" s="13">
        <v>1</v>
      </c>
      <c r="C144" s="508"/>
      <c r="D144" s="508"/>
      <c r="E144" s="509"/>
      <c r="F144" s="510"/>
      <c r="G144" s="511"/>
      <c r="H144" s="511"/>
      <c r="I144" s="511"/>
      <c r="J144" s="511"/>
      <c r="K144" s="511"/>
      <c r="L144" s="511"/>
      <c r="M144" s="511"/>
      <c r="N144" s="511"/>
      <c r="O144" s="511"/>
      <c r="P144" s="511"/>
      <c r="Q144" s="511"/>
      <c r="R144" s="512"/>
      <c r="S144" s="512">
        <f t="shared" si="316"/>
        <v>0</v>
      </c>
      <c r="T144" s="512"/>
      <c r="U144" s="512"/>
      <c r="V144" s="511"/>
      <c r="W144" s="600"/>
    </row>
    <row r="145" spans="1:23" ht="43.5" x14ac:dyDescent="0.25">
      <c r="A145" s="13">
        <v>1</v>
      </c>
      <c r="B145" s="175" t="s">
        <v>122</v>
      </c>
      <c r="C145" s="315"/>
      <c r="D145" s="315"/>
      <c r="E145" s="315"/>
      <c r="F145" s="315"/>
      <c r="G145" s="513"/>
      <c r="H145" s="513"/>
      <c r="I145" s="513"/>
      <c r="J145" s="513"/>
      <c r="K145" s="513"/>
      <c r="L145" s="513"/>
      <c r="M145" s="513"/>
      <c r="N145" s="513"/>
      <c r="O145" s="513"/>
      <c r="P145" s="513"/>
      <c r="Q145" s="513"/>
      <c r="R145" s="513"/>
      <c r="S145" s="513">
        <f t="shared" si="316"/>
        <v>0</v>
      </c>
      <c r="T145" s="513"/>
      <c r="U145" s="513"/>
      <c r="V145" s="513"/>
      <c r="W145" s="600"/>
    </row>
    <row r="146" spans="1:23" s="24" customFormat="1" ht="30" x14ac:dyDescent="0.25">
      <c r="A146" s="13">
        <v>1</v>
      </c>
      <c r="B146" s="46" t="s">
        <v>74</v>
      </c>
      <c r="C146" s="298">
        <f>SUM(C147:C148)</f>
        <v>867</v>
      </c>
      <c r="D146" s="298">
        <f>SUM(D147:D148)</f>
        <v>619</v>
      </c>
      <c r="E146" s="298">
        <f>SUM(E147:E148)</f>
        <v>716</v>
      </c>
      <c r="F146" s="298">
        <f>E146/D146*100</f>
        <v>115.67043618739903</v>
      </c>
      <c r="G146" s="441">
        <f>SUM(G147:G148)</f>
        <v>4801.2960000000003</v>
      </c>
      <c r="H146" s="441">
        <f>SUM(H147:H148)</f>
        <v>4801.2960000000003</v>
      </c>
      <c r="I146" s="441">
        <f>SUM(I147:I148)</f>
        <v>4801.2960000000003</v>
      </c>
      <c r="J146" s="441">
        <f t="shared" ref="J146:O146" si="321">SUM(J147:J148)</f>
        <v>1200.3240000000001</v>
      </c>
      <c r="K146" s="441">
        <f t="shared" ref="K146:N146" si="322">SUM(K147:K148)</f>
        <v>1200.3240000000001</v>
      </c>
      <c r="L146" s="441">
        <f t="shared" si="322"/>
        <v>1200.3240000000001</v>
      </c>
      <c r="M146" s="441">
        <f t="shared" si="322"/>
        <v>1200.3240000000001</v>
      </c>
      <c r="N146" s="441">
        <f t="shared" si="322"/>
        <v>1200.3240000000001</v>
      </c>
      <c r="O146" s="441">
        <f t="shared" si="321"/>
        <v>2800.7559999999999</v>
      </c>
      <c r="P146" s="441">
        <f t="shared" ref="P146" si="323">SUM(P147:P148)</f>
        <v>2668.5299999999997</v>
      </c>
      <c r="Q146" s="613">
        <f t="shared" ref="Q146:U146" si="324">SUM(Q147:Q148)</f>
        <v>1956.4646666666667</v>
      </c>
      <c r="R146" s="441">
        <f t="shared" si="324"/>
        <v>2034.3851100000002</v>
      </c>
      <c r="S146" s="441">
        <f t="shared" si="324"/>
        <v>77.920443333333367</v>
      </c>
      <c r="T146" s="441">
        <f t="shared" si="324"/>
        <v>-17.12452</v>
      </c>
      <c r="U146" s="441">
        <f t="shared" si="324"/>
        <v>2017.2605900000001</v>
      </c>
      <c r="V146" s="441">
        <f t="shared" ref="V146:V152" si="325">R146/Q146*100</f>
        <v>103.98271661435577</v>
      </c>
      <c r="W146" s="600"/>
    </row>
    <row r="147" spans="1:23" s="24" customFormat="1" ht="30" x14ac:dyDescent="0.25">
      <c r="A147" s="13">
        <v>1</v>
      </c>
      <c r="B147" s="45" t="s">
        <v>43</v>
      </c>
      <c r="C147" s="298">
        <v>667</v>
      </c>
      <c r="D147" s="604">
        <f t="shared" ref="D147:D148" si="326">ROUND(C147/7*5,0)</f>
        <v>476</v>
      </c>
      <c r="E147" s="298">
        <v>521</v>
      </c>
      <c r="F147" s="298">
        <f>E147/D147*100</f>
        <v>109.45378151260505</v>
      </c>
      <c r="G147" s="441">
        <v>4116</v>
      </c>
      <c r="H147" s="441">
        <v>4116</v>
      </c>
      <c r="I147" s="441">
        <v>4116</v>
      </c>
      <c r="J147" s="441">
        <v>1029</v>
      </c>
      <c r="K147" s="441">
        <v>1029</v>
      </c>
      <c r="L147" s="441">
        <v>1029</v>
      </c>
      <c r="M147" s="441">
        <v>1029</v>
      </c>
      <c r="N147" s="441">
        <v>1029</v>
      </c>
      <c r="O147" s="441">
        <v>2401</v>
      </c>
      <c r="P147" s="441">
        <v>2287.81</v>
      </c>
      <c r="Q147" s="614">
        <f t="shared" ref="Q147:Q148" si="327">G147/12*$B$3+(H147-G147)/11*9+(I147-H147)/10*8+(J147-I147)/9*7+(K147-J147)/8*6+(L147-K147)/7*4+(M147-L147)/6*4+(N147-M147)/5*3+(O147-N147)/4*2+(P147-O147)/3*1</f>
        <v>1677.27</v>
      </c>
      <c r="R147" s="441">
        <f t="shared" ref="R147:R148" si="328">U147-T147</f>
        <v>1631.3738000000001</v>
      </c>
      <c r="S147" s="441">
        <f t="shared" si="316"/>
        <v>-45.896199999999908</v>
      </c>
      <c r="T147" s="441">
        <v>-17.12452</v>
      </c>
      <c r="U147" s="441">
        <v>1614.24928</v>
      </c>
      <c r="V147" s="441">
        <f t="shared" si="325"/>
        <v>97.263636743040777</v>
      </c>
      <c r="W147" s="600"/>
    </row>
    <row r="148" spans="1:23" s="24" customFormat="1" ht="30" x14ac:dyDescent="0.25">
      <c r="A148" s="13">
        <v>1</v>
      </c>
      <c r="B148" s="45" t="s">
        <v>44</v>
      </c>
      <c r="C148" s="298">
        <v>200</v>
      </c>
      <c r="D148" s="299">
        <f t="shared" si="326"/>
        <v>143</v>
      </c>
      <c r="E148" s="298">
        <v>195</v>
      </c>
      <c r="F148" s="298">
        <f>E148/D148*100</f>
        <v>136.36363636363635</v>
      </c>
      <c r="G148" s="441">
        <v>685.29600000000005</v>
      </c>
      <c r="H148" s="441">
        <v>685.29600000000005</v>
      </c>
      <c r="I148" s="441">
        <v>685.29600000000005</v>
      </c>
      <c r="J148" s="441">
        <v>171.32400000000001</v>
      </c>
      <c r="K148" s="441">
        <v>171.32400000000001</v>
      </c>
      <c r="L148" s="441">
        <v>171.32400000000001</v>
      </c>
      <c r="M148" s="441">
        <v>171.32400000000001</v>
      </c>
      <c r="N148" s="441">
        <v>171.32400000000001</v>
      </c>
      <c r="O148" s="441">
        <v>399.75599999999997</v>
      </c>
      <c r="P148" s="441">
        <v>380.72</v>
      </c>
      <c r="Q148" s="614">
        <f t="shared" si="327"/>
        <v>279.19466666666676</v>
      </c>
      <c r="R148" s="441">
        <f t="shared" si="328"/>
        <v>403.01131000000004</v>
      </c>
      <c r="S148" s="441">
        <f t="shared" si="316"/>
        <v>123.81664333333327</v>
      </c>
      <c r="T148" s="441">
        <v>0</v>
      </c>
      <c r="U148" s="441">
        <v>403.01131000000004</v>
      </c>
      <c r="V148" s="441">
        <f t="shared" si="325"/>
        <v>144.34778243137401</v>
      </c>
      <c r="W148" s="600"/>
    </row>
    <row r="149" spans="1:23" s="24" customFormat="1" ht="30" x14ac:dyDescent="0.25">
      <c r="A149" s="13">
        <v>1</v>
      </c>
      <c r="B149" s="46" t="s">
        <v>66</v>
      </c>
      <c r="C149" s="298">
        <f>SUM(C150)</f>
        <v>250</v>
      </c>
      <c r="D149" s="298">
        <f t="shared" ref="D149:U149" si="329">SUM(D150)</f>
        <v>179</v>
      </c>
      <c r="E149" s="298">
        <f t="shared" si="329"/>
        <v>300</v>
      </c>
      <c r="F149" s="298">
        <f>E149/D149*100</f>
        <v>167.5977653631285</v>
      </c>
      <c r="G149" s="442">
        <f t="shared" ref="G149:P149" si="330">SUM(G150)</f>
        <v>636.29999999999995</v>
      </c>
      <c r="H149" s="442">
        <f t="shared" si="330"/>
        <v>636.29999999999995</v>
      </c>
      <c r="I149" s="442">
        <f t="shared" si="330"/>
        <v>636.29999999999995</v>
      </c>
      <c r="J149" s="442">
        <f t="shared" si="330"/>
        <v>159.07499999999999</v>
      </c>
      <c r="K149" s="442">
        <f t="shared" si="330"/>
        <v>159.07499999999999</v>
      </c>
      <c r="L149" s="442">
        <f t="shared" si="330"/>
        <v>159.07499999999999</v>
      </c>
      <c r="M149" s="442">
        <f t="shared" si="330"/>
        <v>159.07499999999999</v>
      </c>
      <c r="N149" s="442">
        <f t="shared" si="330"/>
        <v>159.07499999999999</v>
      </c>
      <c r="O149" s="442">
        <f t="shared" si="330"/>
        <v>371.17500000000001</v>
      </c>
      <c r="P149" s="442">
        <f t="shared" si="330"/>
        <v>352.79300000000001</v>
      </c>
      <c r="Q149" s="615">
        <f t="shared" si="329"/>
        <v>258.99766666666665</v>
      </c>
      <c r="R149" s="442">
        <f t="shared" si="329"/>
        <v>394.55857999999995</v>
      </c>
      <c r="S149" s="442">
        <f t="shared" si="329"/>
        <v>135.5609133333333</v>
      </c>
      <c r="T149" s="442">
        <f t="shared" si="329"/>
        <v>-0.37444</v>
      </c>
      <c r="U149" s="442">
        <f t="shared" si="329"/>
        <v>394.18413999999996</v>
      </c>
      <c r="V149" s="441">
        <f t="shared" si="325"/>
        <v>152.34059251499048</v>
      </c>
      <c r="W149" s="600"/>
    </row>
    <row r="150" spans="1:23" s="24" customFormat="1" ht="30" x14ac:dyDescent="0.25">
      <c r="A150" s="13">
        <v>1</v>
      </c>
      <c r="B150" s="45" t="s">
        <v>62</v>
      </c>
      <c r="C150" s="298">
        <v>250</v>
      </c>
      <c r="D150" s="604">
        <f t="shared" ref="D150" si="331">ROUND(C150/7*5,0)</f>
        <v>179</v>
      </c>
      <c r="E150" s="298">
        <v>300</v>
      </c>
      <c r="F150" s="298">
        <f>E150/D150*100</f>
        <v>167.5977653631285</v>
      </c>
      <c r="G150" s="441">
        <v>636.29999999999995</v>
      </c>
      <c r="H150" s="441">
        <v>636.29999999999995</v>
      </c>
      <c r="I150" s="441">
        <v>636.29999999999995</v>
      </c>
      <c r="J150" s="441">
        <v>159.07499999999999</v>
      </c>
      <c r="K150" s="441">
        <v>159.07499999999999</v>
      </c>
      <c r="L150" s="441">
        <v>159.07499999999999</v>
      </c>
      <c r="M150" s="441">
        <v>159.07499999999999</v>
      </c>
      <c r="N150" s="441">
        <v>159.07499999999999</v>
      </c>
      <c r="O150" s="441">
        <v>371.17500000000001</v>
      </c>
      <c r="P150" s="441">
        <v>352.79300000000001</v>
      </c>
      <c r="Q150" s="614">
        <f>G150/12*$B$3+(H150-G150)/11*9+(I150-H150)/10*8+(J150-I150)/9*7+(K150-J150)/8*6+(L150-K150)/7*4+(M150-L150)/6*4+(N150-M150)/5*3+(O150-N150)/4*2+(P150-O150)/3*1</f>
        <v>258.99766666666665</v>
      </c>
      <c r="R150" s="441">
        <f t="shared" ref="R150" si="332">U150-T150</f>
        <v>394.55857999999995</v>
      </c>
      <c r="S150" s="441">
        <f t="shared" si="316"/>
        <v>135.5609133333333</v>
      </c>
      <c r="T150" s="441">
        <v>-0.37444</v>
      </c>
      <c r="U150" s="441">
        <v>394.18413999999996</v>
      </c>
      <c r="V150" s="441">
        <f t="shared" si="325"/>
        <v>152.34059251499048</v>
      </c>
      <c r="W150" s="600"/>
    </row>
    <row r="151" spans="1:23" s="24" customFormat="1" ht="29.25" customHeight="1" thickBot="1" x14ac:dyDescent="0.3">
      <c r="A151" s="13"/>
      <c r="B151" s="621" t="s">
        <v>89</v>
      </c>
      <c r="C151" s="300"/>
      <c r="D151" s="606"/>
      <c r="E151" s="300"/>
      <c r="F151" s="300"/>
      <c r="G151" s="452"/>
      <c r="H151" s="452"/>
      <c r="I151" s="452"/>
      <c r="J151" s="452"/>
      <c r="K151" s="452"/>
      <c r="L151" s="452"/>
      <c r="M151" s="452"/>
      <c r="N151" s="452"/>
      <c r="O151" s="452"/>
      <c r="P151" s="452"/>
      <c r="Q151" s="616">
        <f>G151/12*$B$3</f>
        <v>0</v>
      </c>
      <c r="R151" s="441"/>
      <c r="S151" s="452"/>
      <c r="T151" s="452"/>
      <c r="U151" s="452"/>
      <c r="V151" s="452"/>
      <c r="W151" s="600"/>
    </row>
    <row r="152" spans="1:23" s="24" customFormat="1" ht="15.75" thickBot="1" x14ac:dyDescent="0.3">
      <c r="A152" s="13">
        <v>1</v>
      </c>
      <c r="B152" s="115" t="s">
        <v>3</v>
      </c>
      <c r="C152" s="345"/>
      <c r="D152" s="345"/>
      <c r="E152" s="345"/>
      <c r="F152" s="346"/>
      <c r="G152" s="494">
        <f>G146+G149</f>
        <v>5437.5960000000005</v>
      </c>
      <c r="H152" s="494">
        <f>H146+H149</f>
        <v>5437.5960000000005</v>
      </c>
      <c r="I152" s="494">
        <f>I146+I149</f>
        <v>5437.5960000000005</v>
      </c>
      <c r="J152" s="494">
        <f t="shared" ref="J152:O152" si="333">J146+J149</f>
        <v>1359.3990000000001</v>
      </c>
      <c r="K152" s="494">
        <f t="shared" ref="K152:N152" si="334">K146+K149</f>
        <v>1359.3990000000001</v>
      </c>
      <c r="L152" s="494">
        <f t="shared" si="334"/>
        <v>1359.3990000000001</v>
      </c>
      <c r="M152" s="494">
        <f t="shared" si="334"/>
        <v>1359.3990000000001</v>
      </c>
      <c r="N152" s="494">
        <f t="shared" si="334"/>
        <v>1359.3990000000001</v>
      </c>
      <c r="O152" s="494">
        <f t="shared" si="333"/>
        <v>3171.931</v>
      </c>
      <c r="P152" s="494">
        <f t="shared" ref="P152" si="335">P146+P149</f>
        <v>3021.3229999999999</v>
      </c>
      <c r="Q152" s="618">
        <f t="shared" ref="Q152:U152" si="336">Q146+Q149</f>
        <v>2215.4623333333334</v>
      </c>
      <c r="R152" s="494">
        <f t="shared" si="336"/>
        <v>2428.9436900000001</v>
      </c>
      <c r="S152" s="494">
        <f t="shared" si="336"/>
        <v>213.48135666666667</v>
      </c>
      <c r="T152" s="494">
        <f t="shared" si="336"/>
        <v>-17.49896</v>
      </c>
      <c r="U152" s="494">
        <f t="shared" si="336"/>
        <v>2411.4447300000002</v>
      </c>
      <c r="V152" s="461">
        <f t="shared" si="325"/>
        <v>109.63597319867171</v>
      </c>
      <c r="W152" s="600"/>
    </row>
    <row r="153" spans="1:23" x14ac:dyDescent="0.25">
      <c r="A153" s="13">
        <v>1</v>
      </c>
      <c r="B153" s="137" t="s">
        <v>49</v>
      </c>
      <c r="C153" s="514"/>
      <c r="D153" s="514"/>
      <c r="E153" s="514"/>
      <c r="F153" s="514"/>
      <c r="G153" s="515"/>
      <c r="H153" s="515"/>
      <c r="I153" s="515"/>
      <c r="J153" s="515"/>
      <c r="K153" s="515"/>
      <c r="L153" s="515"/>
      <c r="M153" s="515"/>
      <c r="N153" s="515"/>
      <c r="O153" s="515"/>
      <c r="P153" s="515"/>
      <c r="Q153" s="515"/>
      <c r="R153" s="515"/>
      <c r="S153" s="515">
        <f t="shared" si="316"/>
        <v>0</v>
      </c>
      <c r="T153" s="515"/>
      <c r="U153" s="515"/>
      <c r="V153" s="515"/>
      <c r="W153" s="600"/>
    </row>
    <row r="154" spans="1:23" ht="30" x14ac:dyDescent="0.25">
      <c r="A154" s="13">
        <v>1</v>
      </c>
      <c r="B154" s="138" t="s">
        <v>74</v>
      </c>
      <c r="C154" s="516">
        <f t="shared" ref="C154:E156" si="337">C146+C133</f>
        <v>3059</v>
      </c>
      <c r="D154" s="516">
        <f t="shared" si="337"/>
        <v>2185</v>
      </c>
      <c r="E154" s="516">
        <f t="shared" si="337"/>
        <v>1988</v>
      </c>
      <c r="F154" s="516">
        <f>E154/D154*100</f>
        <v>90.983981693363845</v>
      </c>
      <c r="G154" s="517">
        <f t="shared" ref="G154:U154" si="338">SUM(G146,G133)</f>
        <v>17730.491239999999</v>
      </c>
      <c r="H154" s="517">
        <f t="shared" ref="H154:I154" si="339">SUM(H146,H133)</f>
        <v>17730.491239999999</v>
      </c>
      <c r="I154" s="517">
        <f t="shared" si="339"/>
        <v>17730.491239999999</v>
      </c>
      <c r="J154" s="517">
        <f t="shared" ref="J154:O154" si="340">SUM(J146,J133)</f>
        <v>4432.6228099999998</v>
      </c>
      <c r="K154" s="517">
        <f t="shared" ref="K154:N154" si="341">SUM(K146,K133)</f>
        <v>4432.6228099999998</v>
      </c>
      <c r="L154" s="517">
        <f t="shared" si="341"/>
        <v>4432.6228099999998</v>
      </c>
      <c r="M154" s="517">
        <f t="shared" si="341"/>
        <v>4432.6228099999998</v>
      </c>
      <c r="N154" s="517">
        <f t="shared" si="341"/>
        <v>4432.6228099999998</v>
      </c>
      <c r="O154" s="517">
        <f t="shared" si="340"/>
        <v>10342.78656</v>
      </c>
      <c r="P154" s="517">
        <f t="shared" ref="P154" si="342">SUM(P146,P133)</f>
        <v>9856.2054799999987</v>
      </c>
      <c r="Q154" s="517">
        <f t="shared" si="338"/>
        <v>7225.5109916666661</v>
      </c>
      <c r="R154" s="517">
        <f t="shared" si="338"/>
        <v>6417.2155200000007</v>
      </c>
      <c r="S154" s="517">
        <f t="shared" si="338"/>
        <v>-808.29547166666589</v>
      </c>
      <c r="T154" s="517">
        <f t="shared" si="338"/>
        <v>-91.94371000000001</v>
      </c>
      <c r="U154" s="517">
        <f t="shared" si="338"/>
        <v>6325.2718100000002</v>
      </c>
      <c r="V154" s="517">
        <f>R154/Q154*100</f>
        <v>88.81331060738971</v>
      </c>
      <c r="W154" s="600"/>
    </row>
    <row r="155" spans="1:23" ht="30" x14ac:dyDescent="0.25">
      <c r="A155" s="13">
        <v>1</v>
      </c>
      <c r="B155" s="139" t="s">
        <v>43</v>
      </c>
      <c r="C155" s="516">
        <f t="shared" si="337"/>
        <v>2278</v>
      </c>
      <c r="D155" s="516">
        <f t="shared" si="337"/>
        <v>1627</v>
      </c>
      <c r="E155" s="516">
        <f t="shared" si="337"/>
        <v>1431</v>
      </c>
      <c r="F155" s="516">
        <f>E155/D155*100</f>
        <v>87.953288260602335</v>
      </c>
      <c r="G155" s="517">
        <f t="shared" ref="G155:U155" si="343">SUM(G147,G134)</f>
        <v>14063</v>
      </c>
      <c r="H155" s="517">
        <f t="shared" ref="H155:I155" si="344">SUM(H147,H134)</f>
        <v>14063</v>
      </c>
      <c r="I155" s="517">
        <f t="shared" si="344"/>
        <v>14063</v>
      </c>
      <c r="J155" s="517">
        <f t="shared" ref="J155:O155" si="345">SUM(J147,J134)</f>
        <v>3515.75</v>
      </c>
      <c r="K155" s="517">
        <f t="shared" ref="K155:N155" si="346">SUM(K147,K134)</f>
        <v>3515.75</v>
      </c>
      <c r="L155" s="517">
        <f t="shared" si="346"/>
        <v>3515.75</v>
      </c>
      <c r="M155" s="517">
        <f t="shared" si="346"/>
        <v>3515.75</v>
      </c>
      <c r="N155" s="517">
        <f t="shared" si="346"/>
        <v>3515.75</v>
      </c>
      <c r="O155" s="517">
        <f t="shared" si="345"/>
        <v>8197.3250900000003</v>
      </c>
      <c r="P155" s="517">
        <f t="shared" ref="P155" si="347">SUM(P147,P134)</f>
        <v>7806.3050899999998</v>
      </c>
      <c r="Q155" s="517">
        <f t="shared" si="343"/>
        <v>5726.197545</v>
      </c>
      <c r="R155" s="517">
        <f t="shared" si="343"/>
        <v>4889.8647900000005</v>
      </c>
      <c r="S155" s="517">
        <f t="shared" si="343"/>
        <v>-836.33275499999968</v>
      </c>
      <c r="T155" s="517">
        <f t="shared" si="343"/>
        <v>-49.364019999999996</v>
      </c>
      <c r="U155" s="517">
        <f t="shared" si="343"/>
        <v>4840.5007700000006</v>
      </c>
      <c r="V155" s="517">
        <f t="shared" ref="V155:V164" si="348">R155/Q155*100</f>
        <v>85.394622724284659</v>
      </c>
      <c r="W155" s="600"/>
    </row>
    <row r="156" spans="1:23" ht="30" x14ac:dyDescent="0.25">
      <c r="A156" s="13">
        <v>1</v>
      </c>
      <c r="B156" s="139" t="s">
        <v>44</v>
      </c>
      <c r="C156" s="516">
        <f t="shared" si="337"/>
        <v>684</v>
      </c>
      <c r="D156" s="516">
        <f t="shared" si="337"/>
        <v>489</v>
      </c>
      <c r="E156" s="516">
        <f t="shared" si="337"/>
        <v>484</v>
      </c>
      <c r="F156" s="516">
        <f>E156/D156*100</f>
        <v>98.977505112474446</v>
      </c>
      <c r="G156" s="517">
        <f t="shared" ref="G156:U156" si="349">SUM(G148,G135)</f>
        <v>2341.4279999999999</v>
      </c>
      <c r="H156" s="517">
        <f t="shared" ref="H156:I156" si="350">SUM(H148,H135)</f>
        <v>2341.4279999999999</v>
      </c>
      <c r="I156" s="517">
        <f t="shared" si="350"/>
        <v>2341.4279999999999</v>
      </c>
      <c r="J156" s="517">
        <f t="shared" ref="J156:O156" si="351">SUM(J148,J135)</f>
        <v>585.35699999999997</v>
      </c>
      <c r="K156" s="517">
        <f t="shared" ref="K156:N156" si="352">SUM(K148,K135)</f>
        <v>585.35699999999997</v>
      </c>
      <c r="L156" s="517">
        <f t="shared" si="352"/>
        <v>585.35699999999997</v>
      </c>
      <c r="M156" s="517">
        <f t="shared" si="352"/>
        <v>585.35699999999997</v>
      </c>
      <c r="N156" s="517">
        <f t="shared" si="352"/>
        <v>585.35699999999997</v>
      </c>
      <c r="O156" s="517">
        <f t="shared" si="351"/>
        <v>1366.7847999999999</v>
      </c>
      <c r="P156" s="517">
        <f t="shared" ref="P156" si="353">SUM(P148,P135)</f>
        <v>1302.0623999999998</v>
      </c>
      <c r="Q156" s="517">
        <f t="shared" si="349"/>
        <v>954.49676666666642</v>
      </c>
      <c r="R156" s="517">
        <f t="shared" si="349"/>
        <v>967.3742400000001</v>
      </c>
      <c r="S156" s="517">
        <f t="shared" si="349"/>
        <v>12.877473333333739</v>
      </c>
      <c r="T156" s="517">
        <f t="shared" si="349"/>
        <v>-9.7692900000000016</v>
      </c>
      <c r="U156" s="517">
        <f t="shared" si="349"/>
        <v>957.60495000000014</v>
      </c>
      <c r="V156" s="517">
        <f t="shared" si="348"/>
        <v>101.34913744949654</v>
      </c>
      <c r="W156" s="600"/>
    </row>
    <row r="157" spans="1:23" ht="30" x14ac:dyDescent="0.25">
      <c r="A157" s="13">
        <v>1</v>
      </c>
      <c r="B157" s="139" t="s">
        <v>68</v>
      </c>
      <c r="C157" s="516">
        <f t="shared" ref="C157:E158" si="354">C136</f>
        <v>9</v>
      </c>
      <c r="D157" s="516">
        <f t="shared" si="354"/>
        <v>6</v>
      </c>
      <c r="E157" s="516">
        <f t="shared" si="354"/>
        <v>19</v>
      </c>
      <c r="F157" s="516">
        <f>E157/D157*100</f>
        <v>316.66666666666663</v>
      </c>
      <c r="G157" s="517">
        <f t="shared" ref="G157:U157" si="355">G136</f>
        <v>115.64505</v>
      </c>
      <c r="H157" s="517">
        <f t="shared" ref="H157:I157" si="356">H136</f>
        <v>115.64505</v>
      </c>
      <c r="I157" s="517">
        <f t="shared" si="356"/>
        <v>115.64505</v>
      </c>
      <c r="J157" s="517">
        <f t="shared" ref="J157:O157" si="357">J136</f>
        <v>28.911262499999999</v>
      </c>
      <c r="K157" s="517">
        <f t="shared" ref="K157:N157" si="358">K136</f>
        <v>28.911262499999999</v>
      </c>
      <c r="L157" s="517">
        <f t="shared" si="358"/>
        <v>28.911262499999999</v>
      </c>
      <c r="M157" s="517">
        <f t="shared" si="358"/>
        <v>28.911262499999999</v>
      </c>
      <c r="N157" s="517">
        <f t="shared" si="358"/>
        <v>28.911262499999999</v>
      </c>
      <c r="O157" s="517">
        <f t="shared" si="357"/>
        <v>69.387029999999996</v>
      </c>
      <c r="P157" s="517">
        <f t="shared" ref="P157" si="359">P136</f>
        <v>69.387029999999996</v>
      </c>
      <c r="Q157" s="517">
        <f t="shared" si="355"/>
        <v>49.149146250000001</v>
      </c>
      <c r="R157" s="517">
        <f t="shared" si="355"/>
        <v>145.66920000000002</v>
      </c>
      <c r="S157" s="517">
        <f t="shared" si="355"/>
        <v>96.520053750000017</v>
      </c>
      <c r="T157" s="517">
        <f t="shared" si="355"/>
        <v>-19.686240000000002</v>
      </c>
      <c r="U157" s="517">
        <f t="shared" si="355"/>
        <v>125.98296000000001</v>
      </c>
      <c r="V157" s="517">
        <f t="shared" si="348"/>
        <v>296.38195393882353</v>
      </c>
      <c r="W157" s="600"/>
    </row>
    <row r="158" spans="1:23" ht="30" x14ac:dyDescent="0.25">
      <c r="A158" s="13">
        <v>1</v>
      </c>
      <c r="B158" s="139" t="s">
        <v>69</v>
      </c>
      <c r="C158" s="516">
        <f t="shared" si="354"/>
        <v>88</v>
      </c>
      <c r="D158" s="516">
        <f t="shared" si="354"/>
        <v>63</v>
      </c>
      <c r="E158" s="516">
        <f t="shared" si="354"/>
        <v>54</v>
      </c>
      <c r="F158" s="516">
        <f>E158/D158*100</f>
        <v>85.714285714285708</v>
      </c>
      <c r="G158" s="517">
        <f t="shared" ref="G158:U158" si="360">G137</f>
        <v>1210.4181899999999</v>
      </c>
      <c r="H158" s="517">
        <f t="shared" ref="H158:I158" si="361">H137</f>
        <v>1210.4181899999999</v>
      </c>
      <c r="I158" s="517">
        <f t="shared" si="361"/>
        <v>1210.4181899999999</v>
      </c>
      <c r="J158" s="517">
        <f t="shared" ref="J158:O158" si="362">J137</f>
        <v>302.60454749999997</v>
      </c>
      <c r="K158" s="517">
        <f t="shared" ref="K158:N158" si="363">K137</f>
        <v>302.60454749999997</v>
      </c>
      <c r="L158" s="517">
        <f t="shared" si="363"/>
        <v>302.60454749999997</v>
      </c>
      <c r="M158" s="517">
        <f t="shared" si="363"/>
        <v>302.60454749999997</v>
      </c>
      <c r="N158" s="517">
        <f t="shared" si="363"/>
        <v>302.60454749999997</v>
      </c>
      <c r="O158" s="517">
        <f t="shared" si="362"/>
        <v>709.28963999999996</v>
      </c>
      <c r="P158" s="517">
        <f t="shared" ref="P158" si="364">P137</f>
        <v>678.45096000000001</v>
      </c>
      <c r="Q158" s="517">
        <f t="shared" si="360"/>
        <v>495.66753374999996</v>
      </c>
      <c r="R158" s="517">
        <f t="shared" si="360"/>
        <v>414.30729000000002</v>
      </c>
      <c r="S158" s="517">
        <f t="shared" si="360"/>
        <v>-81.360243749999938</v>
      </c>
      <c r="T158" s="517">
        <f t="shared" si="360"/>
        <v>-13.12416</v>
      </c>
      <c r="U158" s="517">
        <f t="shared" si="360"/>
        <v>401.18313000000001</v>
      </c>
      <c r="V158" s="517">
        <f t="shared" si="348"/>
        <v>83.585722644679876</v>
      </c>
      <c r="W158" s="600"/>
    </row>
    <row r="159" spans="1:23" ht="30" x14ac:dyDescent="0.25">
      <c r="A159" s="13">
        <v>1</v>
      </c>
      <c r="B159" s="138" t="s">
        <v>66</v>
      </c>
      <c r="C159" s="516">
        <f t="shared" ref="C159:U159" si="365">SUM(C149,C138)</f>
        <v>4339</v>
      </c>
      <c r="D159" s="516">
        <f t="shared" si="365"/>
        <v>3100</v>
      </c>
      <c r="E159" s="516">
        <f t="shared" si="365"/>
        <v>3074</v>
      </c>
      <c r="F159" s="516">
        <f t="shared" si="365"/>
        <v>262.56524225460402</v>
      </c>
      <c r="G159" s="517">
        <f t="shared" si="365"/>
        <v>20603.342369999998</v>
      </c>
      <c r="H159" s="517">
        <f t="shared" ref="H159:I159" si="366">SUM(H149,H138)</f>
        <v>20603.342369999998</v>
      </c>
      <c r="I159" s="517">
        <f t="shared" si="366"/>
        <v>20603.342369999998</v>
      </c>
      <c r="J159" s="517">
        <f t="shared" ref="J159:O159" si="367">SUM(J149,J138)</f>
        <v>5150.8355924999996</v>
      </c>
      <c r="K159" s="517">
        <f t="shared" ref="K159:N159" si="368">SUM(K149,K138)</f>
        <v>5150.8355924999996</v>
      </c>
      <c r="L159" s="517">
        <f t="shared" si="368"/>
        <v>5150.8355924999996</v>
      </c>
      <c r="M159" s="517">
        <f t="shared" si="368"/>
        <v>5150.8355924999996</v>
      </c>
      <c r="N159" s="517">
        <f t="shared" si="368"/>
        <v>5150.8355924999996</v>
      </c>
      <c r="O159" s="517">
        <f t="shared" si="367"/>
        <v>12018.61651</v>
      </c>
      <c r="P159" s="517">
        <f t="shared" ref="P159" si="369">SUM(P149,P138)</f>
        <v>11444.4902</v>
      </c>
      <c r="Q159" s="517">
        <f t="shared" si="365"/>
        <v>8393.3506145833362</v>
      </c>
      <c r="R159" s="517">
        <f t="shared" si="365"/>
        <v>6818.4183799999992</v>
      </c>
      <c r="S159" s="517">
        <f t="shared" si="365"/>
        <v>-1574.9322345833377</v>
      </c>
      <c r="T159" s="517">
        <f t="shared" si="365"/>
        <v>-6.3328000000000007</v>
      </c>
      <c r="U159" s="517">
        <f t="shared" si="365"/>
        <v>6812.085579999999</v>
      </c>
      <c r="V159" s="517">
        <f t="shared" si="348"/>
        <v>81.2359532336596</v>
      </c>
      <c r="W159" s="600"/>
    </row>
    <row r="160" spans="1:23" ht="30" x14ac:dyDescent="0.25">
      <c r="A160" s="13">
        <v>1</v>
      </c>
      <c r="B160" s="139" t="s">
        <v>62</v>
      </c>
      <c r="C160" s="516">
        <f t="shared" ref="C160:U160" si="370">SUM(C150,C139)</f>
        <v>1083</v>
      </c>
      <c r="D160" s="516">
        <f t="shared" si="370"/>
        <v>774</v>
      </c>
      <c r="E160" s="516">
        <f t="shared" si="370"/>
        <v>1296</v>
      </c>
      <c r="F160" s="516">
        <f t="shared" si="370"/>
        <v>334.99272334632178</v>
      </c>
      <c r="G160" s="517">
        <f t="shared" si="370"/>
        <v>2757.3</v>
      </c>
      <c r="H160" s="517">
        <f t="shared" ref="H160:I160" si="371">SUM(H150,H139)</f>
        <v>2757.3</v>
      </c>
      <c r="I160" s="517">
        <f t="shared" si="371"/>
        <v>2757.3</v>
      </c>
      <c r="J160" s="517">
        <f t="shared" ref="J160:O160" si="372">SUM(J150,J139)</f>
        <v>689.32500000000005</v>
      </c>
      <c r="K160" s="517">
        <f t="shared" ref="K160:N160" si="373">SUM(K150,K139)</f>
        <v>689.32500000000005</v>
      </c>
      <c r="L160" s="517">
        <f t="shared" si="373"/>
        <v>689.32500000000005</v>
      </c>
      <c r="M160" s="517">
        <f t="shared" si="373"/>
        <v>689.32500000000005</v>
      </c>
      <c r="N160" s="517">
        <f t="shared" si="373"/>
        <v>689.32500000000005</v>
      </c>
      <c r="O160" s="517">
        <f t="shared" si="372"/>
        <v>1608.1538799999998</v>
      </c>
      <c r="P160" s="517">
        <f t="shared" ref="P160" si="374">SUM(P150,P139)</f>
        <v>1530.3838799999999</v>
      </c>
      <c r="Q160" s="517">
        <f t="shared" si="370"/>
        <v>1122.8161066666667</v>
      </c>
      <c r="R160" s="517">
        <f t="shared" si="370"/>
        <v>1890.6912299999999</v>
      </c>
      <c r="S160" s="517">
        <f t="shared" si="370"/>
        <v>767.87512333333325</v>
      </c>
      <c r="T160" s="517">
        <f t="shared" si="370"/>
        <v>-0.37444</v>
      </c>
      <c r="U160" s="517">
        <f t="shared" si="370"/>
        <v>1890.3167899999999</v>
      </c>
      <c r="V160" s="517">
        <f t="shared" si="348"/>
        <v>168.38832456838762</v>
      </c>
      <c r="W160" s="600"/>
    </row>
    <row r="161" spans="1:23" ht="45" x14ac:dyDescent="0.25">
      <c r="A161" s="13"/>
      <c r="B161" s="139" t="s">
        <v>89</v>
      </c>
      <c r="C161" s="516">
        <f t="shared" ref="C161:V161" si="375">C151+C140</f>
        <v>0</v>
      </c>
      <c r="D161" s="516">
        <f t="shared" si="375"/>
        <v>0</v>
      </c>
      <c r="E161" s="516">
        <f t="shared" si="375"/>
        <v>0</v>
      </c>
      <c r="F161" s="516">
        <f t="shared" si="375"/>
        <v>0</v>
      </c>
      <c r="G161" s="516">
        <f t="shared" si="375"/>
        <v>0</v>
      </c>
      <c r="H161" s="516">
        <f t="shared" ref="H161:I161" si="376">H151+H140</f>
        <v>0</v>
      </c>
      <c r="I161" s="516">
        <f t="shared" si="376"/>
        <v>0</v>
      </c>
      <c r="J161" s="516">
        <f t="shared" ref="J161:O161" si="377">J151+J140</f>
        <v>0</v>
      </c>
      <c r="K161" s="516">
        <f t="shared" ref="K161:N161" si="378">K151+K140</f>
        <v>0</v>
      </c>
      <c r="L161" s="516">
        <f t="shared" si="378"/>
        <v>0</v>
      </c>
      <c r="M161" s="516">
        <f t="shared" si="378"/>
        <v>0</v>
      </c>
      <c r="N161" s="516">
        <f t="shared" si="378"/>
        <v>0</v>
      </c>
      <c r="O161" s="516">
        <f t="shared" si="377"/>
        <v>0</v>
      </c>
      <c r="P161" s="516">
        <f t="shared" ref="P161" si="379">P151+P140</f>
        <v>0</v>
      </c>
      <c r="Q161" s="516">
        <f t="shared" si="375"/>
        <v>0</v>
      </c>
      <c r="R161" s="516">
        <f t="shared" si="375"/>
        <v>0</v>
      </c>
      <c r="S161" s="516">
        <f t="shared" si="375"/>
        <v>0</v>
      </c>
      <c r="T161" s="516">
        <f t="shared" si="375"/>
        <v>0</v>
      </c>
      <c r="U161" s="516">
        <f t="shared" si="375"/>
        <v>0</v>
      </c>
      <c r="V161" s="516">
        <f t="shared" si="375"/>
        <v>0</v>
      </c>
      <c r="W161" s="600"/>
    </row>
    <row r="162" spans="1:23" ht="60" x14ac:dyDescent="0.25">
      <c r="A162" s="13">
        <v>1</v>
      </c>
      <c r="B162" s="139" t="s">
        <v>45</v>
      </c>
      <c r="C162" s="516">
        <f t="shared" ref="C162:U162" si="380">C141</f>
        <v>2856</v>
      </c>
      <c r="D162" s="516">
        <f t="shared" si="380"/>
        <v>2040</v>
      </c>
      <c r="E162" s="516">
        <f t="shared" si="380"/>
        <v>1404</v>
      </c>
      <c r="F162" s="516">
        <f t="shared" si="380"/>
        <v>68.82352941176471</v>
      </c>
      <c r="G162" s="517">
        <f t="shared" si="380"/>
        <v>16733.800769999998</v>
      </c>
      <c r="H162" s="517">
        <f t="shared" ref="H162:I162" si="381">H141</f>
        <v>16733.800769999998</v>
      </c>
      <c r="I162" s="517">
        <f t="shared" si="381"/>
        <v>16733.800769999998</v>
      </c>
      <c r="J162" s="517">
        <f t="shared" ref="J162:O162" si="382">J141</f>
        <v>4183.4501924999995</v>
      </c>
      <c r="K162" s="517">
        <f t="shared" ref="K162:N162" si="383">K141</f>
        <v>4183.4501924999995</v>
      </c>
      <c r="L162" s="517">
        <f t="shared" si="383"/>
        <v>4183.4501924999995</v>
      </c>
      <c r="M162" s="517">
        <f t="shared" si="383"/>
        <v>4183.4501924999995</v>
      </c>
      <c r="N162" s="517">
        <f t="shared" si="383"/>
        <v>4183.4501924999995</v>
      </c>
      <c r="O162" s="517">
        <f t="shared" si="382"/>
        <v>9761.6550299999999</v>
      </c>
      <c r="P162" s="517">
        <f t="shared" ref="P162" si="384">P141</f>
        <v>9296.1943200000005</v>
      </c>
      <c r="Q162" s="517">
        <f t="shared" si="380"/>
        <v>6817.3990412500034</v>
      </c>
      <c r="R162" s="517">
        <f t="shared" si="380"/>
        <v>4416.493089999999</v>
      </c>
      <c r="S162" s="517">
        <f t="shared" si="380"/>
        <v>-2400.9059512500044</v>
      </c>
      <c r="T162" s="517">
        <f t="shared" si="380"/>
        <v>-5.9583600000000008</v>
      </c>
      <c r="U162" s="517">
        <f t="shared" si="380"/>
        <v>4410.5347299999994</v>
      </c>
      <c r="V162" s="517">
        <f t="shared" si="348"/>
        <v>64.782669508960026</v>
      </c>
      <c r="W162" s="600"/>
    </row>
    <row r="163" spans="1:23" ht="45" x14ac:dyDescent="0.25">
      <c r="A163" s="13">
        <v>1</v>
      </c>
      <c r="B163" s="139" t="s">
        <v>63</v>
      </c>
      <c r="C163" s="516">
        <f t="shared" ref="C163:U163" si="385">C142</f>
        <v>400</v>
      </c>
      <c r="D163" s="516">
        <f t="shared" si="385"/>
        <v>286</v>
      </c>
      <c r="E163" s="516">
        <f t="shared" si="385"/>
        <v>374</v>
      </c>
      <c r="F163" s="516">
        <f t="shared" si="385"/>
        <v>130.76923076923077</v>
      </c>
      <c r="G163" s="517">
        <f t="shared" si="385"/>
        <v>1112.2416000000001</v>
      </c>
      <c r="H163" s="517">
        <f t="shared" ref="H163:I163" si="386">H142</f>
        <v>1112.2416000000001</v>
      </c>
      <c r="I163" s="517">
        <f t="shared" si="386"/>
        <v>1112.2416000000001</v>
      </c>
      <c r="J163" s="517">
        <f t="shared" ref="J163:O163" si="387">J142</f>
        <v>278.06040000000002</v>
      </c>
      <c r="K163" s="517">
        <f t="shared" ref="K163:N163" si="388">K142</f>
        <v>278.06040000000002</v>
      </c>
      <c r="L163" s="517">
        <f t="shared" si="388"/>
        <v>278.06040000000002</v>
      </c>
      <c r="M163" s="517">
        <f t="shared" si="388"/>
        <v>278.06040000000002</v>
      </c>
      <c r="N163" s="517">
        <f t="shared" si="388"/>
        <v>278.06040000000002</v>
      </c>
      <c r="O163" s="517">
        <f t="shared" si="387"/>
        <v>648.80759999999998</v>
      </c>
      <c r="P163" s="517">
        <f t="shared" ref="P163" si="389">P142</f>
        <v>617.91200000000003</v>
      </c>
      <c r="Q163" s="517">
        <f t="shared" si="385"/>
        <v>453.13546666666667</v>
      </c>
      <c r="R163" s="517">
        <f t="shared" si="385"/>
        <v>511.23406</v>
      </c>
      <c r="S163" s="517">
        <f t="shared" si="385"/>
        <v>58.098593333333326</v>
      </c>
      <c r="T163" s="517">
        <f t="shared" si="385"/>
        <v>0</v>
      </c>
      <c r="U163" s="517">
        <f t="shared" si="385"/>
        <v>511.23406</v>
      </c>
      <c r="V163" s="517">
        <f t="shared" si="348"/>
        <v>112.82146236769226</v>
      </c>
      <c r="W163" s="600"/>
    </row>
    <row r="164" spans="1:23" x14ac:dyDescent="0.25">
      <c r="A164" s="13">
        <v>1</v>
      </c>
      <c r="B164" s="173" t="s">
        <v>60</v>
      </c>
      <c r="C164" s="518">
        <f t="shared" ref="C164:U164" si="390">SUM(C152,C143)</f>
        <v>0</v>
      </c>
      <c r="D164" s="518">
        <f t="shared" si="390"/>
        <v>0</v>
      </c>
      <c r="E164" s="518">
        <f t="shared" si="390"/>
        <v>0</v>
      </c>
      <c r="F164" s="518">
        <f t="shared" si="390"/>
        <v>0</v>
      </c>
      <c r="G164" s="519">
        <f t="shared" si="390"/>
        <v>38333.833609999994</v>
      </c>
      <c r="H164" s="519">
        <f t="shared" ref="H164:I164" si="391">SUM(H152,H143)</f>
        <v>38333.833609999994</v>
      </c>
      <c r="I164" s="519">
        <f t="shared" si="391"/>
        <v>38333.833609999994</v>
      </c>
      <c r="J164" s="519">
        <f t="shared" ref="J164:O164" si="392">SUM(J152,J143)</f>
        <v>9583.4584024999986</v>
      </c>
      <c r="K164" s="519">
        <f t="shared" ref="K164:N164" si="393">SUM(K152,K143)</f>
        <v>9583.4584024999986</v>
      </c>
      <c r="L164" s="519">
        <f t="shared" si="393"/>
        <v>9583.4584024999986</v>
      </c>
      <c r="M164" s="519">
        <f t="shared" si="393"/>
        <v>9583.4584024999986</v>
      </c>
      <c r="N164" s="519">
        <f t="shared" si="393"/>
        <v>9583.4584024999986</v>
      </c>
      <c r="O164" s="519">
        <f t="shared" si="392"/>
        <v>22361.40307</v>
      </c>
      <c r="P164" s="519">
        <f t="shared" ref="P164" si="394">SUM(P152,P143)</f>
        <v>21300.695680000001</v>
      </c>
      <c r="Q164" s="519">
        <f t="shared" si="390"/>
        <v>15618.861606250002</v>
      </c>
      <c r="R164" s="519">
        <f t="shared" si="390"/>
        <v>13235.633900000001</v>
      </c>
      <c r="S164" s="519">
        <f t="shared" si="390"/>
        <v>-2383.2277062500038</v>
      </c>
      <c r="T164" s="519">
        <f t="shared" si="390"/>
        <v>-98.276510000000002</v>
      </c>
      <c r="U164" s="519">
        <f t="shared" si="390"/>
        <v>13137.357389999997</v>
      </c>
      <c r="V164" s="519">
        <f t="shared" si="348"/>
        <v>84.741348208781517</v>
      </c>
      <c r="W164" s="600"/>
    </row>
    <row r="165" spans="1:23" ht="15.75" thickBot="1" x14ac:dyDescent="0.3">
      <c r="A165" s="13">
        <v>1</v>
      </c>
      <c r="B165" s="136" t="s">
        <v>6</v>
      </c>
      <c r="C165" s="520"/>
      <c r="D165" s="520"/>
      <c r="E165" s="521"/>
      <c r="F165" s="520"/>
      <c r="G165" s="522"/>
      <c r="H165" s="522"/>
      <c r="I165" s="522"/>
      <c r="J165" s="522"/>
      <c r="K165" s="522"/>
      <c r="L165" s="522"/>
      <c r="M165" s="522"/>
      <c r="N165" s="522"/>
      <c r="O165" s="522"/>
      <c r="P165" s="522"/>
      <c r="Q165" s="522"/>
      <c r="R165" s="523"/>
      <c r="S165" s="523">
        <f t="shared" si="316"/>
        <v>0</v>
      </c>
      <c r="T165" s="523"/>
      <c r="U165" s="523"/>
      <c r="V165" s="522"/>
      <c r="W165" s="600"/>
    </row>
    <row r="166" spans="1:23" ht="29.25" customHeight="1" x14ac:dyDescent="0.25">
      <c r="A166" s="13">
        <v>1</v>
      </c>
      <c r="B166" s="82" t="s">
        <v>123</v>
      </c>
      <c r="C166" s="524"/>
      <c r="D166" s="441"/>
      <c r="E166" s="441"/>
      <c r="F166" s="524"/>
      <c r="G166" s="441"/>
      <c r="H166" s="441"/>
      <c r="I166" s="441"/>
      <c r="J166" s="441"/>
      <c r="K166" s="441"/>
      <c r="L166" s="441"/>
      <c r="M166" s="441"/>
      <c r="N166" s="441"/>
      <c r="O166" s="441"/>
      <c r="P166" s="441"/>
      <c r="Q166" s="441"/>
      <c r="R166" s="441"/>
      <c r="S166" s="441"/>
      <c r="T166" s="441"/>
      <c r="U166" s="441"/>
      <c r="V166" s="441"/>
      <c r="W166" s="600"/>
    </row>
    <row r="167" spans="1:23" s="24" customFormat="1" ht="30" x14ac:dyDescent="0.25">
      <c r="A167" s="13">
        <v>1</v>
      </c>
      <c r="B167" s="46" t="s">
        <v>74</v>
      </c>
      <c r="C167" s="298">
        <f>SUM(C168:C171)</f>
        <v>1672</v>
      </c>
      <c r="D167" s="298">
        <f>SUM(D168:D171)</f>
        <v>1194</v>
      </c>
      <c r="E167" s="298">
        <f>SUM(E168:E171)</f>
        <v>1187</v>
      </c>
      <c r="F167" s="298">
        <f t="shared" ref="F167:F173" si="395">E167/D167*100</f>
        <v>99.413735343383578</v>
      </c>
      <c r="G167" s="441">
        <f>SUM(G168:G171)</f>
        <v>9958.826500000001</v>
      </c>
      <c r="H167" s="441">
        <f>SUM(H168:H171)</f>
        <v>9958.826500000001</v>
      </c>
      <c r="I167" s="441">
        <f>SUM(I168:I171)</f>
        <v>9958.826500000001</v>
      </c>
      <c r="J167" s="441">
        <f t="shared" ref="J167:O167" si="396">SUM(J168:J171)</f>
        <v>2489.7066250000003</v>
      </c>
      <c r="K167" s="441">
        <f t="shared" ref="K167:N167" si="397">SUM(K168:K171)</f>
        <v>2489.7066250000003</v>
      </c>
      <c r="L167" s="441">
        <f t="shared" si="397"/>
        <v>2489.7066250000003</v>
      </c>
      <c r="M167" s="441">
        <f t="shared" si="397"/>
        <v>2489.7066250000003</v>
      </c>
      <c r="N167" s="441">
        <f t="shared" si="397"/>
        <v>2489.7066250000003</v>
      </c>
      <c r="O167" s="441">
        <f t="shared" si="396"/>
        <v>5809.3154599999998</v>
      </c>
      <c r="P167" s="441">
        <f t="shared" ref="P167" si="398">SUM(P168:P171)</f>
        <v>5527.2723099999994</v>
      </c>
      <c r="Q167" s="613">
        <f t="shared" ref="Q167:U167" si="399">SUM(Q168:Q171)</f>
        <v>4055.4966591666671</v>
      </c>
      <c r="R167" s="441">
        <f t="shared" si="399"/>
        <v>3823.7299199999998</v>
      </c>
      <c r="S167" s="441">
        <f t="shared" si="399"/>
        <v>-231.76673916666709</v>
      </c>
      <c r="T167" s="441">
        <f t="shared" si="399"/>
        <v>-255.92112000000003</v>
      </c>
      <c r="U167" s="441">
        <f t="shared" si="399"/>
        <v>3567.8088000000002</v>
      </c>
      <c r="V167" s="441">
        <f t="shared" ref="V167:V177" si="400">R167/Q167*100</f>
        <v>94.285120698033282</v>
      </c>
      <c r="W167" s="600"/>
    </row>
    <row r="168" spans="1:23" s="24" customFormat="1" ht="30" x14ac:dyDescent="0.25">
      <c r="A168" s="13">
        <v>1</v>
      </c>
      <c r="B168" s="45" t="s">
        <v>43</v>
      </c>
      <c r="C168" s="298">
        <v>1222</v>
      </c>
      <c r="D168" s="604">
        <f t="shared" ref="D168:D171" si="401">ROUND(C168/7*5,0)</f>
        <v>873</v>
      </c>
      <c r="E168" s="298">
        <v>879</v>
      </c>
      <c r="F168" s="298">
        <f t="shared" si="395"/>
        <v>100.6872852233677</v>
      </c>
      <c r="G168" s="441">
        <v>7546</v>
      </c>
      <c r="H168" s="441">
        <v>7546</v>
      </c>
      <c r="I168" s="441">
        <v>7546</v>
      </c>
      <c r="J168" s="441">
        <v>1886.5</v>
      </c>
      <c r="K168" s="441">
        <v>1886.5</v>
      </c>
      <c r="L168" s="441">
        <v>1886.5</v>
      </c>
      <c r="M168" s="441">
        <v>1886.5</v>
      </c>
      <c r="N168" s="441">
        <v>1886.5</v>
      </c>
      <c r="O168" s="441">
        <v>4397.9785000000002</v>
      </c>
      <c r="P168" s="441">
        <v>4188.7484999999997</v>
      </c>
      <c r="Q168" s="614">
        <f t="shared" ref="Q168:Q171" si="402">G168/12*$B$3+(H168-G168)/11*9+(I168-H168)/10*8+(J168-I168)/9*7+(K168-J168)/8*6+(L168-K168)/7*4+(M168-L168)/6*4+(N168-M168)/5*3+(O168-N168)/4*2+(P168-O168)/3*1</f>
        <v>3072.4959166666667</v>
      </c>
      <c r="R168" s="441">
        <f t="shared" ref="R168:R176" si="403">U168-T168</f>
        <v>3040.5908999999997</v>
      </c>
      <c r="S168" s="441">
        <f t="shared" si="316"/>
        <v>-31.905016666667052</v>
      </c>
      <c r="T168" s="441">
        <v>0</v>
      </c>
      <c r="U168" s="441">
        <v>3040.5908999999997</v>
      </c>
      <c r="V168" s="441">
        <f t="shared" si="400"/>
        <v>98.961592870031183</v>
      </c>
      <c r="W168" s="600"/>
    </row>
    <row r="169" spans="1:23" s="24" customFormat="1" ht="30" x14ac:dyDescent="0.25">
      <c r="A169" s="13">
        <v>1</v>
      </c>
      <c r="B169" s="45" t="s">
        <v>44</v>
      </c>
      <c r="C169" s="298">
        <v>367</v>
      </c>
      <c r="D169" s="299">
        <f t="shared" si="401"/>
        <v>262</v>
      </c>
      <c r="E169" s="298">
        <v>277</v>
      </c>
      <c r="F169" s="298">
        <f t="shared" si="395"/>
        <v>105.72519083969465</v>
      </c>
      <c r="G169" s="441">
        <v>1256.376</v>
      </c>
      <c r="H169" s="441">
        <v>1256.376</v>
      </c>
      <c r="I169" s="441">
        <v>1256.376</v>
      </c>
      <c r="J169" s="441">
        <v>314.09399999999999</v>
      </c>
      <c r="K169" s="441">
        <v>314.09399999999999</v>
      </c>
      <c r="L169" s="441">
        <v>314.09399999999999</v>
      </c>
      <c r="M169" s="441">
        <v>314.09399999999999</v>
      </c>
      <c r="N169" s="441">
        <v>314.09399999999999</v>
      </c>
      <c r="O169" s="441">
        <v>732.88599999999997</v>
      </c>
      <c r="P169" s="441">
        <v>698.62119999999993</v>
      </c>
      <c r="Q169" s="614">
        <f t="shared" si="402"/>
        <v>512.0684</v>
      </c>
      <c r="R169" s="441">
        <f t="shared" si="403"/>
        <v>545.46822000000009</v>
      </c>
      <c r="S169" s="441">
        <f t="shared" si="316"/>
        <v>33.399820000000091</v>
      </c>
      <c r="T169" s="441">
        <v>0</v>
      </c>
      <c r="U169" s="441">
        <v>545.46822000000009</v>
      </c>
      <c r="V169" s="441">
        <f t="shared" si="400"/>
        <v>106.52253097437764</v>
      </c>
      <c r="W169" s="600"/>
    </row>
    <row r="170" spans="1:23" s="24" customFormat="1" ht="30" x14ac:dyDescent="0.25">
      <c r="A170" s="13">
        <v>1</v>
      </c>
      <c r="B170" s="45" t="s">
        <v>68</v>
      </c>
      <c r="C170" s="298">
        <v>11</v>
      </c>
      <c r="D170" s="299">
        <f t="shared" si="401"/>
        <v>8</v>
      </c>
      <c r="E170" s="298"/>
      <c r="F170" s="298">
        <f t="shared" si="395"/>
        <v>0</v>
      </c>
      <c r="G170" s="441">
        <v>154.1934</v>
      </c>
      <c r="H170" s="441">
        <v>154.1934</v>
      </c>
      <c r="I170" s="441">
        <v>154.1934</v>
      </c>
      <c r="J170" s="441">
        <v>38.548349999999999</v>
      </c>
      <c r="K170" s="441">
        <v>38.548349999999999</v>
      </c>
      <c r="L170" s="441">
        <v>38.548349999999999</v>
      </c>
      <c r="M170" s="441">
        <v>38.548349999999999</v>
      </c>
      <c r="N170" s="441">
        <v>38.548349999999999</v>
      </c>
      <c r="O170" s="441">
        <v>92.516040000000004</v>
      </c>
      <c r="P170" s="441">
        <v>84.806370000000001</v>
      </c>
      <c r="Q170" s="614">
        <f t="shared" si="402"/>
        <v>62.962305000000001</v>
      </c>
      <c r="R170" s="441">
        <f t="shared" si="403"/>
        <v>0</v>
      </c>
      <c r="S170" s="441">
        <f t="shared" si="316"/>
        <v>-62.962305000000001</v>
      </c>
      <c r="T170" s="441">
        <v>-52.496639999999999</v>
      </c>
      <c r="U170" s="441">
        <v>-52.496639999999999</v>
      </c>
      <c r="V170" s="441">
        <f t="shared" si="400"/>
        <v>0</v>
      </c>
      <c r="W170" s="600"/>
    </row>
    <row r="171" spans="1:23" s="24" customFormat="1" ht="30" x14ac:dyDescent="0.25">
      <c r="A171" s="13">
        <v>1</v>
      </c>
      <c r="B171" s="45" t="s">
        <v>69</v>
      </c>
      <c r="C171" s="298">
        <v>72</v>
      </c>
      <c r="D171" s="299">
        <f t="shared" si="401"/>
        <v>51</v>
      </c>
      <c r="E171" s="298">
        <v>31</v>
      </c>
      <c r="F171" s="298">
        <f t="shared" si="395"/>
        <v>60.784313725490193</v>
      </c>
      <c r="G171" s="441">
        <v>1002.2570999999999</v>
      </c>
      <c r="H171" s="441">
        <v>1002.2570999999999</v>
      </c>
      <c r="I171" s="441">
        <v>1002.2570999999999</v>
      </c>
      <c r="J171" s="441">
        <v>250.56427499999998</v>
      </c>
      <c r="K171" s="441">
        <v>250.56427499999998</v>
      </c>
      <c r="L171" s="441">
        <v>250.56427499999998</v>
      </c>
      <c r="M171" s="441">
        <v>250.56427499999998</v>
      </c>
      <c r="N171" s="441">
        <v>250.56427499999998</v>
      </c>
      <c r="O171" s="441">
        <v>585.93492000000003</v>
      </c>
      <c r="P171" s="441">
        <v>555.09623999999997</v>
      </c>
      <c r="Q171" s="614">
        <f t="shared" si="402"/>
        <v>407.9700375000001</v>
      </c>
      <c r="R171" s="441">
        <f t="shared" si="403"/>
        <v>237.67079999999999</v>
      </c>
      <c r="S171" s="441">
        <f t="shared" si="316"/>
        <v>-170.29923750000012</v>
      </c>
      <c r="T171" s="441">
        <v>-203.42448000000002</v>
      </c>
      <c r="U171" s="441">
        <v>34.246319999999976</v>
      </c>
      <c r="V171" s="441">
        <f>R171/Q171*100</f>
        <v>58.256925301775361</v>
      </c>
      <c r="W171" s="600"/>
    </row>
    <row r="172" spans="1:23" s="24" customFormat="1" ht="30" x14ac:dyDescent="0.25">
      <c r="A172" s="13">
        <v>1</v>
      </c>
      <c r="B172" s="46" t="s">
        <v>66</v>
      </c>
      <c r="C172" s="298">
        <f>C173+C175+C176</f>
        <v>2778</v>
      </c>
      <c r="D172" s="298">
        <f t="shared" ref="D172:E172" si="404">D173+D175+D176</f>
        <v>1984</v>
      </c>
      <c r="E172" s="298">
        <f t="shared" si="404"/>
        <v>326</v>
      </c>
      <c r="F172" s="298">
        <f t="shared" si="395"/>
        <v>16.431451612903224</v>
      </c>
      <c r="G172" s="442">
        <f t="shared" ref="G172:H172" si="405">G173+G175+G176</f>
        <v>13578.785</v>
      </c>
      <c r="H172" s="442">
        <f t="shared" si="405"/>
        <v>13578.785</v>
      </c>
      <c r="I172" s="442">
        <f t="shared" ref="I172:O172" si="406">I173+I175+I176</f>
        <v>13578.785</v>
      </c>
      <c r="J172" s="442">
        <f t="shared" si="406"/>
        <v>3394.69625</v>
      </c>
      <c r="K172" s="442">
        <f t="shared" ref="K172:N172" si="407">K173+K175+K176</f>
        <v>3394.69625</v>
      </c>
      <c r="L172" s="442">
        <f t="shared" si="407"/>
        <v>3394.69625</v>
      </c>
      <c r="M172" s="442">
        <f t="shared" si="407"/>
        <v>3394.69625</v>
      </c>
      <c r="N172" s="442">
        <f t="shared" si="407"/>
        <v>3394.69625</v>
      </c>
      <c r="O172" s="442">
        <f t="shared" si="406"/>
        <v>7920.9578999999994</v>
      </c>
      <c r="P172" s="442">
        <f t="shared" ref="P172" si="408">P173+P175+P176</f>
        <v>7544.0068899999997</v>
      </c>
      <c r="Q172" s="615">
        <f t="shared" ref="Q172" si="409">Q173+Q175+Q176</f>
        <v>5532.1767383333345</v>
      </c>
      <c r="R172" s="442">
        <f t="shared" ref="R172" si="410">R173+R175+R176</f>
        <v>466.55611999999996</v>
      </c>
      <c r="S172" s="442">
        <f t="shared" ref="S172" si="411">S173+S175+S176</f>
        <v>-5065.6206183333343</v>
      </c>
      <c r="T172" s="442">
        <f t="shared" ref="T172" si="412">T173+T175+T176</f>
        <v>-147.85060000000001</v>
      </c>
      <c r="U172" s="442">
        <f t="shared" ref="U172" si="413">U173+U175+U176</f>
        <v>318.70551999999998</v>
      </c>
      <c r="V172" s="441">
        <f t="shared" si="400"/>
        <v>8.4334999055102173</v>
      </c>
      <c r="W172" s="600"/>
    </row>
    <row r="173" spans="1:23" s="24" customFormat="1" ht="30" x14ac:dyDescent="0.25">
      <c r="A173" s="13">
        <v>1</v>
      </c>
      <c r="B173" s="45" t="s">
        <v>62</v>
      </c>
      <c r="C173" s="298">
        <v>555</v>
      </c>
      <c r="D173" s="604">
        <f t="shared" ref="D173" si="414">ROUND(C173/7*5,0)</f>
        <v>396</v>
      </c>
      <c r="E173" s="298">
        <v>235</v>
      </c>
      <c r="F173" s="298">
        <f t="shared" si="395"/>
        <v>59.343434343434339</v>
      </c>
      <c r="G173" s="441">
        <v>1414</v>
      </c>
      <c r="H173" s="441">
        <v>1414</v>
      </c>
      <c r="I173" s="441">
        <v>1414</v>
      </c>
      <c r="J173" s="441">
        <v>353.5</v>
      </c>
      <c r="K173" s="441">
        <v>353.5</v>
      </c>
      <c r="L173" s="441">
        <v>353.5</v>
      </c>
      <c r="M173" s="441">
        <v>353.5</v>
      </c>
      <c r="N173" s="441">
        <v>353.5</v>
      </c>
      <c r="O173" s="441">
        <v>823.23340000000007</v>
      </c>
      <c r="P173" s="441">
        <v>783.64139999999998</v>
      </c>
      <c r="Q173" s="614">
        <f>G173/12*$B$3+(H173-G173)/11*9+(I173-H173)/10*8+(J173-I173)/9*7+(K173-J173)/8*6+(L173-K173)/7*4+(M173-L173)/6*4+(N173-M173)/5*3+(O173-N173)/4*2+(P173-O173)/3*1</f>
        <v>575.16936666666663</v>
      </c>
      <c r="R173" s="441">
        <f t="shared" si="403"/>
        <v>348.30127999999996</v>
      </c>
      <c r="S173" s="441">
        <f t="shared" si="316"/>
        <v>-226.86808666666667</v>
      </c>
      <c r="T173" s="441">
        <v>0</v>
      </c>
      <c r="U173" s="441">
        <v>348.30127999999996</v>
      </c>
      <c r="V173" s="441">
        <f t="shared" si="400"/>
        <v>60.556298750495571</v>
      </c>
      <c r="W173" s="600"/>
    </row>
    <row r="174" spans="1:23" s="24" customFormat="1" ht="30.75" customHeight="1" x14ac:dyDescent="0.25">
      <c r="A174" s="13"/>
      <c r="B174" s="621" t="s">
        <v>89</v>
      </c>
      <c r="C174" s="298"/>
      <c r="D174" s="604"/>
      <c r="E174" s="298"/>
      <c r="F174" s="298"/>
      <c r="G174" s="441"/>
      <c r="H174" s="441"/>
      <c r="I174" s="441"/>
      <c r="J174" s="441"/>
      <c r="K174" s="441"/>
      <c r="L174" s="441"/>
      <c r="M174" s="441"/>
      <c r="N174" s="441"/>
      <c r="O174" s="441">
        <v>0</v>
      </c>
      <c r="P174" s="441">
        <v>0</v>
      </c>
      <c r="Q174" s="614">
        <f t="shared" ref="Q174" si="415">G174/12*$B$3+(H174-G174)/11*8+(I174-H174)/10*7+(J174-I174)/9*6+(K174-J174)/8*5+(L174-K174)/7*4+(M174-L174)/6*3+(N174-M174)/5*2+(O174-N174)/4*1</f>
        <v>0</v>
      </c>
      <c r="R174" s="441"/>
      <c r="S174" s="441"/>
      <c r="T174" s="441"/>
      <c r="U174" s="441"/>
      <c r="V174" s="441"/>
      <c r="W174" s="600"/>
    </row>
    <row r="175" spans="1:23" s="24" customFormat="1" ht="60" x14ac:dyDescent="0.25">
      <c r="A175" s="13">
        <v>1</v>
      </c>
      <c r="B175" s="45" t="s">
        <v>73</v>
      </c>
      <c r="C175" s="298">
        <v>1945</v>
      </c>
      <c r="D175" s="299">
        <f t="shared" ref="D175:D176" si="416">ROUND(C175/7*5,0)</f>
        <v>1389</v>
      </c>
      <c r="E175" s="298">
        <v>10</v>
      </c>
      <c r="F175" s="298">
        <f>E175/D175*100</f>
        <v>0.71994240460763137</v>
      </c>
      <c r="G175" s="441">
        <v>11392.395</v>
      </c>
      <c r="H175" s="441">
        <v>11392.395</v>
      </c>
      <c r="I175" s="441">
        <v>11392.395</v>
      </c>
      <c r="J175" s="441">
        <v>2848.0987500000001</v>
      </c>
      <c r="K175" s="441">
        <v>2848.0987500000001</v>
      </c>
      <c r="L175" s="441">
        <v>2848.0987500000001</v>
      </c>
      <c r="M175" s="441">
        <v>2848.0987500000001</v>
      </c>
      <c r="N175" s="441">
        <v>2848.0987500000001</v>
      </c>
      <c r="O175" s="441">
        <v>6646.6487399999996</v>
      </c>
      <c r="P175" s="441">
        <v>6330.9166499999992</v>
      </c>
      <c r="Q175" s="614">
        <f t="shared" ref="Q175:Q176" si="417">G175/12*$B$3+(H175-G175)/11*9+(I175-H175)/10*8+(J175-I175)/9*7+(K175-J175)/8*6+(L175-K175)/7*4+(M175-L175)/6*4+(N175-M175)/5*3+(O175-N175)/4*2+(P175-O175)/3*1</f>
        <v>4642.1297150000009</v>
      </c>
      <c r="R175" s="441">
        <f t="shared" si="403"/>
        <v>18.159350000000018</v>
      </c>
      <c r="S175" s="441">
        <f t="shared" si="316"/>
        <v>-4623.970365000001</v>
      </c>
      <c r="T175" s="441">
        <v>-147.69445000000002</v>
      </c>
      <c r="U175" s="441">
        <v>-129.5351</v>
      </c>
      <c r="V175" s="441">
        <f t="shared" si="400"/>
        <v>0.39118575125813804</v>
      </c>
      <c r="W175" s="600"/>
    </row>
    <row r="176" spans="1:23" s="24" customFormat="1" ht="45.75" thickBot="1" x14ac:dyDescent="0.3">
      <c r="A176" s="13">
        <v>1</v>
      </c>
      <c r="B176" s="45" t="s">
        <v>63</v>
      </c>
      <c r="C176" s="298">
        <v>278</v>
      </c>
      <c r="D176" s="299">
        <f t="shared" si="416"/>
        <v>199</v>
      </c>
      <c r="E176" s="298">
        <v>81</v>
      </c>
      <c r="F176" s="298">
        <f>E176/D176*100</f>
        <v>40.7035175879397</v>
      </c>
      <c r="G176" s="441">
        <v>772.39</v>
      </c>
      <c r="H176" s="441">
        <v>772.39</v>
      </c>
      <c r="I176" s="441">
        <v>772.39</v>
      </c>
      <c r="J176" s="441">
        <v>193.09749999999997</v>
      </c>
      <c r="K176" s="441">
        <v>193.09749999999997</v>
      </c>
      <c r="L176" s="441">
        <v>193.09749999999997</v>
      </c>
      <c r="M176" s="441">
        <v>193.09749999999997</v>
      </c>
      <c r="N176" s="441">
        <v>193.09749999999997</v>
      </c>
      <c r="O176" s="441">
        <v>451.07576</v>
      </c>
      <c r="P176" s="441">
        <v>429.44883999999996</v>
      </c>
      <c r="Q176" s="614">
        <f t="shared" si="417"/>
        <v>314.87765666666655</v>
      </c>
      <c r="R176" s="441">
        <f t="shared" si="403"/>
        <v>100.09549</v>
      </c>
      <c r="S176" s="441">
        <f t="shared" si="316"/>
        <v>-214.78216666666657</v>
      </c>
      <c r="T176" s="441">
        <v>-0.15615000000000001</v>
      </c>
      <c r="U176" s="441">
        <v>99.939340000000001</v>
      </c>
      <c r="V176" s="441">
        <f t="shared" si="400"/>
        <v>31.788692490798841</v>
      </c>
      <c r="W176" s="600"/>
    </row>
    <row r="177" spans="1:259" s="8" customFormat="1" ht="15.75" thickBot="1" x14ac:dyDescent="0.3">
      <c r="A177" s="13">
        <v>1</v>
      </c>
      <c r="B177" s="73" t="s">
        <v>3</v>
      </c>
      <c r="C177" s="345"/>
      <c r="D177" s="345"/>
      <c r="E177" s="345"/>
      <c r="F177" s="345"/>
      <c r="G177" s="461">
        <f>G172+G167</f>
        <v>23537.611499999999</v>
      </c>
      <c r="H177" s="461">
        <f>H172+H167</f>
        <v>23537.611499999999</v>
      </c>
      <c r="I177" s="461">
        <f>I172+I167</f>
        <v>23537.611499999999</v>
      </c>
      <c r="J177" s="461">
        <f t="shared" ref="J177:O177" si="418">J172+J167</f>
        <v>5884.4028749999998</v>
      </c>
      <c r="K177" s="461">
        <f t="shared" ref="K177:N177" si="419">K172+K167</f>
        <v>5884.4028749999998</v>
      </c>
      <c r="L177" s="461">
        <f t="shared" si="419"/>
        <v>5884.4028749999998</v>
      </c>
      <c r="M177" s="461">
        <f t="shared" si="419"/>
        <v>5884.4028749999998</v>
      </c>
      <c r="N177" s="461">
        <f t="shared" si="419"/>
        <v>5884.4028749999998</v>
      </c>
      <c r="O177" s="461">
        <f t="shared" si="418"/>
        <v>13730.273359999999</v>
      </c>
      <c r="P177" s="461">
        <f t="shared" ref="P177" si="420">P172+P167</f>
        <v>13071.279199999999</v>
      </c>
      <c r="Q177" s="461">
        <f t="shared" ref="Q177:U177" si="421">Q172+Q167</f>
        <v>9587.6733975000025</v>
      </c>
      <c r="R177" s="461">
        <f t="shared" si="421"/>
        <v>4290.28604</v>
      </c>
      <c r="S177" s="461">
        <f t="shared" si="421"/>
        <v>-5297.3873575000016</v>
      </c>
      <c r="T177" s="461">
        <f t="shared" si="421"/>
        <v>-403.77172000000007</v>
      </c>
      <c r="U177" s="461">
        <f t="shared" si="421"/>
        <v>3886.5143200000002</v>
      </c>
      <c r="V177" s="461">
        <f t="shared" si="400"/>
        <v>44.747936878186707</v>
      </c>
      <c r="W177" s="600"/>
    </row>
    <row r="178" spans="1:259" x14ac:dyDescent="0.25">
      <c r="A178" s="13">
        <v>1</v>
      </c>
      <c r="B178" s="146" t="s">
        <v>50</v>
      </c>
      <c r="C178" s="525"/>
      <c r="D178" s="525"/>
      <c r="E178" s="525"/>
      <c r="F178" s="525"/>
      <c r="G178" s="526"/>
      <c r="H178" s="526"/>
      <c r="I178" s="526"/>
      <c r="J178" s="526"/>
      <c r="K178" s="526"/>
      <c r="L178" s="526"/>
      <c r="M178" s="526"/>
      <c r="N178" s="526"/>
      <c r="O178" s="526"/>
      <c r="P178" s="526"/>
      <c r="Q178" s="526"/>
      <c r="R178" s="526"/>
      <c r="S178" s="526">
        <f t="shared" si="316"/>
        <v>0</v>
      </c>
      <c r="T178" s="526"/>
      <c r="U178" s="526"/>
      <c r="V178" s="526"/>
      <c r="W178" s="600"/>
    </row>
    <row r="179" spans="1:259" s="6" customFormat="1" ht="30" x14ac:dyDescent="0.25">
      <c r="A179" s="13">
        <v>1</v>
      </c>
      <c r="B179" s="117" t="s">
        <v>74</v>
      </c>
      <c r="C179" s="527">
        <f t="shared" ref="C179:V179" si="422">C167</f>
        <v>1672</v>
      </c>
      <c r="D179" s="527">
        <f t="shared" si="422"/>
        <v>1194</v>
      </c>
      <c r="E179" s="527">
        <f t="shared" si="422"/>
        <v>1187</v>
      </c>
      <c r="F179" s="527">
        <f t="shared" si="422"/>
        <v>99.413735343383578</v>
      </c>
      <c r="G179" s="528">
        <f t="shared" si="422"/>
        <v>9958.826500000001</v>
      </c>
      <c r="H179" s="528">
        <f t="shared" ref="H179:I179" si="423">H167</f>
        <v>9958.826500000001</v>
      </c>
      <c r="I179" s="528">
        <f t="shared" si="423"/>
        <v>9958.826500000001</v>
      </c>
      <c r="J179" s="528">
        <f t="shared" ref="J179:O179" si="424">J167</f>
        <v>2489.7066250000003</v>
      </c>
      <c r="K179" s="528">
        <f t="shared" ref="K179:N179" si="425">K167</f>
        <v>2489.7066250000003</v>
      </c>
      <c r="L179" s="528">
        <f t="shared" si="425"/>
        <v>2489.7066250000003</v>
      </c>
      <c r="M179" s="528">
        <f t="shared" si="425"/>
        <v>2489.7066250000003</v>
      </c>
      <c r="N179" s="528">
        <f t="shared" si="425"/>
        <v>2489.7066250000003</v>
      </c>
      <c r="O179" s="528">
        <f t="shared" si="424"/>
        <v>5809.3154599999998</v>
      </c>
      <c r="P179" s="528">
        <f t="shared" ref="P179" si="426">P167</f>
        <v>5527.2723099999994</v>
      </c>
      <c r="Q179" s="528">
        <f t="shared" si="422"/>
        <v>4055.4966591666671</v>
      </c>
      <c r="R179" s="528">
        <f t="shared" si="422"/>
        <v>3823.7299199999998</v>
      </c>
      <c r="S179" s="528">
        <f t="shared" si="422"/>
        <v>-231.76673916666709</v>
      </c>
      <c r="T179" s="528">
        <f t="shared" si="422"/>
        <v>-255.92112000000003</v>
      </c>
      <c r="U179" s="528">
        <f t="shared" si="422"/>
        <v>3567.8088000000002</v>
      </c>
      <c r="V179" s="528">
        <f t="shared" si="422"/>
        <v>94.285120698033282</v>
      </c>
      <c r="W179" s="600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  <c r="AS179" s="8"/>
      <c r="AT179" s="8"/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  <c r="EM179" s="8"/>
      <c r="EN179" s="8"/>
      <c r="EO179" s="8"/>
      <c r="EP179" s="8"/>
      <c r="EQ179" s="8"/>
      <c r="ER179" s="8"/>
      <c r="ES179" s="8"/>
      <c r="ET179" s="8"/>
      <c r="EU179" s="8"/>
      <c r="EV179" s="8"/>
      <c r="EW179" s="8"/>
      <c r="EX179" s="8"/>
      <c r="EY179" s="8"/>
      <c r="EZ179" s="8"/>
      <c r="FA179" s="8"/>
      <c r="FB179" s="8"/>
      <c r="FC179" s="8"/>
      <c r="FD179" s="8"/>
      <c r="FE179" s="8"/>
      <c r="FF179" s="8"/>
      <c r="FG179" s="8"/>
      <c r="FH179" s="8"/>
      <c r="FI179" s="8"/>
      <c r="FJ179" s="8"/>
      <c r="FK179" s="8"/>
      <c r="FL179" s="8"/>
      <c r="FM179" s="8"/>
      <c r="FN179" s="8"/>
      <c r="FO179" s="8"/>
      <c r="FP179" s="8"/>
      <c r="FQ179" s="8"/>
      <c r="FR179" s="8"/>
      <c r="FS179" s="8"/>
      <c r="FT179" s="8"/>
      <c r="FU179" s="8"/>
      <c r="FV179" s="8"/>
      <c r="FW179" s="8"/>
      <c r="FX179" s="8"/>
      <c r="FY179" s="8"/>
      <c r="FZ179" s="8"/>
      <c r="GA179" s="8"/>
      <c r="GB179" s="8"/>
      <c r="GC179" s="8"/>
      <c r="GD179" s="8"/>
      <c r="GE179" s="8"/>
      <c r="GF179" s="8"/>
      <c r="GG179" s="8"/>
      <c r="GH179" s="8"/>
      <c r="GI179" s="8"/>
      <c r="GJ179" s="8"/>
      <c r="GK179" s="8"/>
      <c r="GL179" s="8"/>
      <c r="GM179" s="8"/>
      <c r="GN179" s="8"/>
      <c r="GO179" s="8"/>
      <c r="GP179" s="8"/>
      <c r="GQ179" s="8"/>
      <c r="GR179" s="8"/>
      <c r="GS179" s="8"/>
      <c r="GT179" s="8"/>
      <c r="GU179" s="8"/>
      <c r="GV179" s="8"/>
      <c r="GW179" s="8"/>
      <c r="GX179" s="8"/>
      <c r="GY179" s="8"/>
      <c r="GZ179" s="8"/>
      <c r="HA179" s="8"/>
      <c r="HB179" s="8"/>
      <c r="HC179" s="8"/>
      <c r="HD179" s="8"/>
      <c r="HE179" s="8"/>
      <c r="HF179" s="8"/>
      <c r="HG179" s="8"/>
      <c r="HH179" s="8"/>
      <c r="HI179" s="8"/>
      <c r="HJ179" s="8"/>
      <c r="HK179" s="8"/>
      <c r="HL179" s="8"/>
      <c r="HM179" s="8"/>
      <c r="HN179" s="8"/>
      <c r="HO179" s="8"/>
      <c r="HP179" s="8"/>
      <c r="HQ179" s="8"/>
      <c r="HR179" s="8"/>
      <c r="HS179" s="8"/>
      <c r="HT179" s="8"/>
      <c r="HU179" s="8"/>
      <c r="HV179" s="8"/>
      <c r="HW179" s="8"/>
      <c r="HX179" s="8"/>
      <c r="HY179" s="8"/>
      <c r="HZ179" s="8"/>
      <c r="IA179" s="8"/>
      <c r="IB179" s="8"/>
      <c r="IC179" s="8"/>
      <c r="ID179" s="8"/>
      <c r="IE179" s="8"/>
      <c r="IF179" s="8"/>
      <c r="IG179" s="8"/>
      <c r="IH179" s="8"/>
      <c r="II179" s="8"/>
      <c r="IJ179" s="8"/>
      <c r="IK179" s="8"/>
      <c r="IL179" s="8"/>
      <c r="IM179" s="8"/>
      <c r="IN179" s="8"/>
      <c r="IO179" s="8"/>
      <c r="IP179" s="8"/>
      <c r="IQ179" s="8"/>
      <c r="IR179" s="8"/>
      <c r="IS179" s="8"/>
      <c r="IT179" s="8"/>
      <c r="IU179" s="8"/>
      <c r="IV179" s="8"/>
      <c r="IW179" s="8"/>
      <c r="IX179" s="8"/>
      <c r="IY179" s="8"/>
    </row>
    <row r="180" spans="1:259" s="6" customFormat="1" ht="30" x14ac:dyDescent="0.25">
      <c r="A180" s="13">
        <v>1</v>
      </c>
      <c r="B180" s="116" t="s">
        <v>43</v>
      </c>
      <c r="C180" s="527">
        <f t="shared" ref="C180:V180" si="427">C168</f>
        <v>1222</v>
      </c>
      <c r="D180" s="527">
        <f t="shared" si="427"/>
        <v>873</v>
      </c>
      <c r="E180" s="527">
        <f t="shared" si="427"/>
        <v>879</v>
      </c>
      <c r="F180" s="527">
        <f t="shared" si="427"/>
        <v>100.6872852233677</v>
      </c>
      <c r="G180" s="528">
        <f t="shared" si="427"/>
        <v>7546</v>
      </c>
      <c r="H180" s="528">
        <f t="shared" ref="H180:I180" si="428">H168</f>
        <v>7546</v>
      </c>
      <c r="I180" s="528">
        <f t="shared" si="428"/>
        <v>7546</v>
      </c>
      <c r="J180" s="528">
        <f t="shared" ref="J180:O180" si="429">J168</f>
        <v>1886.5</v>
      </c>
      <c r="K180" s="528">
        <f t="shared" ref="K180:N180" si="430">K168</f>
        <v>1886.5</v>
      </c>
      <c r="L180" s="528">
        <f t="shared" si="430"/>
        <v>1886.5</v>
      </c>
      <c r="M180" s="528">
        <f t="shared" si="430"/>
        <v>1886.5</v>
      </c>
      <c r="N180" s="528">
        <f t="shared" si="430"/>
        <v>1886.5</v>
      </c>
      <c r="O180" s="528">
        <f t="shared" si="429"/>
        <v>4397.9785000000002</v>
      </c>
      <c r="P180" s="528">
        <f t="shared" ref="P180" si="431">P168</f>
        <v>4188.7484999999997</v>
      </c>
      <c r="Q180" s="528">
        <f t="shared" si="427"/>
        <v>3072.4959166666667</v>
      </c>
      <c r="R180" s="528">
        <f t="shared" si="427"/>
        <v>3040.5908999999997</v>
      </c>
      <c r="S180" s="528">
        <f t="shared" si="427"/>
        <v>-31.905016666667052</v>
      </c>
      <c r="T180" s="528">
        <f t="shared" si="427"/>
        <v>0</v>
      </c>
      <c r="U180" s="528">
        <f t="shared" si="427"/>
        <v>3040.5908999999997</v>
      </c>
      <c r="V180" s="528">
        <f t="shared" si="427"/>
        <v>98.961592870031183</v>
      </c>
      <c r="W180" s="600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  <c r="EM180" s="8"/>
      <c r="EN180" s="8"/>
      <c r="EO180" s="8"/>
      <c r="EP180" s="8"/>
      <c r="EQ180" s="8"/>
      <c r="ER180" s="8"/>
      <c r="ES180" s="8"/>
      <c r="ET180" s="8"/>
      <c r="EU180" s="8"/>
      <c r="EV180" s="8"/>
      <c r="EW180" s="8"/>
      <c r="EX180" s="8"/>
      <c r="EY180" s="8"/>
      <c r="EZ180" s="8"/>
      <c r="FA180" s="8"/>
      <c r="FB180" s="8"/>
      <c r="FC180" s="8"/>
      <c r="FD180" s="8"/>
      <c r="FE180" s="8"/>
      <c r="FF180" s="8"/>
      <c r="FG180" s="8"/>
      <c r="FH180" s="8"/>
      <c r="FI180" s="8"/>
      <c r="FJ180" s="8"/>
      <c r="FK180" s="8"/>
      <c r="FL180" s="8"/>
      <c r="FM180" s="8"/>
      <c r="FN180" s="8"/>
      <c r="FO180" s="8"/>
      <c r="FP180" s="8"/>
      <c r="FQ180" s="8"/>
      <c r="FR180" s="8"/>
      <c r="FS180" s="8"/>
      <c r="FT180" s="8"/>
      <c r="FU180" s="8"/>
      <c r="FV180" s="8"/>
      <c r="FW180" s="8"/>
      <c r="FX180" s="8"/>
      <c r="FY180" s="8"/>
      <c r="FZ180" s="8"/>
      <c r="GA180" s="8"/>
      <c r="GB180" s="8"/>
      <c r="GC180" s="8"/>
      <c r="GD180" s="8"/>
      <c r="GE180" s="8"/>
      <c r="GF180" s="8"/>
      <c r="GG180" s="8"/>
      <c r="GH180" s="8"/>
      <c r="GI180" s="8"/>
      <c r="GJ180" s="8"/>
      <c r="GK180" s="8"/>
      <c r="GL180" s="8"/>
      <c r="GM180" s="8"/>
      <c r="GN180" s="8"/>
      <c r="GO180" s="8"/>
      <c r="GP180" s="8"/>
      <c r="GQ180" s="8"/>
      <c r="GR180" s="8"/>
      <c r="GS180" s="8"/>
      <c r="GT180" s="8"/>
      <c r="GU180" s="8"/>
      <c r="GV180" s="8"/>
      <c r="GW180" s="8"/>
      <c r="GX180" s="8"/>
      <c r="GY180" s="8"/>
      <c r="GZ180" s="8"/>
      <c r="HA180" s="8"/>
      <c r="HB180" s="8"/>
      <c r="HC180" s="8"/>
      <c r="HD180" s="8"/>
      <c r="HE180" s="8"/>
      <c r="HF180" s="8"/>
      <c r="HG180" s="8"/>
      <c r="HH180" s="8"/>
      <c r="HI180" s="8"/>
      <c r="HJ180" s="8"/>
      <c r="HK180" s="8"/>
      <c r="HL180" s="8"/>
      <c r="HM180" s="8"/>
      <c r="HN180" s="8"/>
      <c r="HO180" s="8"/>
      <c r="HP180" s="8"/>
      <c r="HQ180" s="8"/>
      <c r="HR180" s="8"/>
      <c r="HS180" s="8"/>
      <c r="HT180" s="8"/>
      <c r="HU180" s="8"/>
      <c r="HV180" s="8"/>
      <c r="HW180" s="8"/>
      <c r="HX180" s="8"/>
      <c r="HY180" s="8"/>
      <c r="HZ180" s="8"/>
      <c r="IA180" s="8"/>
      <c r="IB180" s="8"/>
      <c r="IC180" s="8"/>
      <c r="ID180" s="8"/>
      <c r="IE180" s="8"/>
      <c r="IF180" s="8"/>
      <c r="IG180" s="8"/>
      <c r="IH180" s="8"/>
      <c r="II180" s="8"/>
      <c r="IJ180" s="8"/>
      <c r="IK180" s="8"/>
      <c r="IL180" s="8"/>
      <c r="IM180" s="8"/>
      <c r="IN180" s="8"/>
      <c r="IO180" s="8"/>
      <c r="IP180" s="8"/>
      <c r="IQ180" s="8"/>
      <c r="IR180" s="8"/>
      <c r="IS180" s="8"/>
      <c r="IT180" s="8"/>
      <c r="IU180" s="8"/>
      <c r="IV180" s="8"/>
      <c r="IW180" s="8"/>
      <c r="IX180" s="8"/>
      <c r="IY180" s="8"/>
    </row>
    <row r="181" spans="1:259" s="6" customFormat="1" ht="30" x14ac:dyDescent="0.25">
      <c r="A181" s="13">
        <v>1</v>
      </c>
      <c r="B181" s="116" t="s">
        <v>44</v>
      </c>
      <c r="C181" s="527">
        <f t="shared" ref="C181:V181" si="432">C169</f>
        <v>367</v>
      </c>
      <c r="D181" s="527">
        <f t="shared" si="432"/>
        <v>262</v>
      </c>
      <c r="E181" s="527">
        <f t="shared" si="432"/>
        <v>277</v>
      </c>
      <c r="F181" s="527">
        <f t="shared" si="432"/>
        <v>105.72519083969465</v>
      </c>
      <c r="G181" s="528">
        <f t="shared" si="432"/>
        <v>1256.376</v>
      </c>
      <c r="H181" s="528">
        <f t="shared" ref="H181:I181" si="433">H169</f>
        <v>1256.376</v>
      </c>
      <c r="I181" s="528">
        <f t="shared" si="433"/>
        <v>1256.376</v>
      </c>
      <c r="J181" s="528">
        <f t="shared" ref="J181:O181" si="434">J169</f>
        <v>314.09399999999999</v>
      </c>
      <c r="K181" s="528">
        <f t="shared" ref="K181:N181" si="435">K169</f>
        <v>314.09399999999999</v>
      </c>
      <c r="L181" s="528">
        <f t="shared" si="435"/>
        <v>314.09399999999999</v>
      </c>
      <c r="M181" s="528">
        <f t="shared" si="435"/>
        <v>314.09399999999999</v>
      </c>
      <c r="N181" s="528">
        <f t="shared" si="435"/>
        <v>314.09399999999999</v>
      </c>
      <c r="O181" s="528">
        <f t="shared" si="434"/>
        <v>732.88599999999997</v>
      </c>
      <c r="P181" s="528">
        <f t="shared" ref="P181" si="436">P169</f>
        <v>698.62119999999993</v>
      </c>
      <c r="Q181" s="528">
        <f t="shared" si="432"/>
        <v>512.0684</v>
      </c>
      <c r="R181" s="528">
        <f t="shared" si="432"/>
        <v>545.46822000000009</v>
      </c>
      <c r="S181" s="528">
        <f t="shared" si="432"/>
        <v>33.399820000000091</v>
      </c>
      <c r="T181" s="528">
        <f t="shared" si="432"/>
        <v>0</v>
      </c>
      <c r="U181" s="528">
        <f t="shared" si="432"/>
        <v>545.46822000000009</v>
      </c>
      <c r="V181" s="528">
        <f t="shared" si="432"/>
        <v>106.52253097437764</v>
      </c>
      <c r="W181" s="600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  <c r="AS181" s="8"/>
      <c r="AT181" s="8"/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  <c r="EM181" s="8"/>
      <c r="EN181" s="8"/>
      <c r="EO181" s="8"/>
      <c r="EP181" s="8"/>
      <c r="EQ181" s="8"/>
      <c r="ER181" s="8"/>
      <c r="ES181" s="8"/>
      <c r="ET181" s="8"/>
      <c r="EU181" s="8"/>
      <c r="EV181" s="8"/>
      <c r="EW181" s="8"/>
      <c r="EX181" s="8"/>
      <c r="EY181" s="8"/>
      <c r="EZ181" s="8"/>
      <c r="FA181" s="8"/>
      <c r="FB181" s="8"/>
      <c r="FC181" s="8"/>
      <c r="FD181" s="8"/>
      <c r="FE181" s="8"/>
      <c r="FF181" s="8"/>
      <c r="FG181" s="8"/>
      <c r="FH181" s="8"/>
      <c r="FI181" s="8"/>
      <c r="FJ181" s="8"/>
      <c r="FK181" s="8"/>
      <c r="FL181" s="8"/>
      <c r="FM181" s="8"/>
      <c r="FN181" s="8"/>
      <c r="FO181" s="8"/>
      <c r="FP181" s="8"/>
      <c r="FQ181" s="8"/>
      <c r="FR181" s="8"/>
      <c r="FS181" s="8"/>
      <c r="FT181" s="8"/>
      <c r="FU181" s="8"/>
      <c r="FV181" s="8"/>
      <c r="FW181" s="8"/>
      <c r="FX181" s="8"/>
      <c r="FY181" s="8"/>
      <c r="FZ181" s="8"/>
      <c r="GA181" s="8"/>
      <c r="GB181" s="8"/>
      <c r="GC181" s="8"/>
      <c r="GD181" s="8"/>
      <c r="GE181" s="8"/>
      <c r="GF181" s="8"/>
      <c r="GG181" s="8"/>
      <c r="GH181" s="8"/>
      <c r="GI181" s="8"/>
      <c r="GJ181" s="8"/>
      <c r="GK181" s="8"/>
      <c r="GL181" s="8"/>
      <c r="GM181" s="8"/>
      <c r="GN181" s="8"/>
      <c r="GO181" s="8"/>
      <c r="GP181" s="8"/>
      <c r="GQ181" s="8"/>
      <c r="GR181" s="8"/>
      <c r="GS181" s="8"/>
      <c r="GT181" s="8"/>
      <c r="GU181" s="8"/>
      <c r="GV181" s="8"/>
      <c r="GW181" s="8"/>
      <c r="GX181" s="8"/>
      <c r="GY181" s="8"/>
      <c r="GZ181" s="8"/>
      <c r="HA181" s="8"/>
      <c r="HB181" s="8"/>
      <c r="HC181" s="8"/>
      <c r="HD181" s="8"/>
      <c r="HE181" s="8"/>
      <c r="HF181" s="8"/>
      <c r="HG181" s="8"/>
      <c r="HH181" s="8"/>
      <c r="HI181" s="8"/>
      <c r="HJ181" s="8"/>
      <c r="HK181" s="8"/>
      <c r="HL181" s="8"/>
      <c r="HM181" s="8"/>
      <c r="HN181" s="8"/>
      <c r="HO181" s="8"/>
      <c r="HP181" s="8"/>
      <c r="HQ181" s="8"/>
      <c r="HR181" s="8"/>
      <c r="HS181" s="8"/>
      <c r="HT181" s="8"/>
      <c r="HU181" s="8"/>
      <c r="HV181" s="8"/>
      <c r="HW181" s="8"/>
      <c r="HX181" s="8"/>
      <c r="HY181" s="8"/>
      <c r="HZ181" s="8"/>
      <c r="IA181" s="8"/>
      <c r="IB181" s="8"/>
      <c r="IC181" s="8"/>
      <c r="ID181" s="8"/>
      <c r="IE181" s="8"/>
      <c r="IF181" s="8"/>
      <c r="IG181" s="8"/>
      <c r="IH181" s="8"/>
      <c r="II181" s="8"/>
      <c r="IJ181" s="8"/>
      <c r="IK181" s="8"/>
      <c r="IL181" s="8"/>
      <c r="IM181" s="8"/>
      <c r="IN181" s="8"/>
      <c r="IO181" s="8"/>
      <c r="IP181" s="8"/>
      <c r="IQ181" s="8"/>
      <c r="IR181" s="8"/>
      <c r="IS181" s="8"/>
      <c r="IT181" s="8"/>
      <c r="IU181" s="8"/>
      <c r="IV181" s="8"/>
      <c r="IW181" s="8"/>
      <c r="IX181" s="8"/>
      <c r="IY181" s="8"/>
    </row>
    <row r="182" spans="1:259" s="6" customFormat="1" ht="30" x14ac:dyDescent="0.25">
      <c r="A182" s="13">
        <v>1</v>
      </c>
      <c r="B182" s="116" t="s">
        <v>68</v>
      </c>
      <c r="C182" s="527">
        <f t="shared" ref="C182:V182" si="437">C170</f>
        <v>11</v>
      </c>
      <c r="D182" s="527">
        <f t="shared" si="437"/>
        <v>8</v>
      </c>
      <c r="E182" s="527">
        <f t="shared" si="437"/>
        <v>0</v>
      </c>
      <c r="F182" s="527">
        <f t="shared" si="437"/>
        <v>0</v>
      </c>
      <c r="G182" s="528">
        <f t="shared" si="437"/>
        <v>154.1934</v>
      </c>
      <c r="H182" s="528">
        <f t="shared" ref="H182:I182" si="438">H170</f>
        <v>154.1934</v>
      </c>
      <c r="I182" s="528">
        <f t="shared" si="438"/>
        <v>154.1934</v>
      </c>
      <c r="J182" s="528">
        <f t="shared" ref="J182:O182" si="439">J170</f>
        <v>38.548349999999999</v>
      </c>
      <c r="K182" s="528">
        <f t="shared" ref="K182:N182" si="440">K170</f>
        <v>38.548349999999999</v>
      </c>
      <c r="L182" s="528">
        <f t="shared" si="440"/>
        <v>38.548349999999999</v>
      </c>
      <c r="M182" s="528">
        <f t="shared" si="440"/>
        <v>38.548349999999999</v>
      </c>
      <c r="N182" s="528">
        <f t="shared" si="440"/>
        <v>38.548349999999999</v>
      </c>
      <c r="O182" s="528">
        <f t="shared" si="439"/>
        <v>92.516040000000004</v>
      </c>
      <c r="P182" s="528">
        <f t="shared" ref="P182" si="441">P170</f>
        <v>84.806370000000001</v>
      </c>
      <c r="Q182" s="528">
        <f t="shared" si="437"/>
        <v>62.962305000000001</v>
      </c>
      <c r="R182" s="528">
        <f t="shared" si="437"/>
        <v>0</v>
      </c>
      <c r="S182" s="528">
        <f t="shared" si="437"/>
        <v>-62.962305000000001</v>
      </c>
      <c r="T182" s="528">
        <f t="shared" si="437"/>
        <v>-52.496639999999999</v>
      </c>
      <c r="U182" s="528">
        <f t="shared" si="437"/>
        <v>-52.496639999999999</v>
      </c>
      <c r="V182" s="528">
        <f t="shared" si="437"/>
        <v>0</v>
      </c>
      <c r="W182" s="600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  <c r="AS182" s="8"/>
      <c r="AT182" s="8"/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  <c r="EM182" s="8"/>
      <c r="EN182" s="8"/>
      <c r="EO182" s="8"/>
      <c r="EP182" s="8"/>
      <c r="EQ182" s="8"/>
      <c r="ER182" s="8"/>
      <c r="ES182" s="8"/>
      <c r="ET182" s="8"/>
      <c r="EU182" s="8"/>
      <c r="EV182" s="8"/>
      <c r="EW182" s="8"/>
      <c r="EX182" s="8"/>
      <c r="EY182" s="8"/>
      <c r="EZ182" s="8"/>
      <c r="FA182" s="8"/>
      <c r="FB182" s="8"/>
      <c r="FC182" s="8"/>
      <c r="FD182" s="8"/>
      <c r="FE182" s="8"/>
      <c r="FF182" s="8"/>
      <c r="FG182" s="8"/>
      <c r="FH182" s="8"/>
      <c r="FI182" s="8"/>
      <c r="FJ182" s="8"/>
      <c r="FK182" s="8"/>
      <c r="FL182" s="8"/>
      <c r="FM182" s="8"/>
      <c r="FN182" s="8"/>
      <c r="FO182" s="8"/>
      <c r="FP182" s="8"/>
      <c r="FQ182" s="8"/>
      <c r="FR182" s="8"/>
      <c r="FS182" s="8"/>
      <c r="FT182" s="8"/>
      <c r="FU182" s="8"/>
      <c r="FV182" s="8"/>
      <c r="FW182" s="8"/>
      <c r="FX182" s="8"/>
      <c r="FY182" s="8"/>
      <c r="FZ182" s="8"/>
      <c r="GA182" s="8"/>
      <c r="GB182" s="8"/>
      <c r="GC182" s="8"/>
      <c r="GD182" s="8"/>
      <c r="GE182" s="8"/>
      <c r="GF182" s="8"/>
      <c r="GG182" s="8"/>
      <c r="GH182" s="8"/>
      <c r="GI182" s="8"/>
      <c r="GJ182" s="8"/>
      <c r="GK182" s="8"/>
      <c r="GL182" s="8"/>
      <c r="GM182" s="8"/>
      <c r="GN182" s="8"/>
      <c r="GO182" s="8"/>
      <c r="GP182" s="8"/>
      <c r="GQ182" s="8"/>
      <c r="GR182" s="8"/>
      <c r="GS182" s="8"/>
      <c r="GT182" s="8"/>
      <c r="GU182" s="8"/>
      <c r="GV182" s="8"/>
      <c r="GW182" s="8"/>
      <c r="GX182" s="8"/>
      <c r="GY182" s="8"/>
      <c r="GZ182" s="8"/>
      <c r="HA182" s="8"/>
      <c r="HB182" s="8"/>
      <c r="HC182" s="8"/>
      <c r="HD182" s="8"/>
      <c r="HE182" s="8"/>
      <c r="HF182" s="8"/>
      <c r="HG182" s="8"/>
      <c r="HH182" s="8"/>
      <c r="HI182" s="8"/>
      <c r="HJ182" s="8"/>
      <c r="HK182" s="8"/>
      <c r="HL182" s="8"/>
      <c r="HM182" s="8"/>
      <c r="HN182" s="8"/>
      <c r="HO182" s="8"/>
      <c r="HP182" s="8"/>
      <c r="HQ182" s="8"/>
      <c r="HR182" s="8"/>
      <c r="HS182" s="8"/>
      <c r="HT182" s="8"/>
      <c r="HU182" s="8"/>
      <c r="HV182" s="8"/>
      <c r="HW182" s="8"/>
      <c r="HX182" s="8"/>
      <c r="HY182" s="8"/>
      <c r="HZ182" s="8"/>
      <c r="IA182" s="8"/>
      <c r="IB182" s="8"/>
      <c r="IC182" s="8"/>
      <c r="ID182" s="8"/>
      <c r="IE182" s="8"/>
      <c r="IF182" s="8"/>
      <c r="IG182" s="8"/>
      <c r="IH182" s="8"/>
      <c r="II182" s="8"/>
      <c r="IJ182" s="8"/>
      <c r="IK182" s="8"/>
      <c r="IL182" s="8"/>
      <c r="IM182" s="8"/>
      <c r="IN182" s="8"/>
      <c r="IO182" s="8"/>
      <c r="IP182" s="8"/>
      <c r="IQ182" s="8"/>
      <c r="IR182" s="8"/>
      <c r="IS182" s="8"/>
      <c r="IT182" s="8"/>
      <c r="IU182" s="8"/>
      <c r="IV182" s="8"/>
      <c r="IW182" s="8"/>
      <c r="IX182" s="8"/>
      <c r="IY182" s="8"/>
    </row>
    <row r="183" spans="1:259" s="6" customFormat="1" ht="30" x14ac:dyDescent="0.25">
      <c r="A183" s="13">
        <v>1</v>
      </c>
      <c r="B183" s="116" t="s">
        <v>69</v>
      </c>
      <c r="C183" s="527">
        <f t="shared" ref="C183:V183" si="442">C171</f>
        <v>72</v>
      </c>
      <c r="D183" s="527">
        <f t="shared" si="442"/>
        <v>51</v>
      </c>
      <c r="E183" s="527">
        <f t="shared" si="442"/>
        <v>31</v>
      </c>
      <c r="F183" s="527">
        <f t="shared" si="442"/>
        <v>60.784313725490193</v>
      </c>
      <c r="G183" s="528">
        <f t="shared" si="442"/>
        <v>1002.2570999999999</v>
      </c>
      <c r="H183" s="528">
        <f t="shared" ref="H183:I183" si="443">H171</f>
        <v>1002.2570999999999</v>
      </c>
      <c r="I183" s="528">
        <f t="shared" si="443"/>
        <v>1002.2570999999999</v>
      </c>
      <c r="J183" s="528">
        <f t="shared" ref="J183:O183" si="444">J171</f>
        <v>250.56427499999998</v>
      </c>
      <c r="K183" s="528">
        <f t="shared" ref="K183:N183" si="445">K171</f>
        <v>250.56427499999998</v>
      </c>
      <c r="L183" s="528">
        <f t="shared" si="445"/>
        <v>250.56427499999998</v>
      </c>
      <c r="M183" s="528">
        <f t="shared" si="445"/>
        <v>250.56427499999998</v>
      </c>
      <c r="N183" s="528">
        <f t="shared" si="445"/>
        <v>250.56427499999998</v>
      </c>
      <c r="O183" s="528">
        <f t="shared" si="444"/>
        <v>585.93492000000003</v>
      </c>
      <c r="P183" s="528">
        <f t="shared" ref="P183" si="446">P171</f>
        <v>555.09623999999997</v>
      </c>
      <c r="Q183" s="528">
        <f t="shared" si="442"/>
        <v>407.9700375000001</v>
      </c>
      <c r="R183" s="528">
        <f t="shared" si="442"/>
        <v>237.67079999999999</v>
      </c>
      <c r="S183" s="528">
        <f t="shared" si="442"/>
        <v>-170.29923750000012</v>
      </c>
      <c r="T183" s="528">
        <f t="shared" si="442"/>
        <v>-203.42448000000002</v>
      </c>
      <c r="U183" s="528">
        <f t="shared" si="442"/>
        <v>34.246319999999976</v>
      </c>
      <c r="V183" s="528">
        <f t="shared" si="442"/>
        <v>58.256925301775361</v>
      </c>
      <c r="W183" s="600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  <c r="AS183" s="8"/>
      <c r="AT183" s="8"/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  <c r="EM183" s="8"/>
      <c r="EN183" s="8"/>
      <c r="EO183" s="8"/>
      <c r="EP183" s="8"/>
      <c r="EQ183" s="8"/>
      <c r="ER183" s="8"/>
      <c r="ES183" s="8"/>
      <c r="ET183" s="8"/>
      <c r="EU183" s="8"/>
      <c r="EV183" s="8"/>
      <c r="EW183" s="8"/>
      <c r="EX183" s="8"/>
      <c r="EY183" s="8"/>
      <c r="EZ183" s="8"/>
      <c r="FA183" s="8"/>
      <c r="FB183" s="8"/>
      <c r="FC183" s="8"/>
      <c r="FD183" s="8"/>
      <c r="FE183" s="8"/>
      <c r="FF183" s="8"/>
      <c r="FG183" s="8"/>
      <c r="FH183" s="8"/>
      <c r="FI183" s="8"/>
      <c r="FJ183" s="8"/>
      <c r="FK183" s="8"/>
      <c r="FL183" s="8"/>
      <c r="FM183" s="8"/>
      <c r="FN183" s="8"/>
      <c r="FO183" s="8"/>
      <c r="FP183" s="8"/>
      <c r="FQ183" s="8"/>
      <c r="FR183" s="8"/>
      <c r="FS183" s="8"/>
      <c r="FT183" s="8"/>
      <c r="FU183" s="8"/>
      <c r="FV183" s="8"/>
      <c r="FW183" s="8"/>
      <c r="FX183" s="8"/>
      <c r="FY183" s="8"/>
      <c r="FZ183" s="8"/>
      <c r="GA183" s="8"/>
      <c r="GB183" s="8"/>
      <c r="GC183" s="8"/>
      <c r="GD183" s="8"/>
      <c r="GE183" s="8"/>
      <c r="GF183" s="8"/>
      <c r="GG183" s="8"/>
      <c r="GH183" s="8"/>
      <c r="GI183" s="8"/>
      <c r="GJ183" s="8"/>
      <c r="GK183" s="8"/>
      <c r="GL183" s="8"/>
      <c r="GM183" s="8"/>
      <c r="GN183" s="8"/>
      <c r="GO183" s="8"/>
      <c r="GP183" s="8"/>
      <c r="GQ183" s="8"/>
      <c r="GR183" s="8"/>
      <c r="GS183" s="8"/>
      <c r="GT183" s="8"/>
      <c r="GU183" s="8"/>
      <c r="GV183" s="8"/>
      <c r="GW183" s="8"/>
      <c r="GX183" s="8"/>
      <c r="GY183" s="8"/>
      <c r="GZ183" s="8"/>
      <c r="HA183" s="8"/>
      <c r="HB183" s="8"/>
      <c r="HC183" s="8"/>
      <c r="HD183" s="8"/>
      <c r="HE183" s="8"/>
      <c r="HF183" s="8"/>
      <c r="HG183" s="8"/>
      <c r="HH183" s="8"/>
      <c r="HI183" s="8"/>
      <c r="HJ183" s="8"/>
      <c r="HK183" s="8"/>
      <c r="HL183" s="8"/>
      <c r="HM183" s="8"/>
      <c r="HN183" s="8"/>
      <c r="HO183" s="8"/>
      <c r="HP183" s="8"/>
      <c r="HQ183" s="8"/>
      <c r="HR183" s="8"/>
      <c r="HS183" s="8"/>
      <c r="HT183" s="8"/>
      <c r="HU183" s="8"/>
      <c r="HV183" s="8"/>
      <c r="HW183" s="8"/>
      <c r="HX183" s="8"/>
      <c r="HY183" s="8"/>
      <c r="HZ183" s="8"/>
      <c r="IA183" s="8"/>
      <c r="IB183" s="8"/>
      <c r="IC183" s="8"/>
      <c r="ID183" s="8"/>
      <c r="IE183" s="8"/>
      <c r="IF183" s="8"/>
      <c r="IG183" s="8"/>
      <c r="IH183" s="8"/>
      <c r="II183" s="8"/>
      <c r="IJ183" s="8"/>
      <c r="IK183" s="8"/>
      <c r="IL183" s="8"/>
      <c r="IM183" s="8"/>
      <c r="IN183" s="8"/>
      <c r="IO183" s="8"/>
      <c r="IP183" s="8"/>
      <c r="IQ183" s="8"/>
      <c r="IR183" s="8"/>
      <c r="IS183" s="8"/>
      <c r="IT183" s="8"/>
      <c r="IU183" s="8"/>
      <c r="IV183" s="8"/>
      <c r="IW183" s="8"/>
      <c r="IX183" s="8"/>
      <c r="IY183" s="8"/>
    </row>
    <row r="184" spans="1:259" s="6" customFormat="1" ht="30" x14ac:dyDescent="0.25">
      <c r="A184" s="13">
        <v>1</v>
      </c>
      <c r="B184" s="117" t="s">
        <v>66</v>
      </c>
      <c r="C184" s="527">
        <f t="shared" ref="C184:V184" si="447">C172</f>
        <v>2778</v>
      </c>
      <c r="D184" s="527">
        <f t="shared" si="447"/>
        <v>1984</v>
      </c>
      <c r="E184" s="527">
        <f t="shared" si="447"/>
        <v>326</v>
      </c>
      <c r="F184" s="527">
        <f t="shared" si="447"/>
        <v>16.431451612903224</v>
      </c>
      <c r="G184" s="528">
        <f t="shared" si="447"/>
        <v>13578.785</v>
      </c>
      <c r="H184" s="528">
        <f t="shared" ref="H184:I184" si="448">H172</f>
        <v>13578.785</v>
      </c>
      <c r="I184" s="528">
        <f t="shared" si="448"/>
        <v>13578.785</v>
      </c>
      <c r="J184" s="528">
        <f t="shared" ref="J184:O184" si="449">J172</f>
        <v>3394.69625</v>
      </c>
      <c r="K184" s="528">
        <f t="shared" ref="K184:N184" si="450">K172</f>
        <v>3394.69625</v>
      </c>
      <c r="L184" s="528">
        <f t="shared" si="450"/>
        <v>3394.69625</v>
      </c>
      <c r="M184" s="528">
        <f t="shared" si="450"/>
        <v>3394.69625</v>
      </c>
      <c r="N184" s="528">
        <f t="shared" si="450"/>
        <v>3394.69625</v>
      </c>
      <c r="O184" s="528">
        <f t="shared" si="449"/>
        <v>7920.9578999999994</v>
      </c>
      <c r="P184" s="528">
        <f t="shared" ref="P184" si="451">P172</f>
        <v>7544.0068899999997</v>
      </c>
      <c r="Q184" s="528">
        <f t="shared" si="447"/>
        <v>5532.1767383333345</v>
      </c>
      <c r="R184" s="528">
        <f t="shared" si="447"/>
        <v>466.55611999999996</v>
      </c>
      <c r="S184" s="528">
        <f t="shared" si="447"/>
        <v>-5065.6206183333343</v>
      </c>
      <c r="T184" s="528">
        <f t="shared" si="447"/>
        <v>-147.85060000000001</v>
      </c>
      <c r="U184" s="528">
        <f t="shared" si="447"/>
        <v>318.70551999999998</v>
      </c>
      <c r="V184" s="528">
        <f t="shared" si="447"/>
        <v>8.4334999055102173</v>
      </c>
      <c r="W184" s="600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  <c r="EM184" s="8"/>
      <c r="EN184" s="8"/>
      <c r="EO184" s="8"/>
      <c r="EP184" s="8"/>
      <c r="EQ184" s="8"/>
      <c r="ER184" s="8"/>
      <c r="ES184" s="8"/>
      <c r="ET184" s="8"/>
      <c r="EU184" s="8"/>
      <c r="EV184" s="8"/>
      <c r="EW184" s="8"/>
      <c r="EX184" s="8"/>
      <c r="EY184" s="8"/>
      <c r="EZ184" s="8"/>
      <c r="FA184" s="8"/>
      <c r="FB184" s="8"/>
      <c r="FC184" s="8"/>
      <c r="FD184" s="8"/>
      <c r="FE184" s="8"/>
      <c r="FF184" s="8"/>
      <c r="FG184" s="8"/>
      <c r="FH184" s="8"/>
      <c r="FI184" s="8"/>
      <c r="FJ184" s="8"/>
      <c r="FK184" s="8"/>
      <c r="FL184" s="8"/>
      <c r="FM184" s="8"/>
      <c r="FN184" s="8"/>
      <c r="FO184" s="8"/>
      <c r="FP184" s="8"/>
      <c r="FQ184" s="8"/>
      <c r="FR184" s="8"/>
      <c r="FS184" s="8"/>
      <c r="FT184" s="8"/>
      <c r="FU184" s="8"/>
      <c r="FV184" s="8"/>
      <c r="FW184" s="8"/>
      <c r="FX184" s="8"/>
      <c r="FY184" s="8"/>
      <c r="FZ184" s="8"/>
      <c r="GA184" s="8"/>
      <c r="GB184" s="8"/>
      <c r="GC184" s="8"/>
      <c r="GD184" s="8"/>
      <c r="GE184" s="8"/>
      <c r="GF184" s="8"/>
      <c r="GG184" s="8"/>
      <c r="GH184" s="8"/>
      <c r="GI184" s="8"/>
      <c r="GJ184" s="8"/>
      <c r="GK184" s="8"/>
      <c r="GL184" s="8"/>
      <c r="GM184" s="8"/>
      <c r="GN184" s="8"/>
      <c r="GO184" s="8"/>
      <c r="GP184" s="8"/>
      <c r="GQ184" s="8"/>
      <c r="GR184" s="8"/>
      <c r="GS184" s="8"/>
      <c r="GT184" s="8"/>
      <c r="GU184" s="8"/>
      <c r="GV184" s="8"/>
      <c r="GW184" s="8"/>
      <c r="GX184" s="8"/>
      <c r="GY184" s="8"/>
      <c r="GZ184" s="8"/>
      <c r="HA184" s="8"/>
      <c r="HB184" s="8"/>
      <c r="HC184" s="8"/>
      <c r="HD184" s="8"/>
      <c r="HE184" s="8"/>
      <c r="HF184" s="8"/>
      <c r="HG184" s="8"/>
      <c r="HH184" s="8"/>
      <c r="HI184" s="8"/>
      <c r="HJ184" s="8"/>
      <c r="HK184" s="8"/>
      <c r="HL184" s="8"/>
      <c r="HM184" s="8"/>
      <c r="HN184" s="8"/>
      <c r="HO184" s="8"/>
      <c r="HP184" s="8"/>
      <c r="HQ184" s="8"/>
      <c r="HR184" s="8"/>
      <c r="HS184" s="8"/>
      <c r="HT184" s="8"/>
      <c r="HU184" s="8"/>
      <c r="HV184" s="8"/>
      <c r="HW184" s="8"/>
      <c r="HX184" s="8"/>
      <c r="HY184" s="8"/>
      <c r="HZ184" s="8"/>
      <c r="IA184" s="8"/>
      <c r="IB184" s="8"/>
      <c r="IC184" s="8"/>
      <c r="ID184" s="8"/>
      <c r="IE184" s="8"/>
      <c r="IF184" s="8"/>
      <c r="IG184" s="8"/>
      <c r="IH184" s="8"/>
      <c r="II184" s="8"/>
      <c r="IJ184" s="8"/>
      <c r="IK184" s="8"/>
      <c r="IL184" s="8"/>
      <c r="IM184" s="8"/>
      <c r="IN184" s="8"/>
      <c r="IO184" s="8"/>
      <c r="IP184" s="8"/>
      <c r="IQ184" s="8"/>
      <c r="IR184" s="8"/>
      <c r="IS184" s="8"/>
      <c r="IT184" s="8"/>
      <c r="IU184" s="8"/>
      <c r="IV184" s="8"/>
      <c r="IW184" s="8"/>
      <c r="IX184" s="8"/>
      <c r="IY184" s="8"/>
    </row>
    <row r="185" spans="1:259" s="6" customFormat="1" ht="30" x14ac:dyDescent="0.25">
      <c r="A185" s="13">
        <v>1</v>
      </c>
      <c r="B185" s="116" t="s">
        <v>62</v>
      </c>
      <c r="C185" s="527">
        <f t="shared" ref="C185:V185" si="452">C173</f>
        <v>555</v>
      </c>
      <c r="D185" s="527">
        <f t="shared" si="452"/>
        <v>396</v>
      </c>
      <c r="E185" s="527">
        <f t="shared" si="452"/>
        <v>235</v>
      </c>
      <c r="F185" s="527">
        <f t="shared" si="452"/>
        <v>59.343434343434339</v>
      </c>
      <c r="G185" s="528">
        <f t="shared" si="452"/>
        <v>1414</v>
      </c>
      <c r="H185" s="528">
        <f t="shared" ref="H185:I185" si="453">H173</f>
        <v>1414</v>
      </c>
      <c r="I185" s="528">
        <f t="shared" si="453"/>
        <v>1414</v>
      </c>
      <c r="J185" s="528">
        <f t="shared" ref="J185:O185" si="454">J173</f>
        <v>353.5</v>
      </c>
      <c r="K185" s="528">
        <f t="shared" ref="K185:N185" si="455">K173</f>
        <v>353.5</v>
      </c>
      <c r="L185" s="528">
        <f t="shared" si="455"/>
        <v>353.5</v>
      </c>
      <c r="M185" s="528">
        <f t="shared" si="455"/>
        <v>353.5</v>
      </c>
      <c r="N185" s="528">
        <f t="shared" si="455"/>
        <v>353.5</v>
      </c>
      <c r="O185" s="528">
        <f t="shared" si="454"/>
        <v>823.23340000000007</v>
      </c>
      <c r="P185" s="528">
        <f t="shared" ref="P185" si="456">P173</f>
        <v>783.64139999999998</v>
      </c>
      <c r="Q185" s="528">
        <f t="shared" si="452"/>
        <v>575.16936666666663</v>
      </c>
      <c r="R185" s="528">
        <f t="shared" si="452"/>
        <v>348.30127999999996</v>
      </c>
      <c r="S185" s="528">
        <f t="shared" si="452"/>
        <v>-226.86808666666667</v>
      </c>
      <c r="T185" s="528">
        <f t="shared" si="452"/>
        <v>0</v>
      </c>
      <c r="U185" s="528">
        <f t="shared" si="452"/>
        <v>348.30127999999996</v>
      </c>
      <c r="V185" s="528">
        <f t="shared" si="452"/>
        <v>60.556298750495571</v>
      </c>
      <c r="W185" s="600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  <c r="EM185" s="8"/>
      <c r="EN185" s="8"/>
      <c r="EO185" s="8"/>
      <c r="EP185" s="8"/>
      <c r="EQ185" s="8"/>
      <c r="ER185" s="8"/>
      <c r="ES185" s="8"/>
      <c r="ET185" s="8"/>
      <c r="EU185" s="8"/>
      <c r="EV185" s="8"/>
      <c r="EW185" s="8"/>
      <c r="EX185" s="8"/>
      <c r="EY185" s="8"/>
      <c r="EZ185" s="8"/>
      <c r="FA185" s="8"/>
      <c r="FB185" s="8"/>
      <c r="FC185" s="8"/>
      <c r="FD185" s="8"/>
      <c r="FE185" s="8"/>
      <c r="FF185" s="8"/>
      <c r="FG185" s="8"/>
      <c r="FH185" s="8"/>
      <c r="FI185" s="8"/>
      <c r="FJ185" s="8"/>
      <c r="FK185" s="8"/>
      <c r="FL185" s="8"/>
      <c r="FM185" s="8"/>
      <c r="FN185" s="8"/>
      <c r="FO185" s="8"/>
      <c r="FP185" s="8"/>
      <c r="FQ185" s="8"/>
      <c r="FR185" s="8"/>
      <c r="FS185" s="8"/>
      <c r="FT185" s="8"/>
      <c r="FU185" s="8"/>
      <c r="FV185" s="8"/>
      <c r="FW185" s="8"/>
      <c r="FX185" s="8"/>
      <c r="FY185" s="8"/>
      <c r="FZ185" s="8"/>
      <c r="GA185" s="8"/>
      <c r="GB185" s="8"/>
      <c r="GC185" s="8"/>
      <c r="GD185" s="8"/>
      <c r="GE185" s="8"/>
      <c r="GF185" s="8"/>
      <c r="GG185" s="8"/>
      <c r="GH185" s="8"/>
      <c r="GI185" s="8"/>
      <c r="GJ185" s="8"/>
      <c r="GK185" s="8"/>
      <c r="GL185" s="8"/>
      <c r="GM185" s="8"/>
      <c r="GN185" s="8"/>
      <c r="GO185" s="8"/>
      <c r="GP185" s="8"/>
      <c r="GQ185" s="8"/>
      <c r="GR185" s="8"/>
      <c r="GS185" s="8"/>
      <c r="GT185" s="8"/>
      <c r="GU185" s="8"/>
      <c r="GV185" s="8"/>
      <c r="GW185" s="8"/>
      <c r="GX185" s="8"/>
      <c r="GY185" s="8"/>
      <c r="GZ185" s="8"/>
      <c r="HA185" s="8"/>
      <c r="HB185" s="8"/>
      <c r="HC185" s="8"/>
      <c r="HD185" s="8"/>
      <c r="HE185" s="8"/>
      <c r="HF185" s="8"/>
      <c r="HG185" s="8"/>
      <c r="HH185" s="8"/>
      <c r="HI185" s="8"/>
      <c r="HJ185" s="8"/>
      <c r="HK185" s="8"/>
      <c r="HL185" s="8"/>
      <c r="HM185" s="8"/>
      <c r="HN185" s="8"/>
      <c r="HO185" s="8"/>
      <c r="HP185" s="8"/>
      <c r="HQ185" s="8"/>
      <c r="HR185" s="8"/>
      <c r="HS185" s="8"/>
      <c r="HT185" s="8"/>
      <c r="HU185" s="8"/>
      <c r="HV185" s="8"/>
      <c r="HW185" s="8"/>
      <c r="HX185" s="8"/>
      <c r="HY185" s="8"/>
      <c r="HZ185" s="8"/>
      <c r="IA185" s="8"/>
      <c r="IB185" s="8"/>
      <c r="IC185" s="8"/>
      <c r="ID185" s="8"/>
      <c r="IE185" s="8"/>
      <c r="IF185" s="8"/>
      <c r="IG185" s="8"/>
      <c r="IH185" s="8"/>
      <c r="II185" s="8"/>
      <c r="IJ185" s="8"/>
      <c r="IK185" s="8"/>
      <c r="IL185" s="8"/>
      <c r="IM185" s="8"/>
      <c r="IN185" s="8"/>
      <c r="IO185" s="8"/>
      <c r="IP185" s="8"/>
      <c r="IQ185" s="8"/>
      <c r="IR185" s="8"/>
      <c r="IS185" s="8"/>
      <c r="IT185" s="8"/>
      <c r="IU185" s="8"/>
      <c r="IV185" s="8"/>
      <c r="IW185" s="8"/>
      <c r="IX185" s="8"/>
      <c r="IY185" s="8"/>
    </row>
    <row r="186" spans="1:259" s="6" customFormat="1" ht="45" x14ac:dyDescent="0.25">
      <c r="A186" s="13"/>
      <c r="B186" s="116" t="s">
        <v>89</v>
      </c>
      <c r="C186" s="527">
        <f t="shared" ref="C186:V186" si="457">C174</f>
        <v>0</v>
      </c>
      <c r="D186" s="527">
        <f t="shared" si="457"/>
        <v>0</v>
      </c>
      <c r="E186" s="527">
        <f t="shared" si="457"/>
        <v>0</v>
      </c>
      <c r="F186" s="527">
        <f t="shared" si="457"/>
        <v>0</v>
      </c>
      <c r="G186" s="527">
        <f t="shared" si="457"/>
        <v>0</v>
      </c>
      <c r="H186" s="527">
        <f t="shared" ref="H186:I186" si="458">H174</f>
        <v>0</v>
      </c>
      <c r="I186" s="527">
        <f t="shared" si="458"/>
        <v>0</v>
      </c>
      <c r="J186" s="527">
        <f t="shared" ref="J186:O186" si="459">J174</f>
        <v>0</v>
      </c>
      <c r="K186" s="527">
        <f t="shared" ref="K186:N186" si="460">K174</f>
        <v>0</v>
      </c>
      <c r="L186" s="527">
        <f t="shared" si="460"/>
        <v>0</v>
      </c>
      <c r="M186" s="527">
        <f t="shared" si="460"/>
        <v>0</v>
      </c>
      <c r="N186" s="527">
        <f t="shared" si="460"/>
        <v>0</v>
      </c>
      <c r="O186" s="527">
        <f t="shared" si="459"/>
        <v>0</v>
      </c>
      <c r="P186" s="527">
        <f t="shared" ref="P186" si="461">P174</f>
        <v>0</v>
      </c>
      <c r="Q186" s="527">
        <f t="shared" si="457"/>
        <v>0</v>
      </c>
      <c r="R186" s="527">
        <f t="shared" si="457"/>
        <v>0</v>
      </c>
      <c r="S186" s="527">
        <f t="shared" si="457"/>
        <v>0</v>
      </c>
      <c r="T186" s="527">
        <f t="shared" si="457"/>
        <v>0</v>
      </c>
      <c r="U186" s="527">
        <f t="shared" si="457"/>
        <v>0</v>
      </c>
      <c r="V186" s="527">
        <f t="shared" si="457"/>
        <v>0</v>
      </c>
      <c r="W186" s="600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  <c r="EM186" s="8"/>
      <c r="EN186" s="8"/>
      <c r="EO186" s="8"/>
      <c r="EP186" s="8"/>
      <c r="EQ186" s="8"/>
      <c r="ER186" s="8"/>
      <c r="ES186" s="8"/>
      <c r="ET186" s="8"/>
      <c r="EU186" s="8"/>
      <c r="EV186" s="8"/>
      <c r="EW186" s="8"/>
      <c r="EX186" s="8"/>
      <c r="EY186" s="8"/>
      <c r="EZ186" s="8"/>
      <c r="FA186" s="8"/>
      <c r="FB186" s="8"/>
      <c r="FC186" s="8"/>
      <c r="FD186" s="8"/>
      <c r="FE186" s="8"/>
      <c r="FF186" s="8"/>
      <c r="FG186" s="8"/>
      <c r="FH186" s="8"/>
      <c r="FI186" s="8"/>
      <c r="FJ186" s="8"/>
      <c r="FK186" s="8"/>
      <c r="FL186" s="8"/>
      <c r="FM186" s="8"/>
      <c r="FN186" s="8"/>
      <c r="FO186" s="8"/>
      <c r="FP186" s="8"/>
      <c r="FQ186" s="8"/>
      <c r="FR186" s="8"/>
      <c r="FS186" s="8"/>
      <c r="FT186" s="8"/>
      <c r="FU186" s="8"/>
      <c r="FV186" s="8"/>
      <c r="FW186" s="8"/>
      <c r="FX186" s="8"/>
      <c r="FY186" s="8"/>
      <c r="FZ186" s="8"/>
      <c r="GA186" s="8"/>
      <c r="GB186" s="8"/>
      <c r="GC186" s="8"/>
      <c r="GD186" s="8"/>
      <c r="GE186" s="8"/>
      <c r="GF186" s="8"/>
      <c r="GG186" s="8"/>
      <c r="GH186" s="8"/>
      <c r="GI186" s="8"/>
      <c r="GJ186" s="8"/>
      <c r="GK186" s="8"/>
      <c r="GL186" s="8"/>
      <c r="GM186" s="8"/>
      <c r="GN186" s="8"/>
      <c r="GO186" s="8"/>
      <c r="GP186" s="8"/>
      <c r="GQ186" s="8"/>
      <c r="GR186" s="8"/>
      <c r="GS186" s="8"/>
      <c r="GT186" s="8"/>
      <c r="GU186" s="8"/>
      <c r="GV186" s="8"/>
      <c r="GW186" s="8"/>
      <c r="GX186" s="8"/>
      <c r="GY186" s="8"/>
      <c r="GZ186" s="8"/>
      <c r="HA186" s="8"/>
      <c r="HB186" s="8"/>
      <c r="HC186" s="8"/>
      <c r="HD186" s="8"/>
      <c r="HE186" s="8"/>
      <c r="HF186" s="8"/>
      <c r="HG186" s="8"/>
      <c r="HH186" s="8"/>
      <c r="HI186" s="8"/>
      <c r="HJ186" s="8"/>
      <c r="HK186" s="8"/>
      <c r="HL186" s="8"/>
      <c r="HM186" s="8"/>
      <c r="HN186" s="8"/>
      <c r="HO186" s="8"/>
      <c r="HP186" s="8"/>
      <c r="HQ186" s="8"/>
      <c r="HR186" s="8"/>
      <c r="HS186" s="8"/>
      <c r="HT186" s="8"/>
      <c r="HU186" s="8"/>
      <c r="HV186" s="8"/>
      <c r="HW186" s="8"/>
      <c r="HX186" s="8"/>
      <c r="HY186" s="8"/>
      <c r="HZ186" s="8"/>
      <c r="IA186" s="8"/>
      <c r="IB186" s="8"/>
      <c r="IC186" s="8"/>
      <c r="ID186" s="8"/>
      <c r="IE186" s="8"/>
      <c r="IF186" s="8"/>
      <c r="IG186" s="8"/>
      <c r="IH186" s="8"/>
      <c r="II186" s="8"/>
      <c r="IJ186" s="8"/>
      <c r="IK186" s="8"/>
      <c r="IL186" s="8"/>
      <c r="IM186" s="8"/>
      <c r="IN186" s="8"/>
      <c r="IO186" s="8"/>
      <c r="IP186" s="8"/>
      <c r="IQ186" s="8"/>
      <c r="IR186" s="8"/>
      <c r="IS186" s="8"/>
      <c r="IT186" s="8"/>
      <c r="IU186" s="8"/>
      <c r="IV186" s="8"/>
      <c r="IW186" s="8"/>
      <c r="IX186" s="8"/>
      <c r="IY186" s="8"/>
    </row>
    <row r="187" spans="1:259" s="6" customFormat="1" ht="60" x14ac:dyDescent="0.25">
      <c r="A187" s="13">
        <v>1</v>
      </c>
      <c r="B187" s="116" t="s">
        <v>45</v>
      </c>
      <c r="C187" s="527">
        <f t="shared" ref="C187:V187" si="462">C175</f>
        <v>1945</v>
      </c>
      <c r="D187" s="527">
        <f t="shared" si="462"/>
        <v>1389</v>
      </c>
      <c r="E187" s="527">
        <f t="shared" si="462"/>
        <v>10</v>
      </c>
      <c r="F187" s="527">
        <f t="shared" si="462"/>
        <v>0.71994240460763137</v>
      </c>
      <c r="G187" s="528">
        <f t="shared" si="462"/>
        <v>11392.395</v>
      </c>
      <c r="H187" s="528">
        <f t="shared" ref="H187:I187" si="463">H175</f>
        <v>11392.395</v>
      </c>
      <c r="I187" s="528">
        <f t="shared" si="463"/>
        <v>11392.395</v>
      </c>
      <c r="J187" s="528">
        <f t="shared" ref="J187:O187" si="464">J175</f>
        <v>2848.0987500000001</v>
      </c>
      <c r="K187" s="528">
        <f t="shared" ref="K187:N187" si="465">K175</f>
        <v>2848.0987500000001</v>
      </c>
      <c r="L187" s="528">
        <f t="shared" si="465"/>
        <v>2848.0987500000001</v>
      </c>
      <c r="M187" s="528">
        <f t="shared" si="465"/>
        <v>2848.0987500000001</v>
      </c>
      <c r="N187" s="528">
        <f t="shared" si="465"/>
        <v>2848.0987500000001</v>
      </c>
      <c r="O187" s="528">
        <f t="shared" si="464"/>
        <v>6646.6487399999996</v>
      </c>
      <c r="P187" s="528">
        <f t="shared" ref="P187" si="466">P175</f>
        <v>6330.9166499999992</v>
      </c>
      <c r="Q187" s="528">
        <f t="shared" si="462"/>
        <v>4642.1297150000009</v>
      </c>
      <c r="R187" s="528">
        <f t="shared" si="462"/>
        <v>18.159350000000018</v>
      </c>
      <c r="S187" s="528">
        <f t="shared" si="462"/>
        <v>-4623.970365000001</v>
      </c>
      <c r="T187" s="528">
        <f t="shared" si="462"/>
        <v>-147.69445000000002</v>
      </c>
      <c r="U187" s="528">
        <f t="shared" si="462"/>
        <v>-129.5351</v>
      </c>
      <c r="V187" s="528">
        <f t="shared" si="462"/>
        <v>0.39118575125813804</v>
      </c>
      <c r="W187" s="600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  <c r="EM187" s="8"/>
      <c r="EN187" s="8"/>
      <c r="EO187" s="8"/>
      <c r="EP187" s="8"/>
      <c r="EQ187" s="8"/>
      <c r="ER187" s="8"/>
      <c r="ES187" s="8"/>
      <c r="ET187" s="8"/>
      <c r="EU187" s="8"/>
      <c r="EV187" s="8"/>
      <c r="EW187" s="8"/>
      <c r="EX187" s="8"/>
      <c r="EY187" s="8"/>
      <c r="EZ187" s="8"/>
      <c r="FA187" s="8"/>
      <c r="FB187" s="8"/>
      <c r="FC187" s="8"/>
      <c r="FD187" s="8"/>
      <c r="FE187" s="8"/>
      <c r="FF187" s="8"/>
      <c r="FG187" s="8"/>
      <c r="FH187" s="8"/>
      <c r="FI187" s="8"/>
      <c r="FJ187" s="8"/>
      <c r="FK187" s="8"/>
      <c r="FL187" s="8"/>
      <c r="FM187" s="8"/>
      <c r="FN187" s="8"/>
      <c r="FO187" s="8"/>
      <c r="FP187" s="8"/>
      <c r="FQ187" s="8"/>
      <c r="FR187" s="8"/>
      <c r="FS187" s="8"/>
      <c r="FT187" s="8"/>
      <c r="FU187" s="8"/>
      <c r="FV187" s="8"/>
      <c r="FW187" s="8"/>
      <c r="FX187" s="8"/>
      <c r="FY187" s="8"/>
      <c r="FZ187" s="8"/>
      <c r="GA187" s="8"/>
      <c r="GB187" s="8"/>
      <c r="GC187" s="8"/>
      <c r="GD187" s="8"/>
      <c r="GE187" s="8"/>
      <c r="GF187" s="8"/>
      <c r="GG187" s="8"/>
      <c r="GH187" s="8"/>
      <c r="GI187" s="8"/>
      <c r="GJ187" s="8"/>
      <c r="GK187" s="8"/>
      <c r="GL187" s="8"/>
      <c r="GM187" s="8"/>
      <c r="GN187" s="8"/>
      <c r="GO187" s="8"/>
      <c r="GP187" s="8"/>
      <c r="GQ187" s="8"/>
      <c r="GR187" s="8"/>
      <c r="GS187" s="8"/>
      <c r="GT187" s="8"/>
      <c r="GU187" s="8"/>
      <c r="GV187" s="8"/>
      <c r="GW187" s="8"/>
      <c r="GX187" s="8"/>
      <c r="GY187" s="8"/>
      <c r="GZ187" s="8"/>
      <c r="HA187" s="8"/>
      <c r="HB187" s="8"/>
      <c r="HC187" s="8"/>
      <c r="HD187" s="8"/>
      <c r="HE187" s="8"/>
      <c r="HF187" s="8"/>
      <c r="HG187" s="8"/>
      <c r="HH187" s="8"/>
      <c r="HI187" s="8"/>
      <c r="HJ187" s="8"/>
      <c r="HK187" s="8"/>
      <c r="HL187" s="8"/>
      <c r="HM187" s="8"/>
      <c r="HN187" s="8"/>
      <c r="HO187" s="8"/>
      <c r="HP187" s="8"/>
      <c r="HQ187" s="8"/>
      <c r="HR187" s="8"/>
      <c r="HS187" s="8"/>
      <c r="HT187" s="8"/>
      <c r="HU187" s="8"/>
      <c r="HV187" s="8"/>
      <c r="HW187" s="8"/>
      <c r="HX187" s="8"/>
      <c r="HY187" s="8"/>
      <c r="HZ187" s="8"/>
      <c r="IA187" s="8"/>
      <c r="IB187" s="8"/>
      <c r="IC187" s="8"/>
      <c r="ID187" s="8"/>
      <c r="IE187" s="8"/>
      <c r="IF187" s="8"/>
      <c r="IG187" s="8"/>
      <c r="IH187" s="8"/>
      <c r="II187" s="8"/>
      <c r="IJ187" s="8"/>
      <c r="IK187" s="8"/>
      <c r="IL187" s="8"/>
      <c r="IM187" s="8"/>
      <c r="IN187" s="8"/>
      <c r="IO187" s="8"/>
      <c r="IP187" s="8"/>
      <c r="IQ187" s="8"/>
      <c r="IR187" s="8"/>
      <c r="IS187" s="8"/>
      <c r="IT187" s="8"/>
      <c r="IU187" s="8"/>
      <c r="IV187" s="8"/>
      <c r="IW187" s="8"/>
      <c r="IX187" s="8"/>
      <c r="IY187" s="8"/>
    </row>
    <row r="188" spans="1:259" s="6" customFormat="1" ht="45" x14ac:dyDescent="0.25">
      <c r="A188" s="13">
        <v>1</v>
      </c>
      <c r="B188" s="116" t="s">
        <v>63</v>
      </c>
      <c r="C188" s="527">
        <f t="shared" ref="C188:V188" si="467">C176</f>
        <v>278</v>
      </c>
      <c r="D188" s="527">
        <f t="shared" si="467"/>
        <v>199</v>
      </c>
      <c r="E188" s="527">
        <f t="shared" si="467"/>
        <v>81</v>
      </c>
      <c r="F188" s="527">
        <f t="shared" si="467"/>
        <v>40.7035175879397</v>
      </c>
      <c r="G188" s="528">
        <f t="shared" si="467"/>
        <v>772.39</v>
      </c>
      <c r="H188" s="528">
        <f t="shared" ref="H188:I188" si="468">H176</f>
        <v>772.39</v>
      </c>
      <c r="I188" s="528">
        <f t="shared" si="468"/>
        <v>772.39</v>
      </c>
      <c r="J188" s="528">
        <f t="shared" ref="J188:O188" si="469">J176</f>
        <v>193.09749999999997</v>
      </c>
      <c r="K188" s="528">
        <f t="shared" ref="K188:N188" si="470">K176</f>
        <v>193.09749999999997</v>
      </c>
      <c r="L188" s="528">
        <f t="shared" si="470"/>
        <v>193.09749999999997</v>
      </c>
      <c r="M188" s="528">
        <f t="shared" si="470"/>
        <v>193.09749999999997</v>
      </c>
      <c r="N188" s="528">
        <f t="shared" si="470"/>
        <v>193.09749999999997</v>
      </c>
      <c r="O188" s="528">
        <f t="shared" si="469"/>
        <v>451.07576</v>
      </c>
      <c r="P188" s="528">
        <f t="shared" ref="P188" si="471">P176</f>
        <v>429.44883999999996</v>
      </c>
      <c r="Q188" s="528">
        <f t="shared" si="467"/>
        <v>314.87765666666655</v>
      </c>
      <c r="R188" s="528">
        <f t="shared" si="467"/>
        <v>100.09549</v>
      </c>
      <c r="S188" s="528">
        <f t="shared" si="467"/>
        <v>-214.78216666666657</v>
      </c>
      <c r="T188" s="528">
        <f t="shared" si="467"/>
        <v>-0.15615000000000001</v>
      </c>
      <c r="U188" s="528">
        <f t="shared" si="467"/>
        <v>99.939340000000001</v>
      </c>
      <c r="V188" s="528">
        <f t="shared" si="467"/>
        <v>31.788692490798841</v>
      </c>
      <c r="W188" s="600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  <c r="CC188" s="8"/>
      <c r="CD188" s="8"/>
      <c r="CE188" s="8"/>
      <c r="CF188" s="8"/>
      <c r="CG188" s="8"/>
      <c r="CH188" s="8"/>
      <c r="CI188" s="8"/>
      <c r="CJ188" s="8"/>
      <c r="CK188" s="8"/>
      <c r="CL188" s="8"/>
      <c r="CM188" s="8"/>
      <c r="CN188" s="8"/>
      <c r="CO188" s="8"/>
      <c r="CP188" s="8"/>
      <c r="CQ188" s="8"/>
      <c r="CR188" s="8"/>
      <c r="CS188" s="8"/>
      <c r="CT188" s="8"/>
      <c r="CU188" s="8"/>
      <c r="CV188" s="8"/>
      <c r="CW188" s="8"/>
      <c r="CX188" s="8"/>
      <c r="CY188" s="8"/>
      <c r="CZ188" s="8"/>
      <c r="DA188" s="8"/>
      <c r="DB188" s="8"/>
      <c r="DC188" s="8"/>
      <c r="DD188" s="8"/>
      <c r="DE188" s="8"/>
      <c r="DF188" s="8"/>
      <c r="DG188" s="8"/>
      <c r="DH188" s="8"/>
      <c r="DI188" s="8"/>
      <c r="DJ188" s="8"/>
      <c r="DK188" s="8"/>
      <c r="DL188" s="8"/>
      <c r="DM188" s="8"/>
      <c r="DN188" s="8"/>
      <c r="DO188" s="8"/>
      <c r="DP188" s="8"/>
      <c r="DQ188" s="8"/>
      <c r="DR188" s="8"/>
      <c r="DS188" s="8"/>
      <c r="DT188" s="8"/>
      <c r="DU188" s="8"/>
      <c r="DV188" s="8"/>
      <c r="DW188" s="8"/>
      <c r="DX188" s="8"/>
      <c r="DY188" s="8"/>
      <c r="DZ188" s="8"/>
      <c r="EA188" s="8"/>
      <c r="EB188" s="8"/>
      <c r="EC188" s="8"/>
      <c r="ED188" s="8"/>
      <c r="EE188" s="8"/>
      <c r="EF188" s="8"/>
      <c r="EG188" s="8"/>
      <c r="EH188" s="8"/>
      <c r="EI188" s="8"/>
      <c r="EJ188" s="8"/>
      <c r="EK188" s="8"/>
      <c r="EL188" s="8"/>
      <c r="EM188" s="8"/>
      <c r="EN188" s="8"/>
      <c r="EO188" s="8"/>
      <c r="EP188" s="8"/>
      <c r="EQ188" s="8"/>
      <c r="ER188" s="8"/>
      <c r="ES188" s="8"/>
      <c r="ET188" s="8"/>
      <c r="EU188" s="8"/>
      <c r="EV188" s="8"/>
      <c r="EW188" s="8"/>
      <c r="EX188" s="8"/>
      <c r="EY188" s="8"/>
      <c r="EZ188" s="8"/>
      <c r="FA188" s="8"/>
      <c r="FB188" s="8"/>
      <c r="FC188" s="8"/>
      <c r="FD188" s="8"/>
      <c r="FE188" s="8"/>
      <c r="FF188" s="8"/>
      <c r="FG188" s="8"/>
      <c r="FH188" s="8"/>
      <c r="FI188" s="8"/>
      <c r="FJ188" s="8"/>
      <c r="FK188" s="8"/>
      <c r="FL188" s="8"/>
      <c r="FM188" s="8"/>
      <c r="FN188" s="8"/>
      <c r="FO188" s="8"/>
      <c r="FP188" s="8"/>
      <c r="FQ188" s="8"/>
      <c r="FR188" s="8"/>
      <c r="FS188" s="8"/>
      <c r="FT188" s="8"/>
      <c r="FU188" s="8"/>
      <c r="FV188" s="8"/>
      <c r="FW188" s="8"/>
      <c r="FX188" s="8"/>
      <c r="FY188" s="8"/>
      <c r="FZ188" s="8"/>
      <c r="GA188" s="8"/>
      <c r="GB188" s="8"/>
      <c r="GC188" s="8"/>
      <c r="GD188" s="8"/>
      <c r="GE188" s="8"/>
      <c r="GF188" s="8"/>
      <c r="GG188" s="8"/>
      <c r="GH188" s="8"/>
      <c r="GI188" s="8"/>
      <c r="GJ188" s="8"/>
      <c r="GK188" s="8"/>
      <c r="GL188" s="8"/>
      <c r="GM188" s="8"/>
      <c r="GN188" s="8"/>
      <c r="GO188" s="8"/>
      <c r="GP188" s="8"/>
      <c r="GQ188" s="8"/>
      <c r="GR188" s="8"/>
      <c r="GS188" s="8"/>
      <c r="GT188" s="8"/>
      <c r="GU188" s="8"/>
      <c r="GV188" s="8"/>
      <c r="GW188" s="8"/>
      <c r="GX188" s="8"/>
      <c r="GY188" s="8"/>
      <c r="GZ188" s="8"/>
      <c r="HA188" s="8"/>
      <c r="HB188" s="8"/>
      <c r="HC188" s="8"/>
      <c r="HD188" s="8"/>
      <c r="HE188" s="8"/>
      <c r="HF188" s="8"/>
      <c r="HG188" s="8"/>
      <c r="HH188" s="8"/>
      <c r="HI188" s="8"/>
      <c r="HJ188" s="8"/>
      <c r="HK188" s="8"/>
      <c r="HL188" s="8"/>
      <c r="HM188" s="8"/>
      <c r="HN188" s="8"/>
      <c r="HO188" s="8"/>
      <c r="HP188" s="8"/>
      <c r="HQ188" s="8"/>
      <c r="HR188" s="8"/>
      <c r="HS188" s="8"/>
      <c r="HT188" s="8"/>
      <c r="HU188" s="8"/>
      <c r="HV188" s="8"/>
      <c r="HW188" s="8"/>
      <c r="HX188" s="8"/>
      <c r="HY188" s="8"/>
      <c r="HZ188" s="8"/>
      <c r="IA188" s="8"/>
      <c r="IB188" s="8"/>
      <c r="IC188" s="8"/>
      <c r="ID188" s="8"/>
      <c r="IE188" s="8"/>
      <c r="IF188" s="8"/>
      <c r="IG188" s="8"/>
      <c r="IH188" s="8"/>
      <c r="II188" s="8"/>
      <c r="IJ188" s="8"/>
      <c r="IK188" s="8"/>
      <c r="IL188" s="8"/>
      <c r="IM188" s="8"/>
      <c r="IN188" s="8"/>
      <c r="IO188" s="8"/>
      <c r="IP188" s="8"/>
      <c r="IQ188" s="8"/>
      <c r="IR188" s="8"/>
      <c r="IS188" s="8"/>
      <c r="IT188" s="8"/>
      <c r="IU188" s="8"/>
      <c r="IV188" s="8"/>
      <c r="IW188" s="8"/>
      <c r="IX188" s="8"/>
      <c r="IY188" s="8"/>
    </row>
    <row r="189" spans="1:259" ht="15.75" thickBot="1" x14ac:dyDescent="0.3">
      <c r="A189" s="13">
        <v>1</v>
      </c>
      <c r="B189" s="203" t="s">
        <v>61</v>
      </c>
      <c r="C189" s="529">
        <f t="shared" ref="C189:V189" si="472">C177</f>
        <v>0</v>
      </c>
      <c r="D189" s="529">
        <f t="shared" si="472"/>
        <v>0</v>
      </c>
      <c r="E189" s="529">
        <f t="shared" si="472"/>
        <v>0</v>
      </c>
      <c r="F189" s="529">
        <f t="shared" si="472"/>
        <v>0</v>
      </c>
      <c r="G189" s="530">
        <f t="shared" si="472"/>
        <v>23537.611499999999</v>
      </c>
      <c r="H189" s="530">
        <f t="shared" ref="H189:I189" si="473">H177</f>
        <v>23537.611499999999</v>
      </c>
      <c r="I189" s="530">
        <f t="shared" si="473"/>
        <v>23537.611499999999</v>
      </c>
      <c r="J189" s="530">
        <f t="shared" ref="J189:O189" si="474">J177</f>
        <v>5884.4028749999998</v>
      </c>
      <c r="K189" s="530">
        <f t="shared" ref="K189:N189" si="475">K177</f>
        <v>5884.4028749999998</v>
      </c>
      <c r="L189" s="530">
        <f t="shared" si="475"/>
        <v>5884.4028749999998</v>
      </c>
      <c r="M189" s="530">
        <f t="shared" si="475"/>
        <v>5884.4028749999998</v>
      </c>
      <c r="N189" s="530">
        <f t="shared" si="475"/>
        <v>5884.4028749999998</v>
      </c>
      <c r="O189" s="530">
        <f t="shared" si="474"/>
        <v>13730.273359999999</v>
      </c>
      <c r="P189" s="530">
        <f t="shared" ref="P189" si="476">P177</f>
        <v>13071.279199999999</v>
      </c>
      <c r="Q189" s="530">
        <f t="shared" si="472"/>
        <v>9587.6733975000025</v>
      </c>
      <c r="R189" s="530">
        <f t="shared" si="472"/>
        <v>4290.28604</v>
      </c>
      <c r="S189" s="530">
        <f t="shared" si="472"/>
        <v>-5297.3873575000016</v>
      </c>
      <c r="T189" s="530">
        <f t="shared" si="472"/>
        <v>-403.77172000000007</v>
      </c>
      <c r="U189" s="530">
        <f t="shared" si="472"/>
        <v>3886.5143200000002</v>
      </c>
      <c r="V189" s="530">
        <f t="shared" si="472"/>
        <v>44.747936878186707</v>
      </c>
      <c r="W189" s="600"/>
    </row>
    <row r="190" spans="1:259" ht="15.75" thickBot="1" x14ac:dyDescent="0.3">
      <c r="A190" s="13">
        <v>1</v>
      </c>
      <c r="B190" s="56" t="s">
        <v>7</v>
      </c>
      <c r="C190" s="531"/>
      <c r="D190" s="531"/>
      <c r="E190" s="532"/>
      <c r="F190" s="531"/>
      <c r="G190" s="533"/>
      <c r="H190" s="533"/>
      <c r="I190" s="533"/>
      <c r="J190" s="533"/>
      <c r="K190" s="533"/>
      <c r="L190" s="533"/>
      <c r="M190" s="533"/>
      <c r="N190" s="533"/>
      <c r="O190" s="533"/>
      <c r="P190" s="533"/>
      <c r="Q190" s="533"/>
      <c r="R190" s="534"/>
      <c r="S190" s="534">
        <f t="shared" si="316"/>
        <v>0</v>
      </c>
      <c r="T190" s="534"/>
      <c r="U190" s="534"/>
      <c r="V190" s="533"/>
      <c r="W190" s="600"/>
    </row>
    <row r="191" spans="1:259" ht="29.25" x14ac:dyDescent="0.25">
      <c r="A191" s="13">
        <v>1</v>
      </c>
      <c r="B191" s="80" t="s">
        <v>124</v>
      </c>
      <c r="C191" s="489"/>
      <c r="D191" s="489"/>
      <c r="E191" s="402"/>
      <c r="F191" s="489"/>
      <c r="G191" s="490"/>
      <c r="H191" s="490"/>
      <c r="I191" s="490"/>
      <c r="J191" s="490"/>
      <c r="K191" s="490"/>
      <c r="L191" s="490"/>
      <c r="M191" s="490"/>
      <c r="N191" s="490"/>
      <c r="O191" s="490"/>
      <c r="P191" s="490"/>
      <c r="Q191" s="490"/>
      <c r="R191" s="441"/>
      <c r="S191" s="441">
        <f t="shared" si="316"/>
        <v>0</v>
      </c>
      <c r="T191" s="441"/>
      <c r="U191" s="441"/>
      <c r="V191" s="490"/>
      <c r="W191" s="600"/>
    </row>
    <row r="192" spans="1:259" s="24" customFormat="1" ht="30" x14ac:dyDescent="0.25">
      <c r="A192" s="13">
        <v>1</v>
      </c>
      <c r="B192" s="46" t="s">
        <v>74</v>
      </c>
      <c r="C192" s="298">
        <f>SUM(C193:C196)</f>
        <v>3762</v>
      </c>
      <c r="D192" s="298">
        <f>SUM(D193:D196)</f>
        <v>2687</v>
      </c>
      <c r="E192" s="298">
        <f>SUM(E193:E196)</f>
        <v>3237</v>
      </c>
      <c r="F192" s="298">
        <f t="shared" ref="F192:F198" si="477">E192/D192*100</f>
        <v>120.46892445106066</v>
      </c>
      <c r="G192" s="441">
        <f>SUM(G193:G196)</f>
        <v>22087.010900000001</v>
      </c>
      <c r="H192" s="441">
        <f>SUM(H193:H196)</f>
        <v>22087.010900000001</v>
      </c>
      <c r="I192" s="441">
        <f>SUM(I193:I196)</f>
        <v>22087.010900000001</v>
      </c>
      <c r="J192" s="441">
        <f t="shared" ref="J192:O192" si="478">SUM(J193:J196)</f>
        <v>5521.7527250000003</v>
      </c>
      <c r="K192" s="441">
        <f t="shared" ref="K192:N192" si="479">SUM(K193:K196)</f>
        <v>5521.7527250000003</v>
      </c>
      <c r="L192" s="441">
        <f t="shared" si="479"/>
        <v>5521.7527250000003</v>
      </c>
      <c r="M192" s="441">
        <f t="shared" si="479"/>
        <v>5521.7527250000003</v>
      </c>
      <c r="N192" s="441">
        <f t="shared" si="479"/>
        <v>5521.7527250000003</v>
      </c>
      <c r="O192" s="441">
        <f t="shared" si="478"/>
        <v>12884.089689999999</v>
      </c>
      <c r="P192" s="441">
        <f t="shared" ref="P192" si="480">SUM(P193:P196)</f>
        <v>12273.400800000001</v>
      </c>
      <c r="Q192" s="613">
        <f t="shared" ref="Q192:U192" si="481">SUM(Q193:Q196)</f>
        <v>8999.3582441666658</v>
      </c>
      <c r="R192" s="441">
        <f t="shared" si="481"/>
        <v>10421.086410000002</v>
      </c>
      <c r="S192" s="441">
        <f t="shared" si="481"/>
        <v>1421.7281658333338</v>
      </c>
      <c r="T192" s="441">
        <f t="shared" si="481"/>
        <v>-48.345290000000006</v>
      </c>
      <c r="U192" s="441">
        <f t="shared" si="481"/>
        <v>10372.741120000001</v>
      </c>
      <c r="V192" s="441">
        <f>R192/Q192*100</f>
        <v>115.79810612334376</v>
      </c>
      <c r="W192" s="600"/>
    </row>
    <row r="193" spans="1:23" s="24" customFormat="1" ht="30" x14ac:dyDescent="0.25">
      <c r="A193" s="13">
        <v>1</v>
      </c>
      <c r="B193" s="45" t="s">
        <v>43</v>
      </c>
      <c r="C193" s="298">
        <v>2778</v>
      </c>
      <c r="D193" s="604">
        <f t="shared" ref="D193:D196" si="482">ROUND(C193/7*5,0)</f>
        <v>1984</v>
      </c>
      <c r="E193" s="298">
        <v>2417</v>
      </c>
      <c r="F193" s="298">
        <f t="shared" si="477"/>
        <v>121.82459677419355</v>
      </c>
      <c r="G193" s="490">
        <v>17150</v>
      </c>
      <c r="H193" s="490">
        <v>17150</v>
      </c>
      <c r="I193" s="490">
        <v>17150</v>
      </c>
      <c r="J193" s="490">
        <v>4287.5</v>
      </c>
      <c r="K193" s="490">
        <v>4287.5</v>
      </c>
      <c r="L193" s="490">
        <v>4287.5</v>
      </c>
      <c r="M193" s="490">
        <v>4287.5</v>
      </c>
      <c r="N193" s="490">
        <v>4287.5</v>
      </c>
      <c r="O193" s="490">
        <v>10000.311830000001</v>
      </c>
      <c r="P193" s="490">
        <v>9523.5418300000001</v>
      </c>
      <c r="Q193" s="614">
        <f t="shared" ref="Q193:Q196" si="483">G193/12*$B$3+(H193-G193)/11*9+(I193-H193)/10*8+(J193-I193)/9*7+(K193-J193)/8*6+(L193-K193)/7*4+(M193-L193)/6*4+(N193-M193)/5*3+(O193-N193)/4*2+(P193-O193)/3*1</f>
        <v>6984.9825816666671</v>
      </c>
      <c r="R193" s="441">
        <f t="shared" ref="R193:R196" si="484">U193-T193</f>
        <v>7694.9849800000002</v>
      </c>
      <c r="S193" s="441">
        <f t="shared" si="316"/>
        <v>710.00239833333308</v>
      </c>
      <c r="T193" s="441">
        <v>-35.005690000000001</v>
      </c>
      <c r="U193" s="441">
        <v>7659.9792900000002</v>
      </c>
      <c r="V193" s="441">
        <f t="shared" ref="V193:V202" si="485">R193/Q193*100</f>
        <v>110.16469819404935</v>
      </c>
      <c r="W193" s="600"/>
    </row>
    <row r="194" spans="1:23" s="24" customFormat="1" ht="30" x14ac:dyDescent="0.25">
      <c r="A194" s="13">
        <v>1</v>
      </c>
      <c r="B194" s="45" t="s">
        <v>44</v>
      </c>
      <c r="C194" s="298">
        <v>833</v>
      </c>
      <c r="D194" s="299">
        <f t="shared" si="482"/>
        <v>595</v>
      </c>
      <c r="E194" s="298">
        <v>622</v>
      </c>
      <c r="F194" s="298">
        <f t="shared" si="477"/>
        <v>104.53781512605043</v>
      </c>
      <c r="G194" s="441">
        <v>2855.4</v>
      </c>
      <c r="H194" s="441">
        <v>2855.4</v>
      </c>
      <c r="I194" s="441">
        <v>2855.4</v>
      </c>
      <c r="J194" s="441">
        <v>713.85</v>
      </c>
      <c r="K194" s="441">
        <v>713.85</v>
      </c>
      <c r="L194" s="441">
        <v>713.85</v>
      </c>
      <c r="M194" s="441">
        <v>713.85</v>
      </c>
      <c r="N194" s="441">
        <v>713.85</v>
      </c>
      <c r="O194" s="441">
        <v>1665.65</v>
      </c>
      <c r="P194" s="441">
        <v>1585.6987999999999</v>
      </c>
      <c r="Q194" s="614">
        <f t="shared" si="483"/>
        <v>1163.0996</v>
      </c>
      <c r="R194" s="441">
        <f t="shared" si="484"/>
        <v>1205.1170000000004</v>
      </c>
      <c r="S194" s="441">
        <f t="shared" si="316"/>
        <v>42.017400000000407</v>
      </c>
      <c r="T194" s="441">
        <v>-0.21543999999999999</v>
      </c>
      <c r="U194" s="441">
        <v>1204.9015600000005</v>
      </c>
      <c r="V194" s="441">
        <f t="shared" si="485"/>
        <v>103.61253670794835</v>
      </c>
      <c r="W194" s="600"/>
    </row>
    <row r="195" spans="1:23" s="24" customFormat="1" ht="30" x14ac:dyDescent="0.25">
      <c r="A195" s="13">
        <v>1</v>
      </c>
      <c r="B195" s="45" t="s">
        <v>68</v>
      </c>
      <c r="C195" s="298">
        <v>24</v>
      </c>
      <c r="D195" s="299">
        <f t="shared" si="482"/>
        <v>17</v>
      </c>
      <c r="E195" s="298">
        <v>43</v>
      </c>
      <c r="F195" s="298">
        <f t="shared" si="477"/>
        <v>252.94117647058823</v>
      </c>
      <c r="G195" s="441">
        <v>323.80614000000003</v>
      </c>
      <c r="H195" s="441">
        <v>323.80614000000003</v>
      </c>
      <c r="I195" s="441">
        <v>323.80614000000003</v>
      </c>
      <c r="J195" s="441">
        <v>80.951535000000007</v>
      </c>
      <c r="K195" s="441">
        <v>80.951535000000007</v>
      </c>
      <c r="L195" s="441">
        <v>80.951535000000007</v>
      </c>
      <c r="M195" s="441">
        <v>80.951535000000007</v>
      </c>
      <c r="N195" s="441">
        <v>80.951535000000007</v>
      </c>
      <c r="O195" s="441">
        <v>192.74175</v>
      </c>
      <c r="P195" s="441">
        <v>185.03208000000001</v>
      </c>
      <c r="Q195" s="614">
        <f t="shared" si="483"/>
        <v>134.27675250000001</v>
      </c>
      <c r="R195" s="441">
        <f t="shared" si="484"/>
        <v>329.67240000000004</v>
      </c>
      <c r="S195" s="441">
        <f t="shared" si="316"/>
        <v>195.39564750000002</v>
      </c>
      <c r="T195" s="441">
        <v>0</v>
      </c>
      <c r="U195" s="441">
        <v>329.67240000000004</v>
      </c>
      <c r="V195" s="441">
        <f t="shared" si="485"/>
        <v>245.51710840638628</v>
      </c>
      <c r="W195" s="600"/>
    </row>
    <row r="196" spans="1:23" s="24" customFormat="1" ht="30" x14ac:dyDescent="0.25">
      <c r="A196" s="13">
        <v>1</v>
      </c>
      <c r="B196" s="45" t="s">
        <v>69</v>
      </c>
      <c r="C196" s="298">
        <v>127</v>
      </c>
      <c r="D196" s="299">
        <f t="shared" si="482"/>
        <v>91</v>
      </c>
      <c r="E196" s="298">
        <v>155</v>
      </c>
      <c r="F196" s="298">
        <f t="shared" si="477"/>
        <v>170.32967032967034</v>
      </c>
      <c r="G196" s="441">
        <v>1757.80476</v>
      </c>
      <c r="H196" s="441">
        <v>1757.80476</v>
      </c>
      <c r="I196" s="441">
        <v>1757.80476</v>
      </c>
      <c r="J196" s="441">
        <v>439.45119</v>
      </c>
      <c r="K196" s="441">
        <v>439.45119</v>
      </c>
      <c r="L196" s="441">
        <v>439.45119</v>
      </c>
      <c r="M196" s="441">
        <v>439.45119</v>
      </c>
      <c r="N196" s="441">
        <v>439.45119</v>
      </c>
      <c r="O196" s="441">
        <v>1025.3861099999999</v>
      </c>
      <c r="P196" s="441">
        <v>979.12808999999993</v>
      </c>
      <c r="Q196" s="614">
        <f t="shared" si="483"/>
        <v>716.99930999999992</v>
      </c>
      <c r="R196" s="441">
        <f t="shared" si="484"/>
        <v>1191.3120300000003</v>
      </c>
      <c r="S196" s="441">
        <f t="shared" si="316"/>
        <v>474.31272000000035</v>
      </c>
      <c r="T196" s="441">
        <v>-13.12416</v>
      </c>
      <c r="U196" s="441">
        <v>1178.1878700000002</v>
      </c>
      <c r="V196" s="441">
        <f t="shared" si="485"/>
        <v>166.15246533500854</v>
      </c>
      <c r="W196" s="600"/>
    </row>
    <row r="197" spans="1:23" s="24" customFormat="1" ht="30" x14ac:dyDescent="0.25">
      <c r="A197" s="13">
        <v>1</v>
      </c>
      <c r="B197" s="46" t="s">
        <v>66</v>
      </c>
      <c r="C197" s="298">
        <f>C198+C200+C201</f>
        <v>4175</v>
      </c>
      <c r="D197" s="298">
        <f t="shared" ref="D197:E197" si="486">D198+D200+D201</f>
        <v>2982</v>
      </c>
      <c r="E197" s="298">
        <f t="shared" si="486"/>
        <v>3553</v>
      </c>
      <c r="F197" s="298">
        <f t="shared" si="477"/>
        <v>119.14822266934944</v>
      </c>
      <c r="G197" s="442">
        <f t="shared" ref="G197:U197" si="487">G198+G200+G201</f>
        <v>19911.489699999998</v>
      </c>
      <c r="H197" s="442">
        <f t="shared" ref="H197:I197" si="488">H198+H200+H201</f>
        <v>19911.489699999998</v>
      </c>
      <c r="I197" s="442">
        <f t="shared" si="488"/>
        <v>19911.489699999998</v>
      </c>
      <c r="J197" s="442">
        <f t="shared" ref="J197:O197" si="489">J198+J200+J201</f>
        <v>4977.8724249999996</v>
      </c>
      <c r="K197" s="442">
        <f t="shared" ref="K197:N197" si="490">K198+K200+K201</f>
        <v>4977.8724249999996</v>
      </c>
      <c r="L197" s="442">
        <f t="shared" si="490"/>
        <v>4977.8724249999996</v>
      </c>
      <c r="M197" s="442">
        <f t="shared" si="490"/>
        <v>4977.8724249999996</v>
      </c>
      <c r="N197" s="442">
        <f t="shared" si="490"/>
        <v>4977.8724249999996</v>
      </c>
      <c r="O197" s="442">
        <f t="shared" si="489"/>
        <v>11615.035610000001</v>
      </c>
      <c r="P197" s="442">
        <f t="shared" ref="P197" si="491">P198+P200+P201</f>
        <v>11061.391519999999</v>
      </c>
      <c r="Q197" s="615">
        <f t="shared" si="487"/>
        <v>8111.9059874999994</v>
      </c>
      <c r="R197" s="442">
        <f t="shared" si="487"/>
        <v>8714.8316400000003</v>
      </c>
      <c r="S197" s="442">
        <f t="shared" si="487"/>
        <v>602.92565250000064</v>
      </c>
      <c r="T197" s="442">
        <f t="shared" si="487"/>
        <v>0</v>
      </c>
      <c r="U197" s="442">
        <f t="shared" si="487"/>
        <v>8714.8316400000003</v>
      </c>
      <c r="V197" s="441">
        <f t="shared" si="485"/>
        <v>107.43260157882841</v>
      </c>
      <c r="W197" s="600"/>
    </row>
    <row r="198" spans="1:23" s="24" customFormat="1" ht="30" x14ac:dyDescent="0.25">
      <c r="A198" s="13">
        <v>1</v>
      </c>
      <c r="B198" s="45" t="s">
        <v>62</v>
      </c>
      <c r="C198" s="298">
        <v>1055</v>
      </c>
      <c r="D198" s="604">
        <f t="shared" ref="D198" si="492">ROUND(C198/7*5,0)</f>
        <v>754</v>
      </c>
      <c r="E198" s="298">
        <v>1425</v>
      </c>
      <c r="F198" s="298">
        <f t="shared" si="477"/>
        <v>188.9920424403183</v>
      </c>
      <c r="G198" s="441">
        <v>2686.6</v>
      </c>
      <c r="H198" s="441">
        <v>2686.6</v>
      </c>
      <c r="I198" s="441">
        <v>2686.6</v>
      </c>
      <c r="J198" s="441">
        <v>671.65</v>
      </c>
      <c r="K198" s="441">
        <v>671.65</v>
      </c>
      <c r="L198" s="441">
        <v>671.65</v>
      </c>
      <c r="M198" s="441">
        <v>671.65</v>
      </c>
      <c r="N198" s="441">
        <v>671.65</v>
      </c>
      <c r="O198" s="441">
        <v>1565.7121000000002</v>
      </c>
      <c r="P198" s="441">
        <v>1490.7701000000002</v>
      </c>
      <c r="Q198" s="614">
        <f>G198/12*$B$3+(H198-G198)/11*9+(I198-H198)/10*8+(J198-I198)/9*7+(K198-J198)/8*6+(L198-K198)/7*4+(M198-L198)/6*4+(N198-M198)/5*3+(O198-N198)/4*2+(P198-O198)/3*1</f>
        <v>1093.7003833333331</v>
      </c>
      <c r="R198" s="441">
        <f t="shared" ref="R198:R201" si="493">U198-T198</f>
        <v>2107.0876799999992</v>
      </c>
      <c r="S198" s="441">
        <f t="shared" si="316"/>
        <v>1013.3872966666661</v>
      </c>
      <c r="T198" s="441">
        <v>0</v>
      </c>
      <c r="U198" s="441">
        <v>2107.0876799999992</v>
      </c>
      <c r="V198" s="441">
        <f t="shared" si="485"/>
        <v>192.65675610153008</v>
      </c>
      <c r="W198" s="600"/>
    </row>
    <row r="199" spans="1:23" s="24" customFormat="1" ht="34.5" customHeight="1" x14ac:dyDescent="0.25">
      <c r="A199" s="13"/>
      <c r="B199" s="621" t="s">
        <v>89</v>
      </c>
      <c r="C199" s="298"/>
      <c r="D199" s="604"/>
      <c r="E199" s="298">
        <v>494</v>
      </c>
      <c r="F199" s="298"/>
      <c r="G199" s="441"/>
      <c r="H199" s="441"/>
      <c r="I199" s="441"/>
      <c r="J199" s="441"/>
      <c r="K199" s="441"/>
      <c r="L199" s="441"/>
      <c r="M199" s="441"/>
      <c r="N199" s="441"/>
      <c r="O199" s="441">
        <v>0</v>
      </c>
      <c r="P199" s="441">
        <v>0</v>
      </c>
      <c r="Q199" s="614">
        <f t="shared" ref="Q199" si="494">G199/12*$B$3+(H199-G199)/11*8+(I199-H199)/10*7+(J199-I199)/9*6+(K199-J199)/8*5+(L199-K199)/7*4+(M199-L199)/6*3+(N199-M199)/5*2+(O199-N199)/4*1</f>
        <v>0</v>
      </c>
      <c r="R199" s="441"/>
      <c r="S199" s="441"/>
      <c r="T199" s="441">
        <v>0</v>
      </c>
      <c r="U199" s="441">
        <v>743.85016999999959</v>
      </c>
      <c r="V199" s="441"/>
      <c r="W199" s="600"/>
    </row>
    <row r="200" spans="1:23" s="24" customFormat="1" ht="60" x14ac:dyDescent="0.25">
      <c r="A200" s="13">
        <v>1</v>
      </c>
      <c r="B200" s="45" t="s">
        <v>73</v>
      </c>
      <c r="C200" s="298">
        <v>2778</v>
      </c>
      <c r="D200" s="299">
        <f t="shared" ref="D200:D201" si="495">ROUND(C200/7*5,0)</f>
        <v>1984</v>
      </c>
      <c r="E200" s="298">
        <v>1962</v>
      </c>
      <c r="F200" s="298">
        <f>E200/D200*100</f>
        <v>98.891129032258064</v>
      </c>
      <c r="G200" s="441">
        <v>16274.849999999999</v>
      </c>
      <c r="H200" s="441">
        <v>16274.849999999999</v>
      </c>
      <c r="I200" s="441">
        <v>16274.849999999999</v>
      </c>
      <c r="J200" s="441">
        <v>4068.7124999999996</v>
      </c>
      <c r="K200" s="441">
        <v>4068.7124999999996</v>
      </c>
      <c r="L200" s="441">
        <v>4068.7124999999996</v>
      </c>
      <c r="M200" s="441">
        <v>4068.7124999999996</v>
      </c>
      <c r="N200" s="441">
        <v>4068.7124999999996</v>
      </c>
      <c r="O200" s="441">
        <v>9494.7474899999997</v>
      </c>
      <c r="P200" s="441">
        <v>9042.3066600000002</v>
      </c>
      <c r="Q200" s="614">
        <f t="shared" ref="Q200:Q201" si="496">G200/12*$B$3+(H200-G200)/11*9+(I200-H200)/10*8+(J200-I200)/9*7+(K200-J200)/8*6+(L200-K200)/7*4+(M200-L200)/6*4+(N200-M200)/5*3+(O200-N200)/4*2+(P200-O200)/3*1</f>
        <v>6630.9163849999995</v>
      </c>
      <c r="R200" s="441">
        <f t="shared" si="493"/>
        <v>6376.6591700000008</v>
      </c>
      <c r="S200" s="441">
        <f t="shared" si="316"/>
        <v>-254.25721499999872</v>
      </c>
      <c r="T200" s="441">
        <v>0</v>
      </c>
      <c r="U200" s="441">
        <v>6376.6591700000008</v>
      </c>
      <c r="V200" s="441">
        <f t="shared" si="485"/>
        <v>96.165579533242777</v>
      </c>
      <c r="W200" s="600"/>
    </row>
    <row r="201" spans="1:23" s="24" customFormat="1" ht="45" x14ac:dyDescent="0.25">
      <c r="A201" s="13">
        <v>1</v>
      </c>
      <c r="B201" s="45" t="s">
        <v>63</v>
      </c>
      <c r="C201" s="298">
        <v>342</v>
      </c>
      <c r="D201" s="299">
        <f t="shared" si="495"/>
        <v>244</v>
      </c>
      <c r="E201" s="298">
        <v>166</v>
      </c>
      <c r="F201" s="298">
        <f>E201/D201*100</f>
        <v>68.032786885245898</v>
      </c>
      <c r="G201" s="441">
        <v>950.03969999999993</v>
      </c>
      <c r="H201" s="441">
        <v>950.03969999999993</v>
      </c>
      <c r="I201" s="441">
        <v>950.03969999999993</v>
      </c>
      <c r="J201" s="441">
        <v>237.50992499999998</v>
      </c>
      <c r="K201" s="441">
        <v>237.50992499999998</v>
      </c>
      <c r="L201" s="441">
        <v>237.50992499999998</v>
      </c>
      <c r="M201" s="441">
        <v>237.50992499999998</v>
      </c>
      <c r="N201" s="441">
        <v>237.50992499999998</v>
      </c>
      <c r="O201" s="441">
        <v>554.57601999999997</v>
      </c>
      <c r="P201" s="441">
        <v>528.31475999999998</v>
      </c>
      <c r="Q201" s="614">
        <f t="shared" si="496"/>
        <v>387.28921916666673</v>
      </c>
      <c r="R201" s="441">
        <f t="shared" si="493"/>
        <v>231.08479</v>
      </c>
      <c r="S201" s="441">
        <f t="shared" si="316"/>
        <v>-156.20442916666673</v>
      </c>
      <c r="T201" s="441">
        <v>0</v>
      </c>
      <c r="U201" s="441">
        <v>231.08479</v>
      </c>
      <c r="V201" s="441">
        <f t="shared" si="485"/>
        <v>59.667240543701929</v>
      </c>
      <c r="W201" s="600"/>
    </row>
    <row r="202" spans="1:23" s="24" customFormat="1" ht="15.75" thickBot="1" x14ac:dyDescent="0.3">
      <c r="A202" s="13">
        <v>1</v>
      </c>
      <c r="B202" s="7" t="s">
        <v>3</v>
      </c>
      <c r="C202" s="432"/>
      <c r="D202" s="432"/>
      <c r="E202" s="432"/>
      <c r="F202" s="432"/>
      <c r="G202" s="507">
        <f>G197+G192</f>
        <v>41998.500599999999</v>
      </c>
      <c r="H202" s="507">
        <f>H197+H192</f>
        <v>41998.500599999999</v>
      </c>
      <c r="I202" s="507">
        <f>I197+I192</f>
        <v>41998.500599999999</v>
      </c>
      <c r="J202" s="507">
        <f t="shared" ref="J202:O202" si="497">J197+J192</f>
        <v>10499.62515</v>
      </c>
      <c r="K202" s="507">
        <f t="shared" ref="K202:N202" si="498">K197+K192</f>
        <v>10499.62515</v>
      </c>
      <c r="L202" s="507">
        <f t="shared" si="498"/>
        <v>10499.62515</v>
      </c>
      <c r="M202" s="507">
        <f t="shared" si="498"/>
        <v>10499.62515</v>
      </c>
      <c r="N202" s="507">
        <f t="shared" si="498"/>
        <v>10499.62515</v>
      </c>
      <c r="O202" s="507">
        <f t="shared" si="497"/>
        <v>24499.1253</v>
      </c>
      <c r="P202" s="507">
        <f t="shared" ref="P202" si="499">P197+P192</f>
        <v>23334.79232</v>
      </c>
      <c r="Q202" s="507">
        <f t="shared" ref="Q202:U202" si="500">Q197+Q192</f>
        <v>17111.264231666664</v>
      </c>
      <c r="R202" s="507">
        <f t="shared" si="500"/>
        <v>19135.91805</v>
      </c>
      <c r="S202" s="507">
        <f t="shared" si="500"/>
        <v>2024.6538183333346</v>
      </c>
      <c r="T202" s="507">
        <f t="shared" si="500"/>
        <v>-48.345290000000006</v>
      </c>
      <c r="U202" s="507">
        <f t="shared" si="500"/>
        <v>19087.572760000003</v>
      </c>
      <c r="V202" s="507">
        <f t="shared" si="485"/>
        <v>111.83228656235957</v>
      </c>
      <c r="W202" s="600"/>
    </row>
    <row r="203" spans="1:23" ht="29.25" x14ac:dyDescent="0.25">
      <c r="A203" s="13">
        <v>1</v>
      </c>
      <c r="B203" s="148" t="s">
        <v>51</v>
      </c>
      <c r="C203" s="535"/>
      <c r="D203" s="535"/>
      <c r="E203" s="535"/>
      <c r="F203" s="535"/>
      <c r="G203" s="536"/>
      <c r="H203" s="536"/>
      <c r="I203" s="536"/>
      <c r="J203" s="536"/>
      <c r="K203" s="536"/>
      <c r="L203" s="536"/>
      <c r="M203" s="536"/>
      <c r="N203" s="536"/>
      <c r="O203" s="536"/>
      <c r="P203" s="536"/>
      <c r="Q203" s="536"/>
      <c r="R203" s="536"/>
      <c r="S203" s="536">
        <f t="shared" si="316"/>
        <v>0</v>
      </c>
      <c r="T203" s="536"/>
      <c r="U203" s="536"/>
      <c r="V203" s="536"/>
      <c r="W203" s="600"/>
    </row>
    <row r="204" spans="1:23" ht="30" x14ac:dyDescent="0.25">
      <c r="A204" s="13">
        <v>1</v>
      </c>
      <c r="B204" s="147" t="s">
        <v>74</v>
      </c>
      <c r="C204" s="537">
        <f t="shared" ref="C204:V204" si="501">C192</f>
        <v>3762</v>
      </c>
      <c r="D204" s="537">
        <f t="shared" si="501"/>
        <v>2687</v>
      </c>
      <c r="E204" s="537">
        <f t="shared" si="501"/>
        <v>3237</v>
      </c>
      <c r="F204" s="537">
        <f t="shared" si="501"/>
        <v>120.46892445106066</v>
      </c>
      <c r="G204" s="538">
        <f t="shared" si="501"/>
        <v>22087.010900000001</v>
      </c>
      <c r="H204" s="538">
        <f t="shared" ref="H204:I204" si="502">H192</f>
        <v>22087.010900000001</v>
      </c>
      <c r="I204" s="538">
        <f t="shared" si="502"/>
        <v>22087.010900000001</v>
      </c>
      <c r="J204" s="538">
        <f t="shared" ref="J204:O204" si="503">J192</f>
        <v>5521.7527250000003</v>
      </c>
      <c r="K204" s="538">
        <f t="shared" ref="K204:N204" si="504">K192</f>
        <v>5521.7527250000003</v>
      </c>
      <c r="L204" s="538">
        <f t="shared" si="504"/>
        <v>5521.7527250000003</v>
      </c>
      <c r="M204" s="538">
        <f t="shared" si="504"/>
        <v>5521.7527250000003</v>
      </c>
      <c r="N204" s="538">
        <f t="shared" si="504"/>
        <v>5521.7527250000003</v>
      </c>
      <c r="O204" s="538">
        <f t="shared" si="503"/>
        <v>12884.089689999999</v>
      </c>
      <c r="P204" s="538">
        <f t="shared" ref="P204" si="505">P192</f>
        <v>12273.400800000001</v>
      </c>
      <c r="Q204" s="538">
        <f t="shared" si="501"/>
        <v>8999.3582441666658</v>
      </c>
      <c r="R204" s="538">
        <f t="shared" si="501"/>
        <v>10421.086410000002</v>
      </c>
      <c r="S204" s="538">
        <f t="shared" si="501"/>
        <v>1421.7281658333338</v>
      </c>
      <c r="T204" s="538">
        <f t="shared" si="501"/>
        <v>-48.345290000000006</v>
      </c>
      <c r="U204" s="538">
        <f t="shared" si="501"/>
        <v>10372.741120000001</v>
      </c>
      <c r="V204" s="538">
        <f t="shared" si="501"/>
        <v>115.79810612334376</v>
      </c>
      <c r="W204" s="600"/>
    </row>
    <row r="205" spans="1:23" ht="30" x14ac:dyDescent="0.25">
      <c r="A205" s="13">
        <v>1</v>
      </c>
      <c r="B205" s="83" t="s">
        <v>43</v>
      </c>
      <c r="C205" s="537">
        <f t="shared" ref="C205:V205" si="506">C193</f>
        <v>2778</v>
      </c>
      <c r="D205" s="537">
        <f t="shared" si="506"/>
        <v>1984</v>
      </c>
      <c r="E205" s="537">
        <f t="shared" si="506"/>
        <v>2417</v>
      </c>
      <c r="F205" s="537">
        <f t="shared" si="506"/>
        <v>121.82459677419355</v>
      </c>
      <c r="G205" s="538">
        <f t="shared" si="506"/>
        <v>17150</v>
      </c>
      <c r="H205" s="538">
        <f t="shared" ref="H205:I205" si="507">H193</f>
        <v>17150</v>
      </c>
      <c r="I205" s="538">
        <f t="shared" si="507"/>
        <v>17150</v>
      </c>
      <c r="J205" s="538">
        <f t="shared" ref="J205:O205" si="508">J193</f>
        <v>4287.5</v>
      </c>
      <c r="K205" s="538">
        <f t="shared" ref="K205:N205" si="509">K193</f>
        <v>4287.5</v>
      </c>
      <c r="L205" s="538">
        <f t="shared" si="509"/>
        <v>4287.5</v>
      </c>
      <c r="M205" s="538">
        <f t="shared" si="509"/>
        <v>4287.5</v>
      </c>
      <c r="N205" s="538">
        <f t="shared" si="509"/>
        <v>4287.5</v>
      </c>
      <c r="O205" s="538">
        <f t="shared" si="508"/>
        <v>10000.311830000001</v>
      </c>
      <c r="P205" s="538">
        <f t="shared" ref="P205" si="510">P193</f>
        <v>9523.5418300000001</v>
      </c>
      <c r="Q205" s="538">
        <f t="shared" si="506"/>
        <v>6984.9825816666671</v>
      </c>
      <c r="R205" s="538">
        <f t="shared" si="506"/>
        <v>7694.9849800000002</v>
      </c>
      <c r="S205" s="538">
        <f t="shared" si="506"/>
        <v>710.00239833333308</v>
      </c>
      <c r="T205" s="538">
        <f t="shared" si="506"/>
        <v>-35.005690000000001</v>
      </c>
      <c r="U205" s="538">
        <f t="shared" si="506"/>
        <v>7659.9792900000002</v>
      </c>
      <c r="V205" s="538">
        <f t="shared" si="506"/>
        <v>110.16469819404935</v>
      </c>
      <c r="W205" s="600"/>
    </row>
    <row r="206" spans="1:23" ht="30" x14ac:dyDescent="0.25">
      <c r="A206" s="13">
        <v>1</v>
      </c>
      <c r="B206" s="83" t="s">
        <v>44</v>
      </c>
      <c r="C206" s="537">
        <f t="shared" ref="C206:V206" si="511">C194</f>
        <v>833</v>
      </c>
      <c r="D206" s="537">
        <f t="shared" si="511"/>
        <v>595</v>
      </c>
      <c r="E206" s="537">
        <f t="shared" si="511"/>
        <v>622</v>
      </c>
      <c r="F206" s="537">
        <f t="shared" si="511"/>
        <v>104.53781512605043</v>
      </c>
      <c r="G206" s="538">
        <f t="shared" si="511"/>
        <v>2855.4</v>
      </c>
      <c r="H206" s="538">
        <f t="shared" ref="H206:I206" si="512">H194</f>
        <v>2855.4</v>
      </c>
      <c r="I206" s="538">
        <f t="shared" si="512"/>
        <v>2855.4</v>
      </c>
      <c r="J206" s="538">
        <f t="shared" ref="J206:O206" si="513">J194</f>
        <v>713.85</v>
      </c>
      <c r="K206" s="538">
        <f t="shared" ref="K206:N206" si="514">K194</f>
        <v>713.85</v>
      </c>
      <c r="L206" s="538">
        <f t="shared" si="514"/>
        <v>713.85</v>
      </c>
      <c r="M206" s="538">
        <f t="shared" si="514"/>
        <v>713.85</v>
      </c>
      <c r="N206" s="538">
        <f t="shared" si="514"/>
        <v>713.85</v>
      </c>
      <c r="O206" s="538">
        <f t="shared" si="513"/>
        <v>1665.65</v>
      </c>
      <c r="P206" s="538">
        <f t="shared" ref="P206" si="515">P194</f>
        <v>1585.6987999999999</v>
      </c>
      <c r="Q206" s="538">
        <f t="shared" si="511"/>
        <v>1163.0996</v>
      </c>
      <c r="R206" s="538">
        <f t="shared" si="511"/>
        <v>1205.1170000000004</v>
      </c>
      <c r="S206" s="538">
        <f t="shared" si="511"/>
        <v>42.017400000000407</v>
      </c>
      <c r="T206" s="538">
        <f t="shared" si="511"/>
        <v>-0.21543999999999999</v>
      </c>
      <c r="U206" s="538">
        <f t="shared" si="511"/>
        <v>1204.9015600000005</v>
      </c>
      <c r="V206" s="538">
        <f t="shared" si="511"/>
        <v>103.61253670794835</v>
      </c>
      <c r="W206" s="600"/>
    </row>
    <row r="207" spans="1:23" ht="30" x14ac:dyDescent="0.25">
      <c r="A207" s="13">
        <v>1</v>
      </c>
      <c r="B207" s="83" t="s">
        <v>68</v>
      </c>
      <c r="C207" s="537">
        <f t="shared" ref="C207:V207" si="516">C195</f>
        <v>24</v>
      </c>
      <c r="D207" s="537">
        <f t="shared" si="516"/>
        <v>17</v>
      </c>
      <c r="E207" s="537">
        <f t="shared" si="516"/>
        <v>43</v>
      </c>
      <c r="F207" s="537">
        <f t="shared" si="516"/>
        <v>252.94117647058823</v>
      </c>
      <c r="G207" s="538">
        <f t="shared" si="516"/>
        <v>323.80614000000003</v>
      </c>
      <c r="H207" s="538">
        <f t="shared" ref="H207:I207" si="517">H195</f>
        <v>323.80614000000003</v>
      </c>
      <c r="I207" s="538">
        <f t="shared" si="517"/>
        <v>323.80614000000003</v>
      </c>
      <c r="J207" s="538">
        <f t="shared" ref="J207:O207" si="518">J195</f>
        <v>80.951535000000007</v>
      </c>
      <c r="K207" s="538">
        <f t="shared" ref="K207:N207" si="519">K195</f>
        <v>80.951535000000007</v>
      </c>
      <c r="L207" s="538">
        <f t="shared" si="519"/>
        <v>80.951535000000007</v>
      </c>
      <c r="M207" s="538">
        <f t="shared" si="519"/>
        <v>80.951535000000007</v>
      </c>
      <c r="N207" s="538">
        <f t="shared" si="519"/>
        <v>80.951535000000007</v>
      </c>
      <c r="O207" s="538">
        <f t="shared" si="518"/>
        <v>192.74175</v>
      </c>
      <c r="P207" s="538">
        <f t="shared" ref="P207" si="520">P195</f>
        <v>185.03208000000001</v>
      </c>
      <c r="Q207" s="538">
        <f t="shared" si="516"/>
        <v>134.27675250000001</v>
      </c>
      <c r="R207" s="538">
        <f t="shared" si="516"/>
        <v>329.67240000000004</v>
      </c>
      <c r="S207" s="538">
        <f t="shared" si="516"/>
        <v>195.39564750000002</v>
      </c>
      <c r="T207" s="538">
        <f t="shared" si="516"/>
        <v>0</v>
      </c>
      <c r="U207" s="538">
        <f t="shared" si="516"/>
        <v>329.67240000000004</v>
      </c>
      <c r="V207" s="538">
        <f t="shared" si="516"/>
        <v>245.51710840638628</v>
      </c>
      <c r="W207" s="600"/>
    </row>
    <row r="208" spans="1:23" ht="30" x14ac:dyDescent="0.25">
      <c r="A208" s="13">
        <v>1</v>
      </c>
      <c r="B208" s="83" t="s">
        <v>69</v>
      </c>
      <c r="C208" s="537">
        <f t="shared" ref="C208:V208" si="521">C196</f>
        <v>127</v>
      </c>
      <c r="D208" s="537">
        <f t="shared" si="521"/>
        <v>91</v>
      </c>
      <c r="E208" s="537">
        <f t="shared" si="521"/>
        <v>155</v>
      </c>
      <c r="F208" s="537">
        <f t="shared" si="521"/>
        <v>170.32967032967034</v>
      </c>
      <c r="G208" s="538">
        <f t="shared" si="521"/>
        <v>1757.80476</v>
      </c>
      <c r="H208" s="538">
        <f t="shared" ref="H208:I208" si="522">H196</f>
        <v>1757.80476</v>
      </c>
      <c r="I208" s="538">
        <f t="shared" si="522"/>
        <v>1757.80476</v>
      </c>
      <c r="J208" s="538">
        <f t="shared" ref="J208:O208" si="523">J196</f>
        <v>439.45119</v>
      </c>
      <c r="K208" s="538">
        <f t="shared" ref="K208:N208" si="524">K196</f>
        <v>439.45119</v>
      </c>
      <c r="L208" s="538">
        <f t="shared" si="524"/>
        <v>439.45119</v>
      </c>
      <c r="M208" s="538">
        <f t="shared" si="524"/>
        <v>439.45119</v>
      </c>
      <c r="N208" s="538">
        <f t="shared" si="524"/>
        <v>439.45119</v>
      </c>
      <c r="O208" s="538">
        <f t="shared" si="523"/>
        <v>1025.3861099999999</v>
      </c>
      <c r="P208" s="538">
        <f t="shared" ref="P208" si="525">P196</f>
        <v>979.12808999999993</v>
      </c>
      <c r="Q208" s="538">
        <f t="shared" si="521"/>
        <v>716.99930999999992</v>
      </c>
      <c r="R208" s="538">
        <f t="shared" si="521"/>
        <v>1191.3120300000003</v>
      </c>
      <c r="S208" s="538">
        <f t="shared" si="521"/>
        <v>474.31272000000035</v>
      </c>
      <c r="T208" s="538">
        <f t="shared" si="521"/>
        <v>-13.12416</v>
      </c>
      <c r="U208" s="538">
        <f t="shared" si="521"/>
        <v>1178.1878700000002</v>
      </c>
      <c r="V208" s="538">
        <f t="shared" si="521"/>
        <v>166.15246533500854</v>
      </c>
      <c r="W208" s="600"/>
    </row>
    <row r="209" spans="1:23" ht="30" x14ac:dyDescent="0.25">
      <c r="A209" s="13">
        <v>1</v>
      </c>
      <c r="B209" s="147" t="s">
        <v>66</v>
      </c>
      <c r="C209" s="537">
        <f t="shared" ref="C209:V209" si="526">C197</f>
        <v>4175</v>
      </c>
      <c r="D209" s="537">
        <f t="shared" si="526"/>
        <v>2982</v>
      </c>
      <c r="E209" s="537">
        <f t="shared" si="526"/>
        <v>3553</v>
      </c>
      <c r="F209" s="537">
        <f t="shared" si="526"/>
        <v>119.14822266934944</v>
      </c>
      <c r="G209" s="538">
        <f t="shared" si="526"/>
        <v>19911.489699999998</v>
      </c>
      <c r="H209" s="538">
        <f t="shared" ref="H209:I209" si="527">H197</f>
        <v>19911.489699999998</v>
      </c>
      <c r="I209" s="538">
        <f t="shared" si="527"/>
        <v>19911.489699999998</v>
      </c>
      <c r="J209" s="538">
        <f t="shared" ref="J209:O209" si="528">J197</f>
        <v>4977.8724249999996</v>
      </c>
      <c r="K209" s="538">
        <f t="shared" ref="K209:N209" si="529">K197</f>
        <v>4977.8724249999996</v>
      </c>
      <c r="L209" s="538">
        <f t="shared" si="529"/>
        <v>4977.8724249999996</v>
      </c>
      <c r="M209" s="538">
        <f t="shared" si="529"/>
        <v>4977.8724249999996</v>
      </c>
      <c r="N209" s="538">
        <f t="shared" si="529"/>
        <v>4977.8724249999996</v>
      </c>
      <c r="O209" s="538">
        <f t="shared" si="528"/>
        <v>11615.035610000001</v>
      </c>
      <c r="P209" s="538">
        <f t="shared" ref="P209" si="530">P197</f>
        <v>11061.391519999999</v>
      </c>
      <c r="Q209" s="538">
        <f t="shared" si="526"/>
        <v>8111.9059874999994</v>
      </c>
      <c r="R209" s="538">
        <f t="shared" si="526"/>
        <v>8714.8316400000003</v>
      </c>
      <c r="S209" s="538">
        <f t="shared" si="526"/>
        <v>602.92565250000064</v>
      </c>
      <c r="T209" s="538">
        <f t="shared" si="526"/>
        <v>0</v>
      </c>
      <c r="U209" s="538">
        <f t="shared" si="526"/>
        <v>8714.8316400000003</v>
      </c>
      <c r="V209" s="538">
        <f t="shared" si="526"/>
        <v>107.43260157882841</v>
      </c>
      <c r="W209" s="600"/>
    </row>
    <row r="210" spans="1:23" ht="30" x14ac:dyDescent="0.25">
      <c r="A210" s="13">
        <v>1</v>
      </c>
      <c r="B210" s="83" t="s">
        <v>62</v>
      </c>
      <c r="C210" s="537">
        <f t="shared" ref="C210:V210" si="531">C198</f>
        <v>1055</v>
      </c>
      <c r="D210" s="537">
        <f t="shared" si="531"/>
        <v>754</v>
      </c>
      <c r="E210" s="537">
        <f t="shared" si="531"/>
        <v>1425</v>
      </c>
      <c r="F210" s="537">
        <f t="shared" si="531"/>
        <v>188.9920424403183</v>
      </c>
      <c r="G210" s="538">
        <f t="shared" si="531"/>
        <v>2686.6</v>
      </c>
      <c r="H210" s="538">
        <f t="shared" ref="H210:I210" si="532">H198</f>
        <v>2686.6</v>
      </c>
      <c r="I210" s="538">
        <f t="shared" si="532"/>
        <v>2686.6</v>
      </c>
      <c r="J210" s="538">
        <f t="shared" ref="J210:O210" si="533">J198</f>
        <v>671.65</v>
      </c>
      <c r="K210" s="538">
        <f t="shared" ref="K210:N210" si="534">K198</f>
        <v>671.65</v>
      </c>
      <c r="L210" s="538">
        <f t="shared" si="534"/>
        <v>671.65</v>
      </c>
      <c r="M210" s="538">
        <f t="shared" si="534"/>
        <v>671.65</v>
      </c>
      <c r="N210" s="538">
        <f t="shared" si="534"/>
        <v>671.65</v>
      </c>
      <c r="O210" s="538">
        <f t="shared" si="533"/>
        <v>1565.7121000000002</v>
      </c>
      <c r="P210" s="538">
        <f t="shared" ref="P210" si="535">P198</f>
        <v>1490.7701000000002</v>
      </c>
      <c r="Q210" s="538">
        <f t="shared" si="531"/>
        <v>1093.7003833333331</v>
      </c>
      <c r="R210" s="538">
        <f t="shared" si="531"/>
        <v>2107.0876799999992</v>
      </c>
      <c r="S210" s="538">
        <f t="shared" si="531"/>
        <v>1013.3872966666661</v>
      </c>
      <c r="T210" s="538">
        <f t="shared" si="531"/>
        <v>0</v>
      </c>
      <c r="U210" s="538">
        <f t="shared" si="531"/>
        <v>2107.0876799999992</v>
      </c>
      <c r="V210" s="538">
        <f t="shared" si="531"/>
        <v>192.65675610153008</v>
      </c>
      <c r="W210" s="600"/>
    </row>
    <row r="211" spans="1:23" ht="45" x14ac:dyDescent="0.25">
      <c r="A211" s="13"/>
      <c r="B211" s="621" t="s">
        <v>89</v>
      </c>
      <c r="C211" s="537">
        <f t="shared" ref="C211:V211" si="536">C199</f>
        <v>0</v>
      </c>
      <c r="D211" s="537">
        <f t="shared" si="536"/>
        <v>0</v>
      </c>
      <c r="E211" s="537">
        <f t="shared" si="536"/>
        <v>494</v>
      </c>
      <c r="F211" s="537">
        <f t="shared" si="536"/>
        <v>0</v>
      </c>
      <c r="G211" s="537">
        <f t="shared" si="536"/>
        <v>0</v>
      </c>
      <c r="H211" s="537">
        <f t="shared" ref="H211:I211" si="537">H199</f>
        <v>0</v>
      </c>
      <c r="I211" s="537">
        <f t="shared" si="537"/>
        <v>0</v>
      </c>
      <c r="J211" s="537">
        <f t="shared" ref="J211:O211" si="538">J199</f>
        <v>0</v>
      </c>
      <c r="K211" s="537">
        <f t="shared" ref="K211:N211" si="539">K199</f>
        <v>0</v>
      </c>
      <c r="L211" s="537">
        <f t="shared" si="539"/>
        <v>0</v>
      </c>
      <c r="M211" s="537">
        <f t="shared" si="539"/>
        <v>0</v>
      </c>
      <c r="N211" s="537">
        <f t="shared" si="539"/>
        <v>0</v>
      </c>
      <c r="O211" s="537">
        <f t="shared" si="538"/>
        <v>0</v>
      </c>
      <c r="P211" s="537">
        <f t="shared" ref="P211" si="540">P199</f>
        <v>0</v>
      </c>
      <c r="Q211" s="537">
        <f t="shared" si="536"/>
        <v>0</v>
      </c>
      <c r="R211" s="537">
        <f t="shared" si="536"/>
        <v>0</v>
      </c>
      <c r="S211" s="537">
        <f t="shared" si="536"/>
        <v>0</v>
      </c>
      <c r="T211" s="537">
        <f t="shared" si="536"/>
        <v>0</v>
      </c>
      <c r="U211" s="537">
        <f t="shared" si="536"/>
        <v>743.85016999999959</v>
      </c>
      <c r="V211" s="537">
        <f t="shared" si="536"/>
        <v>0</v>
      </c>
      <c r="W211" s="600"/>
    </row>
    <row r="212" spans="1:23" ht="60" x14ac:dyDescent="0.25">
      <c r="A212" s="13">
        <v>1</v>
      </c>
      <c r="B212" s="83" t="s">
        <v>45</v>
      </c>
      <c r="C212" s="537">
        <f t="shared" ref="C212:V212" si="541">C200</f>
        <v>2778</v>
      </c>
      <c r="D212" s="537">
        <f t="shared" si="541"/>
        <v>1984</v>
      </c>
      <c r="E212" s="537">
        <f t="shared" si="541"/>
        <v>1962</v>
      </c>
      <c r="F212" s="537">
        <f t="shared" si="541"/>
        <v>98.891129032258064</v>
      </c>
      <c r="G212" s="538">
        <f t="shared" si="541"/>
        <v>16274.849999999999</v>
      </c>
      <c r="H212" s="538">
        <f t="shared" ref="H212:I212" si="542">H200</f>
        <v>16274.849999999999</v>
      </c>
      <c r="I212" s="538">
        <f t="shared" si="542"/>
        <v>16274.849999999999</v>
      </c>
      <c r="J212" s="538">
        <f t="shared" ref="J212:O212" si="543">J200</f>
        <v>4068.7124999999996</v>
      </c>
      <c r="K212" s="538">
        <f t="shared" ref="K212:N212" si="544">K200</f>
        <v>4068.7124999999996</v>
      </c>
      <c r="L212" s="538">
        <f t="shared" si="544"/>
        <v>4068.7124999999996</v>
      </c>
      <c r="M212" s="538">
        <f t="shared" si="544"/>
        <v>4068.7124999999996</v>
      </c>
      <c r="N212" s="538">
        <f t="shared" si="544"/>
        <v>4068.7124999999996</v>
      </c>
      <c r="O212" s="538">
        <f t="shared" si="543"/>
        <v>9494.7474899999997</v>
      </c>
      <c r="P212" s="538">
        <f t="shared" ref="P212" si="545">P200</f>
        <v>9042.3066600000002</v>
      </c>
      <c r="Q212" s="538">
        <f t="shared" si="541"/>
        <v>6630.9163849999995</v>
      </c>
      <c r="R212" s="538">
        <f t="shared" si="541"/>
        <v>6376.6591700000008</v>
      </c>
      <c r="S212" s="538">
        <f t="shared" si="541"/>
        <v>-254.25721499999872</v>
      </c>
      <c r="T212" s="538">
        <f t="shared" si="541"/>
        <v>0</v>
      </c>
      <c r="U212" s="538">
        <f t="shared" si="541"/>
        <v>6376.6591700000008</v>
      </c>
      <c r="V212" s="538">
        <f t="shared" si="541"/>
        <v>96.165579533242777</v>
      </c>
      <c r="W212" s="600"/>
    </row>
    <row r="213" spans="1:23" ht="45" x14ac:dyDescent="0.25">
      <c r="A213" s="13">
        <v>1</v>
      </c>
      <c r="B213" s="83" t="s">
        <v>63</v>
      </c>
      <c r="C213" s="537">
        <f t="shared" ref="C213:V213" si="546">C201</f>
        <v>342</v>
      </c>
      <c r="D213" s="537">
        <f t="shared" si="546"/>
        <v>244</v>
      </c>
      <c r="E213" s="537">
        <f t="shared" si="546"/>
        <v>166</v>
      </c>
      <c r="F213" s="537">
        <f t="shared" si="546"/>
        <v>68.032786885245898</v>
      </c>
      <c r="G213" s="538">
        <f t="shared" si="546"/>
        <v>950.03969999999993</v>
      </c>
      <c r="H213" s="538">
        <f t="shared" ref="H213:I213" si="547">H201</f>
        <v>950.03969999999993</v>
      </c>
      <c r="I213" s="538">
        <f t="shared" si="547"/>
        <v>950.03969999999993</v>
      </c>
      <c r="J213" s="538">
        <f t="shared" ref="J213:O213" si="548">J201</f>
        <v>237.50992499999998</v>
      </c>
      <c r="K213" s="538">
        <f t="shared" ref="K213:N213" si="549">K201</f>
        <v>237.50992499999998</v>
      </c>
      <c r="L213" s="538">
        <f t="shared" si="549"/>
        <v>237.50992499999998</v>
      </c>
      <c r="M213" s="538">
        <f t="shared" si="549"/>
        <v>237.50992499999998</v>
      </c>
      <c r="N213" s="538">
        <f t="shared" si="549"/>
        <v>237.50992499999998</v>
      </c>
      <c r="O213" s="538">
        <f t="shared" si="548"/>
        <v>554.57601999999997</v>
      </c>
      <c r="P213" s="538">
        <f t="shared" ref="P213" si="550">P201</f>
        <v>528.31475999999998</v>
      </c>
      <c r="Q213" s="538">
        <f t="shared" si="546"/>
        <v>387.28921916666673</v>
      </c>
      <c r="R213" s="538">
        <f t="shared" si="546"/>
        <v>231.08479</v>
      </c>
      <c r="S213" s="538">
        <f t="shared" si="546"/>
        <v>-156.20442916666673</v>
      </c>
      <c r="T213" s="538">
        <f t="shared" si="546"/>
        <v>0</v>
      </c>
      <c r="U213" s="538">
        <f t="shared" si="546"/>
        <v>231.08479</v>
      </c>
      <c r="V213" s="538">
        <f t="shared" si="546"/>
        <v>59.667240543701929</v>
      </c>
      <c r="W213" s="600"/>
    </row>
    <row r="214" spans="1:23" ht="15.75" thickBot="1" x14ac:dyDescent="0.3">
      <c r="A214" s="13">
        <v>1</v>
      </c>
      <c r="B214" s="625" t="s">
        <v>4</v>
      </c>
      <c r="C214" s="626">
        <f t="shared" ref="C214:V214" si="551">C202</f>
        <v>0</v>
      </c>
      <c r="D214" s="626">
        <f t="shared" si="551"/>
        <v>0</v>
      </c>
      <c r="E214" s="626">
        <f t="shared" si="551"/>
        <v>0</v>
      </c>
      <c r="F214" s="626">
        <f t="shared" si="551"/>
        <v>0</v>
      </c>
      <c r="G214" s="627">
        <f t="shared" si="551"/>
        <v>41998.500599999999</v>
      </c>
      <c r="H214" s="627">
        <f t="shared" ref="H214:I214" si="552">H202</f>
        <v>41998.500599999999</v>
      </c>
      <c r="I214" s="627">
        <f t="shared" si="552"/>
        <v>41998.500599999999</v>
      </c>
      <c r="J214" s="627">
        <f t="shared" ref="J214:O214" si="553">J202</f>
        <v>10499.62515</v>
      </c>
      <c r="K214" s="627">
        <f t="shared" ref="K214:N214" si="554">K202</f>
        <v>10499.62515</v>
      </c>
      <c r="L214" s="627">
        <f t="shared" si="554"/>
        <v>10499.62515</v>
      </c>
      <c r="M214" s="627">
        <f t="shared" si="554"/>
        <v>10499.62515</v>
      </c>
      <c r="N214" s="627">
        <f t="shared" si="554"/>
        <v>10499.62515</v>
      </c>
      <c r="O214" s="627">
        <f t="shared" si="553"/>
        <v>24499.1253</v>
      </c>
      <c r="P214" s="627">
        <f t="shared" ref="P214" si="555">P202</f>
        <v>23334.79232</v>
      </c>
      <c r="Q214" s="627">
        <f t="shared" si="551"/>
        <v>17111.264231666664</v>
      </c>
      <c r="R214" s="627">
        <f t="shared" si="551"/>
        <v>19135.91805</v>
      </c>
      <c r="S214" s="627">
        <f t="shared" si="551"/>
        <v>2024.6538183333346</v>
      </c>
      <c r="T214" s="627">
        <f t="shared" si="551"/>
        <v>-48.345290000000006</v>
      </c>
      <c r="U214" s="627">
        <f t="shared" si="551"/>
        <v>19087.572760000003</v>
      </c>
      <c r="V214" s="627">
        <f t="shared" si="551"/>
        <v>111.83228656235957</v>
      </c>
      <c r="W214" s="600"/>
    </row>
    <row r="215" spans="1:23" ht="15.75" thickBot="1" x14ac:dyDescent="0.3">
      <c r="A215" s="13">
        <v>1</v>
      </c>
      <c r="B215" s="56" t="s">
        <v>8</v>
      </c>
      <c r="C215" s="531"/>
      <c r="D215" s="531"/>
      <c r="E215" s="532"/>
      <c r="F215" s="531"/>
      <c r="G215" s="533"/>
      <c r="H215" s="533"/>
      <c r="I215" s="533"/>
      <c r="J215" s="533"/>
      <c r="K215" s="533"/>
      <c r="L215" s="533"/>
      <c r="M215" s="533"/>
      <c r="N215" s="533"/>
      <c r="O215" s="533"/>
      <c r="P215" s="533"/>
      <c r="Q215" s="533"/>
      <c r="R215" s="534"/>
      <c r="S215" s="534">
        <f t="shared" ref="S215:S266" si="556">R215-Q215</f>
        <v>0</v>
      </c>
      <c r="T215" s="534"/>
      <c r="U215" s="534"/>
      <c r="V215" s="533"/>
      <c r="W215" s="600"/>
    </row>
    <row r="216" spans="1:23" ht="43.5" x14ac:dyDescent="0.25">
      <c r="A216" s="13">
        <v>1</v>
      </c>
      <c r="B216" s="80" t="s">
        <v>125</v>
      </c>
      <c r="C216" s="402"/>
      <c r="D216" s="402"/>
      <c r="E216" s="402"/>
      <c r="F216" s="402"/>
      <c r="G216" s="441"/>
      <c r="H216" s="441"/>
      <c r="I216" s="441"/>
      <c r="J216" s="441"/>
      <c r="K216" s="441"/>
      <c r="L216" s="441"/>
      <c r="M216" s="441"/>
      <c r="N216" s="441"/>
      <c r="O216" s="441"/>
      <c r="P216" s="441"/>
      <c r="Q216" s="441"/>
      <c r="R216" s="441"/>
      <c r="S216" s="441">
        <f t="shared" si="556"/>
        <v>0</v>
      </c>
      <c r="T216" s="441"/>
      <c r="U216" s="441"/>
      <c r="V216" s="441"/>
      <c r="W216" s="600"/>
    </row>
    <row r="217" spans="1:23" s="24" customFormat="1" ht="30" x14ac:dyDescent="0.25">
      <c r="A217" s="13">
        <v>1</v>
      </c>
      <c r="B217" s="46" t="s">
        <v>74</v>
      </c>
      <c r="C217" s="298">
        <f>SUM(C218:C221)</f>
        <v>2914</v>
      </c>
      <c r="D217" s="298">
        <f>SUM(D218:D221)</f>
        <v>2082</v>
      </c>
      <c r="E217" s="298">
        <f>SUM(E218:E221)</f>
        <v>2696</v>
      </c>
      <c r="F217" s="298">
        <f t="shared" ref="F217:F223" si="557">E217/D217*100</f>
        <v>129.49087415946207</v>
      </c>
      <c r="G217" s="441">
        <f>SUM(G218:G221)</f>
        <v>16930.275239999999</v>
      </c>
      <c r="H217" s="441">
        <f>SUM(H218:H221)</f>
        <v>16930.275239999999</v>
      </c>
      <c r="I217" s="441">
        <f>SUM(I218:I221)</f>
        <v>16930.275239999999</v>
      </c>
      <c r="J217" s="441">
        <f t="shared" ref="J217:O217" si="558">SUM(J218:J221)</f>
        <v>4232.5688099999998</v>
      </c>
      <c r="K217" s="441">
        <f t="shared" ref="K217:N217" si="559">SUM(K218:K221)</f>
        <v>4232.5688099999998</v>
      </c>
      <c r="L217" s="441">
        <f t="shared" si="559"/>
        <v>4232.5688099999998</v>
      </c>
      <c r="M217" s="441">
        <f t="shared" si="559"/>
        <v>4232.5688099999998</v>
      </c>
      <c r="N217" s="441">
        <f t="shared" si="559"/>
        <v>4232.5688099999998</v>
      </c>
      <c r="O217" s="441">
        <f t="shared" si="558"/>
        <v>9875.9938900000016</v>
      </c>
      <c r="P217" s="441">
        <f t="shared" ref="P217" si="560">SUM(P218:P221)</f>
        <v>9411.8964099999994</v>
      </c>
      <c r="Q217" s="613">
        <f t="shared" ref="Q217:U217" si="561">SUM(Q218:Q221)</f>
        <v>6899.5821900000001</v>
      </c>
      <c r="R217" s="441">
        <f t="shared" si="561"/>
        <v>7988.1160000000009</v>
      </c>
      <c r="S217" s="441">
        <f t="shared" si="561"/>
        <v>1088.5338100000008</v>
      </c>
      <c r="T217" s="441">
        <f t="shared" si="561"/>
        <v>-144.37539000000001</v>
      </c>
      <c r="U217" s="441">
        <f t="shared" si="561"/>
        <v>7843.7406100000007</v>
      </c>
      <c r="V217" s="441">
        <f t="shared" ref="V217:V227" si="562">R217/Q217*100</f>
        <v>115.77680763884052</v>
      </c>
      <c r="W217" s="600"/>
    </row>
    <row r="218" spans="1:23" s="24" customFormat="1" ht="30" x14ac:dyDescent="0.25">
      <c r="A218" s="13">
        <v>1</v>
      </c>
      <c r="B218" s="45" t="s">
        <v>43</v>
      </c>
      <c r="C218" s="298">
        <v>2167</v>
      </c>
      <c r="D218" s="604">
        <f t="shared" ref="D218:D226" si="563">ROUND(C218/7*5,0)</f>
        <v>1548</v>
      </c>
      <c r="E218" s="298">
        <v>1675</v>
      </c>
      <c r="F218" s="298">
        <f t="shared" si="557"/>
        <v>108.20413436692506</v>
      </c>
      <c r="G218" s="441">
        <v>13377</v>
      </c>
      <c r="H218" s="441">
        <v>13377</v>
      </c>
      <c r="I218" s="441">
        <v>13377</v>
      </c>
      <c r="J218" s="441">
        <v>3344.25</v>
      </c>
      <c r="K218" s="441">
        <v>3344.25</v>
      </c>
      <c r="L218" s="441">
        <v>3344.25</v>
      </c>
      <c r="M218" s="441">
        <v>3344.25</v>
      </c>
      <c r="N218" s="441">
        <v>3344.25</v>
      </c>
      <c r="O218" s="441">
        <v>7797.1584199999998</v>
      </c>
      <c r="P218" s="441">
        <v>7426.7184200000002</v>
      </c>
      <c r="Q218" s="614">
        <f t="shared" ref="Q218:Q221" si="564">G218/12*$B$3+(H218-G218)/11*9+(I218-H218)/10*8+(J218-I218)/9*7+(K218-J218)/8*6+(L218-K218)/7*4+(M218-L218)/6*4+(N218-M218)/5*3+(O218-N218)/4*2+(P218-O218)/3*1</f>
        <v>5447.2242100000003</v>
      </c>
      <c r="R218" s="441">
        <f t="shared" ref="R218:R226" si="565">U218-T218</f>
        <v>5801.4796100000012</v>
      </c>
      <c r="S218" s="441">
        <f t="shared" si="556"/>
        <v>354.25540000000092</v>
      </c>
      <c r="T218" s="441">
        <v>-104.48634</v>
      </c>
      <c r="U218" s="441">
        <v>5696.9932700000008</v>
      </c>
      <c r="V218" s="441">
        <f t="shared" si="562"/>
        <v>106.50341139528751</v>
      </c>
      <c r="W218" s="600"/>
    </row>
    <row r="219" spans="1:23" s="24" customFormat="1" ht="30" x14ac:dyDescent="0.25">
      <c r="A219" s="13">
        <v>1</v>
      </c>
      <c r="B219" s="45" t="s">
        <v>44</v>
      </c>
      <c r="C219" s="298">
        <v>650</v>
      </c>
      <c r="D219" s="299">
        <f t="shared" si="563"/>
        <v>464</v>
      </c>
      <c r="E219" s="298">
        <v>989</v>
      </c>
      <c r="F219" s="298">
        <f t="shared" si="557"/>
        <v>213.14655172413794</v>
      </c>
      <c r="G219" s="441">
        <v>2227.212</v>
      </c>
      <c r="H219" s="441">
        <v>2227.212</v>
      </c>
      <c r="I219" s="441">
        <v>2227.212</v>
      </c>
      <c r="J219" s="441">
        <v>556.803</v>
      </c>
      <c r="K219" s="441">
        <v>556.803</v>
      </c>
      <c r="L219" s="441">
        <v>556.803</v>
      </c>
      <c r="M219" s="441">
        <v>556.803</v>
      </c>
      <c r="N219" s="441">
        <v>556.803</v>
      </c>
      <c r="O219" s="441">
        <v>1300.1588000000002</v>
      </c>
      <c r="P219" s="441">
        <v>1237.3399999999999</v>
      </c>
      <c r="Q219" s="614">
        <f t="shared" si="564"/>
        <v>907.54130000000021</v>
      </c>
      <c r="R219" s="441">
        <f t="shared" si="565"/>
        <v>1941.2987900000003</v>
      </c>
      <c r="S219" s="441">
        <f t="shared" si="556"/>
        <v>1033.75749</v>
      </c>
      <c r="T219" s="441">
        <v>-39.889050000000005</v>
      </c>
      <c r="U219" s="441">
        <v>1901.4097400000003</v>
      </c>
      <c r="V219" s="441">
        <f t="shared" si="562"/>
        <v>213.90748718543168</v>
      </c>
      <c r="W219" s="600"/>
    </row>
    <row r="220" spans="1:23" s="24" customFormat="1" ht="30" x14ac:dyDescent="0.25">
      <c r="A220" s="13">
        <v>1</v>
      </c>
      <c r="B220" s="45" t="s">
        <v>68</v>
      </c>
      <c r="C220" s="298">
        <v>29</v>
      </c>
      <c r="D220" s="299">
        <f t="shared" si="563"/>
        <v>21</v>
      </c>
      <c r="E220" s="298"/>
      <c r="F220" s="298">
        <f t="shared" si="557"/>
        <v>0</v>
      </c>
      <c r="G220" s="441">
        <v>393.19317000000001</v>
      </c>
      <c r="H220" s="441">
        <v>393.19317000000001</v>
      </c>
      <c r="I220" s="441">
        <v>393.19317000000001</v>
      </c>
      <c r="J220" s="441">
        <v>98.298292500000002</v>
      </c>
      <c r="K220" s="441">
        <v>98.298292500000002</v>
      </c>
      <c r="L220" s="441">
        <v>98.298292500000002</v>
      </c>
      <c r="M220" s="441">
        <v>98.298292500000002</v>
      </c>
      <c r="N220" s="441">
        <v>98.298292500000002</v>
      </c>
      <c r="O220" s="441">
        <v>231.2901</v>
      </c>
      <c r="P220" s="441">
        <v>223.58043000000001</v>
      </c>
      <c r="Q220" s="614">
        <f t="shared" si="564"/>
        <v>162.22430625000001</v>
      </c>
      <c r="R220" s="441">
        <f t="shared" si="565"/>
        <v>0</v>
      </c>
      <c r="S220" s="441">
        <f t="shared" si="556"/>
        <v>-162.22430625000001</v>
      </c>
      <c r="T220" s="441"/>
      <c r="U220" s="441"/>
      <c r="V220" s="441">
        <f t="shared" si="562"/>
        <v>0</v>
      </c>
      <c r="W220" s="600"/>
    </row>
    <row r="221" spans="1:23" s="24" customFormat="1" ht="30" x14ac:dyDescent="0.25">
      <c r="A221" s="13">
        <v>1</v>
      </c>
      <c r="B221" s="45" t="s">
        <v>69</v>
      </c>
      <c r="C221" s="298">
        <v>68</v>
      </c>
      <c r="D221" s="299">
        <f t="shared" si="563"/>
        <v>49</v>
      </c>
      <c r="E221" s="298">
        <v>32</v>
      </c>
      <c r="F221" s="298">
        <f t="shared" si="557"/>
        <v>65.306122448979593</v>
      </c>
      <c r="G221" s="441">
        <v>932.87007000000006</v>
      </c>
      <c r="H221" s="441">
        <v>932.87007000000006</v>
      </c>
      <c r="I221" s="441">
        <v>932.87007000000006</v>
      </c>
      <c r="J221" s="441">
        <v>233.21751750000004</v>
      </c>
      <c r="K221" s="441">
        <v>233.21751750000004</v>
      </c>
      <c r="L221" s="441">
        <v>233.21751750000004</v>
      </c>
      <c r="M221" s="441">
        <v>233.21751750000004</v>
      </c>
      <c r="N221" s="441">
        <v>233.21751750000004</v>
      </c>
      <c r="O221" s="441">
        <v>547.38656999999989</v>
      </c>
      <c r="P221" s="441">
        <v>524.25756000000001</v>
      </c>
      <c r="Q221" s="614">
        <f t="shared" si="564"/>
        <v>382.59237375000009</v>
      </c>
      <c r="R221" s="441">
        <f t="shared" si="565"/>
        <v>245.33760000000001</v>
      </c>
      <c r="S221" s="441">
        <f t="shared" si="556"/>
        <v>-137.25477375000008</v>
      </c>
      <c r="T221" s="441"/>
      <c r="U221" s="441">
        <v>245.33760000000001</v>
      </c>
      <c r="V221" s="441">
        <f t="shared" si="562"/>
        <v>64.125062816937543</v>
      </c>
      <c r="W221" s="600"/>
    </row>
    <row r="222" spans="1:23" s="24" customFormat="1" ht="30" x14ac:dyDescent="0.25">
      <c r="A222" s="13">
        <v>1</v>
      </c>
      <c r="B222" s="46" t="s">
        <v>66</v>
      </c>
      <c r="C222" s="298">
        <f>C223+C225+C226</f>
        <v>5227</v>
      </c>
      <c r="D222" s="298">
        <f t="shared" ref="D222:E222" si="566">D223+D225+D226</f>
        <v>3734</v>
      </c>
      <c r="E222" s="298">
        <f t="shared" si="566"/>
        <v>2548</v>
      </c>
      <c r="F222" s="298">
        <f t="shared" si="557"/>
        <v>68.23781467595073</v>
      </c>
      <c r="G222" s="442">
        <f t="shared" ref="G222:U222" si="567">G223+G225+G226</f>
        <v>25993.335129999999</v>
      </c>
      <c r="H222" s="442">
        <f t="shared" ref="H222:I222" si="568">H223+H225+H226</f>
        <v>25993.335129999999</v>
      </c>
      <c r="I222" s="442">
        <f t="shared" si="568"/>
        <v>25993.335129999999</v>
      </c>
      <c r="J222" s="442">
        <f t="shared" ref="J222:O222" si="569">J223+J225+J226</f>
        <v>6498.3337824999999</v>
      </c>
      <c r="K222" s="442">
        <f t="shared" ref="K222:N222" si="570">K223+K225+K226</f>
        <v>6498.3337824999999</v>
      </c>
      <c r="L222" s="442">
        <f t="shared" si="570"/>
        <v>6498.3337824999999</v>
      </c>
      <c r="M222" s="442">
        <f t="shared" si="570"/>
        <v>6498.3337824999999</v>
      </c>
      <c r="N222" s="442">
        <f t="shared" si="570"/>
        <v>6498.3337824999999</v>
      </c>
      <c r="O222" s="442">
        <f t="shared" si="569"/>
        <v>15162.778829999997</v>
      </c>
      <c r="P222" s="442">
        <f t="shared" ref="P222" si="571">P223+P225+P226</f>
        <v>13607.408409999998</v>
      </c>
      <c r="Q222" s="615">
        <f t="shared" si="567"/>
        <v>10312.099499583332</v>
      </c>
      <c r="R222" s="442">
        <f t="shared" si="567"/>
        <v>7927.6203000000041</v>
      </c>
      <c r="S222" s="442">
        <f t="shared" si="567"/>
        <v>-2384.4791995833284</v>
      </c>
      <c r="T222" s="442">
        <f t="shared" si="567"/>
        <v>-3.8137099999999999</v>
      </c>
      <c r="U222" s="442">
        <f t="shared" si="567"/>
        <v>7923.8065900000038</v>
      </c>
      <c r="V222" s="441">
        <f t="shared" si="562"/>
        <v>76.876879439733159</v>
      </c>
      <c r="W222" s="600"/>
    </row>
    <row r="223" spans="1:23" s="24" customFormat="1" ht="30" x14ac:dyDescent="0.25">
      <c r="A223" s="13">
        <v>1</v>
      </c>
      <c r="B223" s="45" t="s">
        <v>62</v>
      </c>
      <c r="C223" s="298">
        <v>778</v>
      </c>
      <c r="D223" s="604">
        <f t="shared" si="563"/>
        <v>556</v>
      </c>
      <c r="E223" s="298">
        <v>410</v>
      </c>
      <c r="F223" s="298">
        <f t="shared" si="557"/>
        <v>73.741007194244602</v>
      </c>
      <c r="G223" s="441">
        <v>1979.6</v>
      </c>
      <c r="H223" s="441">
        <v>1979.6</v>
      </c>
      <c r="I223" s="441">
        <v>1979.6</v>
      </c>
      <c r="J223" s="441">
        <v>494.9</v>
      </c>
      <c r="K223" s="441">
        <v>494.9</v>
      </c>
      <c r="L223" s="441">
        <v>494.9</v>
      </c>
      <c r="M223" s="441">
        <v>494.9</v>
      </c>
      <c r="N223" s="441">
        <v>494.9</v>
      </c>
      <c r="O223" s="441">
        <v>1155.2380000000001</v>
      </c>
      <c r="P223" s="441">
        <v>1100.0920000000001</v>
      </c>
      <c r="Q223" s="614">
        <f>G223/12*$B$3+(H223-G223)/11*9+(I223-H223)/10*8+(J223-I223)/9*7+(K223-J223)/8*6+(L223-K223)/7*4+(M223-L223)/6*4+(N223-M223)/5*3+(O223-N223)/4*2+(P223-O223)/3*1</f>
        <v>806.68700000000047</v>
      </c>
      <c r="R223" s="441">
        <f t="shared" si="565"/>
        <v>581.04251000000011</v>
      </c>
      <c r="S223" s="441">
        <f t="shared" si="556"/>
        <v>-225.64449000000036</v>
      </c>
      <c r="T223" s="441">
        <v>-3.8137099999999999</v>
      </c>
      <c r="U223" s="441">
        <v>577.22880000000009</v>
      </c>
      <c r="V223" s="441">
        <f t="shared" si="562"/>
        <v>72.028247635080248</v>
      </c>
      <c r="W223" s="600"/>
    </row>
    <row r="224" spans="1:23" s="24" customFormat="1" ht="30" customHeight="1" x14ac:dyDescent="0.25">
      <c r="A224" s="13"/>
      <c r="B224" s="621" t="s">
        <v>89</v>
      </c>
      <c r="C224" s="298"/>
      <c r="D224" s="604"/>
      <c r="E224" s="298"/>
      <c r="F224" s="298"/>
      <c r="G224" s="441"/>
      <c r="H224" s="441"/>
      <c r="I224" s="441"/>
      <c r="J224" s="441"/>
      <c r="K224" s="441"/>
      <c r="L224" s="441"/>
      <c r="M224" s="441"/>
      <c r="N224" s="441"/>
      <c r="O224" s="441">
        <v>0</v>
      </c>
      <c r="P224" s="441">
        <v>0</v>
      </c>
      <c r="Q224" s="614">
        <f t="shared" ref="Q224" si="572">G224/12*$B$3+(H224-G224)/11*8+(I224-H224)/10*7+(J224-I224)/9*6+(K224-J224)/8*5+(L224-K224)/7*4+(M224-L224)/6*3+(N224-M224)/5*2+(O224-N224)/4*1</f>
        <v>0</v>
      </c>
      <c r="R224" s="441"/>
      <c r="S224" s="441"/>
      <c r="T224" s="441"/>
      <c r="U224" s="441"/>
      <c r="V224" s="441"/>
      <c r="W224" s="600"/>
    </row>
    <row r="225" spans="1:259" s="24" customFormat="1" ht="60" x14ac:dyDescent="0.25">
      <c r="A225" s="13">
        <v>1</v>
      </c>
      <c r="B225" s="45" t="s">
        <v>73</v>
      </c>
      <c r="C225" s="298">
        <v>3295</v>
      </c>
      <c r="D225" s="299">
        <f t="shared" si="563"/>
        <v>2354</v>
      </c>
      <c r="E225" s="298">
        <v>1302</v>
      </c>
      <c r="F225" s="298">
        <f>E225/D225*100</f>
        <v>55.310110450297366</v>
      </c>
      <c r="G225" s="441">
        <v>20805.227070000001</v>
      </c>
      <c r="H225" s="441">
        <v>20805.227070000001</v>
      </c>
      <c r="I225" s="441">
        <v>20805.227070000001</v>
      </c>
      <c r="J225" s="441">
        <v>5201.3067675000002</v>
      </c>
      <c r="K225" s="441">
        <v>5201.3067675000002</v>
      </c>
      <c r="L225" s="441">
        <v>5201.3067675000002</v>
      </c>
      <c r="M225" s="441">
        <v>5201.3067675000002</v>
      </c>
      <c r="N225" s="441">
        <v>5201.3067675000002</v>
      </c>
      <c r="O225" s="441">
        <v>12135.267469999999</v>
      </c>
      <c r="P225" s="441">
        <v>10724.640289999998</v>
      </c>
      <c r="Q225" s="614">
        <f t="shared" ref="Q225:Q226" si="573">G225/12*$B$3+(H225-G225)/11*9+(I225-H225)/10*8+(J225-I225)/9*7+(K225-J225)/8*6+(L225-K225)/7*4+(M225-L225)/6*4+(N225-M225)/5*3+(O225-N225)/4*2+(P225-O225)/3*1</f>
        <v>8198.0780587499976</v>
      </c>
      <c r="R225" s="441">
        <f t="shared" si="565"/>
        <v>6031.7385000000031</v>
      </c>
      <c r="S225" s="441">
        <f t="shared" si="556"/>
        <v>-2166.3395587499945</v>
      </c>
      <c r="T225" s="441">
        <v>0</v>
      </c>
      <c r="U225" s="441">
        <v>6031.7385000000031</v>
      </c>
      <c r="V225" s="441">
        <f t="shared" si="562"/>
        <v>73.575031327765771</v>
      </c>
      <c r="W225" s="600"/>
    </row>
    <row r="226" spans="1:259" s="24" customFormat="1" ht="45.75" thickBot="1" x14ac:dyDescent="0.3">
      <c r="A226" s="13">
        <v>1</v>
      </c>
      <c r="B226" s="45" t="s">
        <v>63</v>
      </c>
      <c r="C226" s="298">
        <v>1154</v>
      </c>
      <c r="D226" s="299">
        <f t="shared" si="563"/>
        <v>824</v>
      </c>
      <c r="E226" s="298">
        <v>836</v>
      </c>
      <c r="F226" s="298">
        <f>E226/D226*100</f>
        <v>101.45631067961165</v>
      </c>
      <c r="G226" s="441">
        <v>3208.5080600000001</v>
      </c>
      <c r="H226" s="441">
        <v>3208.5080600000001</v>
      </c>
      <c r="I226" s="441">
        <v>3208.5080600000001</v>
      </c>
      <c r="J226" s="441">
        <v>802.12701500000003</v>
      </c>
      <c r="K226" s="441">
        <v>802.12701500000003</v>
      </c>
      <c r="L226" s="441">
        <v>802.12701500000003</v>
      </c>
      <c r="M226" s="441">
        <v>802.12701500000003</v>
      </c>
      <c r="N226" s="441">
        <v>802.12701500000003</v>
      </c>
      <c r="O226" s="441">
        <v>1872.2733599999999</v>
      </c>
      <c r="P226" s="441">
        <v>1782.6761199999999</v>
      </c>
      <c r="Q226" s="614">
        <f t="shared" si="573"/>
        <v>1307.3344408333335</v>
      </c>
      <c r="R226" s="441">
        <f t="shared" si="565"/>
        <v>1314.8392900000003</v>
      </c>
      <c r="S226" s="441">
        <f t="shared" si="556"/>
        <v>7.5048491666668724</v>
      </c>
      <c r="T226" s="441">
        <v>0</v>
      </c>
      <c r="U226" s="441">
        <v>1314.8392900000003</v>
      </c>
      <c r="V226" s="441">
        <f t="shared" si="562"/>
        <v>100.57405732858098</v>
      </c>
      <c r="W226" s="600"/>
    </row>
    <row r="227" spans="1:259" s="24" customFormat="1" ht="15.75" thickBot="1" x14ac:dyDescent="0.3">
      <c r="A227" s="13">
        <v>1</v>
      </c>
      <c r="B227" s="115" t="s">
        <v>3</v>
      </c>
      <c r="C227" s="345"/>
      <c r="D227" s="345"/>
      <c r="E227" s="345"/>
      <c r="F227" s="345"/>
      <c r="G227" s="494">
        <f>G222+G217</f>
        <v>42923.610369999995</v>
      </c>
      <c r="H227" s="494">
        <f>H222+H217</f>
        <v>42923.610369999995</v>
      </c>
      <c r="I227" s="494">
        <f>I222+I217</f>
        <v>42923.610369999995</v>
      </c>
      <c r="J227" s="494">
        <f t="shared" ref="J227:O227" si="574">J222+J217</f>
        <v>10730.902592499999</v>
      </c>
      <c r="K227" s="494">
        <f t="shared" ref="K227:N227" si="575">K222+K217</f>
        <v>10730.902592499999</v>
      </c>
      <c r="L227" s="494">
        <f t="shared" si="575"/>
        <v>10730.902592499999</v>
      </c>
      <c r="M227" s="494">
        <f t="shared" si="575"/>
        <v>10730.902592499999</v>
      </c>
      <c r="N227" s="494">
        <f t="shared" si="575"/>
        <v>10730.902592499999</v>
      </c>
      <c r="O227" s="494">
        <f t="shared" si="574"/>
        <v>25038.772720000001</v>
      </c>
      <c r="P227" s="494">
        <f t="shared" ref="P227" si="576">P222+P217</f>
        <v>23019.304819999998</v>
      </c>
      <c r="Q227" s="494">
        <f t="shared" ref="Q227:U227" si="577">Q222+Q217</f>
        <v>17211.681689583333</v>
      </c>
      <c r="R227" s="494">
        <f t="shared" si="577"/>
        <v>15915.736300000004</v>
      </c>
      <c r="S227" s="494">
        <f t="shared" si="577"/>
        <v>-1295.9453895833276</v>
      </c>
      <c r="T227" s="494">
        <f t="shared" si="577"/>
        <v>-148.1891</v>
      </c>
      <c r="U227" s="494">
        <f t="shared" si="577"/>
        <v>15767.547200000005</v>
      </c>
      <c r="V227" s="461">
        <f t="shared" si="562"/>
        <v>92.470547544650174</v>
      </c>
      <c r="W227" s="600"/>
    </row>
    <row r="228" spans="1:259" x14ac:dyDescent="0.25">
      <c r="A228" s="13">
        <v>1</v>
      </c>
      <c r="B228" s="149" t="s">
        <v>52</v>
      </c>
      <c r="C228" s="539"/>
      <c r="D228" s="539"/>
      <c r="E228" s="539"/>
      <c r="F228" s="539"/>
      <c r="G228" s="540"/>
      <c r="H228" s="540"/>
      <c r="I228" s="540"/>
      <c r="J228" s="540"/>
      <c r="K228" s="540"/>
      <c r="L228" s="540"/>
      <c r="M228" s="540"/>
      <c r="N228" s="540"/>
      <c r="O228" s="540"/>
      <c r="P228" s="540"/>
      <c r="Q228" s="540"/>
      <c r="R228" s="540"/>
      <c r="S228" s="540">
        <f t="shared" si="556"/>
        <v>0</v>
      </c>
      <c r="T228" s="540"/>
      <c r="U228" s="540"/>
      <c r="V228" s="540"/>
      <c r="W228" s="600"/>
    </row>
    <row r="229" spans="1:259" s="6" customFormat="1" ht="30" x14ac:dyDescent="0.25">
      <c r="A229" s="13">
        <v>1</v>
      </c>
      <c r="B229" s="132" t="s">
        <v>74</v>
      </c>
      <c r="C229" s="541">
        <f t="shared" ref="C229:V229" si="578">C217</f>
        <v>2914</v>
      </c>
      <c r="D229" s="541">
        <f t="shared" si="578"/>
        <v>2082</v>
      </c>
      <c r="E229" s="541">
        <f t="shared" si="578"/>
        <v>2696</v>
      </c>
      <c r="F229" s="541">
        <f t="shared" si="578"/>
        <v>129.49087415946207</v>
      </c>
      <c r="G229" s="542">
        <f t="shared" si="578"/>
        <v>16930.275239999999</v>
      </c>
      <c r="H229" s="542">
        <f t="shared" ref="H229:I229" si="579">H217</f>
        <v>16930.275239999999</v>
      </c>
      <c r="I229" s="542">
        <f t="shared" si="579"/>
        <v>16930.275239999999</v>
      </c>
      <c r="J229" s="542">
        <f t="shared" ref="J229:O229" si="580">J217</f>
        <v>4232.5688099999998</v>
      </c>
      <c r="K229" s="542">
        <f t="shared" ref="K229:N229" si="581">K217</f>
        <v>4232.5688099999998</v>
      </c>
      <c r="L229" s="542">
        <f t="shared" si="581"/>
        <v>4232.5688099999998</v>
      </c>
      <c r="M229" s="542">
        <f t="shared" si="581"/>
        <v>4232.5688099999998</v>
      </c>
      <c r="N229" s="542">
        <f t="shared" si="581"/>
        <v>4232.5688099999998</v>
      </c>
      <c r="O229" s="542">
        <f t="shared" si="580"/>
        <v>9875.9938900000016</v>
      </c>
      <c r="P229" s="542">
        <f t="shared" ref="P229" si="582">P217</f>
        <v>9411.8964099999994</v>
      </c>
      <c r="Q229" s="542">
        <f t="shared" si="578"/>
        <v>6899.5821900000001</v>
      </c>
      <c r="R229" s="542">
        <f t="shared" si="578"/>
        <v>7988.1160000000009</v>
      </c>
      <c r="S229" s="542">
        <f t="shared" si="578"/>
        <v>1088.5338100000008</v>
      </c>
      <c r="T229" s="542">
        <f t="shared" si="578"/>
        <v>-144.37539000000001</v>
      </c>
      <c r="U229" s="542">
        <f t="shared" si="578"/>
        <v>7843.7406100000007</v>
      </c>
      <c r="V229" s="542">
        <f t="shared" si="578"/>
        <v>115.77680763884052</v>
      </c>
      <c r="W229" s="600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  <c r="EM229" s="8"/>
      <c r="EN229" s="8"/>
      <c r="EO229" s="8"/>
      <c r="EP229" s="8"/>
      <c r="EQ229" s="8"/>
      <c r="ER229" s="8"/>
      <c r="ES229" s="8"/>
      <c r="ET229" s="8"/>
      <c r="EU229" s="8"/>
      <c r="EV229" s="8"/>
      <c r="EW229" s="8"/>
      <c r="EX229" s="8"/>
      <c r="EY229" s="8"/>
      <c r="EZ229" s="8"/>
      <c r="FA229" s="8"/>
      <c r="FB229" s="8"/>
      <c r="FC229" s="8"/>
      <c r="FD229" s="8"/>
      <c r="FE229" s="8"/>
      <c r="FF229" s="8"/>
      <c r="FG229" s="8"/>
      <c r="FH229" s="8"/>
      <c r="FI229" s="8"/>
      <c r="FJ229" s="8"/>
      <c r="FK229" s="8"/>
      <c r="FL229" s="8"/>
      <c r="FM229" s="8"/>
      <c r="FN229" s="8"/>
      <c r="FO229" s="8"/>
      <c r="FP229" s="8"/>
      <c r="FQ229" s="8"/>
      <c r="FR229" s="8"/>
      <c r="FS229" s="8"/>
      <c r="FT229" s="8"/>
      <c r="FU229" s="8"/>
      <c r="FV229" s="8"/>
      <c r="FW229" s="8"/>
      <c r="FX229" s="8"/>
      <c r="FY229" s="8"/>
      <c r="FZ229" s="8"/>
      <c r="GA229" s="8"/>
      <c r="GB229" s="8"/>
      <c r="GC229" s="8"/>
      <c r="GD229" s="8"/>
      <c r="GE229" s="8"/>
      <c r="GF229" s="8"/>
      <c r="GG229" s="8"/>
      <c r="GH229" s="8"/>
      <c r="GI229" s="8"/>
      <c r="GJ229" s="8"/>
      <c r="GK229" s="8"/>
      <c r="GL229" s="8"/>
      <c r="GM229" s="8"/>
      <c r="GN229" s="8"/>
      <c r="GO229" s="8"/>
      <c r="GP229" s="8"/>
      <c r="GQ229" s="8"/>
      <c r="GR229" s="8"/>
      <c r="GS229" s="8"/>
      <c r="GT229" s="8"/>
      <c r="GU229" s="8"/>
      <c r="GV229" s="8"/>
      <c r="GW229" s="8"/>
      <c r="GX229" s="8"/>
      <c r="GY229" s="8"/>
      <c r="GZ229" s="8"/>
      <c r="HA229" s="8"/>
      <c r="HB229" s="8"/>
      <c r="HC229" s="8"/>
      <c r="HD229" s="8"/>
      <c r="HE229" s="8"/>
      <c r="HF229" s="8"/>
      <c r="HG229" s="8"/>
      <c r="HH229" s="8"/>
      <c r="HI229" s="8"/>
      <c r="HJ229" s="8"/>
      <c r="HK229" s="8"/>
      <c r="HL229" s="8"/>
      <c r="HM229" s="8"/>
      <c r="HN229" s="8"/>
      <c r="HO229" s="8"/>
      <c r="HP229" s="8"/>
      <c r="HQ229" s="8"/>
      <c r="HR229" s="8"/>
      <c r="HS229" s="8"/>
      <c r="HT229" s="8"/>
      <c r="HU229" s="8"/>
      <c r="HV229" s="8"/>
      <c r="HW229" s="8"/>
      <c r="HX229" s="8"/>
      <c r="HY229" s="8"/>
      <c r="HZ229" s="8"/>
      <c r="IA229" s="8"/>
      <c r="IB229" s="8"/>
      <c r="IC229" s="8"/>
      <c r="ID229" s="8"/>
      <c r="IE229" s="8"/>
      <c r="IF229" s="8"/>
      <c r="IG229" s="8"/>
      <c r="IH229" s="8"/>
      <c r="II229" s="8"/>
      <c r="IJ229" s="8"/>
      <c r="IK229" s="8"/>
      <c r="IL229" s="8"/>
      <c r="IM229" s="8"/>
      <c r="IN229" s="8"/>
      <c r="IO229" s="8"/>
      <c r="IP229" s="8"/>
      <c r="IQ229" s="8"/>
      <c r="IR229" s="8"/>
      <c r="IS229" s="8"/>
      <c r="IT229" s="8"/>
      <c r="IU229" s="8"/>
      <c r="IV229" s="8"/>
      <c r="IW229" s="8"/>
      <c r="IX229" s="8"/>
      <c r="IY229" s="8"/>
    </row>
    <row r="230" spans="1:259" s="6" customFormat="1" ht="30" x14ac:dyDescent="0.25">
      <c r="A230" s="13">
        <v>1</v>
      </c>
      <c r="B230" s="130" t="s">
        <v>43</v>
      </c>
      <c r="C230" s="541">
        <f t="shared" ref="C230:V230" si="583">C218</f>
        <v>2167</v>
      </c>
      <c r="D230" s="541">
        <f t="shared" si="583"/>
        <v>1548</v>
      </c>
      <c r="E230" s="541">
        <f t="shared" si="583"/>
        <v>1675</v>
      </c>
      <c r="F230" s="541">
        <f t="shared" si="583"/>
        <v>108.20413436692506</v>
      </c>
      <c r="G230" s="542">
        <f t="shared" si="583"/>
        <v>13377</v>
      </c>
      <c r="H230" s="542">
        <f t="shared" ref="H230:I230" si="584">H218</f>
        <v>13377</v>
      </c>
      <c r="I230" s="542">
        <f t="shared" si="584"/>
        <v>13377</v>
      </c>
      <c r="J230" s="542">
        <f t="shared" ref="J230:O230" si="585">J218</f>
        <v>3344.25</v>
      </c>
      <c r="K230" s="542">
        <f t="shared" ref="K230:N230" si="586">K218</f>
        <v>3344.25</v>
      </c>
      <c r="L230" s="542">
        <f t="shared" si="586"/>
        <v>3344.25</v>
      </c>
      <c r="M230" s="542">
        <f t="shared" si="586"/>
        <v>3344.25</v>
      </c>
      <c r="N230" s="542">
        <f t="shared" si="586"/>
        <v>3344.25</v>
      </c>
      <c r="O230" s="542">
        <f t="shared" si="585"/>
        <v>7797.1584199999998</v>
      </c>
      <c r="P230" s="542">
        <f t="shared" ref="P230" si="587">P218</f>
        <v>7426.7184200000002</v>
      </c>
      <c r="Q230" s="542">
        <f t="shared" si="583"/>
        <v>5447.2242100000003</v>
      </c>
      <c r="R230" s="542">
        <f t="shared" si="583"/>
        <v>5801.4796100000012</v>
      </c>
      <c r="S230" s="542">
        <f t="shared" si="583"/>
        <v>354.25540000000092</v>
      </c>
      <c r="T230" s="542">
        <f t="shared" si="583"/>
        <v>-104.48634</v>
      </c>
      <c r="U230" s="542">
        <f t="shared" si="583"/>
        <v>5696.9932700000008</v>
      </c>
      <c r="V230" s="542">
        <f t="shared" si="583"/>
        <v>106.50341139528751</v>
      </c>
      <c r="W230" s="600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  <c r="EM230" s="8"/>
      <c r="EN230" s="8"/>
      <c r="EO230" s="8"/>
      <c r="EP230" s="8"/>
      <c r="EQ230" s="8"/>
      <c r="ER230" s="8"/>
      <c r="ES230" s="8"/>
      <c r="ET230" s="8"/>
      <c r="EU230" s="8"/>
      <c r="EV230" s="8"/>
      <c r="EW230" s="8"/>
      <c r="EX230" s="8"/>
      <c r="EY230" s="8"/>
      <c r="EZ230" s="8"/>
      <c r="FA230" s="8"/>
      <c r="FB230" s="8"/>
      <c r="FC230" s="8"/>
      <c r="FD230" s="8"/>
      <c r="FE230" s="8"/>
      <c r="FF230" s="8"/>
      <c r="FG230" s="8"/>
      <c r="FH230" s="8"/>
      <c r="FI230" s="8"/>
      <c r="FJ230" s="8"/>
      <c r="FK230" s="8"/>
      <c r="FL230" s="8"/>
      <c r="FM230" s="8"/>
      <c r="FN230" s="8"/>
      <c r="FO230" s="8"/>
      <c r="FP230" s="8"/>
      <c r="FQ230" s="8"/>
      <c r="FR230" s="8"/>
      <c r="FS230" s="8"/>
      <c r="FT230" s="8"/>
      <c r="FU230" s="8"/>
      <c r="FV230" s="8"/>
      <c r="FW230" s="8"/>
      <c r="FX230" s="8"/>
      <c r="FY230" s="8"/>
      <c r="FZ230" s="8"/>
      <c r="GA230" s="8"/>
      <c r="GB230" s="8"/>
      <c r="GC230" s="8"/>
      <c r="GD230" s="8"/>
      <c r="GE230" s="8"/>
      <c r="GF230" s="8"/>
      <c r="GG230" s="8"/>
      <c r="GH230" s="8"/>
      <c r="GI230" s="8"/>
      <c r="GJ230" s="8"/>
      <c r="GK230" s="8"/>
      <c r="GL230" s="8"/>
      <c r="GM230" s="8"/>
      <c r="GN230" s="8"/>
      <c r="GO230" s="8"/>
      <c r="GP230" s="8"/>
      <c r="GQ230" s="8"/>
      <c r="GR230" s="8"/>
      <c r="GS230" s="8"/>
      <c r="GT230" s="8"/>
      <c r="GU230" s="8"/>
      <c r="GV230" s="8"/>
      <c r="GW230" s="8"/>
      <c r="GX230" s="8"/>
      <c r="GY230" s="8"/>
      <c r="GZ230" s="8"/>
      <c r="HA230" s="8"/>
      <c r="HB230" s="8"/>
      <c r="HC230" s="8"/>
      <c r="HD230" s="8"/>
      <c r="HE230" s="8"/>
      <c r="HF230" s="8"/>
      <c r="HG230" s="8"/>
      <c r="HH230" s="8"/>
      <c r="HI230" s="8"/>
      <c r="HJ230" s="8"/>
      <c r="HK230" s="8"/>
      <c r="HL230" s="8"/>
      <c r="HM230" s="8"/>
      <c r="HN230" s="8"/>
      <c r="HO230" s="8"/>
      <c r="HP230" s="8"/>
      <c r="HQ230" s="8"/>
      <c r="HR230" s="8"/>
      <c r="HS230" s="8"/>
      <c r="HT230" s="8"/>
      <c r="HU230" s="8"/>
      <c r="HV230" s="8"/>
      <c r="HW230" s="8"/>
      <c r="HX230" s="8"/>
      <c r="HY230" s="8"/>
      <c r="HZ230" s="8"/>
      <c r="IA230" s="8"/>
      <c r="IB230" s="8"/>
      <c r="IC230" s="8"/>
      <c r="ID230" s="8"/>
      <c r="IE230" s="8"/>
      <c r="IF230" s="8"/>
      <c r="IG230" s="8"/>
      <c r="IH230" s="8"/>
      <c r="II230" s="8"/>
      <c r="IJ230" s="8"/>
      <c r="IK230" s="8"/>
      <c r="IL230" s="8"/>
      <c r="IM230" s="8"/>
      <c r="IN230" s="8"/>
      <c r="IO230" s="8"/>
      <c r="IP230" s="8"/>
      <c r="IQ230" s="8"/>
      <c r="IR230" s="8"/>
      <c r="IS230" s="8"/>
      <c r="IT230" s="8"/>
      <c r="IU230" s="8"/>
      <c r="IV230" s="8"/>
      <c r="IW230" s="8"/>
      <c r="IX230" s="8"/>
      <c r="IY230" s="8"/>
    </row>
    <row r="231" spans="1:259" s="6" customFormat="1" ht="30" x14ac:dyDescent="0.25">
      <c r="A231" s="13">
        <v>1</v>
      </c>
      <c r="B231" s="130" t="s">
        <v>44</v>
      </c>
      <c r="C231" s="541">
        <f t="shared" ref="C231:V231" si="588">C219</f>
        <v>650</v>
      </c>
      <c r="D231" s="541">
        <f t="shared" si="588"/>
        <v>464</v>
      </c>
      <c r="E231" s="541">
        <f t="shared" si="588"/>
        <v>989</v>
      </c>
      <c r="F231" s="541">
        <f t="shared" si="588"/>
        <v>213.14655172413794</v>
      </c>
      <c r="G231" s="542">
        <f t="shared" si="588"/>
        <v>2227.212</v>
      </c>
      <c r="H231" s="542">
        <f t="shared" ref="H231:I231" si="589">H219</f>
        <v>2227.212</v>
      </c>
      <c r="I231" s="542">
        <f t="shared" si="589"/>
        <v>2227.212</v>
      </c>
      <c r="J231" s="542">
        <f t="shared" ref="J231:O231" si="590">J219</f>
        <v>556.803</v>
      </c>
      <c r="K231" s="542">
        <f t="shared" ref="K231:N231" si="591">K219</f>
        <v>556.803</v>
      </c>
      <c r="L231" s="542">
        <f t="shared" si="591"/>
        <v>556.803</v>
      </c>
      <c r="M231" s="542">
        <f t="shared" si="591"/>
        <v>556.803</v>
      </c>
      <c r="N231" s="542">
        <f t="shared" si="591"/>
        <v>556.803</v>
      </c>
      <c r="O231" s="542">
        <f t="shared" si="590"/>
        <v>1300.1588000000002</v>
      </c>
      <c r="P231" s="542">
        <f t="shared" ref="P231" si="592">P219</f>
        <v>1237.3399999999999</v>
      </c>
      <c r="Q231" s="542">
        <f t="shared" si="588"/>
        <v>907.54130000000021</v>
      </c>
      <c r="R231" s="542">
        <f t="shared" si="588"/>
        <v>1941.2987900000003</v>
      </c>
      <c r="S231" s="542">
        <f t="shared" si="588"/>
        <v>1033.75749</v>
      </c>
      <c r="T231" s="542">
        <f t="shared" si="588"/>
        <v>-39.889050000000005</v>
      </c>
      <c r="U231" s="542">
        <f t="shared" si="588"/>
        <v>1901.4097400000003</v>
      </c>
      <c r="V231" s="542">
        <f t="shared" si="588"/>
        <v>213.90748718543168</v>
      </c>
      <c r="W231" s="600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  <c r="FK231" s="8"/>
      <c r="FL231" s="8"/>
      <c r="FM231" s="8"/>
      <c r="FN231" s="8"/>
      <c r="FO231" s="8"/>
      <c r="FP231" s="8"/>
      <c r="FQ231" s="8"/>
      <c r="FR231" s="8"/>
      <c r="FS231" s="8"/>
      <c r="FT231" s="8"/>
      <c r="FU231" s="8"/>
      <c r="FV231" s="8"/>
      <c r="FW231" s="8"/>
      <c r="FX231" s="8"/>
      <c r="FY231" s="8"/>
      <c r="FZ231" s="8"/>
      <c r="GA231" s="8"/>
      <c r="GB231" s="8"/>
      <c r="GC231" s="8"/>
      <c r="GD231" s="8"/>
      <c r="GE231" s="8"/>
      <c r="GF231" s="8"/>
      <c r="GG231" s="8"/>
      <c r="GH231" s="8"/>
      <c r="GI231" s="8"/>
      <c r="GJ231" s="8"/>
      <c r="GK231" s="8"/>
      <c r="GL231" s="8"/>
      <c r="GM231" s="8"/>
      <c r="GN231" s="8"/>
      <c r="GO231" s="8"/>
      <c r="GP231" s="8"/>
      <c r="GQ231" s="8"/>
      <c r="GR231" s="8"/>
      <c r="GS231" s="8"/>
      <c r="GT231" s="8"/>
      <c r="GU231" s="8"/>
      <c r="GV231" s="8"/>
      <c r="GW231" s="8"/>
      <c r="GX231" s="8"/>
      <c r="GY231" s="8"/>
      <c r="GZ231" s="8"/>
      <c r="HA231" s="8"/>
      <c r="HB231" s="8"/>
      <c r="HC231" s="8"/>
      <c r="HD231" s="8"/>
      <c r="HE231" s="8"/>
      <c r="HF231" s="8"/>
      <c r="HG231" s="8"/>
      <c r="HH231" s="8"/>
      <c r="HI231" s="8"/>
      <c r="HJ231" s="8"/>
      <c r="HK231" s="8"/>
      <c r="HL231" s="8"/>
      <c r="HM231" s="8"/>
      <c r="HN231" s="8"/>
      <c r="HO231" s="8"/>
      <c r="HP231" s="8"/>
      <c r="HQ231" s="8"/>
      <c r="HR231" s="8"/>
      <c r="HS231" s="8"/>
      <c r="HT231" s="8"/>
      <c r="HU231" s="8"/>
      <c r="HV231" s="8"/>
      <c r="HW231" s="8"/>
      <c r="HX231" s="8"/>
      <c r="HY231" s="8"/>
      <c r="HZ231" s="8"/>
      <c r="IA231" s="8"/>
      <c r="IB231" s="8"/>
      <c r="IC231" s="8"/>
      <c r="ID231" s="8"/>
      <c r="IE231" s="8"/>
      <c r="IF231" s="8"/>
      <c r="IG231" s="8"/>
      <c r="IH231" s="8"/>
      <c r="II231" s="8"/>
      <c r="IJ231" s="8"/>
      <c r="IK231" s="8"/>
      <c r="IL231" s="8"/>
      <c r="IM231" s="8"/>
      <c r="IN231" s="8"/>
      <c r="IO231" s="8"/>
      <c r="IP231" s="8"/>
      <c r="IQ231" s="8"/>
      <c r="IR231" s="8"/>
      <c r="IS231" s="8"/>
      <c r="IT231" s="8"/>
      <c r="IU231" s="8"/>
      <c r="IV231" s="8"/>
      <c r="IW231" s="8"/>
      <c r="IX231" s="8"/>
      <c r="IY231" s="8"/>
    </row>
    <row r="232" spans="1:259" s="6" customFormat="1" ht="30" x14ac:dyDescent="0.25">
      <c r="A232" s="13">
        <v>1</v>
      </c>
      <c r="B232" s="130" t="s">
        <v>68</v>
      </c>
      <c r="C232" s="541">
        <f t="shared" ref="C232:V232" si="593">C220</f>
        <v>29</v>
      </c>
      <c r="D232" s="541">
        <f t="shared" si="593"/>
        <v>21</v>
      </c>
      <c r="E232" s="541">
        <f t="shared" si="593"/>
        <v>0</v>
      </c>
      <c r="F232" s="541">
        <f t="shared" si="593"/>
        <v>0</v>
      </c>
      <c r="G232" s="542">
        <f t="shared" si="593"/>
        <v>393.19317000000001</v>
      </c>
      <c r="H232" s="542">
        <f t="shared" ref="H232:I232" si="594">H220</f>
        <v>393.19317000000001</v>
      </c>
      <c r="I232" s="542">
        <f t="shared" si="594"/>
        <v>393.19317000000001</v>
      </c>
      <c r="J232" s="542">
        <f t="shared" ref="J232:O232" si="595">J220</f>
        <v>98.298292500000002</v>
      </c>
      <c r="K232" s="542">
        <f t="shared" ref="K232:N232" si="596">K220</f>
        <v>98.298292500000002</v>
      </c>
      <c r="L232" s="542">
        <f t="shared" si="596"/>
        <v>98.298292500000002</v>
      </c>
      <c r="M232" s="542">
        <f t="shared" si="596"/>
        <v>98.298292500000002</v>
      </c>
      <c r="N232" s="542">
        <f t="shared" si="596"/>
        <v>98.298292500000002</v>
      </c>
      <c r="O232" s="542">
        <f t="shared" si="595"/>
        <v>231.2901</v>
      </c>
      <c r="P232" s="542">
        <f t="shared" ref="P232" si="597">P220</f>
        <v>223.58043000000001</v>
      </c>
      <c r="Q232" s="542">
        <f t="shared" si="593"/>
        <v>162.22430625000001</v>
      </c>
      <c r="R232" s="542">
        <f t="shared" si="593"/>
        <v>0</v>
      </c>
      <c r="S232" s="542">
        <f t="shared" si="593"/>
        <v>-162.22430625000001</v>
      </c>
      <c r="T232" s="542">
        <f t="shared" si="593"/>
        <v>0</v>
      </c>
      <c r="U232" s="542">
        <f t="shared" si="593"/>
        <v>0</v>
      </c>
      <c r="V232" s="542">
        <f t="shared" si="593"/>
        <v>0</v>
      </c>
      <c r="W232" s="600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  <c r="FK232" s="8"/>
      <c r="FL232" s="8"/>
      <c r="FM232" s="8"/>
      <c r="FN232" s="8"/>
      <c r="FO232" s="8"/>
      <c r="FP232" s="8"/>
      <c r="FQ232" s="8"/>
      <c r="FR232" s="8"/>
      <c r="FS232" s="8"/>
      <c r="FT232" s="8"/>
      <c r="FU232" s="8"/>
      <c r="FV232" s="8"/>
      <c r="FW232" s="8"/>
      <c r="FX232" s="8"/>
      <c r="FY232" s="8"/>
      <c r="FZ232" s="8"/>
      <c r="GA232" s="8"/>
      <c r="GB232" s="8"/>
      <c r="GC232" s="8"/>
      <c r="GD232" s="8"/>
      <c r="GE232" s="8"/>
      <c r="GF232" s="8"/>
      <c r="GG232" s="8"/>
      <c r="GH232" s="8"/>
      <c r="GI232" s="8"/>
      <c r="GJ232" s="8"/>
      <c r="GK232" s="8"/>
      <c r="GL232" s="8"/>
      <c r="GM232" s="8"/>
      <c r="GN232" s="8"/>
      <c r="GO232" s="8"/>
      <c r="GP232" s="8"/>
      <c r="GQ232" s="8"/>
      <c r="GR232" s="8"/>
      <c r="GS232" s="8"/>
      <c r="GT232" s="8"/>
      <c r="GU232" s="8"/>
      <c r="GV232" s="8"/>
      <c r="GW232" s="8"/>
      <c r="GX232" s="8"/>
      <c r="GY232" s="8"/>
      <c r="GZ232" s="8"/>
      <c r="HA232" s="8"/>
      <c r="HB232" s="8"/>
      <c r="HC232" s="8"/>
      <c r="HD232" s="8"/>
      <c r="HE232" s="8"/>
      <c r="HF232" s="8"/>
      <c r="HG232" s="8"/>
      <c r="HH232" s="8"/>
      <c r="HI232" s="8"/>
      <c r="HJ232" s="8"/>
      <c r="HK232" s="8"/>
      <c r="HL232" s="8"/>
      <c r="HM232" s="8"/>
      <c r="HN232" s="8"/>
      <c r="HO232" s="8"/>
      <c r="HP232" s="8"/>
      <c r="HQ232" s="8"/>
      <c r="HR232" s="8"/>
      <c r="HS232" s="8"/>
      <c r="HT232" s="8"/>
      <c r="HU232" s="8"/>
      <c r="HV232" s="8"/>
      <c r="HW232" s="8"/>
      <c r="HX232" s="8"/>
      <c r="HY232" s="8"/>
      <c r="HZ232" s="8"/>
      <c r="IA232" s="8"/>
      <c r="IB232" s="8"/>
      <c r="IC232" s="8"/>
      <c r="ID232" s="8"/>
      <c r="IE232" s="8"/>
      <c r="IF232" s="8"/>
      <c r="IG232" s="8"/>
      <c r="IH232" s="8"/>
      <c r="II232" s="8"/>
      <c r="IJ232" s="8"/>
      <c r="IK232" s="8"/>
      <c r="IL232" s="8"/>
      <c r="IM232" s="8"/>
      <c r="IN232" s="8"/>
      <c r="IO232" s="8"/>
      <c r="IP232" s="8"/>
      <c r="IQ232" s="8"/>
      <c r="IR232" s="8"/>
      <c r="IS232" s="8"/>
      <c r="IT232" s="8"/>
      <c r="IU232" s="8"/>
      <c r="IV232" s="8"/>
      <c r="IW232" s="8"/>
      <c r="IX232" s="8"/>
      <c r="IY232" s="8"/>
    </row>
    <row r="233" spans="1:259" s="6" customFormat="1" ht="30" x14ac:dyDescent="0.25">
      <c r="A233" s="13">
        <v>1</v>
      </c>
      <c r="B233" s="130" t="s">
        <v>69</v>
      </c>
      <c r="C233" s="541">
        <f t="shared" ref="C233:V233" si="598">C221</f>
        <v>68</v>
      </c>
      <c r="D233" s="541">
        <f t="shared" si="598"/>
        <v>49</v>
      </c>
      <c r="E233" s="541">
        <f t="shared" si="598"/>
        <v>32</v>
      </c>
      <c r="F233" s="541">
        <f t="shared" si="598"/>
        <v>65.306122448979593</v>
      </c>
      <c r="G233" s="542">
        <f t="shared" si="598"/>
        <v>932.87007000000006</v>
      </c>
      <c r="H233" s="542">
        <f t="shared" ref="H233:I233" si="599">H221</f>
        <v>932.87007000000006</v>
      </c>
      <c r="I233" s="542">
        <f t="shared" si="599"/>
        <v>932.87007000000006</v>
      </c>
      <c r="J233" s="542">
        <f t="shared" ref="J233:O233" si="600">J221</f>
        <v>233.21751750000004</v>
      </c>
      <c r="K233" s="542">
        <f t="shared" ref="K233:N233" si="601">K221</f>
        <v>233.21751750000004</v>
      </c>
      <c r="L233" s="542">
        <f t="shared" si="601"/>
        <v>233.21751750000004</v>
      </c>
      <c r="M233" s="542">
        <f t="shared" si="601"/>
        <v>233.21751750000004</v>
      </c>
      <c r="N233" s="542">
        <f t="shared" si="601"/>
        <v>233.21751750000004</v>
      </c>
      <c r="O233" s="542">
        <f t="shared" si="600"/>
        <v>547.38656999999989</v>
      </c>
      <c r="P233" s="542">
        <f t="shared" ref="P233" si="602">P221</f>
        <v>524.25756000000001</v>
      </c>
      <c r="Q233" s="542">
        <f t="shared" si="598"/>
        <v>382.59237375000009</v>
      </c>
      <c r="R233" s="542">
        <f t="shared" si="598"/>
        <v>245.33760000000001</v>
      </c>
      <c r="S233" s="542">
        <f t="shared" si="598"/>
        <v>-137.25477375000008</v>
      </c>
      <c r="T233" s="542">
        <f t="shared" si="598"/>
        <v>0</v>
      </c>
      <c r="U233" s="542">
        <f t="shared" si="598"/>
        <v>245.33760000000001</v>
      </c>
      <c r="V233" s="542">
        <f t="shared" si="598"/>
        <v>64.125062816937543</v>
      </c>
      <c r="W233" s="600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  <c r="FK233" s="8"/>
      <c r="FL233" s="8"/>
      <c r="FM233" s="8"/>
      <c r="FN233" s="8"/>
      <c r="FO233" s="8"/>
      <c r="FP233" s="8"/>
      <c r="FQ233" s="8"/>
      <c r="FR233" s="8"/>
      <c r="FS233" s="8"/>
      <c r="FT233" s="8"/>
      <c r="FU233" s="8"/>
      <c r="FV233" s="8"/>
      <c r="FW233" s="8"/>
      <c r="FX233" s="8"/>
      <c r="FY233" s="8"/>
      <c r="FZ233" s="8"/>
      <c r="GA233" s="8"/>
      <c r="GB233" s="8"/>
      <c r="GC233" s="8"/>
      <c r="GD233" s="8"/>
      <c r="GE233" s="8"/>
      <c r="GF233" s="8"/>
      <c r="GG233" s="8"/>
      <c r="GH233" s="8"/>
      <c r="GI233" s="8"/>
      <c r="GJ233" s="8"/>
      <c r="GK233" s="8"/>
      <c r="GL233" s="8"/>
      <c r="GM233" s="8"/>
      <c r="GN233" s="8"/>
      <c r="GO233" s="8"/>
      <c r="GP233" s="8"/>
      <c r="GQ233" s="8"/>
      <c r="GR233" s="8"/>
      <c r="GS233" s="8"/>
      <c r="GT233" s="8"/>
      <c r="GU233" s="8"/>
      <c r="GV233" s="8"/>
      <c r="GW233" s="8"/>
      <c r="GX233" s="8"/>
      <c r="GY233" s="8"/>
      <c r="GZ233" s="8"/>
      <c r="HA233" s="8"/>
      <c r="HB233" s="8"/>
      <c r="HC233" s="8"/>
      <c r="HD233" s="8"/>
      <c r="HE233" s="8"/>
      <c r="HF233" s="8"/>
      <c r="HG233" s="8"/>
      <c r="HH233" s="8"/>
      <c r="HI233" s="8"/>
      <c r="HJ233" s="8"/>
      <c r="HK233" s="8"/>
      <c r="HL233" s="8"/>
      <c r="HM233" s="8"/>
      <c r="HN233" s="8"/>
      <c r="HO233" s="8"/>
      <c r="HP233" s="8"/>
      <c r="HQ233" s="8"/>
      <c r="HR233" s="8"/>
      <c r="HS233" s="8"/>
      <c r="HT233" s="8"/>
      <c r="HU233" s="8"/>
      <c r="HV233" s="8"/>
      <c r="HW233" s="8"/>
      <c r="HX233" s="8"/>
      <c r="HY233" s="8"/>
      <c r="HZ233" s="8"/>
      <c r="IA233" s="8"/>
      <c r="IB233" s="8"/>
      <c r="IC233" s="8"/>
      <c r="ID233" s="8"/>
      <c r="IE233" s="8"/>
      <c r="IF233" s="8"/>
      <c r="IG233" s="8"/>
      <c r="IH233" s="8"/>
      <c r="II233" s="8"/>
      <c r="IJ233" s="8"/>
      <c r="IK233" s="8"/>
      <c r="IL233" s="8"/>
      <c r="IM233" s="8"/>
      <c r="IN233" s="8"/>
      <c r="IO233" s="8"/>
      <c r="IP233" s="8"/>
      <c r="IQ233" s="8"/>
      <c r="IR233" s="8"/>
      <c r="IS233" s="8"/>
      <c r="IT233" s="8"/>
      <c r="IU233" s="8"/>
      <c r="IV233" s="8"/>
      <c r="IW233" s="8"/>
      <c r="IX233" s="8"/>
      <c r="IY233" s="8"/>
    </row>
    <row r="234" spans="1:259" s="6" customFormat="1" ht="30" x14ac:dyDescent="0.25">
      <c r="A234" s="13">
        <v>1</v>
      </c>
      <c r="B234" s="132" t="s">
        <v>66</v>
      </c>
      <c r="C234" s="541">
        <f t="shared" ref="C234:V234" si="603">C222</f>
        <v>5227</v>
      </c>
      <c r="D234" s="541">
        <f t="shared" si="603"/>
        <v>3734</v>
      </c>
      <c r="E234" s="541">
        <f t="shared" si="603"/>
        <v>2548</v>
      </c>
      <c r="F234" s="541">
        <f t="shared" si="603"/>
        <v>68.23781467595073</v>
      </c>
      <c r="G234" s="542">
        <f t="shared" si="603"/>
        <v>25993.335129999999</v>
      </c>
      <c r="H234" s="542">
        <f t="shared" ref="H234:I234" si="604">H222</f>
        <v>25993.335129999999</v>
      </c>
      <c r="I234" s="542">
        <f t="shared" si="604"/>
        <v>25993.335129999999</v>
      </c>
      <c r="J234" s="542">
        <f t="shared" ref="J234:O234" si="605">J222</f>
        <v>6498.3337824999999</v>
      </c>
      <c r="K234" s="542">
        <f t="shared" ref="K234:N234" si="606">K222</f>
        <v>6498.3337824999999</v>
      </c>
      <c r="L234" s="542">
        <f t="shared" si="606"/>
        <v>6498.3337824999999</v>
      </c>
      <c r="M234" s="542">
        <f t="shared" si="606"/>
        <v>6498.3337824999999</v>
      </c>
      <c r="N234" s="542">
        <f t="shared" si="606"/>
        <v>6498.3337824999999</v>
      </c>
      <c r="O234" s="542">
        <f t="shared" si="605"/>
        <v>15162.778829999997</v>
      </c>
      <c r="P234" s="542">
        <f t="shared" ref="P234" si="607">P222</f>
        <v>13607.408409999998</v>
      </c>
      <c r="Q234" s="542">
        <f t="shared" si="603"/>
        <v>10312.099499583332</v>
      </c>
      <c r="R234" s="542">
        <f t="shared" si="603"/>
        <v>7927.6203000000041</v>
      </c>
      <c r="S234" s="542">
        <f t="shared" si="603"/>
        <v>-2384.4791995833284</v>
      </c>
      <c r="T234" s="542">
        <f t="shared" si="603"/>
        <v>-3.8137099999999999</v>
      </c>
      <c r="U234" s="542">
        <f t="shared" si="603"/>
        <v>7923.8065900000038</v>
      </c>
      <c r="V234" s="542">
        <f t="shared" si="603"/>
        <v>76.876879439733159</v>
      </c>
      <c r="W234" s="600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  <c r="FK234" s="8"/>
      <c r="FL234" s="8"/>
      <c r="FM234" s="8"/>
      <c r="FN234" s="8"/>
      <c r="FO234" s="8"/>
      <c r="FP234" s="8"/>
      <c r="FQ234" s="8"/>
      <c r="FR234" s="8"/>
      <c r="FS234" s="8"/>
      <c r="FT234" s="8"/>
      <c r="FU234" s="8"/>
      <c r="FV234" s="8"/>
      <c r="FW234" s="8"/>
      <c r="FX234" s="8"/>
      <c r="FY234" s="8"/>
      <c r="FZ234" s="8"/>
      <c r="GA234" s="8"/>
      <c r="GB234" s="8"/>
      <c r="GC234" s="8"/>
      <c r="GD234" s="8"/>
      <c r="GE234" s="8"/>
      <c r="GF234" s="8"/>
      <c r="GG234" s="8"/>
      <c r="GH234" s="8"/>
      <c r="GI234" s="8"/>
      <c r="GJ234" s="8"/>
      <c r="GK234" s="8"/>
      <c r="GL234" s="8"/>
      <c r="GM234" s="8"/>
      <c r="GN234" s="8"/>
      <c r="GO234" s="8"/>
      <c r="GP234" s="8"/>
      <c r="GQ234" s="8"/>
      <c r="GR234" s="8"/>
      <c r="GS234" s="8"/>
      <c r="GT234" s="8"/>
      <c r="GU234" s="8"/>
      <c r="GV234" s="8"/>
      <c r="GW234" s="8"/>
      <c r="GX234" s="8"/>
      <c r="GY234" s="8"/>
      <c r="GZ234" s="8"/>
      <c r="HA234" s="8"/>
      <c r="HB234" s="8"/>
      <c r="HC234" s="8"/>
      <c r="HD234" s="8"/>
      <c r="HE234" s="8"/>
      <c r="HF234" s="8"/>
      <c r="HG234" s="8"/>
      <c r="HH234" s="8"/>
      <c r="HI234" s="8"/>
      <c r="HJ234" s="8"/>
      <c r="HK234" s="8"/>
      <c r="HL234" s="8"/>
      <c r="HM234" s="8"/>
      <c r="HN234" s="8"/>
      <c r="HO234" s="8"/>
      <c r="HP234" s="8"/>
      <c r="HQ234" s="8"/>
      <c r="HR234" s="8"/>
      <c r="HS234" s="8"/>
      <c r="HT234" s="8"/>
      <c r="HU234" s="8"/>
      <c r="HV234" s="8"/>
      <c r="HW234" s="8"/>
      <c r="HX234" s="8"/>
      <c r="HY234" s="8"/>
      <c r="HZ234" s="8"/>
      <c r="IA234" s="8"/>
      <c r="IB234" s="8"/>
      <c r="IC234" s="8"/>
      <c r="ID234" s="8"/>
      <c r="IE234" s="8"/>
      <c r="IF234" s="8"/>
      <c r="IG234" s="8"/>
      <c r="IH234" s="8"/>
      <c r="II234" s="8"/>
      <c r="IJ234" s="8"/>
      <c r="IK234" s="8"/>
      <c r="IL234" s="8"/>
      <c r="IM234" s="8"/>
      <c r="IN234" s="8"/>
      <c r="IO234" s="8"/>
      <c r="IP234" s="8"/>
      <c r="IQ234" s="8"/>
      <c r="IR234" s="8"/>
      <c r="IS234" s="8"/>
      <c r="IT234" s="8"/>
      <c r="IU234" s="8"/>
      <c r="IV234" s="8"/>
      <c r="IW234" s="8"/>
      <c r="IX234" s="8"/>
      <c r="IY234" s="8"/>
    </row>
    <row r="235" spans="1:259" s="6" customFormat="1" ht="30" x14ac:dyDescent="0.25">
      <c r="A235" s="13">
        <v>1</v>
      </c>
      <c r="B235" s="130" t="s">
        <v>62</v>
      </c>
      <c r="C235" s="541">
        <f t="shared" ref="C235:V235" si="608">C223</f>
        <v>778</v>
      </c>
      <c r="D235" s="541">
        <f t="shared" si="608"/>
        <v>556</v>
      </c>
      <c r="E235" s="541">
        <f t="shared" si="608"/>
        <v>410</v>
      </c>
      <c r="F235" s="541">
        <f t="shared" si="608"/>
        <v>73.741007194244602</v>
      </c>
      <c r="G235" s="542">
        <f t="shared" si="608"/>
        <v>1979.6</v>
      </c>
      <c r="H235" s="542">
        <f t="shared" ref="H235:I235" si="609">H223</f>
        <v>1979.6</v>
      </c>
      <c r="I235" s="542">
        <f t="shared" si="609"/>
        <v>1979.6</v>
      </c>
      <c r="J235" s="542">
        <f t="shared" ref="J235:O235" si="610">J223</f>
        <v>494.9</v>
      </c>
      <c r="K235" s="542">
        <f t="shared" ref="K235:N235" si="611">K223</f>
        <v>494.9</v>
      </c>
      <c r="L235" s="542">
        <f t="shared" si="611"/>
        <v>494.9</v>
      </c>
      <c r="M235" s="542">
        <f t="shared" si="611"/>
        <v>494.9</v>
      </c>
      <c r="N235" s="542">
        <f t="shared" si="611"/>
        <v>494.9</v>
      </c>
      <c r="O235" s="542">
        <f t="shared" si="610"/>
        <v>1155.2380000000001</v>
      </c>
      <c r="P235" s="542">
        <f t="shared" ref="P235" si="612">P223</f>
        <v>1100.0920000000001</v>
      </c>
      <c r="Q235" s="542">
        <f t="shared" si="608"/>
        <v>806.68700000000047</v>
      </c>
      <c r="R235" s="542">
        <f t="shared" si="608"/>
        <v>581.04251000000011</v>
      </c>
      <c r="S235" s="542">
        <f t="shared" si="608"/>
        <v>-225.64449000000036</v>
      </c>
      <c r="T235" s="542">
        <f t="shared" si="608"/>
        <v>-3.8137099999999999</v>
      </c>
      <c r="U235" s="542">
        <f t="shared" si="608"/>
        <v>577.22880000000009</v>
      </c>
      <c r="V235" s="542">
        <f t="shared" si="608"/>
        <v>72.028247635080248</v>
      </c>
      <c r="W235" s="600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  <c r="FK235" s="8"/>
      <c r="FL235" s="8"/>
      <c r="FM235" s="8"/>
      <c r="FN235" s="8"/>
      <c r="FO235" s="8"/>
      <c r="FP235" s="8"/>
      <c r="FQ235" s="8"/>
      <c r="FR235" s="8"/>
      <c r="FS235" s="8"/>
      <c r="FT235" s="8"/>
      <c r="FU235" s="8"/>
      <c r="FV235" s="8"/>
      <c r="FW235" s="8"/>
      <c r="FX235" s="8"/>
      <c r="FY235" s="8"/>
      <c r="FZ235" s="8"/>
      <c r="GA235" s="8"/>
      <c r="GB235" s="8"/>
      <c r="GC235" s="8"/>
      <c r="GD235" s="8"/>
      <c r="GE235" s="8"/>
      <c r="GF235" s="8"/>
      <c r="GG235" s="8"/>
      <c r="GH235" s="8"/>
      <c r="GI235" s="8"/>
      <c r="GJ235" s="8"/>
      <c r="GK235" s="8"/>
      <c r="GL235" s="8"/>
      <c r="GM235" s="8"/>
      <c r="GN235" s="8"/>
      <c r="GO235" s="8"/>
      <c r="GP235" s="8"/>
      <c r="GQ235" s="8"/>
      <c r="GR235" s="8"/>
      <c r="GS235" s="8"/>
      <c r="GT235" s="8"/>
      <c r="GU235" s="8"/>
      <c r="GV235" s="8"/>
      <c r="GW235" s="8"/>
      <c r="GX235" s="8"/>
      <c r="GY235" s="8"/>
      <c r="GZ235" s="8"/>
      <c r="HA235" s="8"/>
      <c r="HB235" s="8"/>
      <c r="HC235" s="8"/>
      <c r="HD235" s="8"/>
      <c r="HE235" s="8"/>
      <c r="HF235" s="8"/>
      <c r="HG235" s="8"/>
      <c r="HH235" s="8"/>
      <c r="HI235" s="8"/>
      <c r="HJ235" s="8"/>
      <c r="HK235" s="8"/>
      <c r="HL235" s="8"/>
      <c r="HM235" s="8"/>
      <c r="HN235" s="8"/>
      <c r="HO235" s="8"/>
      <c r="HP235" s="8"/>
      <c r="HQ235" s="8"/>
      <c r="HR235" s="8"/>
      <c r="HS235" s="8"/>
      <c r="HT235" s="8"/>
      <c r="HU235" s="8"/>
      <c r="HV235" s="8"/>
      <c r="HW235" s="8"/>
      <c r="HX235" s="8"/>
      <c r="HY235" s="8"/>
      <c r="HZ235" s="8"/>
      <c r="IA235" s="8"/>
      <c r="IB235" s="8"/>
      <c r="IC235" s="8"/>
      <c r="ID235" s="8"/>
      <c r="IE235" s="8"/>
      <c r="IF235" s="8"/>
      <c r="IG235" s="8"/>
      <c r="IH235" s="8"/>
      <c r="II235" s="8"/>
      <c r="IJ235" s="8"/>
      <c r="IK235" s="8"/>
      <c r="IL235" s="8"/>
      <c r="IM235" s="8"/>
      <c r="IN235" s="8"/>
      <c r="IO235" s="8"/>
      <c r="IP235" s="8"/>
      <c r="IQ235" s="8"/>
      <c r="IR235" s="8"/>
      <c r="IS235" s="8"/>
      <c r="IT235" s="8"/>
      <c r="IU235" s="8"/>
      <c r="IV235" s="8"/>
      <c r="IW235" s="8"/>
      <c r="IX235" s="8"/>
      <c r="IY235" s="8"/>
    </row>
    <row r="236" spans="1:259" s="6" customFormat="1" ht="45" x14ac:dyDescent="0.25">
      <c r="A236" s="13"/>
      <c r="B236" s="130" t="s">
        <v>89</v>
      </c>
      <c r="C236" s="541">
        <f t="shared" ref="C236:V236" si="613">C224</f>
        <v>0</v>
      </c>
      <c r="D236" s="541">
        <f t="shared" si="613"/>
        <v>0</v>
      </c>
      <c r="E236" s="541">
        <f t="shared" si="613"/>
        <v>0</v>
      </c>
      <c r="F236" s="541">
        <f t="shared" si="613"/>
        <v>0</v>
      </c>
      <c r="G236" s="541">
        <f t="shared" si="613"/>
        <v>0</v>
      </c>
      <c r="H236" s="541">
        <f t="shared" ref="H236:I236" si="614">H224</f>
        <v>0</v>
      </c>
      <c r="I236" s="541">
        <f t="shared" si="614"/>
        <v>0</v>
      </c>
      <c r="J236" s="541">
        <f t="shared" ref="J236:O236" si="615">J224</f>
        <v>0</v>
      </c>
      <c r="K236" s="541">
        <f t="shared" ref="K236:N236" si="616">K224</f>
        <v>0</v>
      </c>
      <c r="L236" s="541">
        <f t="shared" si="616"/>
        <v>0</v>
      </c>
      <c r="M236" s="541">
        <f t="shared" si="616"/>
        <v>0</v>
      </c>
      <c r="N236" s="541">
        <f t="shared" si="616"/>
        <v>0</v>
      </c>
      <c r="O236" s="541">
        <f t="shared" si="615"/>
        <v>0</v>
      </c>
      <c r="P236" s="541">
        <f t="shared" ref="P236" si="617">P224</f>
        <v>0</v>
      </c>
      <c r="Q236" s="541">
        <f t="shared" si="613"/>
        <v>0</v>
      </c>
      <c r="R236" s="541">
        <f t="shared" si="613"/>
        <v>0</v>
      </c>
      <c r="S236" s="541">
        <f t="shared" si="613"/>
        <v>0</v>
      </c>
      <c r="T236" s="541">
        <f t="shared" si="613"/>
        <v>0</v>
      </c>
      <c r="U236" s="541">
        <f t="shared" si="613"/>
        <v>0</v>
      </c>
      <c r="V236" s="541">
        <f t="shared" si="613"/>
        <v>0</v>
      </c>
      <c r="W236" s="600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  <c r="FK236" s="8"/>
      <c r="FL236" s="8"/>
      <c r="FM236" s="8"/>
      <c r="FN236" s="8"/>
      <c r="FO236" s="8"/>
      <c r="FP236" s="8"/>
      <c r="FQ236" s="8"/>
      <c r="FR236" s="8"/>
      <c r="FS236" s="8"/>
      <c r="FT236" s="8"/>
      <c r="FU236" s="8"/>
      <c r="FV236" s="8"/>
      <c r="FW236" s="8"/>
      <c r="FX236" s="8"/>
      <c r="FY236" s="8"/>
      <c r="FZ236" s="8"/>
      <c r="GA236" s="8"/>
      <c r="GB236" s="8"/>
      <c r="GC236" s="8"/>
      <c r="GD236" s="8"/>
      <c r="GE236" s="8"/>
      <c r="GF236" s="8"/>
      <c r="GG236" s="8"/>
      <c r="GH236" s="8"/>
      <c r="GI236" s="8"/>
      <c r="GJ236" s="8"/>
      <c r="GK236" s="8"/>
      <c r="GL236" s="8"/>
      <c r="GM236" s="8"/>
      <c r="GN236" s="8"/>
      <c r="GO236" s="8"/>
      <c r="GP236" s="8"/>
      <c r="GQ236" s="8"/>
      <c r="GR236" s="8"/>
      <c r="GS236" s="8"/>
      <c r="GT236" s="8"/>
      <c r="GU236" s="8"/>
      <c r="GV236" s="8"/>
      <c r="GW236" s="8"/>
      <c r="GX236" s="8"/>
      <c r="GY236" s="8"/>
      <c r="GZ236" s="8"/>
      <c r="HA236" s="8"/>
      <c r="HB236" s="8"/>
      <c r="HC236" s="8"/>
      <c r="HD236" s="8"/>
      <c r="HE236" s="8"/>
      <c r="HF236" s="8"/>
      <c r="HG236" s="8"/>
      <c r="HH236" s="8"/>
      <c r="HI236" s="8"/>
      <c r="HJ236" s="8"/>
      <c r="HK236" s="8"/>
      <c r="HL236" s="8"/>
      <c r="HM236" s="8"/>
      <c r="HN236" s="8"/>
      <c r="HO236" s="8"/>
      <c r="HP236" s="8"/>
      <c r="HQ236" s="8"/>
      <c r="HR236" s="8"/>
      <c r="HS236" s="8"/>
      <c r="HT236" s="8"/>
      <c r="HU236" s="8"/>
      <c r="HV236" s="8"/>
      <c r="HW236" s="8"/>
      <c r="HX236" s="8"/>
      <c r="HY236" s="8"/>
      <c r="HZ236" s="8"/>
      <c r="IA236" s="8"/>
      <c r="IB236" s="8"/>
      <c r="IC236" s="8"/>
      <c r="ID236" s="8"/>
      <c r="IE236" s="8"/>
      <c r="IF236" s="8"/>
      <c r="IG236" s="8"/>
      <c r="IH236" s="8"/>
      <c r="II236" s="8"/>
      <c r="IJ236" s="8"/>
      <c r="IK236" s="8"/>
      <c r="IL236" s="8"/>
      <c r="IM236" s="8"/>
      <c r="IN236" s="8"/>
      <c r="IO236" s="8"/>
      <c r="IP236" s="8"/>
      <c r="IQ236" s="8"/>
      <c r="IR236" s="8"/>
      <c r="IS236" s="8"/>
      <c r="IT236" s="8"/>
      <c r="IU236" s="8"/>
      <c r="IV236" s="8"/>
      <c r="IW236" s="8"/>
      <c r="IX236" s="8"/>
      <c r="IY236" s="8"/>
    </row>
    <row r="237" spans="1:259" s="6" customFormat="1" ht="60" x14ac:dyDescent="0.25">
      <c r="A237" s="13">
        <v>1</v>
      </c>
      <c r="B237" s="130" t="s">
        <v>45</v>
      </c>
      <c r="C237" s="541">
        <f t="shared" ref="C237:V237" si="618">C225</f>
        <v>3295</v>
      </c>
      <c r="D237" s="541">
        <f t="shared" si="618"/>
        <v>2354</v>
      </c>
      <c r="E237" s="541">
        <f t="shared" si="618"/>
        <v>1302</v>
      </c>
      <c r="F237" s="541">
        <f t="shared" si="618"/>
        <v>55.310110450297366</v>
      </c>
      <c r="G237" s="542">
        <f t="shared" si="618"/>
        <v>20805.227070000001</v>
      </c>
      <c r="H237" s="542">
        <f t="shared" ref="H237:I237" si="619">H225</f>
        <v>20805.227070000001</v>
      </c>
      <c r="I237" s="542">
        <f t="shared" si="619"/>
        <v>20805.227070000001</v>
      </c>
      <c r="J237" s="542">
        <f t="shared" ref="J237:O237" si="620">J225</f>
        <v>5201.3067675000002</v>
      </c>
      <c r="K237" s="542">
        <f t="shared" ref="K237:N237" si="621">K225</f>
        <v>5201.3067675000002</v>
      </c>
      <c r="L237" s="542">
        <f t="shared" si="621"/>
        <v>5201.3067675000002</v>
      </c>
      <c r="M237" s="542">
        <f t="shared" si="621"/>
        <v>5201.3067675000002</v>
      </c>
      <c r="N237" s="542">
        <f t="shared" si="621"/>
        <v>5201.3067675000002</v>
      </c>
      <c r="O237" s="542">
        <f t="shared" si="620"/>
        <v>12135.267469999999</v>
      </c>
      <c r="P237" s="542">
        <f t="shared" ref="P237" si="622">P225</f>
        <v>10724.640289999998</v>
      </c>
      <c r="Q237" s="542">
        <f t="shared" si="618"/>
        <v>8198.0780587499976</v>
      </c>
      <c r="R237" s="542">
        <f t="shared" si="618"/>
        <v>6031.7385000000031</v>
      </c>
      <c r="S237" s="542">
        <f t="shared" si="618"/>
        <v>-2166.3395587499945</v>
      </c>
      <c r="T237" s="542">
        <f t="shared" si="618"/>
        <v>0</v>
      </c>
      <c r="U237" s="542">
        <f t="shared" si="618"/>
        <v>6031.7385000000031</v>
      </c>
      <c r="V237" s="542">
        <f t="shared" si="618"/>
        <v>73.575031327765771</v>
      </c>
      <c r="W237" s="600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  <c r="FK237" s="8"/>
      <c r="FL237" s="8"/>
      <c r="FM237" s="8"/>
      <c r="FN237" s="8"/>
      <c r="FO237" s="8"/>
      <c r="FP237" s="8"/>
      <c r="FQ237" s="8"/>
      <c r="FR237" s="8"/>
      <c r="FS237" s="8"/>
      <c r="FT237" s="8"/>
      <c r="FU237" s="8"/>
      <c r="FV237" s="8"/>
      <c r="FW237" s="8"/>
      <c r="FX237" s="8"/>
      <c r="FY237" s="8"/>
      <c r="FZ237" s="8"/>
      <c r="GA237" s="8"/>
      <c r="GB237" s="8"/>
      <c r="GC237" s="8"/>
      <c r="GD237" s="8"/>
      <c r="GE237" s="8"/>
      <c r="GF237" s="8"/>
      <c r="GG237" s="8"/>
      <c r="GH237" s="8"/>
      <c r="GI237" s="8"/>
      <c r="GJ237" s="8"/>
      <c r="GK237" s="8"/>
      <c r="GL237" s="8"/>
      <c r="GM237" s="8"/>
      <c r="GN237" s="8"/>
      <c r="GO237" s="8"/>
      <c r="GP237" s="8"/>
      <c r="GQ237" s="8"/>
      <c r="GR237" s="8"/>
      <c r="GS237" s="8"/>
      <c r="GT237" s="8"/>
      <c r="GU237" s="8"/>
      <c r="GV237" s="8"/>
      <c r="GW237" s="8"/>
      <c r="GX237" s="8"/>
      <c r="GY237" s="8"/>
      <c r="GZ237" s="8"/>
      <c r="HA237" s="8"/>
      <c r="HB237" s="8"/>
      <c r="HC237" s="8"/>
      <c r="HD237" s="8"/>
      <c r="HE237" s="8"/>
      <c r="HF237" s="8"/>
      <c r="HG237" s="8"/>
      <c r="HH237" s="8"/>
      <c r="HI237" s="8"/>
      <c r="HJ237" s="8"/>
      <c r="HK237" s="8"/>
      <c r="HL237" s="8"/>
      <c r="HM237" s="8"/>
      <c r="HN237" s="8"/>
      <c r="HO237" s="8"/>
      <c r="HP237" s="8"/>
      <c r="HQ237" s="8"/>
      <c r="HR237" s="8"/>
      <c r="HS237" s="8"/>
      <c r="HT237" s="8"/>
      <c r="HU237" s="8"/>
      <c r="HV237" s="8"/>
      <c r="HW237" s="8"/>
      <c r="HX237" s="8"/>
      <c r="HY237" s="8"/>
      <c r="HZ237" s="8"/>
      <c r="IA237" s="8"/>
      <c r="IB237" s="8"/>
      <c r="IC237" s="8"/>
      <c r="ID237" s="8"/>
      <c r="IE237" s="8"/>
      <c r="IF237" s="8"/>
      <c r="IG237" s="8"/>
      <c r="IH237" s="8"/>
      <c r="II237" s="8"/>
      <c r="IJ237" s="8"/>
      <c r="IK237" s="8"/>
      <c r="IL237" s="8"/>
      <c r="IM237" s="8"/>
      <c r="IN237" s="8"/>
      <c r="IO237" s="8"/>
      <c r="IP237" s="8"/>
      <c r="IQ237" s="8"/>
      <c r="IR237" s="8"/>
      <c r="IS237" s="8"/>
      <c r="IT237" s="8"/>
      <c r="IU237" s="8"/>
      <c r="IV237" s="8"/>
      <c r="IW237" s="8"/>
      <c r="IX237" s="8"/>
      <c r="IY237" s="8"/>
    </row>
    <row r="238" spans="1:259" s="6" customFormat="1" ht="45.75" thickBot="1" x14ac:dyDescent="0.3">
      <c r="A238" s="13">
        <v>1</v>
      </c>
      <c r="B238" s="130" t="s">
        <v>63</v>
      </c>
      <c r="C238" s="541">
        <f t="shared" ref="C238:V238" si="623">C226</f>
        <v>1154</v>
      </c>
      <c r="D238" s="541">
        <f t="shared" si="623"/>
        <v>824</v>
      </c>
      <c r="E238" s="541">
        <f t="shared" si="623"/>
        <v>836</v>
      </c>
      <c r="F238" s="541">
        <f t="shared" si="623"/>
        <v>101.45631067961165</v>
      </c>
      <c r="G238" s="542">
        <f t="shared" si="623"/>
        <v>3208.5080600000001</v>
      </c>
      <c r="H238" s="542">
        <f t="shared" ref="H238:I238" si="624">H226</f>
        <v>3208.5080600000001</v>
      </c>
      <c r="I238" s="542">
        <f t="shared" si="624"/>
        <v>3208.5080600000001</v>
      </c>
      <c r="J238" s="542">
        <f t="shared" ref="J238:O238" si="625">J226</f>
        <v>802.12701500000003</v>
      </c>
      <c r="K238" s="542">
        <f t="shared" ref="K238:N238" si="626">K226</f>
        <v>802.12701500000003</v>
      </c>
      <c r="L238" s="542">
        <f t="shared" si="626"/>
        <v>802.12701500000003</v>
      </c>
      <c r="M238" s="542">
        <f t="shared" si="626"/>
        <v>802.12701500000003</v>
      </c>
      <c r="N238" s="542">
        <f t="shared" si="626"/>
        <v>802.12701500000003</v>
      </c>
      <c r="O238" s="542">
        <f t="shared" si="625"/>
        <v>1872.2733599999999</v>
      </c>
      <c r="P238" s="542">
        <f t="shared" ref="P238" si="627">P226</f>
        <v>1782.6761199999999</v>
      </c>
      <c r="Q238" s="542">
        <f t="shared" si="623"/>
        <v>1307.3344408333335</v>
      </c>
      <c r="R238" s="542">
        <f t="shared" si="623"/>
        <v>1314.8392900000003</v>
      </c>
      <c r="S238" s="542">
        <f t="shared" si="623"/>
        <v>7.5048491666668724</v>
      </c>
      <c r="T238" s="542">
        <f t="shared" si="623"/>
        <v>0</v>
      </c>
      <c r="U238" s="542">
        <f t="shared" si="623"/>
        <v>1314.8392900000003</v>
      </c>
      <c r="V238" s="542">
        <f t="shared" si="623"/>
        <v>100.57405732858098</v>
      </c>
      <c r="W238" s="600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  <c r="FK238" s="8"/>
      <c r="FL238" s="8"/>
      <c r="FM238" s="8"/>
      <c r="FN238" s="8"/>
      <c r="FO238" s="8"/>
      <c r="FP238" s="8"/>
      <c r="FQ238" s="8"/>
      <c r="FR238" s="8"/>
      <c r="FS238" s="8"/>
      <c r="FT238" s="8"/>
      <c r="FU238" s="8"/>
      <c r="FV238" s="8"/>
      <c r="FW238" s="8"/>
      <c r="FX238" s="8"/>
      <c r="FY238" s="8"/>
      <c r="FZ238" s="8"/>
      <c r="GA238" s="8"/>
      <c r="GB238" s="8"/>
      <c r="GC238" s="8"/>
      <c r="GD238" s="8"/>
      <c r="GE238" s="8"/>
      <c r="GF238" s="8"/>
      <c r="GG238" s="8"/>
      <c r="GH238" s="8"/>
      <c r="GI238" s="8"/>
      <c r="GJ238" s="8"/>
      <c r="GK238" s="8"/>
      <c r="GL238" s="8"/>
      <c r="GM238" s="8"/>
      <c r="GN238" s="8"/>
      <c r="GO238" s="8"/>
      <c r="GP238" s="8"/>
      <c r="GQ238" s="8"/>
      <c r="GR238" s="8"/>
      <c r="GS238" s="8"/>
      <c r="GT238" s="8"/>
      <c r="GU238" s="8"/>
      <c r="GV238" s="8"/>
      <c r="GW238" s="8"/>
      <c r="GX238" s="8"/>
      <c r="GY238" s="8"/>
      <c r="GZ238" s="8"/>
      <c r="HA238" s="8"/>
      <c r="HB238" s="8"/>
      <c r="HC238" s="8"/>
      <c r="HD238" s="8"/>
      <c r="HE238" s="8"/>
      <c r="HF238" s="8"/>
      <c r="HG238" s="8"/>
      <c r="HH238" s="8"/>
      <c r="HI238" s="8"/>
      <c r="HJ238" s="8"/>
      <c r="HK238" s="8"/>
      <c r="HL238" s="8"/>
      <c r="HM238" s="8"/>
      <c r="HN238" s="8"/>
      <c r="HO238" s="8"/>
      <c r="HP238" s="8"/>
      <c r="HQ238" s="8"/>
      <c r="HR238" s="8"/>
      <c r="HS238" s="8"/>
      <c r="HT238" s="8"/>
      <c r="HU238" s="8"/>
      <c r="HV238" s="8"/>
      <c r="HW238" s="8"/>
      <c r="HX238" s="8"/>
      <c r="HY238" s="8"/>
      <c r="HZ238" s="8"/>
      <c r="IA238" s="8"/>
      <c r="IB238" s="8"/>
      <c r="IC238" s="8"/>
      <c r="ID238" s="8"/>
      <c r="IE238" s="8"/>
      <c r="IF238" s="8"/>
      <c r="IG238" s="8"/>
      <c r="IH238" s="8"/>
      <c r="II238" s="8"/>
      <c r="IJ238" s="8"/>
      <c r="IK238" s="8"/>
      <c r="IL238" s="8"/>
      <c r="IM238" s="8"/>
      <c r="IN238" s="8"/>
      <c r="IO238" s="8"/>
      <c r="IP238" s="8"/>
      <c r="IQ238" s="8"/>
      <c r="IR238" s="8"/>
      <c r="IS238" s="8"/>
      <c r="IT238" s="8"/>
      <c r="IU238" s="8"/>
      <c r="IV238" s="8"/>
      <c r="IW238" s="8"/>
      <c r="IX238" s="8"/>
      <c r="IY238" s="8"/>
    </row>
    <row r="239" spans="1:259" s="6" customFormat="1" ht="15.75" thickBot="1" x14ac:dyDescent="0.3">
      <c r="A239" s="13">
        <v>1</v>
      </c>
      <c r="B239" s="251" t="s">
        <v>61</v>
      </c>
      <c r="C239" s="543">
        <f t="shared" ref="C239:V239" si="628">C227</f>
        <v>0</v>
      </c>
      <c r="D239" s="543">
        <f t="shared" si="628"/>
        <v>0</v>
      </c>
      <c r="E239" s="543">
        <f t="shared" si="628"/>
        <v>0</v>
      </c>
      <c r="F239" s="543">
        <f t="shared" si="628"/>
        <v>0</v>
      </c>
      <c r="G239" s="544">
        <f t="shared" si="628"/>
        <v>42923.610369999995</v>
      </c>
      <c r="H239" s="544">
        <f t="shared" ref="H239:I239" si="629">H227</f>
        <v>42923.610369999995</v>
      </c>
      <c r="I239" s="544">
        <f t="shared" si="629"/>
        <v>42923.610369999995</v>
      </c>
      <c r="J239" s="544">
        <f t="shared" ref="J239:O239" si="630">J227</f>
        <v>10730.902592499999</v>
      </c>
      <c r="K239" s="544">
        <f t="shared" ref="K239:N239" si="631">K227</f>
        <v>10730.902592499999</v>
      </c>
      <c r="L239" s="544">
        <f t="shared" si="631"/>
        <v>10730.902592499999</v>
      </c>
      <c r="M239" s="544">
        <f t="shared" si="631"/>
        <v>10730.902592499999</v>
      </c>
      <c r="N239" s="544">
        <f t="shared" si="631"/>
        <v>10730.902592499999</v>
      </c>
      <c r="O239" s="544">
        <f t="shared" si="630"/>
        <v>25038.772720000001</v>
      </c>
      <c r="P239" s="544">
        <f t="shared" ref="P239" si="632">P227</f>
        <v>23019.304819999998</v>
      </c>
      <c r="Q239" s="544">
        <f t="shared" si="628"/>
        <v>17211.681689583333</v>
      </c>
      <c r="R239" s="544">
        <f t="shared" si="628"/>
        <v>15915.736300000004</v>
      </c>
      <c r="S239" s="544">
        <f t="shared" si="628"/>
        <v>-1295.9453895833276</v>
      </c>
      <c r="T239" s="544">
        <f t="shared" si="628"/>
        <v>-148.1891</v>
      </c>
      <c r="U239" s="544">
        <f t="shared" si="628"/>
        <v>15767.547200000005</v>
      </c>
      <c r="V239" s="544">
        <f t="shared" si="628"/>
        <v>92.470547544650174</v>
      </c>
      <c r="W239" s="600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  <c r="BQ239" s="8"/>
      <c r="BR239" s="8"/>
      <c r="BS239" s="8"/>
      <c r="BT239" s="8"/>
      <c r="BU239" s="8"/>
      <c r="BV239" s="8"/>
      <c r="BW239" s="8"/>
      <c r="BX239" s="8"/>
      <c r="BY239" s="8"/>
      <c r="BZ239" s="8"/>
      <c r="CA239" s="8"/>
      <c r="CB239" s="8"/>
      <c r="CC239" s="8"/>
      <c r="CD239" s="8"/>
      <c r="CE239" s="8"/>
      <c r="CF239" s="8"/>
      <c r="CG239" s="8"/>
      <c r="CH239" s="8"/>
      <c r="CI239" s="8"/>
      <c r="CJ239" s="8"/>
      <c r="CK239" s="8"/>
      <c r="CL239" s="8"/>
      <c r="CM239" s="8"/>
      <c r="CN239" s="8"/>
      <c r="CO239" s="8"/>
      <c r="CP239" s="8"/>
      <c r="CQ239" s="8"/>
      <c r="CR239" s="8"/>
      <c r="CS239" s="8"/>
      <c r="CT239" s="8"/>
      <c r="CU239" s="8"/>
      <c r="CV239" s="8"/>
      <c r="CW239" s="8"/>
      <c r="CX239" s="8"/>
      <c r="CY239" s="8"/>
      <c r="CZ239" s="8"/>
      <c r="DA239" s="8"/>
      <c r="DB239" s="8"/>
      <c r="DC239" s="8"/>
      <c r="DD239" s="8"/>
      <c r="DE239" s="8"/>
      <c r="DF239" s="8"/>
      <c r="DG239" s="8"/>
      <c r="DH239" s="8"/>
      <c r="DI239" s="8"/>
      <c r="DJ239" s="8"/>
      <c r="DK239" s="8"/>
      <c r="DL239" s="8"/>
      <c r="DM239" s="8"/>
      <c r="DN239" s="8"/>
      <c r="DO239" s="8"/>
      <c r="DP239" s="8"/>
      <c r="DQ239" s="8"/>
      <c r="DR239" s="8"/>
      <c r="DS239" s="8"/>
      <c r="DT239" s="8"/>
      <c r="DU239" s="8"/>
      <c r="DV239" s="8"/>
      <c r="DW239" s="8"/>
      <c r="DX239" s="8"/>
      <c r="DY239" s="8"/>
      <c r="DZ239" s="8"/>
      <c r="EA239" s="8"/>
      <c r="EB239" s="8"/>
      <c r="EC239" s="8"/>
      <c r="ED239" s="8"/>
      <c r="EE239" s="8"/>
      <c r="EF239" s="8"/>
      <c r="EG239" s="8"/>
      <c r="EH239" s="8"/>
      <c r="EI239" s="8"/>
      <c r="EJ239" s="8"/>
      <c r="EK239" s="8"/>
      <c r="EL239" s="8"/>
      <c r="EM239" s="8"/>
      <c r="EN239" s="8"/>
      <c r="EO239" s="8"/>
      <c r="EP239" s="8"/>
      <c r="EQ239" s="8"/>
      <c r="ER239" s="8"/>
      <c r="ES239" s="8"/>
      <c r="ET239" s="8"/>
      <c r="EU239" s="8"/>
      <c r="EV239" s="8"/>
      <c r="EW239" s="8"/>
      <c r="EX239" s="8"/>
      <c r="EY239" s="8"/>
      <c r="EZ239" s="8"/>
      <c r="FA239" s="8"/>
      <c r="FB239" s="8"/>
      <c r="FC239" s="8"/>
      <c r="FD239" s="8"/>
      <c r="FE239" s="8"/>
      <c r="FF239" s="8"/>
      <c r="FG239" s="8"/>
      <c r="FH239" s="8"/>
      <c r="FI239" s="8"/>
      <c r="FJ239" s="8"/>
      <c r="FK239" s="8"/>
      <c r="FL239" s="8"/>
      <c r="FM239" s="8"/>
      <c r="FN239" s="8"/>
      <c r="FO239" s="8"/>
      <c r="FP239" s="8"/>
      <c r="FQ239" s="8"/>
      <c r="FR239" s="8"/>
      <c r="FS239" s="8"/>
      <c r="FT239" s="8"/>
      <c r="FU239" s="8"/>
      <c r="FV239" s="8"/>
      <c r="FW239" s="8"/>
      <c r="FX239" s="8"/>
      <c r="FY239" s="8"/>
      <c r="FZ239" s="8"/>
      <c r="GA239" s="8"/>
      <c r="GB239" s="8"/>
      <c r="GC239" s="8"/>
      <c r="GD239" s="8"/>
      <c r="GE239" s="8"/>
      <c r="GF239" s="8"/>
      <c r="GG239" s="8"/>
      <c r="GH239" s="8"/>
      <c r="GI239" s="8"/>
      <c r="GJ239" s="8"/>
      <c r="GK239" s="8"/>
      <c r="GL239" s="8"/>
      <c r="GM239" s="8"/>
      <c r="GN239" s="8"/>
      <c r="GO239" s="8"/>
      <c r="GP239" s="8"/>
      <c r="GQ239" s="8"/>
      <c r="GR239" s="8"/>
      <c r="GS239" s="8"/>
      <c r="GT239" s="8"/>
      <c r="GU239" s="8"/>
      <c r="GV239" s="8"/>
      <c r="GW239" s="8"/>
      <c r="GX239" s="8"/>
      <c r="GY239" s="8"/>
      <c r="GZ239" s="8"/>
      <c r="HA239" s="8"/>
      <c r="HB239" s="8"/>
      <c r="HC239" s="8"/>
      <c r="HD239" s="8"/>
      <c r="HE239" s="8"/>
      <c r="HF239" s="8"/>
      <c r="HG239" s="8"/>
      <c r="HH239" s="8"/>
      <c r="HI239" s="8"/>
      <c r="HJ239" s="8"/>
      <c r="HK239" s="8"/>
      <c r="HL239" s="8"/>
      <c r="HM239" s="8"/>
      <c r="HN239" s="8"/>
      <c r="HO239" s="8"/>
      <c r="HP239" s="8"/>
      <c r="HQ239" s="8"/>
      <c r="HR239" s="8"/>
      <c r="HS239" s="8"/>
      <c r="HT239" s="8"/>
      <c r="HU239" s="8"/>
      <c r="HV239" s="8"/>
      <c r="HW239" s="8"/>
      <c r="HX239" s="8"/>
      <c r="HY239" s="8"/>
      <c r="HZ239" s="8"/>
      <c r="IA239" s="8"/>
      <c r="IB239" s="8"/>
      <c r="IC239" s="8"/>
      <c r="ID239" s="8"/>
      <c r="IE239" s="8"/>
      <c r="IF239" s="8"/>
      <c r="IG239" s="8"/>
      <c r="IH239" s="8"/>
      <c r="II239" s="8"/>
      <c r="IJ239" s="8"/>
      <c r="IK239" s="8"/>
      <c r="IL239" s="8"/>
      <c r="IM239" s="8"/>
      <c r="IN239" s="8"/>
      <c r="IO239" s="8"/>
      <c r="IP239" s="8"/>
      <c r="IQ239" s="8"/>
      <c r="IR239" s="8"/>
      <c r="IS239" s="8"/>
      <c r="IT239" s="8"/>
      <c r="IU239" s="8"/>
      <c r="IV239" s="8"/>
      <c r="IW239" s="8"/>
      <c r="IX239" s="8"/>
      <c r="IY239" s="8"/>
    </row>
    <row r="240" spans="1:259" ht="15.75" thickBot="1" x14ac:dyDescent="0.3">
      <c r="A240" s="13">
        <v>1</v>
      </c>
      <c r="B240" s="55" t="s">
        <v>14</v>
      </c>
      <c r="C240" s="545"/>
      <c r="D240" s="545"/>
      <c r="E240" s="546"/>
      <c r="F240" s="545"/>
      <c r="G240" s="533"/>
      <c r="H240" s="533"/>
      <c r="I240" s="533"/>
      <c r="J240" s="533"/>
      <c r="K240" s="533"/>
      <c r="L240" s="533"/>
      <c r="M240" s="533"/>
      <c r="N240" s="533"/>
      <c r="O240" s="533"/>
      <c r="P240" s="533"/>
      <c r="Q240" s="533"/>
      <c r="R240" s="534"/>
      <c r="S240" s="534">
        <f t="shared" si="556"/>
        <v>0</v>
      </c>
      <c r="T240" s="534"/>
      <c r="U240" s="534"/>
      <c r="V240" s="533"/>
      <c r="W240" s="600"/>
    </row>
    <row r="241" spans="1:259" ht="29.25" x14ac:dyDescent="0.25">
      <c r="A241" s="13">
        <v>1</v>
      </c>
      <c r="B241" s="80" t="s">
        <v>126</v>
      </c>
      <c r="C241" s="402"/>
      <c r="D241" s="402"/>
      <c r="E241" s="402"/>
      <c r="F241" s="402"/>
      <c r="G241" s="441"/>
      <c r="H241" s="441"/>
      <c r="I241" s="441"/>
      <c r="J241" s="441"/>
      <c r="K241" s="441"/>
      <c r="L241" s="441"/>
      <c r="M241" s="441"/>
      <c r="N241" s="441"/>
      <c r="O241" s="441"/>
      <c r="P241" s="441"/>
      <c r="Q241" s="441"/>
      <c r="R241" s="441"/>
      <c r="S241" s="441">
        <f t="shared" si="556"/>
        <v>0</v>
      </c>
      <c r="T241" s="441"/>
      <c r="U241" s="441"/>
      <c r="V241" s="441"/>
      <c r="W241" s="600"/>
    </row>
    <row r="242" spans="1:259" s="24" customFormat="1" ht="30" x14ac:dyDescent="0.25">
      <c r="A242" s="13">
        <v>1</v>
      </c>
      <c r="B242" s="46" t="s">
        <v>74</v>
      </c>
      <c r="C242" s="298">
        <f>SUM(C243:C246)</f>
        <v>4439</v>
      </c>
      <c r="D242" s="298">
        <f>SUM(D243:D246)</f>
        <v>3171</v>
      </c>
      <c r="E242" s="298">
        <f>SUM(E243:E246)</f>
        <v>1949</v>
      </c>
      <c r="F242" s="298">
        <f>E242/D242*100</f>
        <v>61.463260801009142</v>
      </c>
      <c r="G242" s="441">
        <f>SUM(G243:G246)</f>
        <v>25471.317299999999</v>
      </c>
      <c r="H242" s="441">
        <f>SUM(H243:H246)</f>
        <v>25471.317299999999</v>
      </c>
      <c r="I242" s="441">
        <f>SUM(I243:I246)</f>
        <v>25471.317299999999</v>
      </c>
      <c r="J242" s="441">
        <f t="shared" ref="J242:O242" si="633">SUM(J243:J246)</f>
        <v>6367.8293249999997</v>
      </c>
      <c r="K242" s="441">
        <f t="shared" ref="K242:N242" si="634">SUM(K243:K246)</f>
        <v>6367.8293249999997</v>
      </c>
      <c r="L242" s="441">
        <f t="shared" si="634"/>
        <v>6367.8293249999997</v>
      </c>
      <c r="M242" s="441">
        <f t="shared" si="634"/>
        <v>6367.8293249999997</v>
      </c>
      <c r="N242" s="441">
        <f t="shared" si="634"/>
        <v>6367.8293249999997</v>
      </c>
      <c r="O242" s="441">
        <f t="shared" si="633"/>
        <v>14858.268420000002</v>
      </c>
      <c r="P242" s="441">
        <f t="shared" ref="P242" si="635">SUM(P243:P246)</f>
        <v>14151.730070000001</v>
      </c>
      <c r="Q242" s="613">
        <f t="shared" ref="Q242:U242" si="636">SUM(Q243:Q246)</f>
        <v>10377.536089166666</v>
      </c>
      <c r="R242" s="441">
        <f t="shared" si="636"/>
        <v>6559.2353699999994</v>
      </c>
      <c r="S242" s="441">
        <f t="shared" si="636"/>
        <v>-3818.3007191666675</v>
      </c>
      <c r="T242" s="441">
        <f t="shared" si="636"/>
        <v>-106.96912999999999</v>
      </c>
      <c r="U242" s="441">
        <f t="shared" si="636"/>
        <v>6452.2662399999999</v>
      </c>
      <c r="V242" s="441">
        <f t="shared" ref="V242:V252" si="637">R242/Q242*100</f>
        <v>63.206095489731197</v>
      </c>
      <c r="W242" s="600"/>
    </row>
    <row r="243" spans="1:259" s="24" customFormat="1" ht="30" x14ac:dyDescent="0.25">
      <c r="A243" s="13">
        <v>1</v>
      </c>
      <c r="B243" s="45" t="s">
        <v>43</v>
      </c>
      <c r="C243" s="298">
        <v>3333</v>
      </c>
      <c r="D243" s="604">
        <f t="shared" ref="D243:D246" si="638">ROUND(C243/7*5,0)</f>
        <v>2381</v>
      </c>
      <c r="E243" s="298">
        <v>1597</v>
      </c>
      <c r="F243" s="298">
        <f>E243/D243*100</f>
        <v>67.072658546829061</v>
      </c>
      <c r="G243" s="441">
        <v>20580</v>
      </c>
      <c r="H243" s="441">
        <v>20580</v>
      </c>
      <c r="I243" s="441">
        <v>20580</v>
      </c>
      <c r="J243" s="441">
        <v>5145</v>
      </c>
      <c r="K243" s="441">
        <v>5145</v>
      </c>
      <c r="L243" s="441">
        <v>5145</v>
      </c>
      <c r="M243" s="441">
        <v>5145</v>
      </c>
      <c r="N243" s="441">
        <v>5145</v>
      </c>
      <c r="O243" s="441">
        <v>12003.715050000001</v>
      </c>
      <c r="P243" s="441">
        <v>11430.905050000001</v>
      </c>
      <c r="Q243" s="614">
        <f t="shared" ref="Q243:Q246" si="639">G243/12*$B$3+(H243-G243)/11*9+(I243-H243)/10*8+(J243-I243)/9*7+(K243-J243)/8*6+(L243-K243)/7*4+(M243-L243)/6*4+(N243-M243)/5*3+(O243-N243)/4*2+(P243-O243)/3*1</f>
        <v>8383.4208583333329</v>
      </c>
      <c r="R243" s="441">
        <f t="shared" ref="R243:R245" si="640">U243-T243</f>
        <v>5283.5633999999991</v>
      </c>
      <c r="S243" s="441">
        <f t="shared" si="556"/>
        <v>-3099.8574583333339</v>
      </c>
      <c r="T243" s="441">
        <v>-58.542739999999995</v>
      </c>
      <c r="U243" s="441">
        <v>5225.0206599999992</v>
      </c>
      <c r="V243" s="441">
        <f t="shared" si="637"/>
        <v>63.023955128627506</v>
      </c>
      <c r="W243" s="600"/>
    </row>
    <row r="244" spans="1:259" s="24" customFormat="1" ht="30" x14ac:dyDescent="0.25">
      <c r="A244" s="13">
        <v>1</v>
      </c>
      <c r="B244" s="45" t="s">
        <v>44</v>
      </c>
      <c r="C244" s="298">
        <v>1000</v>
      </c>
      <c r="D244" s="299">
        <f t="shared" si="638"/>
        <v>714</v>
      </c>
      <c r="E244" s="298">
        <v>250</v>
      </c>
      <c r="F244" s="298">
        <f>E244/D244*100</f>
        <v>35.014005602240893</v>
      </c>
      <c r="G244" s="441">
        <v>3426.48</v>
      </c>
      <c r="H244" s="441">
        <v>3426.48</v>
      </c>
      <c r="I244" s="441">
        <v>3426.48</v>
      </c>
      <c r="J244" s="441">
        <v>856.62000000000012</v>
      </c>
      <c r="K244" s="441">
        <v>856.62000000000012</v>
      </c>
      <c r="L244" s="441">
        <v>856.62000000000012</v>
      </c>
      <c r="M244" s="441">
        <v>856.62000000000012</v>
      </c>
      <c r="N244" s="441">
        <v>856.62000000000012</v>
      </c>
      <c r="O244" s="441">
        <v>1998.78</v>
      </c>
      <c r="P244" s="441">
        <v>1903.6</v>
      </c>
      <c r="Q244" s="614">
        <f t="shared" si="639"/>
        <v>1395.9733333333336</v>
      </c>
      <c r="R244" s="441">
        <f t="shared" si="640"/>
        <v>493.61550000000011</v>
      </c>
      <c r="S244" s="441">
        <f t="shared" si="556"/>
        <v>-902.35783333333347</v>
      </c>
      <c r="T244" s="441">
        <v>-48.426389999999998</v>
      </c>
      <c r="U244" s="441">
        <v>445.18911000000014</v>
      </c>
      <c r="V244" s="441">
        <f t="shared" si="637"/>
        <v>35.359951957057447</v>
      </c>
      <c r="W244" s="600"/>
    </row>
    <row r="245" spans="1:259" s="24" customFormat="1" ht="30" x14ac:dyDescent="0.25">
      <c r="A245" s="13">
        <v>1</v>
      </c>
      <c r="B245" s="45" t="s">
        <v>68</v>
      </c>
      <c r="C245" s="298"/>
      <c r="D245" s="299">
        <f t="shared" si="638"/>
        <v>0</v>
      </c>
      <c r="E245" s="298"/>
      <c r="F245" s="298"/>
      <c r="G245" s="441"/>
      <c r="H245" s="441"/>
      <c r="I245" s="441"/>
      <c r="J245" s="441">
        <v>0</v>
      </c>
      <c r="K245" s="441">
        <v>0</v>
      </c>
      <c r="L245" s="441">
        <v>0</v>
      </c>
      <c r="M245" s="441">
        <v>0</v>
      </c>
      <c r="N245" s="441">
        <v>0</v>
      </c>
      <c r="O245" s="441">
        <v>0</v>
      </c>
      <c r="P245" s="441">
        <v>0</v>
      </c>
      <c r="Q245" s="614">
        <f t="shared" si="639"/>
        <v>0</v>
      </c>
      <c r="R245" s="441">
        <f t="shared" si="640"/>
        <v>0</v>
      </c>
      <c r="S245" s="441">
        <f t="shared" si="556"/>
        <v>0</v>
      </c>
      <c r="T245" s="441"/>
      <c r="U245" s="441"/>
      <c r="V245" s="441" t="e">
        <f t="shared" si="637"/>
        <v>#DIV/0!</v>
      </c>
      <c r="W245" s="600"/>
    </row>
    <row r="246" spans="1:259" s="24" customFormat="1" ht="30" x14ac:dyDescent="0.25">
      <c r="A246" s="13">
        <v>1</v>
      </c>
      <c r="B246" s="45" t="s">
        <v>69</v>
      </c>
      <c r="C246" s="298">
        <v>106</v>
      </c>
      <c r="D246" s="299">
        <f t="shared" si="638"/>
        <v>76</v>
      </c>
      <c r="E246" s="298">
        <v>102</v>
      </c>
      <c r="F246" s="298">
        <f>E246/D246*100</f>
        <v>134.21052631578948</v>
      </c>
      <c r="G246" s="441">
        <v>1464.8373000000001</v>
      </c>
      <c r="H246" s="441">
        <v>1464.8373000000001</v>
      </c>
      <c r="I246" s="441">
        <v>1464.8373000000001</v>
      </c>
      <c r="J246" s="441">
        <v>366.20932500000004</v>
      </c>
      <c r="K246" s="441">
        <v>366.20932500000004</v>
      </c>
      <c r="L246" s="441">
        <v>366.20932500000004</v>
      </c>
      <c r="M246" s="441">
        <v>366.20932500000004</v>
      </c>
      <c r="N246" s="441">
        <v>366.20932500000004</v>
      </c>
      <c r="O246" s="441">
        <v>855.77337</v>
      </c>
      <c r="P246" s="441">
        <v>817.22501999999997</v>
      </c>
      <c r="Q246" s="614">
        <f t="shared" si="639"/>
        <v>598.14189750000003</v>
      </c>
      <c r="R246" s="441">
        <f t="shared" ref="R246:R251" si="641">U246-T246</f>
        <v>782.0564700000001</v>
      </c>
      <c r="S246" s="441">
        <f t="shared" si="556"/>
        <v>183.91457250000008</v>
      </c>
      <c r="T246" s="441">
        <v>0</v>
      </c>
      <c r="U246" s="441">
        <v>782.0564700000001</v>
      </c>
      <c r="V246" s="441">
        <f t="shared" si="637"/>
        <v>130.74764922315111</v>
      </c>
      <c r="W246" s="600"/>
    </row>
    <row r="247" spans="1:259" s="24" customFormat="1" ht="30" x14ac:dyDescent="0.25">
      <c r="A247" s="13">
        <v>1</v>
      </c>
      <c r="B247" s="46" t="s">
        <v>66</v>
      </c>
      <c r="C247" s="298">
        <f>C248+C250+C251</f>
        <v>6277</v>
      </c>
      <c r="D247" s="298">
        <f t="shared" ref="D247:E247" si="642">D248+D250+D251</f>
        <v>4483</v>
      </c>
      <c r="E247" s="298">
        <f t="shared" si="642"/>
        <v>5015</v>
      </c>
      <c r="F247" s="298">
        <f>E247/D247*100</f>
        <v>111.86705331251395</v>
      </c>
      <c r="G247" s="442">
        <f t="shared" ref="G247:U247" si="643">G248+G250+G251</f>
        <v>28113.513999999999</v>
      </c>
      <c r="H247" s="442">
        <f t="shared" ref="H247:I247" si="644">H248+H250+H251</f>
        <v>28113.513999999999</v>
      </c>
      <c r="I247" s="442">
        <f t="shared" si="644"/>
        <v>28113.513999999999</v>
      </c>
      <c r="J247" s="442">
        <f t="shared" ref="J247:O247" si="645">J248+J250+J251</f>
        <v>7028.3784999999998</v>
      </c>
      <c r="K247" s="442">
        <f t="shared" ref="K247:N247" si="646">K248+K250+K251</f>
        <v>7028.3784999999998</v>
      </c>
      <c r="L247" s="442">
        <f t="shared" si="646"/>
        <v>7028.3784999999998</v>
      </c>
      <c r="M247" s="442">
        <f t="shared" si="646"/>
        <v>7028.3784999999998</v>
      </c>
      <c r="N247" s="442">
        <f t="shared" si="646"/>
        <v>7028.3784999999998</v>
      </c>
      <c r="O247" s="442">
        <f t="shared" si="645"/>
        <v>16399.54981</v>
      </c>
      <c r="P247" s="442">
        <f t="shared" ref="P247" si="647">P248+P250+P251</f>
        <v>15618.05265</v>
      </c>
      <c r="Q247" s="615">
        <f t="shared" si="643"/>
        <v>11453.465101666667</v>
      </c>
      <c r="R247" s="442">
        <f t="shared" si="643"/>
        <v>11669.903580000002</v>
      </c>
      <c r="S247" s="442">
        <f t="shared" si="643"/>
        <v>216.43847833333598</v>
      </c>
      <c r="T247" s="442">
        <f t="shared" si="643"/>
        <v>0</v>
      </c>
      <c r="U247" s="442">
        <f t="shared" si="643"/>
        <v>11669.903580000002</v>
      </c>
      <c r="V247" s="441">
        <f t="shared" si="637"/>
        <v>101.88972050302785</v>
      </c>
      <c r="W247" s="600"/>
    </row>
    <row r="248" spans="1:259" s="24" customFormat="1" ht="30" x14ac:dyDescent="0.25">
      <c r="A248" s="13">
        <v>1</v>
      </c>
      <c r="B248" s="45" t="s">
        <v>62</v>
      </c>
      <c r="C248" s="298">
        <v>1222</v>
      </c>
      <c r="D248" s="604">
        <f t="shared" ref="D248" si="648">ROUND(C248/7*5,0)</f>
        <v>873</v>
      </c>
      <c r="E248" s="298">
        <v>1341</v>
      </c>
      <c r="F248" s="298">
        <f>E248/D248*100</f>
        <v>153.60824742268042</v>
      </c>
      <c r="G248" s="441">
        <v>3110.8</v>
      </c>
      <c r="H248" s="441">
        <v>3110.8</v>
      </c>
      <c r="I248" s="441">
        <v>3110.8</v>
      </c>
      <c r="J248" s="441">
        <v>777.7</v>
      </c>
      <c r="K248" s="441">
        <v>777.7</v>
      </c>
      <c r="L248" s="441">
        <v>777.7</v>
      </c>
      <c r="M248" s="441">
        <v>777.7</v>
      </c>
      <c r="N248" s="441">
        <v>777.7</v>
      </c>
      <c r="O248" s="441">
        <v>1815.7183</v>
      </c>
      <c r="P248" s="441">
        <v>1729.4643000000001</v>
      </c>
      <c r="Q248" s="614">
        <f>G248/12*$B$3+(H248-G248)/11*9+(I248-H248)/10*8+(J248-I248)/9*7+(K248-J248)/8*6+(L248-K248)/7*4+(M248-L248)/6*4+(N248-M248)/5*3+(O248-N248)/4*2+(P248-O248)/3*1</f>
        <v>1267.9578166666668</v>
      </c>
      <c r="R248" s="441">
        <f t="shared" si="641"/>
        <v>1945.7089400000007</v>
      </c>
      <c r="S248" s="441">
        <f t="shared" si="556"/>
        <v>677.75112333333391</v>
      </c>
      <c r="T248" s="441">
        <v>0</v>
      </c>
      <c r="U248" s="441">
        <v>1945.7089400000007</v>
      </c>
      <c r="V248" s="441">
        <f t="shared" si="637"/>
        <v>153.45218227488618</v>
      </c>
      <c r="W248" s="600"/>
    </row>
    <row r="249" spans="1:259" s="24" customFormat="1" ht="45" x14ac:dyDescent="0.25">
      <c r="A249" s="13"/>
      <c r="B249" s="621" t="s">
        <v>89</v>
      </c>
      <c r="C249" s="298"/>
      <c r="D249" s="604"/>
      <c r="E249" s="298"/>
      <c r="F249" s="298"/>
      <c r="G249" s="441"/>
      <c r="H249" s="441"/>
      <c r="I249" s="441"/>
      <c r="J249" s="441">
        <v>0</v>
      </c>
      <c r="K249" s="441">
        <v>0</v>
      </c>
      <c r="L249" s="441">
        <v>0</v>
      </c>
      <c r="M249" s="441">
        <v>0</v>
      </c>
      <c r="N249" s="441">
        <v>0</v>
      </c>
      <c r="O249" s="441">
        <v>0</v>
      </c>
      <c r="P249" s="441">
        <v>0</v>
      </c>
      <c r="Q249" s="614">
        <f t="shared" ref="Q249" si="649">G249/12*$B$3+(H249-G249)/11*8+(I249-H249)/10*7+(J249-I249)/9*6+(K249-J249)/8*5+(L249-K249)/7*4+(M249-L249)/6*3+(N249-M249)/5*2+(O249-N249)/4*1</f>
        <v>0</v>
      </c>
      <c r="R249" s="441"/>
      <c r="S249" s="441"/>
      <c r="T249" s="441"/>
      <c r="U249" s="441"/>
      <c r="V249" s="441"/>
      <c r="W249" s="600"/>
    </row>
    <row r="250" spans="1:259" s="24" customFormat="1" ht="60" x14ac:dyDescent="0.25">
      <c r="A250" s="13">
        <v>1</v>
      </c>
      <c r="B250" s="45" t="s">
        <v>73</v>
      </c>
      <c r="C250" s="298">
        <v>3555</v>
      </c>
      <c r="D250" s="299">
        <f t="shared" ref="D250:D251" si="650">ROUND(C250/7*5,0)</f>
        <v>2539</v>
      </c>
      <c r="E250" s="298">
        <v>2751</v>
      </c>
      <c r="F250" s="298">
        <f>E250/D250*100</f>
        <v>108.3497439936983</v>
      </c>
      <c r="G250" s="441">
        <v>20831.808000000001</v>
      </c>
      <c r="H250" s="441">
        <v>20831.808000000001</v>
      </c>
      <c r="I250" s="441">
        <v>20831.808000000001</v>
      </c>
      <c r="J250" s="441">
        <v>5207.9520000000002</v>
      </c>
      <c r="K250" s="441">
        <v>5207.9520000000002</v>
      </c>
      <c r="L250" s="441">
        <v>5207.9520000000002</v>
      </c>
      <c r="M250" s="441">
        <v>5207.9520000000002</v>
      </c>
      <c r="N250" s="441">
        <v>5207.9520000000002</v>
      </c>
      <c r="O250" s="441">
        <v>12150.80301</v>
      </c>
      <c r="P250" s="441">
        <v>11571.41835</v>
      </c>
      <c r="Q250" s="614">
        <f t="shared" ref="Q250:Q251" si="651">G250/12*$B$3+(H250-G250)/11*9+(I250-H250)/10*8+(J250-I250)/9*7+(K250-J250)/8*6+(L250-K250)/7*4+(M250-L250)/6*4+(N250-M250)/5*3+(O250-N250)/4*2+(P250-O250)/3*1</f>
        <v>8486.2492849999999</v>
      </c>
      <c r="R250" s="441">
        <f t="shared" si="641"/>
        <v>8414.012560000001</v>
      </c>
      <c r="S250" s="441">
        <f t="shared" si="556"/>
        <v>-72.236724999998842</v>
      </c>
      <c r="T250" s="441">
        <v>0</v>
      </c>
      <c r="U250" s="441">
        <v>8414.012560000001</v>
      </c>
      <c r="V250" s="441">
        <f t="shared" si="637"/>
        <v>99.148779129931029</v>
      </c>
      <c r="W250" s="600"/>
    </row>
    <row r="251" spans="1:259" s="24" customFormat="1" ht="45.75" thickBot="1" x14ac:dyDescent="0.3">
      <c r="A251" s="13">
        <v>1</v>
      </c>
      <c r="B251" s="45" t="s">
        <v>63</v>
      </c>
      <c r="C251" s="298">
        <v>1500</v>
      </c>
      <c r="D251" s="299">
        <f t="shared" si="650"/>
        <v>1071</v>
      </c>
      <c r="E251" s="298">
        <v>923</v>
      </c>
      <c r="F251" s="298">
        <f>E251/D251*100</f>
        <v>86.181139122315599</v>
      </c>
      <c r="G251" s="441">
        <v>4170.9059999999999</v>
      </c>
      <c r="H251" s="441">
        <v>4170.9059999999999</v>
      </c>
      <c r="I251" s="441">
        <v>4170.9059999999999</v>
      </c>
      <c r="J251" s="441">
        <v>1042.7265</v>
      </c>
      <c r="K251" s="441">
        <v>1042.7265</v>
      </c>
      <c r="L251" s="441">
        <v>1042.7265</v>
      </c>
      <c r="M251" s="441">
        <v>1042.7265</v>
      </c>
      <c r="N251" s="441">
        <v>1042.7265</v>
      </c>
      <c r="O251" s="441">
        <v>2433.0284999999999</v>
      </c>
      <c r="P251" s="441">
        <v>2317.17</v>
      </c>
      <c r="Q251" s="614">
        <f t="shared" si="651"/>
        <v>1699.2579999999991</v>
      </c>
      <c r="R251" s="441">
        <f t="shared" si="641"/>
        <v>1310.18208</v>
      </c>
      <c r="S251" s="441">
        <f t="shared" si="556"/>
        <v>-389.07591999999909</v>
      </c>
      <c r="T251" s="441">
        <v>0</v>
      </c>
      <c r="U251" s="441">
        <v>1310.18208</v>
      </c>
      <c r="V251" s="441">
        <f t="shared" si="637"/>
        <v>77.103187391202553</v>
      </c>
      <c r="W251" s="600"/>
    </row>
    <row r="252" spans="1:259" s="8" customFormat="1" ht="15.75" thickBot="1" x14ac:dyDescent="0.3">
      <c r="A252" s="13">
        <v>1</v>
      </c>
      <c r="B252" s="115" t="s">
        <v>3</v>
      </c>
      <c r="C252" s="345"/>
      <c r="D252" s="345"/>
      <c r="E252" s="345"/>
      <c r="F252" s="345"/>
      <c r="G252" s="461">
        <f>G247+G242</f>
        <v>53584.831299999998</v>
      </c>
      <c r="H252" s="461">
        <f>H247+H242</f>
        <v>53584.831299999998</v>
      </c>
      <c r="I252" s="461">
        <f>I247+I242</f>
        <v>53584.831299999998</v>
      </c>
      <c r="J252" s="461">
        <f t="shared" ref="J252:O252" si="652">J247+J242</f>
        <v>13396.207825</v>
      </c>
      <c r="K252" s="461">
        <f t="shared" ref="K252:N252" si="653">K247+K242</f>
        <v>13396.207825</v>
      </c>
      <c r="L252" s="461">
        <f t="shared" si="653"/>
        <v>13396.207825</v>
      </c>
      <c r="M252" s="461">
        <f t="shared" si="653"/>
        <v>13396.207825</v>
      </c>
      <c r="N252" s="461">
        <f t="shared" si="653"/>
        <v>13396.207825</v>
      </c>
      <c r="O252" s="461">
        <f t="shared" si="652"/>
        <v>31257.818230000004</v>
      </c>
      <c r="P252" s="461">
        <f t="shared" ref="P252" si="654">P247+P242</f>
        <v>29769.782720000003</v>
      </c>
      <c r="Q252" s="461">
        <f t="shared" ref="Q252:U252" si="655">Q247+Q242</f>
        <v>21831.001190833333</v>
      </c>
      <c r="R252" s="461">
        <f t="shared" si="655"/>
        <v>18229.13895</v>
      </c>
      <c r="S252" s="461">
        <f t="shared" si="655"/>
        <v>-3601.8622408333313</v>
      </c>
      <c r="T252" s="461">
        <f t="shared" si="655"/>
        <v>-106.96912999999999</v>
      </c>
      <c r="U252" s="461">
        <f t="shared" si="655"/>
        <v>18122.169820000003</v>
      </c>
      <c r="V252" s="461">
        <f t="shared" si="637"/>
        <v>83.501158699282527</v>
      </c>
      <c r="W252" s="600"/>
    </row>
    <row r="253" spans="1:259" x14ac:dyDescent="0.25">
      <c r="A253" s="13">
        <v>1</v>
      </c>
      <c r="B253" s="150" t="s">
        <v>12</v>
      </c>
      <c r="C253" s="547"/>
      <c r="D253" s="547"/>
      <c r="E253" s="547"/>
      <c r="F253" s="547"/>
      <c r="G253" s="548"/>
      <c r="H253" s="548"/>
      <c r="I253" s="548"/>
      <c r="J253" s="548"/>
      <c r="K253" s="548"/>
      <c r="L253" s="548"/>
      <c r="M253" s="548"/>
      <c r="N253" s="548"/>
      <c r="O253" s="548"/>
      <c r="P253" s="548"/>
      <c r="Q253" s="548"/>
      <c r="R253" s="548"/>
      <c r="S253" s="548">
        <f t="shared" si="556"/>
        <v>0</v>
      </c>
      <c r="T253" s="548"/>
      <c r="U253" s="548"/>
      <c r="V253" s="548"/>
      <c r="W253" s="600"/>
    </row>
    <row r="254" spans="1:259" s="6" customFormat="1" ht="30" x14ac:dyDescent="0.25">
      <c r="A254" s="13">
        <v>1</v>
      </c>
      <c r="B254" s="151" t="s">
        <v>74</v>
      </c>
      <c r="C254" s="549">
        <f t="shared" ref="C254:V254" si="656">C242</f>
        <v>4439</v>
      </c>
      <c r="D254" s="549">
        <f t="shared" si="656"/>
        <v>3171</v>
      </c>
      <c r="E254" s="549">
        <f t="shared" si="656"/>
        <v>1949</v>
      </c>
      <c r="F254" s="549">
        <f t="shared" si="656"/>
        <v>61.463260801009142</v>
      </c>
      <c r="G254" s="550">
        <f t="shared" si="656"/>
        <v>25471.317299999999</v>
      </c>
      <c r="H254" s="550">
        <f t="shared" ref="H254:I254" si="657">H242</f>
        <v>25471.317299999999</v>
      </c>
      <c r="I254" s="550">
        <f t="shared" si="657"/>
        <v>25471.317299999999</v>
      </c>
      <c r="J254" s="550">
        <f t="shared" ref="J254:O254" si="658">J242</f>
        <v>6367.8293249999997</v>
      </c>
      <c r="K254" s="550">
        <f t="shared" ref="K254:N254" si="659">K242</f>
        <v>6367.8293249999997</v>
      </c>
      <c r="L254" s="550">
        <f t="shared" si="659"/>
        <v>6367.8293249999997</v>
      </c>
      <c r="M254" s="550">
        <f t="shared" si="659"/>
        <v>6367.8293249999997</v>
      </c>
      <c r="N254" s="550">
        <f t="shared" si="659"/>
        <v>6367.8293249999997</v>
      </c>
      <c r="O254" s="550">
        <f t="shared" si="658"/>
        <v>14858.268420000002</v>
      </c>
      <c r="P254" s="550">
        <f t="shared" ref="P254" si="660">P242</f>
        <v>14151.730070000001</v>
      </c>
      <c r="Q254" s="550">
        <f t="shared" si="656"/>
        <v>10377.536089166666</v>
      </c>
      <c r="R254" s="550">
        <f t="shared" si="656"/>
        <v>6559.2353699999994</v>
      </c>
      <c r="S254" s="550">
        <f t="shared" si="656"/>
        <v>-3818.3007191666675</v>
      </c>
      <c r="T254" s="550">
        <f t="shared" si="656"/>
        <v>-106.96912999999999</v>
      </c>
      <c r="U254" s="550">
        <f t="shared" si="656"/>
        <v>6452.2662399999999</v>
      </c>
      <c r="V254" s="550">
        <f t="shared" si="656"/>
        <v>63.206095489731197</v>
      </c>
      <c r="W254" s="600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  <c r="BA254" s="8"/>
      <c r="BB254" s="8"/>
      <c r="BC254" s="8"/>
      <c r="BD254" s="8"/>
      <c r="BE254" s="8"/>
      <c r="BF254" s="8"/>
      <c r="BG254" s="8"/>
      <c r="BH254" s="8"/>
      <c r="BI254" s="8"/>
      <c r="BJ254" s="8"/>
      <c r="BK254" s="8"/>
      <c r="BL254" s="8"/>
      <c r="BM254" s="8"/>
      <c r="BN254" s="8"/>
      <c r="BO254" s="8"/>
      <c r="BP254" s="8"/>
      <c r="BQ254" s="8"/>
      <c r="BR254" s="8"/>
      <c r="BS254" s="8"/>
      <c r="BT254" s="8"/>
      <c r="BU254" s="8"/>
      <c r="BV254" s="8"/>
      <c r="BW254" s="8"/>
      <c r="BX254" s="8"/>
      <c r="BY254" s="8"/>
      <c r="BZ254" s="8"/>
      <c r="CA254" s="8"/>
      <c r="CB254" s="8"/>
      <c r="CC254" s="8"/>
      <c r="CD254" s="8"/>
      <c r="CE254" s="8"/>
      <c r="CF254" s="8"/>
      <c r="CG254" s="8"/>
      <c r="CH254" s="8"/>
      <c r="CI254" s="8"/>
      <c r="CJ254" s="8"/>
      <c r="CK254" s="8"/>
      <c r="CL254" s="8"/>
      <c r="CM254" s="8"/>
      <c r="CN254" s="8"/>
      <c r="CO254" s="8"/>
      <c r="CP254" s="8"/>
      <c r="CQ254" s="8"/>
      <c r="CR254" s="8"/>
      <c r="CS254" s="8"/>
      <c r="CT254" s="8"/>
      <c r="CU254" s="8"/>
      <c r="CV254" s="8"/>
      <c r="CW254" s="8"/>
      <c r="CX254" s="8"/>
      <c r="CY254" s="8"/>
      <c r="CZ254" s="8"/>
      <c r="DA254" s="8"/>
      <c r="DB254" s="8"/>
      <c r="DC254" s="8"/>
      <c r="DD254" s="8"/>
      <c r="DE254" s="8"/>
      <c r="DF254" s="8"/>
      <c r="DG254" s="8"/>
      <c r="DH254" s="8"/>
      <c r="DI254" s="8"/>
      <c r="DJ254" s="8"/>
      <c r="DK254" s="8"/>
      <c r="DL254" s="8"/>
      <c r="DM254" s="8"/>
      <c r="DN254" s="8"/>
      <c r="DO254" s="8"/>
      <c r="DP254" s="8"/>
      <c r="DQ254" s="8"/>
      <c r="DR254" s="8"/>
      <c r="DS254" s="8"/>
      <c r="DT254" s="8"/>
      <c r="DU254" s="8"/>
      <c r="DV254" s="8"/>
      <c r="DW254" s="8"/>
      <c r="DX254" s="8"/>
      <c r="DY254" s="8"/>
      <c r="DZ254" s="8"/>
      <c r="EA254" s="8"/>
      <c r="EB254" s="8"/>
      <c r="EC254" s="8"/>
      <c r="ED254" s="8"/>
      <c r="EE254" s="8"/>
      <c r="EF254" s="8"/>
      <c r="EG254" s="8"/>
      <c r="EH254" s="8"/>
      <c r="EI254" s="8"/>
      <c r="EJ254" s="8"/>
      <c r="EK254" s="8"/>
      <c r="EL254" s="8"/>
      <c r="EM254" s="8"/>
      <c r="EN254" s="8"/>
      <c r="EO254" s="8"/>
      <c r="EP254" s="8"/>
      <c r="EQ254" s="8"/>
      <c r="ER254" s="8"/>
      <c r="ES254" s="8"/>
      <c r="ET254" s="8"/>
      <c r="EU254" s="8"/>
      <c r="EV254" s="8"/>
      <c r="EW254" s="8"/>
      <c r="EX254" s="8"/>
      <c r="EY254" s="8"/>
      <c r="EZ254" s="8"/>
      <c r="FA254" s="8"/>
      <c r="FB254" s="8"/>
      <c r="FC254" s="8"/>
      <c r="FD254" s="8"/>
      <c r="FE254" s="8"/>
      <c r="FF254" s="8"/>
      <c r="FG254" s="8"/>
      <c r="FH254" s="8"/>
      <c r="FI254" s="8"/>
      <c r="FJ254" s="8"/>
      <c r="FK254" s="8"/>
      <c r="FL254" s="8"/>
      <c r="FM254" s="8"/>
      <c r="FN254" s="8"/>
      <c r="FO254" s="8"/>
      <c r="FP254" s="8"/>
      <c r="FQ254" s="8"/>
      <c r="FR254" s="8"/>
      <c r="FS254" s="8"/>
      <c r="FT254" s="8"/>
      <c r="FU254" s="8"/>
      <c r="FV254" s="8"/>
      <c r="FW254" s="8"/>
      <c r="FX254" s="8"/>
      <c r="FY254" s="8"/>
      <c r="FZ254" s="8"/>
      <c r="GA254" s="8"/>
      <c r="GB254" s="8"/>
      <c r="GC254" s="8"/>
      <c r="GD254" s="8"/>
      <c r="GE254" s="8"/>
      <c r="GF254" s="8"/>
      <c r="GG254" s="8"/>
      <c r="GH254" s="8"/>
      <c r="GI254" s="8"/>
      <c r="GJ254" s="8"/>
      <c r="GK254" s="8"/>
      <c r="GL254" s="8"/>
      <c r="GM254" s="8"/>
      <c r="GN254" s="8"/>
      <c r="GO254" s="8"/>
      <c r="GP254" s="8"/>
      <c r="GQ254" s="8"/>
      <c r="GR254" s="8"/>
      <c r="GS254" s="8"/>
      <c r="GT254" s="8"/>
      <c r="GU254" s="8"/>
      <c r="GV254" s="8"/>
      <c r="GW254" s="8"/>
      <c r="GX254" s="8"/>
      <c r="GY254" s="8"/>
      <c r="GZ254" s="8"/>
      <c r="HA254" s="8"/>
      <c r="HB254" s="8"/>
      <c r="HC254" s="8"/>
      <c r="HD254" s="8"/>
      <c r="HE254" s="8"/>
      <c r="HF254" s="8"/>
      <c r="HG254" s="8"/>
      <c r="HH254" s="8"/>
      <c r="HI254" s="8"/>
      <c r="HJ254" s="8"/>
      <c r="HK254" s="8"/>
      <c r="HL254" s="8"/>
      <c r="HM254" s="8"/>
      <c r="HN254" s="8"/>
      <c r="HO254" s="8"/>
      <c r="HP254" s="8"/>
      <c r="HQ254" s="8"/>
      <c r="HR254" s="8"/>
      <c r="HS254" s="8"/>
      <c r="HT254" s="8"/>
      <c r="HU254" s="8"/>
      <c r="HV254" s="8"/>
      <c r="HW254" s="8"/>
      <c r="HX254" s="8"/>
      <c r="HY254" s="8"/>
      <c r="HZ254" s="8"/>
      <c r="IA254" s="8"/>
      <c r="IB254" s="8"/>
      <c r="IC254" s="8"/>
      <c r="ID254" s="8"/>
      <c r="IE254" s="8"/>
      <c r="IF254" s="8"/>
      <c r="IG254" s="8"/>
      <c r="IH254" s="8"/>
      <c r="II254" s="8"/>
      <c r="IJ254" s="8"/>
      <c r="IK254" s="8"/>
      <c r="IL254" s="8"/>
      <c r="IM254" s="8"/>
      <c r="IN254" s="8"/>
      <c r="IO254" s="8"/>
      <c r="IP254" s="8"/>
      <c r="IQ254" s="8"/>
      <c r="IR254" s="8"/>
      <c r="IS254" s="8"/>
      <c r="IT254" s="8"/>
      <c r="IU254" s="8"/>
      <c r="IV254" s="8"/>
      <c r="IW254" s="8"/>
      <c r="IX254" s="8"/>
      <c r="IY254" s="8"/>
    </row>
    <row r="255" spans="1:259" s="6" customFormat="1" ht="30" x14ac:dyDescent="0.25">
      <c r="A255" s="13">
        <v>1</v>
      </c>
      <c r="B255" s="152" t="s">
        <v>43</v>
      </c>
      <c r="C255" s="549">
        <f t="shared" ref="C255:V255" si="661">C243</f>
        <v>3333</v>
      </c>
      <c r="D255" s="549">
        <f t="shared" si="661"/>
        <v>2381</v>
      </c>
      <c r="E255" s="549">
        <f t="shared" si="661"/>
        <v>1597</v>
      </c>
      <c r="F255" s="549">
        <f t="shared" si="661"/>
        <v>67.072658546829061</v>
      </c>
      <c r="G255" s="550">
        <f t="shared" si="661"/>
        <v>20580</v>
      </c>
      <c r="H255" s="550">
        <f t="shared" ref="H255:I255" si="662">H243</f>
        <v>20580</v>
      </c>
      <c r="I255" s="550">
        <f t="shared" si="662"/>
        <v>20580</v>
      </c>
      <c r="J255" s="550">
        <f t="shared" ref="J255:O255" si="663">J243</f>
        <v>5145</v>
      </c>
      <c r="K255" s="550">
        <f t="shared" ref="K255:N255" si="664">K243</f>
        <v>5145</v>
      </c>
      <c r="L255" s="550">
        <f t="shared" si="664"/>
        <v>5145</v>
      </c>
      <c r="M255" s="550">
        <f t="shared" si="664"/>
        <v>5145</v>
      </c>
      <c r="N255" s="550">
        <f t="shared" si="664"/>
        <v>5145</v>
      </c>
      <c r="O255" s="550">
        <f t="shared" si="663"/>
        <v>12003.715050000001</v>
      </c>
      <c r="P255" s="550">
        <f t="shared" ref="P255" si="665">P243</f>
        <v>11430.905050000001</v>
      </c>
      <c r="Q255" s="550">
        <f t="shared" si="661"/>
        <v>8383.4208583333329</v>
      </c>
      <c r="R255" s="550">
        <f t="shared" si="661"/>
        <v>5283.5633999999991</v>
      </c>
      <c r="S255" s="550">
        <f t="shared" si="661"/>
        <v>-3099.8574583333339</v>
      </c>
      <c r="T255" s="550">
        <f t="shared" si="661"/>
        <v>-58.542739999999995</v>
      </c>
      <c r="U255" s="550">
        <f t="shared" si="661"/>
        <v>5225.0206599999992</v>
      </c>
      <c r="V255" s="550">
        <f t="shared" si="661"/>
        <v>63.023955128627506</v>
      </c>
      <c r="W255" s="600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  <c r="BA255" s="8"/>
      <c r="BB255" s="8"/>
      <c r="BC255" s="8"/>
      <c r="BD255" s="8"/>
      <c r="BE255" s="8"/>
      <c r="BF255" s="8"/>
      <c r="BG255" s="8"/>
      <c r="BH255" s="8"/>
      <c r="BI255" s="8"/>
      <c r="BJ255" s="8"/>
      <c r="BK255" s="8"/>
      <c r="BL255" s="8"/>
      <c r="BM255" s="8"/>
      <c r="BN255" s="8"/>
      <c r="BO255" s="8"/>
      <c r="BP255" s="8"/>
      <c r="BQ255" s="8"/>
      <c r="BR255" s="8"/>
      <c r="BS255" s="8"/>
      <c r="BT255" s="8"/>
      <c r="BU255" s="8"/>
      <c r="BV255" s="8"/>
      <c r="BW255" s="8"/>
      <c r="BX255" s="8"/>
      <c r="BY255" s="8"/>
      <c r="BZ255" s="8"/>
      <c r="CA255" s="8"/>
      <c r="CB255" s="8"/>
      <c r="CC255" s="8"/>
      <c r="CD255" s="8"/>
      <c r="CE255" s="8"/>
      <c r="CF255" s="8"/>
      <c r="CG255" s="8"/>
      <c r="CH255" s="8"/>
      <c r="CI255" s="8"/>
      <c r="CJ255" s="8"/>
      <c r="CK255" s="8"/>
      <c r="CL255" s="8"/>
      <c r="CM255" s="8"/>
      <c r="CN255" s="8"/>
      <c r="CO255" s="8"/>
      <c r="CP255" s="8"/>
      <c r="CQ255" s="8"/>
      <c r="CR255" s="8"/>
      <c r="CS255" s="8"/>
      <c r="CT255" s="8"/>
      <c r="CU255" s="8"/>
      <c r="CV255" s="8"/>
      <c r="CW255" s="8"/>
      <c r="CX255" s="8"/>
      <c r="CY255" s="8"/>
      <c r="CZ255" s="8"/>
      <c r="DA255" s="8"/>
      <c r="DB255" s="8"/>
      <c r="DC255" s="8"/>
      <c r="DD255" s="8"/>
      <c r="DE255" s="8"/>
      <c r="DF255" s="8"/>
      <c r="DG255" s="8"/>
      <c r="DH255" s="8"/>
      <c r="DI255" s="8"/>
      <c r="DJ255" s="8"/>
      <c r="DK255" s="8"/>
      <c r="DL255" s="8"/>
      <c r="DM255" s="8"/>
      <c r="DN255" s="8"/>
      <c r="DO255" s="8"/>
      <c r="DP255" s="8"/>
      <c r="DQ255" s="8"/>
      <c r="DR255" s="8"/>
      <c r="DS255" s="8"/>
      <c r="DT255" s="8"/>
      <c r="DU255" s="8"/>
      <c r="DV255" s="8"/>
      <c r="DW255" s="8"/>
      <c r="DX255" s="8"/>
      <c r="DY255" s="8"/>
      <c r="DZ255" s="8"/>
      <c r="EA255" s="8"/>
      <c r="EB255" s="8"/>
      <c r="EC255" s="8"/>
      <c r="ED255" s="8"/>
      <c r="EE255" s="8"/>
      <c r="EF255" s="8"/>
      <c r="EG255" s="8"/>
      <c r="EH255" s="8"/>
      <c r="EI255" s="8"/>
      <c r="EJ255" s="8"/>
      <c r="EK255" s="8"/>
      <c r="EL255" s="8"/>
      <c r="EM255" s="8"/>
      <c r="EN255" s="8"/>
      <c r="EO255" s="8"/>
      <c r="EP255" s="8"/>
      <c r="EQ255" s="8"/>
      <c r="ER255" s="8"/>
      <c r="ES255" s="8"/>
      <c r="ET255" s="8"/>
      <c r="EU255" s="8"/>
      <c r="EV255" s="8"/>
      <c r="EW255" s="8"/>
      <c r="EX255" s="8"/>
      <c r="EY255" s="8"/>
      <c r="EZ255" s="8"/>
      <c r="FA255" s="8"/>
      <c r="FB255" s="8"/>
      <c r="FC255" s="8"/>
      <c r="FD255" s="8"/>
      <c r="FE255" s="8"/>
      <c r="FF255" s="8"/>
      <c r="FG255" s="8"/>
      <c r="FH255" s="8"/>
      <c r="FI255" s="8"/>
      <c r="FJ255" s="8"/>
      <c r="FK255" s="8"/>
      <c r="FL255" s="8"/>
      <c r="FM255" s="8"/>
      <c r="FN255" s="8"/>
      <c r="FO255" s="8"/>
      <c r="FP255" s="8"/>
      <c r="FQ255" s="8"/>
      <c r="FR255" s="8"/>
      <c r="FS255" s="8"/>
      <c r="FT255" s="8"/>
      <c r="FU255" s="8"/>
      <c r="FV255" s="8"/>
      <c r="FW255" s="8"/>
      <c r="FX255" s="8"/>
      <c r="FY255" s="8"/>
      <c r="FZ255" s="8"/>
      <c r="GA255" s="8"/>
      <c r="GB255" s="8"/>
      <c r="GC255" s="8"/>
      <c r="GD255" s="8"/>
      <c r="GE255" s="8"/>
      <c r="GF255" s="8"/>
      <c r="GG255" s="8"/>
      <c r="GH255" s="8"/>
      <c r="GI255" s="8"/>
      <c r="GJ255" s="8"/>
      <c r="GK255" s="8"/>
      <c r="GL255" s="8"/>
      <c r="GM255" s="8"/>
      <c r="GN255" s="8"/>
      <c r="GO255" s="8"/>
      <c r="GP255" s="8"/>
      <c r="GQ255" s="8"/>
      <c r="GR255" s="8"/>
      <c r="GS255" s="8"/>
      <c r="GT255" s="8"/>
      <c r="GU255" s="8"/>
      <c r="GV255" s="8"/>
      <c r="GW255" s="8"/>
      <c r="GX255" s="8"/>
      <c r="GY255" s="8"/>
      <c r="GZ255" s="8"/>
      <c r="HA255" s="8"/>
      <c r="HB255" s="8"/>
      <c r="HC255" s="8"/>
      <c r="HD255" s="8"/>
      <c r="HE255" s="8"/>
      <c r="HF255" s="8"/>
      <c r="HG255" s="8"/>
      <c r="HH255" s="8"/>
      <c r="HI255" s="8"/>
      <c r="HJ255" s="8"/>
      <c r="HK255" s="8"/>
      <c r="HL255" s="8"/>
      <c r="HM255" s="8"/>
      <c r="HN255" s="8"/>
      <c r="HO255" s="8"/>
      <c r="HP255" s="8"/>
      <c r="HQ255" s="8"/>
      <c r="HR255" s="8"/>
      <c r="HS255" s="8"/>
      <c r="HT255" s="8"/>
      <c r="HU255" s="8"/>
      <c r="HV255" s="8"/>
      <c r="HW255" s="8"/>
      <c r="HX255" s="8"/>
      <c r="HY255" s="8"/>
      <c r="HZ255" s="8"/>
      <c r="IA255" s="8"/>
      <c r="IB255" s="8"/>
      <c r="IC255" s="8"/>
      <c r="ID255" s="8"/>
      <c r="IE255" s="8"/>
      <c r="IF255" s="8"/>
      <c r="IG255" s="8"/>
      <c r="IH255" s="8"/>
      <c r="II255" s="8"/>
      <c r="IJ255" s="8"/>
      <c r="IK255" s="8"/>
      <c r="IL255" s="8"/>
      <c r="IM255" s="8"/>
      <c r="IN255" s="8"/>
      <c r="IO255" s="8"/>
      <c r="IP255" s="8"/>
      <c r="IQ255" s="8"/>
      <c r="IR255" s="8"/>
      <c r="IS255" s="8"/>
      <c r="IT255" s="8"/>
      <c r="IU255" s="8"/>
      <c r="IV255" s="8"/>
      <c r="IW255" s="8"/>
      <c r="IX255" s="8"/>
      <c r="IY255" s="8"/>
    </row>
    <row r="256" spans="1:259" s="6" customFormat="1" ht="30" x14ac:dyDescent="0.25">
      <c r="A256" s="13">
        <v>1</v>
      </c>
      <c r="B256" s="152" t="s">
        <v>44</v>
      </c>
      <c r="C256" s="549">
        <f t="shared" ref="C256:V256" si="666">C244</f>
        <v>1000</v>
      </c>
      <c r="D256" s="549">
        <f t="shared" si="666"/>
        <v>714</v>
      </c>
      <c r="E256" s="549">
        <f t="shared" si="666"/>
        <v>250</v>
      </c>
      <c r="F256" s="549">
        <f t="shared" si="666"/>
        <v>35.014005602240893</v>
      </c>
      <c r="G256" s="550">
        <f t="shared" si="666"/>
        <v>3426.48</v>
      </c>
      <c r="H256" s="550">
        <f t="shared" ref="H256:I256" si="667">H244</f>
        <v>3426.48</v>
      </c>
      <c r="I256" s="550">
        <f t="shared" si="667"/>
        <v>3426.48</v>
      </c>
      <c r="J256" s="550">
        <f t="shared" ref="J256:O256" si="668">J244</f>
        <v>856.62000000000012</v>
      </c>
      <c r="K256" s="550">
        <f t="shared" ref="K256:N256" si="669">K244</f>
        <v>856.62000000000012</v>
      </c>
      <c r="L256" s="550">
        <f t="shared" si="669"/>
        <v>856.62000000000012</v>
      </c>
      <c r="M256" s="550">
        <f t="shared" si="669"/>
        <v>856.62000000000012</v>
      </c>
      <c r="N256" s="550">
        <f t="shared" si="669"/>
        <v>856.62000000000012</v>
      </c>
      <c r="O256" s="550">
        <f t="shared" si="668"/>
        <v>1998.78</v>
      </c>
      <c r="P256" s="550">
        <f t="shared" ref="P256" si="670">P244</f>
        <v>1903.6</v>
      </c>
      <c r="Q256" s="550">
        <f t="shared" si="666"/>
        <v>1395.9733333333336</v>
      </c>
      <c r="R256" s="550">
        <f t="shared" si="666"/>
        <v>493.61550000000011</v>
      </c>
      <c r="S256" s="550">
        <f t="shared" si="666"/>
        <v>-902.35783333333347</v>
      </c>
      <c r="T256" s="550">
        <f t="shared" si="666"/>
        <v>-48.426389999999998</v>
      </c>
      <c r="U256" s="550">
        <f t="shared" si="666"/>
        <v>445.18911000000014</v>
      </c>
      <c r="V256" s="550">
        <f t="shared" si="666"/>
        <v>35.359951957057447</v>
      </c>
      <c r="W256" s="600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  <c r="BA256" s="8"/>
      <c r="BB256" s="8"/>
      <c r="BC256" s="8"/>
      <c r="BD256" s="8"/>
      <c r="BE256" s="8"/>
      <c r="BF256" s="8"/>
      <c r="BG256" s="8"/>
      <c r="BH256" s="8"/>
      <c r="BI256" s="8"/>
      <c r="BJ256" s="8"/>
      <c r="BK256" s="8"/>
      <c r="BL256" s="8"/>
      <c r="BM256" s="8"/>
      <c r="BN256" s="8"/>
      <c r="BO256" s="8"/>
      <c r="BP256" s="8"/>
      <c r="BQ256" s="8"/>
      <c r="BR256" s="8"/>
      <c r="BS256" s="8"/>
      <c r="BT256" s="8"/>
      <c r="BU256" s="8"/>
      <c r="BV256" s="8"/>
      <c r="BW256" s="8"/>
      <c r="BX256" s="8"/>
      <c r="BY256" s="8"/>
      <c r="BZ256" s="8"/>
      <c r="CA256" s="8"/>
      <c r="CB256" s="8"/>
      <c r="CC256" s="8"/>
      <c r="CD256" s="8"/>
      <c r="CE256" s="8"/>
      <c r="CF256" s="8"/>
      <c r="CG256" s="8"/>
      <c r="CH256" s="8"/>
      <c r="CI256" s="8"/>
      <c r="CJ256" s="8"/>
      <c r="CK256" s="8"/>
      <c r="CL256" s="8"/>
      <c r="CM256" s="8"/>
      <c r="CN256" s="8"/>
      <c r="CO256" s="8"/>
      <c r="CP256" s="8"/>
      <c r="CQ256" s="8"/>
      <c r="CR256" s="8"/>
      <c r="CS256" s="8"/>
      <c r="CT256" s="8"/>
      <c r="CU256" s="8"/>
      <c r="CV256" s="8"/>
      <c r="CW256" s="8"/>
      <c r="CX256" s="8"/>
      <c r="CY256" s="8"/>
      <c r="CZ256" s="8"/>
      <c r="DA256" s="8"/>
      <c r="DB256" s="8"/>
      <c r="DC256" s="8"/>
      <c r="DD256" s="8"/>
      <c r="DE256" s="8"/>
      <c r="DF256" s="8"/>
      <c r="DG256" s="8"/>
      <c r="DH256" s="8"/>
      <c r="DI256" s="8"/>
      <c r="DJ256" s="8"/>
      <c r="DK256" s="8"/>
      <c r="DL256" s="8"/>
      <c r="DM256" s="8"/>
      <c r="DN256" s="8"/>
      <c r="DO256" s="8"/>
      <c r="DP256" s="8"/>
      <c r="DQ256" s="8"/>
      <c r="DR256" s="8"/>
      <c r="DS256" s="8"/>
      <c r="DT256" s="8"/>
      <c r="DU256" s="8"/>
      <c r="DV256" s="8"/>
      <c r="DW256" s="8"/>
      <c r="DX256" s="8"/>
      <c r="DY256" s="8"/>
      <c r="DZ256" s="8"/>
      <c r="EA256" s="8"/>
      <c r="EB256" s="8"/>
      <c r="EC256" s="8"/>
      <c r="ED256" s="8"/>
      <c r="EE256" s="8"/>
      <c r="EF256" s="8"/>
      <c r="EG256" s="8"/>
      <c r="EH256" s="8"/>
      <c r="EI256" s="8"/>
      <c r="EJ256" s="8"/>
      <c r="EK256" s="8"/>
      <c r="EL256" s="8"/>
      <c r="EM256" s="8"/>
      <c r="EN256" s="8"/>
      <c r="EO256" s="8"/>
      <c r="EP256" s="8"/>
      <c r="EQ256" s="8"/>
      <c r="ER256" s="8"/>
      <c r="ES256" s="8"/>
      <c r="ET256" s="8"/>
      <c r="EU256" s="8"/>
      <c r="EV256" s="8"/>
      <c r="EW256" s="8"/>
      <c r="EX256" s="8"/>
      <c r="EY256" s="8"/>
      <c r="EZ256" s="8"/>
      <c r="FA256" s="8"/>
      <c r="FB256" s="8"/>
      <c r="FC256" s="8"/>
      <c r="FD256" s="8"/>
      <c r="FE256" s="8"/>
      <c r="FF256" s="8"/>
      <c r="FG256" s="8"/>
      <c r="FH256" s="8"/>
      <c r="FI256" s="8"/>
      <c r="FJ256" s="8"/>
      <c r="FK256" s="8"/>
      <c r="FL256" s="8"/>
      <c r="FM256" s="8"/>
      <c r="FN256" s="8"/>
      <c r="FO256" s="8"/>
      <c r="FP256" s="8"/>
      <c r="FQ256" s="8"/>
      <c r="FR256" s="8"/>
      <c r="FS256" s="8"/>
      <c r="FT256" s="8"/>
      <c r="FU256" s="8"/>
      <c r="FV256" s="8"/>
      <c r="FW256" s="8"/>
      <c r="FX256" s="8"/>
      <c r="FY256" s="8"/>
      <c r="FZ256" s="8"/>
      <c r="GA256" s="8"/>
      <c r="GB256" s="8"/>
      <c r="GC256" s="8"/>
      <c r="GD256" s="8"/>
      <c r="GE256" s="8"/>
      <c r="GF256" s="8"/>
      <c r="GG256" s="8"/>
      <c r="GH256" s="8"/>
      <c r="GI256" s="8"/>
      <c r="GJ256" s="8"/>
      <c r="GK256" s="8"/>
      <c r="GL256" s="8"/>
      <c r="GM256" s="8"/>
      <c r="GN256" s="8"/>
      <c r="GO256" s="8"/>
      <c r="GP256" s="8"/>
      <c r="GQ256" s="8"/>
      <c r="GR256" s="8"/>
      <c r="GS256" s="8"/>
      <c r="GT256" s="8"/>
      <c r="GU256" s="8"/>
      <c r="GV256" s="8"/>
      <c r="GW256" s="8"/>
      <c r="GX256" s="8"/>
      <c r="GY256" s="8"/>
      <c r="GZ256" s="8"/>
      <c r="HA256" s="8"/>
      <c r="HB256" s="8"/>
      <c r="HC256" s="8"/>
      <c r="HD256" s="8"/>
      <c r="HE256" s="8"/>
      <c r="HF256" s="8"/>
      <c r="HG256" s="8"/>
      <c r="HH256" s="8"/>
      <c r="HI256" s="8"/>
      <c r="HJ256" s="8"/>
      <c r="HK256" s="8"/>
      <c r="HL256" s="8"/>
      <c r="HM256" s="8"/>
      <c r="HN256" s="8"/>
      <c r="HO256" s="8"/>
      <c r="HP256" s="8"/>
      <c r="HQ256" s="8"/>
      <c r="HR256" s="8"/>
      <c r="HS256" s="8"/>
      <c r="HT256" s="8"/>
      <c r="HU256" s="8"/>
      <c r="HV256" s="8"/>
      <c r="HW256" s="8"/>
      <c r="HX256" s="8"/>
      <c r="HY256" s="8"/>
      <c r="HZ256" s="8"/>
      <c r="IA256" s="8"/>
      <c r="IB256" s="8"/>
      <c r="IC256" s="8"/>
      <c r="ID256" s="8"/>
      <c r="IE256" s="8"/>
      <c r="IF256" s="8"/>
      <c r="IG256" s="8"/>
      <c r="IH256" s="8"/>
      <c r="II256" s="8"/>
      <c r="IJ256" s="8"/>
      <c r="IK256" s="8"/>
      <c r="IL256" s="8"/>
      <c r="IM256" s="8"/>
      <c r="IN256" s="8"/>
      <c r="IO256" s="8"/>
      <c r="IP256" s="8"/>
      <c r="IQ256" s="8"/>
      <c r="IR256" s="8"/>
      <c r="IS256" s="8"/>
      <c r="IT256" s="8"/>
      <c r="IU256" s="8"/>
      <c r="IV256" s="8"/>
      <c r="IW256" s="8"/>
      <c r="IX256" s="8"/>
      <c r="IY256" s="8"/>
    </row>
    <row r="257" spans="1:259" s="6" customFormat="1" ht="30" x14ac:dyDescent="0.25">
      <c r="A257" s="13">
        <v>1</v>
      </c>
      <c r="B257" s="152" t="s">
        <v>68</v>
      </c>
      <c r="C257" s="549">
        <f t="shared" ref="C257:E264" si="671">C245</f>
        <v>0</v>
      </c>
      <c r="D257" s="549">
        <f t="shared" si="671"/>
        <v>0</v>
      </c>
      <c r="E257" s="549">
        <f t="shared" si="671"/>
        <v>0</v>
      </c>
      <c r="F257" s="549"/>
      <c r="G257" s="550">
        <f t="shared" ref="G257:U257" si="672">G245</f>
        <v>0</v>
      </c>
      <c r="H257" s="550">
        <f t="shared" ref="H257:I257" si="673">H245</f>
        <v>0</v>
      </c>
      <c r="I257" s="550">
        <f t="shared" si="673"/>
        <v>0</v>
      </c>
      <c r="J257" s="550">
        <f t="shared" ref="J257:O257" si="674">J245</f>
        <v>0</v>
      </c>
      <c r="K257" s="550">
        <f t="shared" ref="K257:N257" si="675">K245</f>
        <v>0</v>
      </c>
      <c r="L257" s="550">
        <f t="shared" si="675"/>
        <v>0</v>
      </c>
      <c r="M257" s="550">
        <f t="shared" si="675"/>
        <v>0</v>
      </c>
      <c r="N257" s="550">
        <f t="shared" si="675"/>
        <v>0</v>
      </c>
      <c r="O257" s="550">
        <f t="shared" si="674"/>
        <v>0</v>
      </c>
      <c r="P257" s="550">
        <f t="shared" ref="P257" si="676">P245</f>
        <v>0</v>
      </c>
      <c r="Q257" s="550">
        <f t="shared" si="672"/>
        <v>0</v>
      </c>
      <c r="R257" s="550">
        <f t="shared" si="672"/>
        <v>0</v>
      </c>
      <c r="S257" s="550">
        <f t="shared" si="672"/>
        <v>0</v>
      </c>
      <c r="T257" s="550">
        <f t="shared" si="672"/>
        <v>0</v>
      </c>
      <c r="U257" s="550">
        <f t="shared" si="672"/>
        <v>0</v>
      </c>
      <c r="V257" s="550"/>
      <c r="W257" s="600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  <c r="BB257" s="8"/>
      <c r="BC257" s="8"/>
      <c r="BD257" s="8"/>
      <c r="BE257" s="8"/>
      <c r="BF257" s="8"/>
      <c r="BG257" s="8"/>
      <c r="BH257" s="8"/>
      <c r="BI257" s="8"/>
      <c r="BJ257" s="8"/>
      <c r="BK257" s="8"/>
      <c r="BL257" s="8"/>
      <c r="BM257" s="8"/>
      <c r="BN257" s="8"/>
      <c r="BO257" s="8"/>
      <c r="BP257" s="8"/>
      <c r="BQ257" s="8"/>
      <c r="BR257" s="8"/>
      <c r="BS257" s="8"/>
      <c r="BT257" s="8"/>
      <c r="BU257" s="8"/>
      <c r="BV257" s="8"/>
      <c r="BW257" s="8"/>
      <c r="BX257" s="8"/>
      <c r="BY257" s="8"/>
      <c r="BZ257" s="8"/>
      <c r="CA257" s="8"/>
      <c r="CB257" s="8"/>
      <c r="CC257" s="8"/>
      <c r="CD257" s="8"/>
      <c r="CE257" s="8"/>
      <c r="CF257" s="8"/>
      <c r="CG257" s="8"/>
      <c r="CH257" s="8"/>
      <c r="CI257" s="8"/>
      <c r="CJ257" s="8"/>
      <c r="CK257" s="8"/>
      <c r="CL257" s="8"/>
      <c r="CM257" s="8"/>
      <c r="CN257" s="8"/>
      <c r="CO257" s="8"/>
      <c r="CP257" s="8"/>
      <c r="CQ257" s="8"/>
      <c r="CR257" s="8"/>
      <c r="CS257" s="8"/>
      <c r="CT257" s="8"/>
      <c r="CU257" s="8"/>
      <c r="CV257" s="8"/>
      <c r="CW257" s="8"/>
      <c r="CX257" s="8"/>
      <c r="CY257" s="8"/>
      <c r="CZ257" s="8"/>
      <c r="DA257" s="8"/>
      <c r="DB257" s="8"/>
      <c r="DC257" s="8"/>
      <c r="DD257" s="8"/>
      <c r="DE257" s="8"/>
      <c r="DF257" s="8"/>
      <c r="DG257" s="8"/>
      <c r="DH257" s="8"/>
      <c r="DI257" s="8"/>
      <c r="DJ257" s="8"/>
      <c r="DK257" s="8"/>
      <c r="DL257" s="8"/>
      <c r="DM257" s="8"/>
      <c r="DN257" s="8"/>
      <c r="DO257" s="8"/>
      <c r="DP257" s="8"/>
      <c r="DQ257" s="8"/>
      <c r="DR257" s="8"/>
      <c r="DS257" s="8"/>
      <c r="DT257" s="8"/>
      <c r="DU257" s="8"/>
      <c r="DV257" s="8"/>
      <c r="DW257" s="8"/>
      <c r="DX257" s="8"/>
      <c r="DY257" s="8"/>
      <c r="DZ257" s="8"/>
      <c r="EA257" s="8"/>
      <c r="EB257" s="8"/>
      <c r="EC257" s="8"/>
      <c r="ED257" s="8"/>
      <c r="EE257" s="8"/>
      <c r="EF257" s="8"/>
      <c r="EG257" s="8"/>
      <c r="EH257" s="8"/>
      <c r="EI257" s="8"/>
      <c r="EJ257" s="8"/>
      <c r="EK257" s="8"/>
      <c r="EL257" s="8"/>
      <c r="EM257" s="8"/>
      <c r="EN257" s="8"/>
      <c r="EO257" s="8"/>
      <c r="EP257" s="8"/>
      <c r="EQ257" s="8"/>
      <c r="ER257" s="8"/>
      <c r="ES257" s="8"/>
      <c r="ET257" s="8"/>
      <c r="EU257" s="8"/>
      <c r="EV257" s="8"/>
      <c r="EW257" s="8"/>
      <c r="EX257" s="8"/>
      <c r="EY257" s="8"/>
      <c r="EZ257" s="8"/>
      <c r="FA257" s="8"/>
      <c r="FB257" s="8"/>
      <c r="FC257" s="8"/>
      <c r="FD257" s="8"/>
      <c r="FE257" s="8"/>
      <c r="FF257" s="8"/>
      <c r="FG257" s="8"/>
      <c r="FH257" s="8"/>
      <c r="FI257" s="8"/>
      <c r="FJ257" s="8"/>
      <c r="FK257" s="8"/>
      <c r="FL257" s="8"/>
      <c r="FM257" s="8"/>
      <c r="FN257" s="8"/>
      <c r="FO257" s="8"/>
      <c r="FP257" s="8"/>
      <c r="FQ257" s="8"/>
      <c r="FR257" s="8"/>
      <c r="FS257" s="8"/>
      <c r="FT257" s="8"/>
      <c r="FU257" s="8"/>
      <c r="FV257" s="8"/>
      <c r="FW257" s="8"/>
      <c r="FX257" s="8"/>
      <c r="FY257" s="8"/>
      <c r="FZ257" s="8"/>
      <c r="GA257" s="8"/>
      <c r="GB257" s="8"/>
      <c r="GC257" s="8"/>
      <c r="GD257" s="8"/>
      <c r="GE257" s="8"/>
      <c r="GF257" s="8"/>
      <c r="GG257" s="8"/>
      <c r="GH257" s="8"/>
      <c r="GI257" s="8"/>
      <c r="GJ257" s="8"/>
      <c r="GK257" s="8"/>
      <c r="GL257" s="8"/>
      <c r="GM257" s="8"/>
      <c r="GN257" s="8"/>
      <c r="GO257" s="8"/>
      <c r="GP257" s="8"/>
      <c r="GQ257" s="8"/>
      <c r="GR257" s="8"/>
      <c r="GS257" s="8"/>
      <c r="GT257" s="8"/>
      <c r="GU257" s="8"/>
      <c r="GV257" s="8"/>
      <c r="GW257" s="8"/>
      <c r="GX257" s="8"/>
      <c r="GY257" s="8"/>
      <c r="GZ257" s="8"/>
      <c r="HA257" s="8"/>
      <c r="HB257" s="8"/>
      <c r="HC257" s="8"/>
      <c r="HD257" s="8"/>
      <c r="HE257" s="8"/>
      <c r="HF257" s="8"/>
      <c r="HG257" s="8"/>
      <c r="HH257" s="8"/>
      <c r="HI257" s="8"/>
      <c r="HJ257" s="8"/>
      <c r="HK257" s="8"/>
      <c r="HL257" s="8"/>
      <c r="HM257" s="8"/>
      <c r="HN257" s="8"/>
      <c r="HO257" s="8"/>
      <c r="HP257" s="8"/>
      <c r="HQ257" s="8"/>
      <c r="HR257" s="8"/>
      <c r="HS257" s="8"/>
      <c r="HT257" s="8"/>
      <c r="HU257" s="8"/>
      <c r="HV257" s="8"/>
      <c r="HW257" s="8"/>
      <c r="HX257" s="8"/>
      <c r="HY257" s="8"/>
      <c r="HZ257" s="8"/>
      <c r="IA257" s="8"/>
      <c r="IB257" s="8"/>
      <c r="IC257" s="8"/>
      <c r="ID257" s="8"/>
      <c r="IE257" s="8"/>
      <c r="IF257" s="8"/>
      <c r="IG257" s="8"/>
      <c r="IH257" s="8"/>
      <c r="II257" s="8"/>
      <c r="IJ257" s="8"/>
      <c r="IK257" s="8"/>
      <c r="IL257" s="8"/>
      <c r="IM257" s="8"/>
      <c r="IN257" s="8"/>
      <c r="IO257" s="8"/>
      <c r="IP257" s="8"/>
      <c r="IQ257" s="8"/>
      <c r="IR257" s="8"/>
      <c r="IS257" s="8"/>
      <c r="IT257" s="8"/>
      <c r="IU257" s="8"/>
      <c r="IV257" s="8"/>
      <c r="IW257" s="8"/>
      <c r="IX257" s="8"/>
      <c r="IY257" s="8"/>
    </row>
    <row r="258" spans="1:259" s="6" customFormat="1" ht="30" x14ac:dyDescent="0.25">
      <c r="A258" s="13">
        <v>1</v>
      </c>
      <c r="B258" s="152" t="s">
        <v>69</v>
      </c>
      <c r="C258" s="549">
        <f t="shared" si="671"/>
        <v>106</v>
      </c>
      <c r="D258" s="549">
        <f t="shared" si="671"/>
        <v>76</v>
      </c>
      <c r="E258" s="549">
        <f t="shared" si="671"/>
        <v>102</v>
      </c>
      <c r="F258" s="549">
        <f t="shared" ref="F258:F264" si="677">F246</f>
        <v>134.21052631578948</v>
      </c>
      <c r="G258" s="550">
        <f t="shared" ref="G258:U258" si="678">G246</f>
        <v>1464.8373000000001</v>
      </c>
      <c r="H258" s="550">
        <f t="shared" ref="H258:I258" si="679">H246</f>
        <v>1464.8373000000001</v>
      </c>
      <c r="I258" s="550">
        <f t="shared" si="679"/>
        <v>1464.8373000000001</v>
      </c>
      <c r="J258" s="550">
        <f t="shared" ref="J258:O258" si="680">J246</f>
        <v>366.20932500000004</v>
      </c>
      <c r="K258" s="550">
        <f t="shared" ref="K258:N258" si="681">K246</f>
        <v>366.20932500000004</v>
      </c>
      <c r="L258" s="550">
        <f t="shared" si="681"/>
        <v>366.20932500000004</v>
      </c>
      <c r="M258" s="550">
        <f t="shared" si="681"/>
        <v>366.20932500000004</v>
      </c>
      <c r="N258" s="550">
        <f t="shared" si="681"/>
        <v>366.20932500000004</v>
      </c>
      <c r="O258" s="550">
        <f t="shared" si="680"/>
        <v>855.77337</v>
      </c>
      <c r="P258" s="550">
        <f t="shared" ref="P258" si="682">P246</f>
        <v>817.22501999999997</v>
      </c>
      <c r="Q258" s="550">
        <f t="shared" si="678"/>
        <v>598.14189750000003</v>
      </c>
      <c r="R258" s="550">
        <f t="shared" si="678"/>
        <v>782.0564700000001</v>
      </c>
      <c r="S258" s="550">
        <f t="shared" si="678"/>
        <v>183.91457250000008</v>
      </c>
      <c r="T258" s="550">
        <f t="shared" si="678"/>
        <v>0</v>
      </c>
      <c r="U258" s="550">
        <f t="shared" si="678"/>
        <v>782.0564700000001</v>
      </c>
      <c r="V258" s="550">
        <f t="shared" ref="V258:V264" si="683">V246</f>
        <v>130.74764922315111</v>
      </c>
      <c r="W258" s="600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  <c r="BA258" s="8"/>
      <c r="BB258" s="8"/>
      <c r="BC258" s="8"/>
      <c r="BD258" s="8"/>
      <c r="BE258" s="8"/>
      <c r="BF258" s="8"/>
      <c r="BG258" s="8"/>
      <c r="BH258" s="8"/>
      <c r="BI258" s="8"/>
      <c r="BJ258" s="8"/>
      <c r="BK258" s="8"/>
      <c r="BL258" s="8"/>
      <c r="BM258" s="8"/>
      <c r="BN258" s="8"/>
      <c r="BO258" s="8"/>
      <c r="BP258" s="8"/>
      <c r="BQ258" s="8"/>
      <c r="BR258" s="8"/>
      <c r="BS258" s="8"/>
      <c r="BT258" s="8"/>
      <c r="BU258" s="8"/>
      <c r="BV258" s="8"/>
      <c r="BW258" s="8"/>
      <c r="BX258" s="8"/>
      <c r="BY258" s="8"/>
      <c r="BZ258" s="8"/>
      <c r="CA258" s="8"/>
      <c r="CB258" s="8"/>
      <c r="CC258" s="8"/>
      <c r="CD258" s="8"/>
      <c r="CE258" s="8"/>
      <c r="CF258" s="8"/>
      <c r="CG258" s="8"/>
      <c r="CH258" s="8"/>
      <c r="CI258" s="8"/>
      <c r="CJ258" s="8"/>
      <c r="CK258" s="8"/>
      <c r="CL258" s="8"/>
      <c r="CM258" s="8"/>
      <c r="CN258" s="8"/>
      <c r="CO258" s="8"/>
      <c r="CP258" s="8"/>
      <c r="CQ258" s="8"/>
      <c r="CR258" s="8"/>
      <c r="CS258" s="8"/>
      <c r="CT258" s="8"/>
      <c r="CU258" s="8"/>
      <c r="CV258" s="8"/>
      <c r="CW258" s="8"/>
      <c r="CX258" s="8"/>
      <c r="CY258" s="8"/>
      <c r="CZ258" s="8"/>
      <c r="DA258" s="8"/>
      <c r="DB258" s="8"/>
      <c r="DC258" s="8"/>
      <c r="DD258" s="8"/>
      <c r="DE258" s="8"/>
      <c r="DF258" s="8"/>
      <c r="DG258" s="8"/>
      <c r="DH258" s="8"/>
      <c r="DI258" s="8"/>
      <c r="DJ258" s="8"/>
      <c r="DK258" s="8"/>
      <c r="DL258" s="8"/>
      <c r="DM258" s="8"/>
      <c r="DN258" s="8"/>
      <c r="DO258" s="8"/>
      <c r="DP258" s="8"/>
      <c r="DQ258" s="8"/>
      <c r="DR258" s="8"/>
      <c r="DS258" s="8"/>
      <c r="DT258" s="8"/>
      <c r="DU258" s="8"/>
      <c r="DV258" s="8"/>
      <c r="DW258" s="8"/>
      <c r="DX258" s="8"/>
      <c r="DY258" s="8"/>
      <c r="DZ258" s="8"/>
      <c r="EA258" s="8"/>
      <c r="EB258" s="8"/>
      <c r="EC258" s="8"/>
      <c r="ED258" s="8"/>
      <c r="EE258" s="8"/>
      <c r="EF258" s="8"/>
      <c r="EG258" s="8"/>
      <c r="EH258" s="8"/>
      <c r="EI258" s="8"/>
      <c r="EJ258" s="8"/>
      <c r="EK258" s="8"/>
      <c r="EL258" s="8"/>
      <c r="EM258" s="8"/>
      <c r="EN258" s="8"/>
      <c r="EO258" s="8"/>
      <c r="EP258" s="8"/>
      <c r="EQ258" s="8"/>
      <c r="ER258" s="8"/>
      <c r="ES258" s="8"/>
      <c r="ET258" s="8"/>
      <c r="EU258" s="8"/>
      <c r="EV258" s="8"/>
      <c r="EW258" s="8"/>
      <c r="EX258" s="8"/>
      <c r="EY258" s="8"/>
      <c r="EZ258" s="8"/>
      <c r="FA258" s="8"/>
      <c r="FB258" s="8"/>
      <c r="FC258" s="8"/>
      <c r="FD258" s="8"/>
      <c r="FE258" s="8"/>
      <c r="FF258" s="8"/>
      <c r="FG258" s="8"/>
      <c r="FH258" s="8"/>
      <c r="FI258" s="8"/>
      <c r="FJ258" s="8"/>
      <c r="FK258" s="8"/>
      <c r="FL258" s="8"/>
      <c r="FM258" s="8"/>
      <c r="FN258" s="8"/>
      <c r="FO258" s="8"/>
      <c r="FP258" s="8"/>
      <c r="FQ258" s="8"/>
      <c r="FR258" s="8"/>
      <c r="FS258" s="8"/>
      <c r="FT258" s="8"/>
      <c r="FU258" s="8"/>
      <c r="FV258" s="8"/>
      <c r="FW258" s="8"/>
      <c r="FX258" s="8"/>
      <c r="FY258" s="8"/>
      <c r="FZ258" s="8"/>
      <c r="GA258" s="8"/>
      <c r="GB258" s="8"/>
      <c r="GC258" s="8"/>
      <c r="GD258" s="8"/>
      <c r="GE258" s="8"/>
      <c r="GF258" s="8"/>
      <c r="GG258" s="8"/>
      <c r="GH258" s="8"/>
      <c r="GI258" s="8"/>
      <c r="GJ258" s="8"/>
      <c r="GK258" s="8"/>
      <c r="GL258" s="8"/>
      <c r="GM258" s="8"/>
      <c r="GN258" s="8"/>
      <c r="GO258" s="8"/>
      <c r="GP258" s="8"/>
      <c r="GQ258" s="8"/>
      <c r="GR258" s="8"/>
      <c r="GS258" s="8"/>
      <c r="GT258" s="8"/>
      <c r="GU258" s="8"/>
      <c r="GV258" s="8"/>
      <c r="GW258" s="8"/>
      <c r="GX258" s="8"/>
      <c r="GY258" s="8"/>
      <c r="GZ258" s="8"/>
      <c r="HA258" s="8"/>
      <c r="HB258" s="8"/>
      <c r="HC258" s="8"/>
      <c r="HD258" s="8"/>
      <c r="HE258" s="8"/>
      <c r="HF258" s="8"/>
      <c r="HG258" s="8"/>
      <c r="HH258" s="8"/>
      <c r="HI258" s="8"/>
      <c r="HJ258" s="8"/>
      <c r="HK258" s="8"/>
      <c r="HL258" s="8"/>
      <c r="HM258" s="8"/>
      <c r="HN258" s="8"/>
      <c r="HO258" s="8"/>
      <c r="HP258" s="8"/>
      <c r="HQ258" s="8"/>
      <c r="HR258" s="8"/>
      <c r="HS258" s="8"/>
      <c r="HT258" s="8"/>
      <c r="HU258" s="8"/>
      <c r="HV258" s="8"/>
      <c r="HW258" s="8"/>
      <c r="HX258" s="8"/>
      <c r="HY258" s="8"/>
      <c r="HZ258" s="8"/>
      <c r="IA258" s="8"/>
      <c r="IB258" s="8"/>
      <c r="IC258" s="8"/>
      <c r="ID258" s="8"/>
      <c r="IE258" s="8"/>
      <c r="IF258" s="8"/>
      <c r="IG258" s="8"/>
      <c r="IH258" s="8"/>
      <c r="II258" s="8"/>
      <c r="IJ258" s="8"/>
      <c r="IK258" s="8"/>
      <c r="IL258" s="8"/>
      <c r="IM258" s="8"/>
      <c r="IN258" s="8"/>
      <c r="IO258" s="8"/>
      <c r="IP258" s="8"/>
      <c r="IQ258" s="8"/>
      <c r="IR258" s="8"/>
      <c r="IS258" s="8"/>
      <c r="IT258" s="8"/>
      <c r="IU258" s="8"/>
      <c r="IV258" s="8"/>
      <c r="IW258" s="8"/>
      <c r="IX258" s="8"/>
      <c r="IY258" s="8"/>
    </row>
    <row r="259" spans="1:259" s="6" customFormat="1" ht="30" x14ac:dyDescent="0.25">
      <c r="A259" s="13">
        <v>1</v>
      </c>
      <c r="B259" s="151" t="s">
        <v>66</v>
      </c>
      <c r="C259" s="549">
        <f t="shared" si="671"/>
        <v>6277</v>
      </c>
      <c r="D259" s="549">
        <f t="shared" si="671"/>
        <v>4483</v>
      </c>
      <c r="E259" s="549">
        <f t="shared" si="671"/>
        <v>5015</v>
      </c>
      <c r="F259" s="549">
        <f t="shared" si="677"/>
        <v>111.86705331251395</v>
      </c>
      <c r="G259" s="550">
        <f t="shared" ref="G259:U259" si="684">G247</f>
        <v>28113.513999999999</v>
      </c>
      <c r="H259" s="550">
        <f t="shared" ref="H259:I259" si="685">H247</f>
        <v>28113.513999999999</v>
      </c>
      <c r="I259" s="550">
        <f t="shared" si="685"/>
        <v>28113.513999999999</v>
      </c>
      <c r="J259" s="550">
        <f t="shared" ref="J259:O259" si="686">J247</f>
        <v>7028.3784999999998</v>
      </c>
      <c r="K259" s="550">
        <f t="shared" ref="K259:N259" si="687">K247</f>
        <v>7028.3784999999998</v>
      </c>
      <c r="L259" s="550">
        <f t="shared" si="687"/>
        <v>7028.3784999999998</v>
      </c>
      <c r="M259" s="550">
        <f t="shared" si="687"/>
        <v>7028.3784999999998</v>
      </c>
      <c r="N259" s="550">
        <f t="shared" si="687"/>
        <v>7028.3784999999998</v>
      </c>
      <c r="O259" s="550">
        <f t="shared" si="686"/>
        <v>16399.54981</v>
      </c>
      <c r="P259" s="550">
        <f t="shared" ref="P259" si="688">P247</f>
        <v>15618.05265</v>
      </c>
      <c r="Q259" s="550">
        <f t="shared" si="684"/>
        <v>11453.465101666667</v>
      </c>
      <c r="R259" s="550">
        <f t="shared" si="684"/>
        <v>11669.903580000002</v>
      </c>
      <c r="S259" s="550">
        <f t="shared" si="684"/>
        <v>216.43847833333598</v>
      </c>
      <c r="T259" s="550">
        <f t="shared" si="684"/>
        <v>0</v>
      </c>
      <c r="U259" s="550">
        <f t="shared" si="684"/>
        <v>11669.903580000002</v>
      </c>
      <c r="V259" s="550">
        <f t="shared" si="683"/>
        <v>101.88972050302785</v>
      </c>
      <c r="W259" s="600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  <c r="BA259" s="8"/>
      <c r="BB259" s="8"/>
      <c r="BC259" s="8"/>
      <c r="BD259" s="8"/>
      <c r="BE259" s="8"/>
      <c r="BF259" s="8"/>
      <c r="BG259" s="8"/>
      <c r="BH259" s="8"/>
      <c r="BI259" s="8"/>
      <c r="BJ259" s="8"/>
      <c r="BK259" s="8"/>
      <c r="BL259" s="8"/>
      <c r="BM259" s="8"/>
      <c r="BN259" s="8"/>
      <c r="BO259" s="8"/>
      <c r="BP259" s="8"/>
      <c r="BQ259" s="8"/>
      <c r="BR259" s="8"/>
      <c r="BS259" s="8"/>
      <c r="BT259" s="8"/>
      <c r="BU259" s="8"/>
      <c r="BV259" s="8"/>
      <c r="BW259" s="8"/>
      <c r="BX259" s="8"/>
      <c r="BY259" s="8"/>
      <c r="BZ259" s="8"/>
      <c r="CA259" s="8"/>
      <c r="CB259" s="8"/>
      <c r="CC259" s="8"/>
      <c r="CD259" s="8"/>
      <c r="CE259" s="8"/>
      <c r="CF259" s="8"/>
      <c r="CG259" s="8"/>
      <c r="CH259" s="8"/>
      <c r="CI259" s="8"/>
      <c r="CJ259" s="8"/>
      <c r="CK259" s="8"/>
      <c r="CL259" s="8"/>
      <c r="CM259" s="8"/>
      <c r="CN259" s="8"/>
      <c r="CO259" s="8"/>
      <c r="CP259" s="8"/>
      <c r="CQ259" s="8"/>
      <c r="CR259" s="8"/>
      <c r="CS259" s="8"/>
      <c r="CT259" s="8"/>
      <c r="CU259" s="8"/>
      <c r="CV259" s="8"/>
      <c r="CW259" s="8"/>
      <c r="CX259" s="8"/>
      <c r="CY259" s="8"/>
      <c r="CZ259" s="8"/>
      <c r="DA259" s="8"/>
      <c r="DB259" s="8"/>
      <c r="DC259" s="8"/>
      <c r="DD259" s="8"/>
      <c r="DE259" s="8"/>
      <c r="DF259" s="8"/>
      <c r="DG259" s="8"/>
      <c r="DH259" s="8"/>
      <c r="DI259" s="8"/>
      <c r="DJ259" s="8"/>
      <c r="DK259" s="8"/>
      <c r="DL259" s="8"/>
      <c r="DM259" s="8"/>
      <c r="DN259" s="8"/>
      <c r="DO259" s="8"/>
      <c r="DP259" s="8"/>
      <c r="DQ259" s="8"/>
      <c r="DR259" s="8"/>
      <c r="DS259" s="8"/>
      <c r="DT259" s="8"/>
      <c r="DU259" s="8"/>
      <c r="DV259" s="8"/>
      <c r="DW259" s="8"/>
      <c r="DX259" s="8"/>
      <c r="DY259" s="8"/>
      <c r="DZ259" s="8"/>
      <c r="EA259" s="8"/>
      <c r="EB259" s="8"/>
      <c r="EC259" s="8"/>
      <c r="ED259" s="8"/>
      <c r="EE259" s="8"/>
      <c r="EF259" s="8"/>
      <c r="EG259" s="8"/>
      <c r="EH259" s="8"/>
      <c r="EI259" s="8"/>
      <c r="EJ259" s="8"/>
      <c r="EK259" s="8"/>
      <c r="EL259" s="8"/>
      <c r="EM259" s="8"/>
      <c r="EN259" s="8"/>
      <c r="EO259" s="8"/>
      <c r="EP259" s="8"/>
      <c r="EQ259" s="8"/>
      <c r="ER259" s="8"/>
      <c r="ES259" s="8"/>
      <c r="ET259" s="8"/>
      <c r="EU259" s="8"/>
      <c r="EV259" s="8"/>
      <c r="EW259" s="8"/>
      <c r="EX259" s="8"/>
      <c r="EY259" s="8"/>
      <c r="EZ259" s="8"/>
      <c r="FA259" s="8"/>
      <c r="FB259" s="8"/>
      <c r="FC259" s="8"/>
      <c r="FD259" s="8"/>
      <c r="FE259" s="8"/>
      <c r="FF259" s="8"/>
      <c r="FG259" s="8"/>
      <c r="FH259" s="8"/>
      <c r="FI259" s="8"/>
      <c r="FJ259" s="8"/>
      <c r="FK259" s="8"/>
      <c r="FL259" s="8"/>
      <c r="FM259" s="8"/>
      <c r="FN259" s="8"/>
      <c r="FO259" s="8"/>
      <c r="FP259" s="8"/>
      <c r="FQ259" s="8"/>
      <c r="FR259" s="8"/>
      <c r="FS259" s="8"/>
      <c r="FT259" s="8"/>
      <c r="FU259" s="8"/>
      <c r="FV259" s="8"/>
      <c r="FW259" s="8"/>
      <c r="FX259" s="8"/>
      <c r="FY259" s="8"/>
      <c r="FZ259" s="8"/>
      <c r="GA259" s="8"/>
      <c r="GB259" s="8"/>
      <c r="GC259" s="8"/>
      <c r="GD259" s="8"/>
      <c r="GE259" s="8"/>
      <c r="GF259" s="8"/>
      <c r="GG259" s="8"/>
      <c r="GH259" s="8"/>
      <c r="GI259" s="8"/>
      <c r="GJ259" s="8"/>
      <c r="GK259" s="8"/>
      <c r="GL259" s="8"/>
      <c r="GM259" s="8"/>
      <c r="GN259" s="8"/>
      <c r="GO259" s="8"/>
      <c r="GP259" s="8"/>
      <c r="GQ259" s="8"/>
      <c r="GR259" s="8"/>
      <c r="GS259" s="8"/>
      <c r="GT259" s="8"/>
      <c r="GU259" s="8"/>
      <c r="GV259" s="8"/>
      <c r="GW259" s="8"/>
      <c r="GX259" s="8"/>
      <c r="GY259" s="8"/>
      <c r="GZ259" s="8"/>
      <c r="HA259" s="8"/>
      <c r="HB259" s="8"/>
      <c r="HC259" s="8"/>
      <c r="HD259" s="8"/>
      <c r="HE259" s="8"/>
      <c r="HF259" s="8"/>
      <c r="HG259" s="8"/>
      <c r="HH259" s="8"/>
      <c r="HI259" s="8"/>
      <c r="HJ259" s="8"/>
      <c r="HK259" s="8"/>
      <c r="HL259" s="8"/>
      <c r="HM259" s="8"/>
      <c r="HN259" s="8"/>
      <c r="HO259" s="8"/>
      <c r="HP259" s="8"/>
      <c r="HQ259" s="8"/>
      <c r="HR259" s="8"/>
      <c r="HS259" s="8"/>
      <c r="HT259" s="8"/>
      <c r="HU259" s="8"/>
      <c r="HV259" s="8"/>
      <c r="HW259" s="8"/>
      <c r="HX259" s="8"/>
      <c r="HY259" s="8"/>
      <c r="HZ259" s="8"/>
      <c r="IA259" s="8"/>
      <c r="IB259" s="8"/>
      <c r="IC259" s="8"/>
      <c r="ID259" s="8"/>
      <c r="IE259" s="8"/>
      <c r="IF259" s="8"/>
      <c r="IG259" s="8"/>
      <c r="IH259" s="8"/>
      <c r="II259" s="8"/>
      <c r="IJ259" s="8"/>
      <c r="IK259" s="8"/>
      <c r="IL259" s="8"/>
      <c r="IM259" s="8"/>
      <c r="IN259" s="8"/>
      <c r="IO259" s="8"/>
      <c r="IP259" s="8"/>
      <c r="IQ259" s="8"/>
      <c r="IR259" s="8"/>
      <c r="IS259" s="8"/>
      <c r="IT259" s="8"/>
      <c r="IU259" s="8"/>
      <c r="IV259" s="8"/>
      <c r="IW259" s="8"/>
      <c r="IX259" s="8"/>
      <c r="IY259" s="8"/>
    </row>
    <row r="260" spans="1:259" s="6" customFormat="1" ht="30" x14ac:dyDescent="0.25">
      <c r="A260" s="13">
        <v>1</v>
      </c>
      <c r="B260" s="152" t="s">
        <v>62</v>
      </c>
      <c r="C260" s="549">
        <f t="shared" si="671"/>
        <v>1222</v>
      </c>
      <c r="D260" s="549">
        <f t="shared" si="671"/>
        <v>873</v>
      </c>
      <c r="E260" s="549">
        <f t="shared" si="671"/>
        <v>1341</v>
      </c>
      <c r="F260" s="549">
        <f t="shared" si="677"/>
        <v>153.60824742268042</v>
      </c>
      <c r="G260" s="550">
        <f t="shared" ref="G260:U260" si="689">G248</f>
        <v>3110.8</v>
      </c>
      <c r="H260" s="550">
        <f t="shared" ref="H260:I260" si="690">H248</f>
        <v>3110.8</v>
      </c>
      <c r="I260" s="550">
        <f t="shared" si="690"/>
        <v>3110.8</v>
      </c>
      <c r="J260" s="550">
        <f t="shared" ref="J260:O260" si="691">J248</f>
        <v>777.7</v>
      </c>
      <c r="K260" s="550">
        <f t="shared" ref="K260:N260" si="692">K248</f>
        <v>777.7</v>
      </c>
      <c r="L260" s="550">
        <f t="shared" si="692"/>
        <v>777.7</v>
      </c>
      <c r="M260" s="550">
        <f t="shared" si="692"/>
        <v>777.7</v>
      </c>
      <c r="N260" s="550">
        <f t="shared" si="692"/>
        <v>777.7</v>
      </c>
      <c r="O260" s="550">
        <f t="shared" si="691"/>
        <v>1815.7183</v>
      </c>
      <c r="P260" s="550">
        <f t="shared" ref="P260" si="693">P248</f>
        <v>1729.4643000000001</v>
      </c>
      <c r="Q260" s="550">
        <f t="shared" si="689"/>
        <v>1267.9578166666668</v>
      </c>
      <c r="R260" s="550">
        <f t="shared" si="689"/>
        <v>1945.7089400000007</v>
      </c>
      <c r="S260" s="550">
        <f t="shared" si="689"/>
        <v>677.75112333333391</v>
      </c>
      <c r="T260" s="550">
        <f t="shared" si="689"/>
        <v>0</v>
      </c>
      <c r="U260" s="550">
        <f t="shared" si="689"/>
        <v>1945.7089400000007</v>
      </c>
      <c r="V260" s="550">
        <f t="shared" si="683"/>
        <v>153.45218227488618</v>
      </c>
      <c r="W260" s="600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  <c r="BA260" s="8"/>
      <c r="BB260" s="8"/>
      <c r="BC260" s="8"/>
      <c r="BD260" s="8"/>
      <c r="BE260" s="8"/>
      <c r="BF260" s="8"/>
      <c r="BG260" s="8"/>
      <c r="BH260" s="8"/>
      <c r="BI260" s="8"/>
      <c r="BJ260" s="8"/>
      <c r="BK260" s="8"/>
      <c r="BL260" s="8"/>
      <c r="BM260" s="8"/>
      <c r="BN260" s="8"/>
      <c r="BO260" s="8"/>
      <c r="BP260" s="8"/>
      <c r="BQ260" s="8"/>
      <c r="BR260" s="8"/>
      <c r="BS260" s="8"/>
      <c r="BT260" s="8"/>
      <c r="BU260" s="8"/>
      <c r="BV260" s="8"/>
      <c r="BW260" s="8"/>
      <c r="BX260" s="8"/>
      <c r="BY260" s="8"/>
      <c r="BZ260" s="8"/>
      <c r="CA260" s="8"/>
      <c r="CB260" s="8"/>
      <c r="CC260" s="8"/>
      <c r="CD260" s="8"/>
      <c r="CE260" s="8"/>
      <c r="CF260" s="8"/>
      <c r="CG260" s="8"/>
      <c r="CH260" s="8"/>
      <c r="CI260" s="8"/>
      <c r="CJ260" s="8"/>
      <c r="CK260" s="8"/>
      <c r="CL260" s="8"/>
      <c r="CM260" s="8"/>
      <c r="CN260" s="8"/>
      <c r="CO260" s="8"/>
      <c r="CP260" s="8"/>
      <c r="CQ260" s="8"/>
      <c r="CR260" s="8"/>
      <c r="CS260" s="8"/>
      <c r="CT260" s="8"/>
      <c r="CU260" s="8"/>
      <c r="CV260" s="8"/>
      <c r="CW260" s="8"/>
      <c r="CX260" s="8"/>
      <c r="CY260" s="8"/>
      <c r="CZ260" s="8"/>
      <c r="DA260" s="8"/>
      <c r="DB260" s="8"/>
      <c r="DC260" s="8"/>
      <c r="DD260" s="8"/>
      <c r="DE260" s="8"/>
      <c r="DF260" s="8"/>
      <c r="DG260" s="8"/>
      <c r="DH260" s="8"/>
      <c r="DI260" s="8"/>
      <c r="DJ260" s="8"/>
      <c r="DK260" s="8"/>
      <c r="DL260" s="8"/>
      <c r="DM260" s="8"/>
      <c r="DN260" s="8"/>
      <c r="DO260" s="8"/>
      <c r="DP260" s="8"/>
      <c r="DQ260" s="8"/>
      <c r="DR260" s="8"/>
      <c r="DS260" s="8"/>
      <c r="DT260" s="8"/>
      <c r="DU260" s="8"/>
      <c r="DV260" s="8"/>
      <c r="DW260" s="8"/>
      <c r="DX260" s="8"/>
      <c r="DY260" s="8"/>
      <c r="DZ260" s="8"/>
      <c r="EA260" s="8"/>
      <c r="EB260" s="8"/>
      <c r="EC260" s="8"/>
      <c r="ED260" s="8"/>
      <c r="EE260" s="8"/>
      <c r="EF260" s="8"/>
      <c r="EG260" s="8"/>
      <c r="EH260" s="8"/>
      <c r="EI260" s="8"/>
      <c r="EJ260" s="8"/>
      <c r="EK260" s="8"/>
      <c r="EL260" s="8"/>
      <c r="EM260" s="8"/>
      <c r="EN260" s="8"/>
      <c r="EO260" s="8"/>
      <c r="EP260" s="8"/>
      <c r="EQ260" s="8"/>
      <c r="ER260" s="8"/>
      <c r="ES260" s="8"/>
      <c r="ET260" s="8"/>
      <c r="EU260" s="8"/>
      <c r="EV260" s="8"/>
      <c r="EW260" s="8"/>
      <c r="EX260" s="8"/>
      <c r="EY260" s="8"/>
      <c r="EZ260" s="8"/>
      <c r="FA260" s="8"/>
      <c r="FB260" s="8"/>
      <c r="FC260" s="8"/>
      <c r="FD260" s="8"/>
      <c r="FE260" s="8"/>
      <c r="FF260" s="8"/>
      <c r="FG260" s="8"/>
      <c r="FH260" s="8"/>
      <c r="FI260" s="8"/>
      <c r="FJ260" s="8"/>
      <c r="FK260" s="8"/>
      <c r="FL260" s="8"/>
      <c r="FM260" s="8"/>
      <c r="FN260" s="8"/>
      <c r="FO260" s="8"/>
      <c r="FP260" s="8"/>
      <c r="FQ260" s="8"/>
      <c r="FR260" s="8"/>
      <c r="FS260" s="8"/>
      <c r="FT260" s="8"/>
      <c r="FU260" s="8"/>
      <c r="FV260" s="8"/>
      <c r="FW260" s="8"/>
      <c r="FX260" s="8"/>
      <c r="FY260" s="8"/>
      <c r="FZ260" s="8"/>
      <c r="GA260" s="8"/>
      <c r="GB260" s="8"/>
      <c r="GC260" s="8"/>
      <c r="GD260" s="8"/>
      <c r="GE260" s="8"/>
      <c r="GF260" s="8"/>
      <c r="GG260" s="8"/>
      <c r="GH260" s="8"/>
      <c r="GI260" s="8"/>
      <c r="GJ260" s="8"/>
      <c r="GK260" s="8"/>
      <c r="GL260" s="8"/>
      <c r="GM260" s="8"/>
      <c r="GN260" s="8"/>
      <c r="GO260" s="8"/>
      <c r="GP260" s="8"/>
      <c r="GQ260" s="8"/>
      <c r="GR260" s="8"/>
      <c r="GS260" s="8"/>
      <c r="GT260" s="8"/>
      <c r="GU260" s="8"/>
      <c r="GV260" s="8"/>
      <c r="GW260" s="8"/>
      <c r="GX260" s="8"/>
      <c r="GY260" s="8"/>
      <c r="GZ260" s="8"/>
      <c r="HA260" s="8"/>
      <c r="HB260" s="8"/>
      <c r="HC260" s="8"/>
      <c r="HD260" s="8"/>
      <c r="HE260" s="8"/>
      <c r="HF260" s="8"/>
      <c r="HG260" s="8"/>
      <c r="HH260" s="8"/>
      <c r="HI260" s="8"/>
      <c r="HJ260" s="8"/>
      <c r="HK260" s="8"/>
      <c r="HL260" s="8"/>
      <c r="HM260" s="8"/>
      <c r="HN260" s="8"/>
      <c r="HO260" s="8"/>
      <c r="HP260" s="8"/>
      <c r="HQ260" s="8"/>
      <c r="HR260" s="8"/>
      <c r="HS260" s="8"/>
      <c r="HT260" s="8"/>
      <c r="HU260" s="8"/>
      <c r="HV260" s="8"/>
      <c r="HW260" s="8"/>
      <c r="HX260" s="8"/>
      <c r="HY260" s="8"/>
      <c r="HZ260" s="8"/>
      <c r="IA260" s="8"/>
      <c r="IB260" s="8"/>
      <c r="IC260" s="8"/>
      <c r="ID260" s="8"/>
      <c r="IE260" s="8"/>
      <c r="IF260" s="8"/>
      <c r="IG260" s="8"/>
      <c r="IH260" s="8"/>
      <c r="II260" s="8"/>
      <c r="IJ260" s="8"/>
      <c r="IK260" s="8"/>
      <c r="IL260" s="8"/>
      <c r="IM260" s="8"/>
      <c r="IN260" s="8"/>
      <c r="IO260" s="8"/>
      <c r="IP260" s="8"/>
      <c r="IQ260" s="8"/>
      <c r="IR260" s="8"/>
      <c r="IS260" s="8"/>
      <c r="IT260" s="8"/>
      <c r="IU260" s="8"/>
      <c r="IV260" s="8"/>
      <c r="IW260" s="8"/>
      <c r="IX260" s="8"/>
      <c r="IY260" s="8"/>
    </row>
    <row r="261" spans="1:259" s="6" customFormat="1" ht="45" x14ac:dyDescent="0.25">
      <c r="A261" s="13"/>
      <c r="B261" s="152" t="s">
        <v>89</v>
      </c>
      <c r="C261" s="549">
        <f t="shared" si="671"/>
        <v>0</v>
      </c>
      <c r="D261" s="549">
        <f t="shared" si="671"/>
        <v>0</v>
      </c>
      <c r="E261" s="549">
        <f t="shared" si="671"/>
        <v>0</v>
      </c>
      <c r="F261" s="549">
        <f t="shared" si="677"/>
        <v>0</v>
      </c>
      <c r="G261" s="549">
        <f t="shared" ref="G261:U261" si="694">G249</f>
        <v>0</v>
      </c>
      <c r="H261" s="549">
        <f t="shared" ref="H261:I261" si="695">H249</f>
        <v>0</v>
      </c>
      <c r="I261" s="549">
        <f t="shared" si="695"/>
        <v>0</v>
      </c>
      <c r="J261" s="549">
        <f t="shared" ref="J261:O261" si="696">J249</f>
        <v>0</v>
      </c>
      <c r="K261" s="549">
        <f t="shared" ref="K261:N261" si="697">K249</f>
        <v>0</v>
      </c>
      <c r="L261" s="549">
        <f t="shared" si="697"/>
        <v>0</v>
      </c>
      <c r="M261" s="549">
        <f t="shared" si="697"/>
        <v>0</v>
      </c>
      <c r="N261" s="549">
        <f t="shared" si="697"/>
        <v>0</v>
      </c>
      <c r="O261" s="549">
        <f t="shared" si="696"/>
        <v>0</v>
      </c>
      <c r="P261" s="549">
        <f t="shared" ref="P261" si="698">P249</f>
        <v>0</v>
      </c>
      <c r="Q261" s="549">
        <f t="shared" si="694"/>
        <v>0</v>
      </c>
      <c r="R261" s="549">
        <f t="shared" si="694"/>
        <v>0</v>
      </c>
      <c r="S261" s="549">
        <f t="shared" si="694"/>
        <v>0</v>
      </c>
      <c r="T261" s="549">
        <f t="shared" si="694"/>
        <v>0</v>
      </c>
      <c r="U261" s="549">
        <f t="shared" si="694"/>
        <v>0</v>
      </c>
      <c r="V261" s="549">
        <f t="shared" si="683"/>
        <v>0</v>
      </c>
      <c r="W261" s="600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  <c r="BA261" s="8"/>
      <c r="BB261" s="8"/>
      <c r="BC261" s="8"/>
      <c r="BD261" s="8"/>
      <c r="BE261" s="8"/>
      <c r="BF261" s="8"/>
      <c r="BG261" s="8"/>
      <c r="BH261" s="8"/>
      <c r="BI261" s="8"/>
      <c r="BJ261" s="8"/>
      <c r="BK261" s="8"/>
      <c r="BL261" s="8"/>
      <c r="BM261" s="8"/>
      <c r="BN261" s="8"/>
      <c r="BO261" s="8"/>
      <c r="BP261" s="8"/>
      <c r="BQ261" s="8"/>
      <c r="BR261" s="8"/>
      <c r="BS261" s="8"/>
      <c r="BT261" s="8"/>
      <c r="BU261" s="8"/>
      <c r="BV261" s="8"/>
      <c r="BW261" s="8"/>
      <c r="BX261" s="8"/>
      <c r="BY261" s="8"/>
      <c r="BZ261" s="8"/>
      <c r="CA261" s="8"/>
      <c r="CB261" s="8"/>
      <c r="CC261" s="8"/>
      <c r="CD261" s="8"/>
      <c r="CE261" s="8"/>
      <c r="CF261" s="8"/>
      <c r="CG261" s="8"/>
      <c r="CH261" s="8"/>
      <c r="CI261" s="8"/>
      <c r="CJ261" s="8"/>
      <c r="CK261" s="8"/>
      <c r="CL261" s="8"/>
      <c r="CM261" s="8"/>
      <c r="CN261" s="8"/>
      <c r="CO261" s="8"/>
      <c r="CP261" s="8"/>
      <c r="CQ261" s="8"/>
      <c r="CR261" s="8"/>
      <c r="CS261" s="8"/>
      <c r="CT261" s="8"/>
      <c r="CU261" s="8"/>
      <c r="CV261" s="8"/>
      <c r="CW261" s="8"/>
      <c r="CX261" s="8"/>
      <c r="CY261" s="8"/>
      <c r="CZ261" s="8"/>
      <c r="DA261" s="8"/>
      <c r="DB261" s="8"/>
      <c r="DC261" s="8"/>
      <c r="DD261" s="8"/>
      <c r="DE261" s="8"/>
      <c r="DF261" s="8"/>
      <c r="DG261" s="8"/>
      <c r="DH261" s="8"/>
      <c r="DI261" s="8"/>
      <c r="DJ261" s="8"/>
      <c r="DK261" s="8"/>
      <c r="DL261" s="8"/>
      <c r="DM261" s="8"/>
      <c r="DN261" s="8"/>
      <c r="DO261" s="8"/>
      <c r="DP261" s="8"/>
      <c r="DQ261" s="8"/>
      <c r="DR261" s="8"/>
      <c r="DS261" s="8"/>
      <c r="DT261" s="8"/>
      <c r="DU261" s="8"/>
      <c r="DV261" s="8"/>
      <c r="DW261" s="8"/>
      <c r="DX261" s="8"/>
      <c r="DY261" s="8"/>
      <c r="DZ261" s="8"/>
      <c r="EA261" s="8"/>
      <c r="EB261" s="8"/>
      <c r="EC261" s="8"/>
      <c r="ED261" s="8"/>
      <c r="EE261" s="8"/>
      <c r="EF261" s="8"/>
      <c r="EG261" s="8"/>
      <c r="EH261" s="8"/>
      <c r="EI261" s="8"/>
      <c r="EJ261" s="8"/>
      <c r="EK261" s="8"/>
      <c r="EL261" s="8"/>
      <c r="EM261" s="8"/>
      <c r="EN261" s="8"/>
      <c r="EO261" s="8"/>
      <c r="EP261" s="8"/>
      <c r="EQ261" s="8"/>
      <c r="ER261" s="8"/>
      <c r="ES261" s="8"/>
      <c r="ET261" s="8"/>
      <c r="EU261" s="8"/>
      <c r="EV261" s="8"/>
      <c r="EW261" s="8"/>
      <c r="EX261" s="8"/>
      <c r="EY261" s="8"/>
      <c r="EZ261" s="8"/>
      <c r="FA261" s="8"/>
      <c r="FB261" s="8"/>
      <c r="FC261" s="8"/>
      <c r="FD261" s="8"/>
      <c r="FE261" s="8"/>
      <c r="FF261" s="8"/>
      <c r="FG261" s="8"/>
      <c r="FH261" s="8"/>
      <c r="FI261" s="8"/>
      <c r="FJ261" s="8"/>
      <c r="FK261" s="8"/>
      <c r="FL261" s="8"/>
      <c r="FM261" s="8"/>
      <c r="FN261" s="8"/>
      <c r="FO261" s="8"/>
      <c r="FP261" s="8"/>
      <c r="FQ261" s="8"/>
      <c r="FR261" s="8"/>
      <c r="FS261" s="8"/>
      <c r="FT261" s="8"/>
      <c r="FU261" s="8"/>
      <c r="FV261" s="8"/>
      <c r="FW261" s="8"/>
      <c r="FX261" s="8"/>
      <c r="FY261" s="8"/>
      <c r="FZ261" s="8"/>
      <c r="GA261" s="8"/>
      <c r="GB261" s="8"/>
      <c r="GC261" s="8"/>
      <c r="GD261" s="8"/>
      <c r="GE261" s="8"/>
      <c r="GF261" s="8"/>
      <c r="GG261" s="8"/>
      <c r="GH261" s="8"/>
      <c r="GI261" s="8"/>
      <c r="GJ261" s="8"/>
      <c r="GK261" s="8"/>
      <c r="GL261" s="8"/>
      <c r="GM261" s="8"/>
      <c r="GN261" s="8"/>
      <c r="GO261" s="8"/>
      <c r="GP261" s="8"/>
      <c r="GQ261" s="8"/>
      <c r="GR261" s="8"/>
      <c r="GS261" s="8"/>
      <c r="GT261" s="8"/>
      <c r="GU261" s="8"/>
      <c r="GV261" s="8"/>
      <c r="GW261" s="8"/>
      <c r="GX261" s="8"/>
      <c r="GY261" s="8"/>
      <c r="GZ261" s="8"/>
      <c r="HA261" s="8"/>
      <c r="HB261" s="8"/>
      <c r="HC261" s="8"/>
      <c r="HD261" s="8"/>
      <c r="HE261" s="8"/>
      <c r="HF261" s="8"/>
      <c r="HG261" s="8"/>
      <c r="HH261" s="8"/>
      <c r="HI261" s="8"/>
      <c r="HJ261" s="8"/>
      <c r="HK261" s="8"/>
      <c r="HL261" s="8"/>
      <c r="HM261" s="8"/>
      <c r="HN261" s="8"/>
      <c r="HO261" s="8"/>
      <c r="HP261" s="8"/>
      <c r="HQ261" s="8"/>
      <c r="HR261" s="8"/>
      <c r="HS261" s="8"/>
      <c r="HT261" s="8"/>
      <c r="HU261" s="8"/>
      <c r="HV261" s="8"/>
      <c r="HW261" s="8"/>
      <c r="HX261" s="8"/>
      <c r="HY261" s="8"/>
      <c r="HZ261" s="8"/>
      <c r="IA261" s="8"/>
      <c r="IB261" s="8"/>
      <c r="IC261" s="8"/>
      <c r="ID261" s="8"/>
      <c r="IE261" s="8"/>
      <c r="IF261" s="8"/>
      <c r="IG261" s="8"/>
      <c r="IH261" s="8"/>
      <c r="II261" s="8"/>
      <c r="IJ261" s="8"/>
      <c r="IK261" s="8"/>
      <c r="IL261" s="8"/>
      <c r="IM261" s="8"/>
      <c r="IN261" s="8"/>
      <c r="IO261" s="8"/>
      <c r="IP261" s="8"/>
      <c r="IQ261" s="8"/>
      <c r="IR261" s="8"/>
      <c r="IS261" s="8"/>
      <c r="IT261" s="8"/>
      <c r="IU261" s="8"/>
      <c r="IV261" s="8"/>
      <c r="IW261" s="8"/>
      <c r="IX261" s="8"/>
      <c r="IY261" s="8"/>
    </row>
    <row r="262" spans="1:259" s="6" customFormat="1" ht="60" x14ac:dyDescent="0.25">
      <c r="A262" s="13">
        <v>1</v>
      </c>
      <c r="B262" s="152" t="s">
        <v>45</v>
      </c>
      <c r="C262" s="549">
        <f t="shared" si="671"/>
        <v>3555</v>
      </c>
      <c r="D262" s="549">
        <f t="shared" si="671"/>
        <v>2539</v>
      </c>
      <c r="E262" s="549">
        <f t="shared" si="671"/>
        <v>2751</v>
      </c>
      <c r="F262" s="549">
        <f t="shared" si="677"/>
        <v>108.3497439936983</v>
      </c>
      <c r="G262" s="550">
        <f t="shared" ref="G262:U262" si="699">G250</f>
        <v>20831.808000000001</v>
      </c>
      <c r="H262" s="550">
        <f t="shared" ref="H262:I262" si="700">H250</f>
        <v>20831.808000000001</v>
      </c>
      <c r="I262" s="550">
        <f t="shared" si="700"/>
        <v>20831.808000000001</v>
      </c>
      <c r="J262" s="550">
        <f t="shared" ref="J262:O262" si="701">J250</f>
        <v>5207.9520000000002</v>
      </c>
      <c r="K262" s="550">
        <f t="shared" ref="K262:N262" si="702">K250</f>
        <v>5207.9520000000002</v>
      </c>
      <c r="L262" s="550">
        <f t="shared" si="702"/>
        <v>5207.9520000000002</v>
      </c>
      <c r="M262" s="550">
        <f t="shared" si="702"/>
        <v>5207.9520000000002</v>
      </c>
      <c r="N262" s="550">
        <f t="shared" si="702"/>
        <v>5207.9520000000002</v>
      </c>
      <c r="O262" s="550">
        <f t="shared" si="701"/>
        <v>12150.80301</v>
      </c>
      <c r="P262" s="550">
        <f t="shared" ref="P262" si="703">P250</f>
        <v>11571.41835</v>
      </c>
      <c r="Q262" s="550">
        <f t="shared" si="699"/>
        <v>8486.2492849999999</v>
      </c>
      <c r="R262" s="550">
        <f t="shared" si="699"/>
        <v>8414.012560000001</v>
      </c>
      <c r="S262" s="550">
        <f t="shared" si="699"/>
        <v>-72.236724999998842</v>
      </c>
      <c r="T262" s="550">
        <f t="shared" si="699"/>
        <v>0</v>
      </c>
      <c r="U262" s="550">
        <f t="shared" si="699"/>
        <v>8414.012560000001</v>
      </c>
      <c r="V262" s="550">
        <f t="shared" si="683"/>
        <v>99.148779129931029</v>
      </c>
      <c r="W262" s="600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  <c r="BA262" s="8"/>
      <c r="BB262" s="8"/>
      <c r="BC262" s="8"/>
      <c r="BD262" s="8"/>
      <c r="BE262" s="8"/>
      <c r="BF262" s="8"/>
      <c r="BG262" s="8"/>
      <c r="BH262" s="8"/>
      <c r="BI262" s="8"/>
      <c r="BJ262" s="8"/>
      <c r="BK262" s="8"/>
      <c r="BL262" s="8"/>
      <c r="BM262" s="8"/>
      <c r="BN262" s="8"/>
      <c r="BO262" s="8"/>
      <c r="BP262" s="8"/>
      <c r="BQ262" s="8"/>
      <c r="BR262" s="8"/>
      <c r="BS262" s="8"/>
      <c r="BT262" s="8"/>
      <c r="BU262" s="8"/>
      <c r="BV262" s="8"/>
      <c r="BW262" s="8"/>
      <c r="BX262" s="8"/>
      <c r="BY262" s="8"/>
      <c r="BZ262" s="8"/>
      <c r="CA262" s="8"/>
      <c r="CB262" s="8"/>
      <c r="CC262" s="8"/>
      <c r="CD262" s="8"/>
      <c r="CE262" s="8"/>
      <c r="CF262" s="8"/>
      <c r="CG262" s="8"/>
      <c r="CH262" s="8"/>
      <c r="CI262" s="8"/>
      <c r="CJ262" s="8"/>
      <c r="CK262" s="8"/>
      <c r="CL262" s="8"/>
      <c r="CM262" s="8"/>
      <c r="CN262" s="8"/>
      <c r="CO262" s="8"/>
      <c r="CP262" s="8"/>
      <c r="CQ262" s="8"/>
      <c r="CR262" s="8"/>
      <c r="CS262" s="8"/>
      <c r="CT262" s="8"/>
      <c r="CU262" s="8"/>
      <c r="CV262" s="8"/>
      <c r="CW262" s="8"/>
      <c r="CX262" s="8"/>
      <c r="CY262" s="8"/>
      <c r="CZ262" s="8"/>
      <c r="DA262" s="8"/>
      <c r="DB262" s="8"/>
      <c r="DC262" s="8"/>
      <c r="DD262" s="8"/>
      <c r="DE262" s="8"/>
      <c r="DF262" s="8"/>
      <c r="DG262" s="8"/>
      <c r="DH262" s="8"/>
      <c r="DI262" s="8"/>
      <c r="DJ262" s="8"/>
      <c r="DK262" s="8"/>
      <c r="DL262" s="8"/>
      <c r="DM262" s="8"/>
      <c r="DN262" s="8"/>
      <c r="DO262" s="8"/>
      <c r="DP262" s="8"/>
      <c r="DQ262" s="8"/>
      <c r="DR262" s="8"/>
      <c r="DS262" s="8"/>
      <c r="DT262" s="8"/>
      <c r="DU262" s="8"/>
      <c r="DV262" s="8"/>
      <c r="DW262" s="8"/>
      <c r="DX262" s="8"/>
      <c r="DY262" s="8"/>
      <c r="DZ262" s="8"/>
      <c r="EA262" s="8"/>
      <c r="EB262" s="8"/>
      <c r="EC262" s="8"/>
      <c r="ED262" s="8"/>
      <c r="EE262" s="8"/>
      <c r="EF262" s="8"/>
      <c r="EG262" s="8"/>
      <c r="EH262" s="8"/>
      <c r="EI262" s="8"/>
      <c r="EJ262" s="8"/>
      <c r="EK262" s="8"/>
      <c r="EL262" s="8"/>
      <c r="EM262" s="8"/>
      <c r="EN262" s="8"/>
      <c r="EO262" s="8"/>
      <c r="EP262" s="8"/>
      <c r="EQ262" s="8"/>
      <c r="ER262" s="8"/>
      <c r="ES262" s="8"/>
      <c r="ET262" s="8"/>
      <c r="EU262" s="8"/>
      <c r="EV262" s="8"/>
      <c r="EW262" s="8"/>
      <c r="EX262" s="8"/>
      <c r="EY262" s="8"/>
      <c r="EZ262" s="8"/>
      <c r="FA262" s="8"/>
      <c r="FB262" s="8"/>
      <c r="FC262" s="8"/>
      <c r="FD262" s="8"/>
      <c r="FE262" s="8"/>
      <c r="FF262" s="8"/>
      <c r="FG262" s="8"/>
      <c r="FH262" s="8"/>
      <c r="FI262" s="8"/>
      <c r="FJ262" s="8"/>
      <c r="FK262" s="8"/>
      <c r="FL262" s="8"/>
      <c r="FM262" s="8"/>
      <c r="FN262" s="8"/>
      <c r="FO262" s="8"/>
      <c r="FP262" s="8"/>
      <c r="FQ262" s="8"/>
      <c r="FR262" s="8"/>
      <c r="FS262" s="8"/>
      <c r="FT262" s="8"/>
      <c r="FU262" s="8"/>
      <c r="FV262" s="8"/>
      <c r="FW262" s="8"/>
      <c r="FX262" s="8"/>
      <c r="FY262" s="8"/>
      <c r="FZ262" s="8"/>
      <c r="GA262" s="8"/>
      <c r="GB262" s="8"/>
      <c r="GC262" s="8"/>
      <c r="GD262" s="8"/>
      <c r="GE262" s="8"/>
      <c r="GF262" s="8"/>
      <c r="GG262" s="8"/>
      <c r="GH262" s="8"/>
      <c r="GI262" s="8"/>
      <c r="GJ262" s="8"/>
      <c r="GK262" s="8"/>
      <c r="GL262" s="8"/>
      <c r="GM262" s="8"/>
      <c r="GN262" s="8"/>
      <c r="GO262" s="8"/>
      <c r="GP262" s="8"/>
      <c r="GQ262" s="8"/>
      <c r="GR262" s="8"/>
      <c r="GS262" s="8"/>
      <c r="GT262" s="8"/>
      <c r="GU262" s="8"/>
      <c r="GV262" s="8"/>
      <c r="GW262" s="8"/>
      <c r="GX262" s="8"/>
      <c r="GY262" s="8"/>
      <c r="GZ262" s="8"/>
      <c r="HA262" s="8"/>
      <c r="HB262" s="8"/>
      <c r="HC262" s="8"/>
      <c r="HD262" s="8"/>
      <c r="HE262" s="8"/>
      <c r="HF262" s="8"/>
      <c r="HG262" s="8"/>
      <c r="HH262" s="8"/>
      <c r="HI262" s="8"/>
      <c r="HJ262" s="8"/>
      <c r="HK262" s="8"/>
      <c r="HL262" s="8"/>
      <c r="HM262" s="8"/>
      <c r="HN262" s="8"/>
      <c r="HO262" s="8"/>
      <c r="HP262" s="8"/>
      <c r="HQ262" s="8"/>
      <c r="HR262" s="8"/>
      <c r="HS262" s="8"/>
      <c r="HT262" s="8"/>
      <c r="HU262" s="8"/>
      <c r="HV262" s="8"/>
      <c r="HW262" s="8"/>
      <c r="HX262" s="8"/>
      <c r="HY262" s="8"/>
      <c r="HZ262" s="8"/>
      <c r="IA262" s="8"/>
      <c r="IB262" s="8"/>
      <c r="IC262" s="8"/>
      <c r="ID262" s="8"/>
      <c r="IE262" s="8"/>
      <c r="IF262" s="8"/>
      <c r="IG262" s="8"/>
      <c r="IH262" s="8"/>
      <c r="II262" s="8"/>
      <c r="IJ262" s="8"/>
      <c r="IK262" s="8"/>
      <c r="IL262" s="8"/>
      <c r="IM262" s="8"/>
      <c r="IN262" s="8"/>
      <c r="IO262" s="8"/>
      <c r="IP262" s="8"/>
      <c r="IQ262" s="8"/>
      <c r="IR262" s="8"/>
      <c r="IS262" s="8"/>
      <c r="IT262" s="8"/>
      <c r="IU262" s="8"/>
      <c r="IV262" s="8"/>
      <c r="IW262" s="8"/>
      <c r="IX262" s="8"/>
      <c r="IY262" s="8"/>
    </row>
    <row r="263" spans="1:259" s="6" customFormat="1" ht="45.75" thickBot="1" x14ac:dyDescent="0.3">
      <c r="A263" s="13">
        <v>1</v>
      </c>
      <c r="B263" s="152" t="s">
        <v>63</v>
      </c>
      <c r="C263" s="549">
        <f t="shared" si="671"/>
        <v>1500</v>
      </c>
      <c r="D263" s="549">
        <f t="shared" si="671"/>
        <v>1071</v>
      </c>
      <c r="E263" s="549">
        <f t="shared" si="671"/>
        <v>923</v>
      </c>
      <c r="F263" s="549">
        <f t="shared" si="677"/>
        <v>86.181139122315599</v>
      </c>
      <c r="G263" s="550">
        <f t="shared" ref="G263:U263" si="704">G251</f>
        <v>4170.9059999999999</v>
      </c>
      <c r="H263" s="550">
        <f t="shared" ref="H263:I263" si="705">H251</f>
        <v>4170.9059999999999</v>
      </c>
      <c r="I263" s="550">
        <f t="shared" si="705"/>
        <v>4170.9059999999999</v>
      </c>
      <c r="J263" s="550">
        <f t="shared" ref="J263:O263" si="706">J251</f>
        <v>1042.7265</v>
      </c>
      <c r="K263" s="550">
        <f t="shared" ref="K263:N263" si="707">K251</f>
        <v>1042.7265</v>
      </c>
      <c r="L263" s="550">
        <f t="shared" si="707"/>
        <v>1042.7265</v>
      </c>
      <c r="M263" s="550">
        <f t="shared" si="707"/>
        <v>1042.7265</v>
      </c>
      <c r="N263" s="550">
        <f t="shared" si="707"/>
        <v>1042.7265</v>
      </c>
      <c r="O263" s="550">
        <f t="shared" si="706"/>
        <v>2433.0284999999999</v>
      </c>
      <c r="P263" s="550">
        <f t="shared" ref="P263" si="708">P251</f>
        <v>2317.17</v>
      </c>
      <c r="Q263" s="550">
        <f t="shared" si="704"/>
        <v>1699.2579999999991</v>
      </c>
      <c r="R263" s="550">
        <f t="shared" si="704"/>
        <v>1310.18208</v>
      </c>
      <c r="S263" s="550">
        <f t="shared" si="704"/>
        <v>-389.07591999999909</v>
      </c>
      <c r="T263" s="550">
        <f t="shared" si="704"/>
        <v>0</v>
      </c>
      <c r="U263" s="550">
        <f t="shared" si="704"/>
        <v>1310.18208</v>
      </c>
      <c r="V263" s="550">
        <f t="shared" si="683"/>
        <v>77.103187391202553</v>
      </c>
      <c r="W263" s="600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  <c r="BA263" s="8"/>
      <c r="BB263" s="8"/>
      <c r="BC263" s="8"/>
      <c r="BD263" s="8"/>
      <c r="BE263" s="8"/>
      <c r="BF263" s="8"/>
      <c r="BG263" s="8"/>
      <c r="BH263" s="8"/>
      <c r="BI263" s="8"/>
      <c r="BJ263" s="8"/>
      <c r="BK263" s="8"/>
      <c r="BL263" s="8"/>
      <c r="BM263" s="8"/>
      <c r="BN263" s="8"/>
      <c r="BO263" s="8"/>
      <c r="BP263" s="8"/>
      <c r="BQ263" s="8"/>
      <c r="BR263" s="8"/>
      <c r="BS263" s="8"/>
      <c r="BT263" s="8"/>
      <c r="BU263" s="8"/>
      <c r="BV263" s="8"/>
      <c r="BW263" s="8"/>
      <c r="BX263" s="8"/>
      <c r="BY263" s="8"/>
      <c r="BZ263" s="8"/>
      <c r="CA263" s="8"/>
      <c r="CB263" s="8"/>
      <c r="CC263" s="8"/>
      <c r="CD263" s="8"/>
      <c r="CE263" s="8"/>
      <c r="CF263" s="8"/>
      <c r="CG263" s="8"/>
      <c r="CH263" s="8"/>
      <c r="CI263" s="8"/>
      <c r="CJ263" s="8"/>
      <c r="CK263" s="8"/>
      <c r="CL263" s="8"/>
      <c r="CM263" s="8"/>
      <c r="CN263" s="8"/>
      <c r="CO263" s="8"/>
      <c r="CP263" s="8"/>
      <c r="CQ263" s="8"/>
      <c r="CR263" s="8"/>
      <c r="CS263" s="8"/>
      <c r="CT263" s="8"/>
      <c r="CU263" s="8"/>
      <c r="CV263" s="8"/>
      <c r="CW263" s="8"/>
      <c r="CX263" s="8"/>
      <c r="CY263" s="8"/>
      <c r="CZ263" s="8"/>
      <c r="DA263" s="8"/>
      <c r="DB263" s="8"/>
      <c r="DC263" s="8"/>
      <c r="DD263" s="8"/>
      <c r="DE263" s="8"/>
      <c r="DF263" s="8"/>
      <c r="DG263" s="8"/>
      <c r="DH263" s="8"/>
      <c r="DI263" s="8"/>
      <c r="DJ263" s="8"/>
      <c r="DK263" s="8"/>
      <c r="DL263" s="8"/>
      <c r="DM263" s="8"/>
      <c r="DN263" s="8"/>
      <c r="DO263" s="8"/>
      <c r="DP263" s="8"/>
      <c r="DQ263" s="8"/>
      <c r="DR263" s="8"/>
      <c r="DS263" s="8"/>
      <c r="DT263" s="8"/>
      <c r="DU263" s="8"/>
      <c r="DV263" s="8"/>
      <c r="DW263" s="8"/>
      <c r="DX263" s="8"/>
      <c r="DY263" s="8"/>
      <c r="DZ263" s="8"/>
      <c r="EA263" s="8"/>
      <c r="EB263" s="8"/>
      <c r="EC263" s="8"/>
      <c r="ED263" s="8"/>
      <c r="EE263" s="8"/>
      <c r="EF263" s="8"/>
      <c r="EG263" s="8"/>
      <c r="EH263" s="8"/>
      <c r="EI263" s="8"/>
      <c r="EJ263" s="8"/>
      <c r="EK263" s="8"/>
      <c r="EL263" s="8"/>
      <c r="EM263" s="8"/>
      <c r="EN263" s="8"/>
      <c r="EO263" s="8"/>
      <c r="EP263" s="8"/>
      <c r="EQ263" s="8"/>
      <c r="ER263" s="8"/>
      <c r="ES263" s="8"/>
      <c r="ET263" s="8"/>
      <c r="EU263" s="8"/>
      <c r="EV263" s="8"/>
      <c r="EW263" s="8"/>
      <c r="EX263" s="8"/>
      <c r="EY263" s="8"/>
      <c r="EZ263" s="8"/>
      <c r="FA263" s="8"/>
      <c r="FB263" s="8"/>
      <c r="FC263" s="8"/>
      <c r="FD263" s="8"/>
      <c r="FE263" s="8"/>
      <c r="FF263" s="8"/>
      <c r="FG263" s="8"/>
      <c r="FH263" s="8"/>
      <c r="FI263" s="8"/>
      <c r="FJ263" s="8"/>
      <c r="FK263" s="8"/>
      <c r="FL263" s="8"/>
      <c r="FM263" s="8"/>
      <c r="FN263" s="8"/>
      <c r="FO263" s="8"/>
      <c r="FP263" s="8"/>
      <c r="FQ263" s="8"/>
      <c r="FR263" s="8"/>
      <c r="FS263" s="8"/>
      <c r="FT263" s="8"/>
      <c r="FU263" s="8"/>
      <c r="FV263" s="8"/>
      <c r="FW263" s="8"/>
      <c r="FX263" s="8"/>
      <c r="FY263" s="8"/>
      <c r="FZ263" s="8"/>
      <c r="GA263" s="8"/>
      <c r="GB263" s="8"/>
      <c r="GC263" s="8"/>
      <c r="GD263" s="8"/>
      <c r="GE263" s="8"/>
      <c r="GF263" s="8"/>
      <c r="GG263" s="8"/>
      <c r="GH263" s="8"/>
      <c r="GI263" s="8"/>
      <c r="GJ263" s="8"/>
      <c r="GK263" s="8"/>
      <c r="GL263" s="8"/>
      <c r="GM263" s="8"/>
      <c r="GN263" s="8"/>
      <c r="GO263" s="8"/>
      <c r="GP263" s="8"/>
      <c r="GQ263" s="8"/>
      <c r="GR263" s="8"/>
      <c r="GS263" s="8"/>
      <c r="GT263" s="8"/>
      <c r="GU263" s="8"/>
      <c r="GV263" s="8"/>
      <c r="GW263" s="8"/>
      <c r="GX263" s="8"/>
      <c r="GY263" s="8"/>
      <c r="GZ263" s="8"/>
      <c r="HA263" s="8"/>
      <c r="HB263" s="8"/>
      <c r="HC263" s="8"/>
      <c r="HD263" s="8"/>
      <c r="HE263" s="8"/>
      <c r="HF263" s="8"/>
      <c r="HG263" s="8"/>
      <c r="HH263" s="8"/>
      <c r="HI263" s="8"/>
      <c r="HJ263" s="8"/>
      <c r="HK263" s="8"/>
      <c r="HL263" s="8"/>
      <c r="HM263" s="8"/>
      <c r="HN263" s="8"/>
      <c r="HO263" s="8"/>
      <c r="HP263" s="8"/>
      <c r="HQ263" s="8"/>
      <c r="HR263" s="8"/>
      <c r="HS263" s="8"/>
      <c r="HT263" s="8"/>
      <c r="HU263" s="8"/>
      <c r="HV263" s="8"/>
      <c r="HW263" s="8"/>
      <c r="HX263" s="8"/>
      <c r="HY263" s="8"/>
      <c r="HZ263" s="8"/>
      <c r="IA263" s="8"/>
      <c r="IB263" s="8"/>
      <c r="IC263" s="8"/>
      <c r="ID263" s="8"/>
      <c r="IE263" s="8"/>
      <c r="IF263" s="8"/>
      <c r="IG263" s="8"/>
      <c r="IH263" s="8"/>
      <c r="II263" s="8"/>
      <c r="IJ263" s="8"/>
      <c r="IK263" s="8"/>
      <c r="IL263" s="8"/>
      <c r="IM263" s="8"/>
      <c r="IN263" s="8"/>
      <c r="IO263" s="8"/>
      <c r="IP263" s="8"/>
      <c r="IQ263" s="8"/>
      <c r="IR263" s="8"/>
      <c r="IS263" s="8"/>
      <c r="IT263" s="8"/>
      <c r="IU263" s="8"/>
      <c r="IV263" s="8"/>
      <c r="IW263" s="8"/>
      <c r="IX263" s="8"/>
      <c r="IY263" s="8"/>
    </row>
    <row r="264" spans="1:259" ht="15.75" thickBot="1" x14ac:dyDescent="0.3">
      <c r="A264" s="13">
        <v>1</v>
      </c>
      <c r="B264" s="252" t="s">
        <v>4</v>
      </c>
      <c r="C264" s="551">
        <f t="shared" si="671"/>
        <v>0</v>
      </c>
      <c r="D264" s="551">
        <f t="shared" si="671"/>
        <v>0</v>
      </c>
      <c r="E264" s="551">
        <f t="shared" si="671"/>
        <v>0</v>
      </c>
      <c r="F264" s="551">
        <f t="shared" si="677"/>
        <v>0</v>
      </c>
      <c r="G264" s="552">
        <f t="shared" ref="G264:U264" si="709">G252</f>
        <v>53584.831299999998</v>
      </c>
      <c r="H264" s="552">
        <f t="shared" ref="H264:I264" si="710">H252</f>
        <v>53584.831299999998</v>
      </c>
      <c r="I264" s="552">
        <f t="shared" si="710"/>
        <v>53584.831299999998</v>
      </c>
      <c r="J264" s="552">
        <f t="shared" ref="J264:O264" si="711">J252</f>
        <v>13396.207825</v>
      </c>
      <c r="K264" s="552">
        <f t="shared" ref="K264:N264" si="712">K252</f>
        <v>13396.207825</v>
      </c>
      <c r="L264" s="552">
        <f t="shared" si="712"/>
        <v>13396.207825</v>
      </c>
      <c r="M264" s="552">
        <f t="shared" si="712"/>
        <v>13396.207825</v>
      </c>
      <c r="N264" s="552">
        <f t="shared" si="712"/>
        <v>13396.207825</v>
      </c>
      <c r="O264" s="552">
        <f t="shared" si="711"/>
        <v>31257.818230000004</v>
      </c>
      <c r="P264" s="552">
        <f t="shared" ref="P264" si="713">P252</f>
        <v>29769.782720000003</v>
      </c>
      <c r="Q264" s="552">
        <f t="shared" si="709"/>
        <v>21831.001190833333</v>
      </c>
      <c r="R264" s="552">
        <f t="shared" si="709"/>
        <v>18229.13895</v>
      </c>
      <c r="S264" s="552">
        <f t="shared" si="709"/>
        <v>-3601.8622408333313</v>
      </c>
      <c r="T264" s="552">
        <f t="shared" si="709"/>
        <v>-106.96912999999999</v>
      </c>
      <c r="U264" s="552">
        <f t="shared" si="709"/>
        <v>18122.169820000003</v>
      </c>
      <c r="V264" s="552">
        <f t="shared" si="683"/>
        <v>83.501158699282527</v>
      </c>
      <c r="W264" s="600"/>
    </row>
    <row r="265" spans="1:259" ht="15.75" thickBot="1" x14ac:dyDescent="0.3">
      <c r="A265" s="13">
        <v>1</v>
      </c>
      <c r="B265" s="56" t="s">
        <v>9</v>
      </c>
      <c r="C265" s="545"/>
      <c r="D265" s="545"/>
      <c r="E265" s="546"/>
      <c r="F265" s="545"/>
      <c r="G265" s="533"/>
      <c r="H265" s="533"/>
      <c r="I265" s="533"/>
      <c r="J265" s="533"/>
      <c r="K265" s="533"/>
      <c r="L265" s="533"/>
      <c r="M265" s="533"/>
      <c r="N265" s="533"/>
      <c r="O265" s="533"/>
      <c r="P265" s="533"/>
      <c r="Q265" s="533"/>
      <c r="R265" s="534"/>
      <c r="S265" s="534">
        <f t="shared" si="556"/>
        <v>0</v>
      </c>
      <c r="T265" s="534"/>
      <c r="U265" s="534"/>
      <c r="V265" s="533"/>
      <c r="W265" s="600"/>
    </row>
    <row r="266" spans="1:259" ht="29.25" x14ac:dyDescent="0.25">
      <c r="A266" s="13">
        <v>1</v>
      </c>
      <c r="B266" s="118" t="s">
        <v>127</v>
      </c>
      <c r="C266" s="294"/>
      <c r="D266" s="294"/>
      <c r="E266" s="294"/>
      <c r="F266" s="294"/>
      <c r="G266" s="534"/>
      <c r="H266" s="534"/>
      <c r="I266" s="534"/>
      <c r="J266" s="534"/>
      <c r="K266" s="534"/>
      <c r="L266" s="534"/>
      <c r="M266" s="534"/>
      <c r="N266" s="534"/>
      <c r="O266" s="534"/>
      <c r="P266" s="534"/>
      <c r="Q266" s="534"/>
      <c r="R266" s="534"/>
      <c r="S266" s="534">
        <f t="shared" si="556"/>
        <v>0</v>
      </c>
      <c r="T266" s="534"/>
      <c r="U266" s="534"/>
      <c r="V266" s="534"/>
      <c r="W266" s="600"/>
    </row>
    <row r="267" spans="1:259" s="24" customFormat="1" ht="30" x14ac:dyDescent="0.25">
      <c r="A267" s="13">
        <v>1</v>
      </c>
      <c r="B267" s="46" t="s">
        <v>74</v>
      </c>
      <c r="C267" s="298">
        <f>SUM(C268:C271)</f>
        <v>2738</v>
      </c>
      <c r="D267" s="298">
        <f>SUM(D268:D271)</f>
        <v>1956</v>
      </c>
      <c r="E267" s="298">
        <f>SUM(E268:E271)</f>
        <v>2420</v>
      </c>
      <c r="F267" s="298">
        <f t="shared" ref="F267:F273" si="714">E267/D267*100</f>
        <v>123.72188139059305</v>
      </c>
      <c r="G267" s="441">
        <f>SUM(G268:G271)</f>
        <v>16315.886159999998</v>
      </c>
      <c r="H267" s="441">
        <f>SUM(H268:H271)</f>
        <v>16315.886159999998</v>
      </c>
      <c r="I267" s="441">
        <f>SUM(I268:I271)</f>
        <v>16315.886159999998</v>
      </c>
      <c r="J267" s="441">
        <f t="shared" ref="J267:O267" si="715">SUM(J268:J271)</f>
        <v>4078.9715399999995</v>
      </c>
      <c r="K267" s="441">
        <f t="shared" ref="K267:N267" si="716">SUM(K268:K271)</f>
        <v>4078.9715399999995</v>
      </c>
      <c r="L267" s="441">
        <f t="shared" si="716"/>
        <v>4078.9715399999995</v>
      </c>
      <c r="M267" s="441">
        <f t="shared" si="716"/>
        <v>4078.9715399999995</v>
      </c>
      <c r="N267" s="441">
        <f t="shared" si="716"/>
        <v>4078.9715399999995</v>
      </c>
      <c r="O267" s="441">
        <f t="shared" si="715"/>
        <v>9517.6002600000011</v>
      </c>
      <c r="P267" s="441">
        <f t="shared" ref="P267" si="717">SUM(P268:P271)</f>
        <v>9063.5245700000014</v>
      </c>
      <c r="Q267" s="613">
        <f t="shared" ref="Q267:U267" si="718">SUM(Q268:Q271)</f>
        <v>6646.9273366666675</v>
      </c>
      <c r="R267" s="441">
        <f t="shared" si="718"/>
        <v>8194.6794499999996</v>
      </c>
      <c r="S267" s="441">
        <f t="shared" si="718"/>
        <v>1547.7521133333325</v>
      </c>
      <c r="T267" s="441">
        <f t="shared" si="718"/>
        <v>-14.356950000000001</v>
      </c>
      <c r="U267" s="441">
        <f t="shared" si="718"/>
        <v>8180.3225000000002</v>
      </c>
      <c r="V267" s="441">
        <f>R267/Q267*100</f>
        <v>123.28522691673514</v>
      </c>
      <c r="W267" s="600"/>
    </row>
    <row r="268" spans="1:259" s="24" customFormat="1" ht="30" x14ac:dyDescent="0.25">
      <c r="A268" s="13">
        <v>1</v>
      </c>
      <c r="B268" s="45" t="s">
        <v>43</v>
      </c>
      <c r="C268" s="298">
        <v>2000</v>
      </c>
      <c r="D268" s="604">
        <f t="shared" ref="D268:D271" si="719">ROUND(C268/7*5,0)</f>
        <v>1429</v>
      </c>
      <c r="E268" s="298">
        <v>1618</v>
      </c>
      <c r="F268" s="298">
        <f t="shared" si="714"/>
        <v>113.22603219034291</v>
      </c>
      <c r="G268" s="441">
        <v>12348</v>
      </c>
      <c r="H268" s="441">
        <v>12348</v>
      </c>
      <c r="I268" s="441">
        <v>12348</v>
      </c>
      <c r="J268" s="441">
        <v>3087</v>
      </c>
      <c r="K268" s="441">
        <v>3087</v>
      </c>
      <c r="L268" s="441">
        <v>3087</v>
      </c>
      <c r="M268" s="441">
        <v>3087</v>
      </c>
      <c r="N268" s="441">
        <v>3087</v>
      </c>
      <c r="O268" s="441">
        <v>7200.4301100000002</v>
      </c>
      <c r="P268" s="441">
        <v>6857.4301100000002</v>
      </c>
      <c r="Q268" s="614">
        <f t="shared" ref="Q268:Q271" si="720">G268/12*$B$3+(H268-G268)/11*9+(I268-H268)/10*8+(J268-I268)/9*7+(K268-J268)/8*6+(L268-K268)/7*4+(M268-L268)/6*4+(N268-M268)/5*3+(O268-N268)/4*2+(P268-O268)/3*1</f>
        <v>5029.3817216666675</v>
      </c>
      <c r="R268" s="441">
        <f t="shared" ref="R268:R271" si="721">U268-T268</f>
        <v>5481.4657699999998</v>
      </c>
      <c r="S268" s="441">
        <f t="shared" ref="S268:S328" si="722">R268-Q268</f>
        <v>452.08404833333225</v>
      </c>
      <c r="T268" s="441">
        <v>-14.356950000000001</v>
      </c>
      <c r="U268" s="441">
        <v>5467.1088199999995</v>
      </c>
      <c r="V268" s="441">
        <f t="shared" ref="V268:V277" si="723">R268/Q268*100</f>
        <v>108.98885933405585</v>
      </c>
      <c r="W268" s="600"/>
    </row>
    <row r="269" spans="1:259" s="24" customFormat="1" ht="30" x14ac:dyDescent="0.25">
      <c r="A269" s="13">
        <v>1</v>
      </c>
      <c r="B269" s="45" t="s">
        <v>44</v>
      </c>
      <c r="C269" s="298">
        <v>600</v>
      </c>
      <c r="D269" s="299">
        <f t="shared" si="719"/>
        <v>429</v>
      </c>
      <c r="E269" s="298">
        <v>611</v>
      </c>
      <c r="F269" s="298">
        <f t="shared" si="714"/>
        <v>142.42424242424244</v>
      </c>
      <c r="G269" s="441">
        <v>2055.8879999999999</v>
      </c>
      <c r="H269" s="441">
        <v>2055.8879999999999</v>
      </c>
      <c r="I269" s="441">
        <v>2055.8879999999999</v>
      </c>
      <c r="J269" s="441">
        <v>513.97199999999998</v>
      </c>
      <c r="K269" s="441">
        <v>513.97199999999998</v>
      </c>
      <c r="L269" s="441">
        <v>513.97199999999998</v>
      </c>
      <c r="M269" s="441">
        <v>513.97199999999998</v>
      </c>
      <c r="N269" s="441">
        <v>513.97199999999998</v>
      </c>
      <c r="O269" s="441">
        <v>1199.268</v>
      </c>
      <c r="P269" s="441">
        <v>1142.1600000000001</v>
      </c>
      <c r="Q269" s="614">
        <f t="shared" si="720"/>
        <v>837.58400000000006</v>
      </c>
      <c r="R269" s="441">
        <f t="shared" si="721"/>
        <v>1244.9108400000005</v>
      </c>
      <c r="S269" s="441">
        <f t="shared" si="722"/>
        <v>407.3268400000004</v>
      </c>
      <c r="T269" s="441">
        <v>0</v>
      </c>
      <c r="U269" s="441">
        <v>1244.9108400000005</v>
      </c>
      <c r="V269" s="441">
        <f t="shared" si="723"/>
        <v>148.6311629639535</v>
      </c>
      <c r="W269" s="600"/>
    </row>
    <row r="270" spans="1:259" s="24" customFormat="1" ht="30" x14ac:dyDescent="0.25">
      <c r="A270" s="13">
        <v>1</v>
      </c>
      <c r="B270" s="45" t="s">
        <v>68</v>
      </c>
      <c r="C270" s="298">
        <v>48</v>
      </c>
      <c r="D270" s="299">
        <f t="shared" si="719"/>
        <v>34</v>
      </c>
      <c r="E270" s="298">
        <v>83</v>
      </c>
      <c r="F270" s="298">
        <f t="shared" si="714"/>
        <v>244.11764705882354</v>
      </c>
      <c r="G270" s="441">
        <v>663.03161999999998</v>
      </c>
      <c r="H270" s="441">
        <v>663.03161999999998</v>
      </c>
      <c r="I270" s="441">
        <v>663.03161999999998</v>
      </c>
      <c r="J270" s="441">
        <v>165.75790499999999</v>
      </c>
      <c r="K270" s="441">
        <v>165.75790499999999</v>
      </c>
      <c r="L270" s="441">
        <v>165.75790499999999</v>
      </c>
      <c r="M270" s="441">
        <v>165.75790499999999</v>
      </c>
      <c r="N270" s="441">
        <v>165.75790499999999</v>
      </c>
      <c r="O270" s="441">
        <v>385.48349999999999</v>
      </c>
      <c r="P270" s="441">
        <v>370.06416000000002</v>
      </c>
      <c r="Q270" s="614">
        <f t="shared" si="720"/>
        <v>270.48092250000002</v>
      </c>
      <c r="R270" s="441">
        <f t="shared" si="721"/>
        <v>637.07318999999995</v>
      </c>
      <c r="S270" s="441">
        <f t="shared" si="722"/>
        <v>366.59226749999993</v>
      </c>
      <c r="T270" s="441">
        <v>0</v>
      </c>
      <c r="U270" s="441">
        <v>637.07318999999995</v>
      </c>
      <c r="V270" s="441">
        <f t="shared" si="723"/>
        <v>235.53350236743586</v>
      </c>
      <c r="W270" s="600"/>
    </row>
    <row r="271" spans="1:259" s="24" customFormat="1" ht="30" x14ac:dyDescent="0.25">
      <c r="A271" s="13">
        <v>1</v>
      </c>
      <c r="B271" s="45" t="s">
        <v>69</v>
      </c>
      <c r="C271" s="298">
        <v>90</v>
      </c>
      <c r="D271" s="299">
        <f t="shared" si="719"/>
        <v>64</v>
      </c>
      <c r="E271" s="298">
        <v>108</v>
      </c>
      <c r="F271" s="298">
        <f t="shared" si="714"/>
        <v>168.75</v>
      </c>
      <c r="G271" s="441">
        <v>1248.9665400000001</v>
      </c>
      <c r="H271" s="441">
        <v>1248.9665400000001</v>
      </c>
      <c r="I271" s="441">
        <v>1248.9665400000001</v>
      </c>
      <c r="J271" s="441">
        <v>312.24163500000003</v>
      </c>
      <c r="K271" s="441">
        <v>312.24163500000003</v>
      </c>
      <c r="L271" s="441">
        <v>312.24163500000003</v>
      </c>
      <c r="M271" s="441">
        <v>312.24163500000003</v>
      </c>
      <c r="N271" s="441">
        <v>312.24163500000003</v>
      </c>
      <c r="O271" s="441">
        <v>732.41865000000007</v>
      </c>
      <c r="P271" s="441">
        <v>693.87030000000004</v>
      </c>
      <c r="Q271" s="614">
        <f t="shared" si="720"/>
        <v>509.48069250000009</v>
      </c>
      <c r="R271" s="441">
        <f t="shared" si="721"/>
        <v>831.22964999999999</v>
      </c>
      <c r="S271" s="441">
        <f t="shared" si="722"/>
        <v>321.7489574999999</v>
      </c>
      <c r="T271" s="441">
        <v>0</v>
      </c>
      <c r="U271" s="441">
        <v>831.22964999999999</v>
      </c>
      <c r="V271" s="441">
        <f t="shared" si="723"/>
        <v>163.15233574822855</v>
      </c>
      <c r="W271" s="600"/>
    </row>
    <row r="272" spans="1:259" s="24" customFormat="1" ht="30" x14ac:dyDescent="0.25">
      <c r="A272" s="13">
        <v>1</v>
      </c>
      <c r="B272" s="46" t="s">
        <v>66</v>
      </c>
      <c r="C272" s="298">
        <f>C273+C275+C276</f>
        <v>6014</v>
      </c>
      <c r="D272" s="298">
        <f t="shared" ref="D272:E272" si="724">D273+D275+D276</f>
        <v>4296</v>
      </c>
      <c r="E272" s="298">
        <f t="shared" si="724"/>
        <v>2589</v>
      </c>
      <c r="F272" s="298">
        <f t="shared" si="714"/>
        <v>60.265363128491622</v>
      </c>
      <c r="G272" s="442">
        <f t="shared" ref="G272:U272" si="725">G273+G275+G276</f>
        <v>25293.814850000002</v>
      </c>
      <c r="H272" s="442">
        <f t="shared" ref="H272:I272" si="726">H273+H275+H276</f>
        <v>25293.814850000002</v>
      </c>
      <c r="I272" s="442">
        <f t="shared" si="726"/>
        <v>25293.814850000002</v>
      </c>
      <c r="J272" s="442">
        <f t="shared" ref="J272:O272" si="727">J273+J275+J276</f>
        <v>6323.4537125000006</v>
      </c>
      <c r="K272" s="442">
        <f t="shared" ref="K272:N272" si="728">K273+K275+K276</f>
        <v>6323.4537125000006</v>
      </c>
      <c r="L272" s="442">
        <f t="shared" si="728"/>
        <v>6323.4537125000006</v>
      </c>
      <c r="M272" s="442">
        <f t="shared" si="728"/>
        <v>6323.4537125000006</v>
      </c>
      <c r="N272" s="442">
        <f t="shared" si="728"/>
        <v>6323.4537125000006</v>
      </c>
      <c r="O272" s="442">
        <f t="shared" si="727"/>
        <v>14754.725309999998</v>
      </c>
      <c r="P272" s="442">
        <f t="shared" ref="P272" si="729">P273+P275+P276</f>
        <v>14052.513039999998</v>
      </c>
      <c r="Q272" s="615">
        <f t="shared" si="725"/>
        <v>10305.018754583332</v>
      </c>
      <c r="R272" s="442">
        <f t="shared" si="725"/>
        <v>9484.0657800000008</v>
      </c>
      <c r="S272" s="442">
        <f t="shared" si="725"/>
        <v>-820.95297458333175</v>
      </c>
      <c r="T272" s="442">
        <f t="shared" si="725"/>
        <v>-5.5605900000000004</v>
      </c>
      <c r="U272" s="442">
        <f t="shared" si="725"/>
        <v>9478.5051899999999</v>
      </c>
      <c r="V272" s="441">
        <f t="shared" si="723"/>
        <v>92.033464526998571</v>
      </c>
      <c r="W272" s="600"/>
    </row>
    <row r="273" spans="1:259" s="24" customFormat="1" ht="30" x14ac:dyDescent="0.25">
      <c r="A273" s="13">
        <v>1</v>
      </c>
      <c r="B273" s="45" t="s">
        <v>62</v>
      </c>
      <c r="C273" s="298">
        <v>1111</v>
      </c>
      <c r="D273" s="604">
        <f t="shared" ref="D273" si="730">ROUND(C273/7*5,0)</f>
        <v>794</v>
      </c>
      <c r="E273" s="298">
        <v>308</v>
      </c>
      <c r="F273" s="298">
        <f t="shared" si="714"/>
        <v>38.790931989924431</v>
      </c>
      <c r="G273" s="441">
        <v>2828</v>
      </c>
      <c r="H273" s="441">
        <v>2828</v>
      </c>
      <c r="I273" s="441">
        <v>2828</v>
      </c>
      <c r="J273" s="441">
        <v>707</v>
      </c>
      <c r="K273" s="441">
        <v>707</v>
      </c>
      <c r="L273" s="441">
        <v>707</v>
      </c>
      <c r="M273" s="441">
        <v>707</v>
      </c>
      <c r="N273" s="441">
        <v>707</v>
      </c>
      <c r="O273" s="441">
        <v>1649.3953999999999</v>
      </c>
      <c r="P273" s="441">
        <v>1570.2113999999999</v>
      </c>
      <c r="Q273" s="614">
        <f>G273/12*$B$3+(H273-G273)/11*9+(I273-H273)/10*8+(J273-I273)/9*7+(K273-J273)/8*6+(L273-K273)/7*4+(M273-L273)/6*4+(N273-M273)/5*3+(O273-N273)/4*2+(P273-O273)/3*1</f>
        <v>1151.8030333333334</v>
      </c>
      <c r="R273" s="441">
        <f t="shared" ref="R273:R276" si="731">U273-T273</f>
        <v>453.79521999999997</v>
      </c>
      <c r="S273" s="441">
        <f t="shared" si="722"/>
        <v>-698.00781333333339</v>
      </c>
      <c r="T273" s="441">
        <v>-0.70938000000000001</v>
      </c>
      <c r="U273" s="441">
        <v>453.08583999999996</v>
      </c>
      <c r="V273" s="441">
        <f t="shared" si="723"/>
        <v>39.398682488854938</v>
      </c>
      <c r="W273" s="600"/>
    </row>
    <row r="274" spans="1:259" s="24" customFormat="1" ht="30.75" customHeight="1" x14ac:dyDescent="0.25">
      <c r="A274" s="13"/>
      <c r="B274" s="621" t="s">
        <v>89</v>
      </c>
      <c r="C274" s="298"/>
      <c r="D274" s="604"/>
      <c r="E274" s="298">
        <v>-1</v>
      </c>
      <c r="F274" s="298"/>
      <c r="G274" s="441"/>
      <c r="H274" s="441"/>
      <c r="I274" s="441"/>
      <c r="J274" s="441"/>
      <c r="K274" s="441"/>
      <c r="L274" s="441"/>
      <c r="M274" s="441"/>
      <c r="N274" s="441"/>
      <c r="O274" s="441">
        <v>0</v>
      </c>
      <c r="P274" s="441">
        <v>0</v>
      </c>
      <c r="Q274" s="614">
        <f t="shared" ref="Q274" si="732">G274/12*$B$3+(H274-G274)/11*8+(I274-H274)/10*7+(J274-I274)/9*6+(K274-J274)/8*5+(L274-K274)/7*4+(M274-L274)/6*3+(N274-M274)/5*2+(O274-N274)/4*1</f>
        <v>0</v>
      </c>
      <c r="R274" s="441"/>
      <c r="S274" s="441"/>
      <c r="T274" s="441">
        <v>-0.70938000000000001</v>
      </c>
      <c r="U274" s="441">
        <v>-0.70938000000000001</v>
      </c>
      <c r="V274" s="441"/>
      <c r="W274" s="600"/>
    </row>
    <row r="275" spans="1:259" s="24" customFormat="1" ht="60" x14ac:dyDescent="0.25">
      <c r="A275" s="13">
        <v>1</v>
      </c>
      <c r="B275" s="45" t="s">
        <v>73</v>
      </c>
      <c r="C275" s="298">
        <v>2870</v>
      </c>
      <c r="D275" s="299">
        <f t="shared" ref="D275:D276" si="733">ROUND(C275/7*5,0)</f>
        <v>2050</v>
      </c>
      <c r="E275" s="298">
        <v>1973</v>
      </c>
      <c r="F275" s="298">
        <f>E275/D275*100</f>
        <v>96.243902439024382</v>
      </c>
      <c r="G275" s="441">
        <v>16811.920050000001</v>
      </c>
      <c r="H275" s="441">
        <v>16811.920050000001</v>
      </c>
      <c r="I275" s="441">
        <v>16811.920050000001</v>
      </c>
      <c r="J275" s="441">
        <v>4202.9800125000002</v>
      </c>
      <c r="K275" s="441">
        <v>4202.9800125000002</v>
      </c>
      <c r="L275" s="441">
        <v>4202.9800125000002</v>
      </c>
      <c r="M275" s="441">
        <v>4202.9800125000002</v>
      </c>
      <c r="N275" s="441">
        <v>4202.9800125000002</v>
      </c>
      <c r="O275" s="441">
        <v>9807.2246099999993</v>
      </c>
      <c r="P275" s="441">
        <v>9341.7638999999981</v>
      </c>
      <c r="Q275" s="614">
        <f t="shared" ref="Q275:Q276" si="734">G275/12*$B$3+(H275-G275)/11*9+(I275-H275)/10*8+(J275-I275)/9*7+(K275-J275)/8*6+(L275-K275)/7*4+(M275-L275)/6*4+(N275-M275)/5*3+(O275-N275)/4*2+(P275-O275)/3*1</f>
        <v>6849.9487412499993</v>
      </c>
      <c r="R275" s="441">
        <f t="shared" si="731"/>
        <v>8553.2516800000012</v>
      </c>
      <c r="S275" s="441">
        <f t="shared" si="722"/>
        <v>1703.3029387500019</v>
      </c>
      <c r="T275" s="441">
        <v>-4.85121</v>
      </c>
      <c r="U275" s="441">
        <v>8548.4004700000005</v>
      </c>
      <c r="V275" s="441">
        <f t="shared" si="723"/>
        <v>124.86592240454017</v>
      </c>
      <c r="W275" s="600"/>
    </row>
    <row r="276" spans="1:259" s="24" customFormat="1" ht="45.75" thickBot="1" x14ac:dyDescent="0.3">
      <c r="A276" s="13">
        <v>1</v>
      </c>
      <c r="B276" s="45" t="s">
        <v>63</v>
      </c>
      <c r="C276" s="298">
        <v>2033</v>
      </c>
      <c r="D276" s="299">
        <f t="shared" si="733"/>
        <v>1452</v>
      </c>
      <c r="E276" s="298">
        <v>308</v>
      </c>
      <c r="F276" s="298">
        <f>E276/D276*100</f>
        <v>21.212121212121211</v>
      </c>
      <c r="G276" s="441">
        <v>5653.8948</v>
      </c>
      <c r="H276" s="441">
        <v>5653.8948</v>
      </c>
      <c r="I276" s="441">
        <v>5653.8948</v>
      </c>
      <c r="J276" s="441">
        <v>1413.4737</v>
      </c>
      <c r="K276" s="441">
        <v>1413.4737</v>
      </c>
      <c r="L276" s="441">
        <v>1413.4737</v>
      </c>
      <c r="M276" s="441">
        <v>1413.4737</v>
      </c>
      <c r="N276" s="441">
        <v>1413.4737</v>
      </c>
      <c r="O276" s="441">
        <v>3298.1052999999997</v>
      </c>
      <c r="P276" s="441">
        <v>3140.5377399999998</v>
      </c>
      <c r="Q276" s="614">
        <f t="shared" si="734"/>
        <v>2303.2669800000003</v>
      </c>
      <c r="R276" s="441">
        <f t="shared" si="731"/>
        <v>477.01888000000002</v>
      </c>
      <c r="S276" s="441">
        <f t="shared" si="722"/>
        <v>-1826.2481000000002</v>
      </c>
      <c r="T276" s="441">
        <v>0</v>
      </c>
      <c r="U276" s="441">
        <v>477.01888000000002</v>
      </c>
      <c r="V276" s="441">
        <f t="shared" si="723"/>
        <v>20.710533522258022</v>
      </c>
      <c r="W276" s="600"/>
    </row>
    <row r="277" spans="1:259" s="24" customFormat="1" ht="15.75" thickBot="1" x14ac:dyDescent="0.3">
      <c r="A277" s="13">
        <v>1</v>
      </c>
      <c r="B277" s="115" t="s">
        <v>3</v>
      </c>
      <c r="C277" s="345"/>
      <c r="D277" s="345"/>
      <c r="E277" s="345"/>
      <c r="F277" s="345"/>
      <c r="G277" s="461">
        <f>G272+G267</f>
        <v>41609.701010000004</v>
      </c>
      <c r="H277" s="461">
        <f>H272+H267</f>
        <v>41609.701010000004</v>
      </c>
      <c r="I277" s="461">
        <f>I272+I267</f>
        <v>41609.701010000004</v>
      </c>
      <c r="J277" s="461">
        <f t="shared" ref="J277:O277" si="735">J272+J267</f>
        <v>10402.425252500001</v>
      </c>
      <c r="K277" s="461">
        <f t="shared" ref="K277:N277" si="736">K272+K267</f>
        <v>10402.425252500001</v>
      </c>
      <c r="L277" s="461">
        <f t="shared" si="736"/>
        <v>10402.425252500001</v>
      </c>
      <c r="M277" s="461">
        <f t="shared" si="736"/>
        <v>10402.425252500001</v>
      </c>
      <c r="N277" s="461">
        <f t="shared" si="736"/>
        <v>10402.425252500001</v>
      </c>
      <c r="O277" s="461">
        <f t="shared" si="735"/>
        <v>24272.325570000001</v>
      </c>
      <c r="P277" s="461">
        <f t="shared" ref="P277" si="737">P272+P267</f>
        <v>23116.037609999999</v>
      </c>
      <c r="Q277" s="461">
        <f t="shared" ref="Q277:U277" si="738">Q272+Q267</f>
        <v>16951.94609125</v>
      </c>
      <c r="R277" s="461">
        <f t="shared" si="738"/>
        <v>17678.74523</v>
      </c>
      <c r="S277" s="461">
        <f t="shared" si="738"/>
        <v>726.79913875000079</v>
      </c>
      <c r="T277" s="461">
        <f t="shared" si="738"/>
        <v>-19.917540000000002</v>
      </c>
      <c r="U277" s="461">
        <f t="shared" si="738"/>
        <v>17658.827689999998</v>
      </c>
      <c r="V277" s="461">
        <f t="shared" si="723"/>
        <v>104.28740827063596</v>
      </c>
      <c r="W277" s="600"/>
    </row>
    <row r="278" spans="1:259" x14ac:dyDescent="0.25">
      <c r="A278" s="13">
        <v>1</v>
      </c>
      <c r="B278" s="153" t="s">
        <v>41</v>
      </c>
      <c r="C278" s="553"/>
      <c r="D278" s="553"/>
      <c r="E278" s="553"/>
      <c r="F278" s="553"/>
      <c r="G278" s="554"/>
      <c r="H278" s="554"/>
      <c r="I278" s="554"/>
      <c r="J278" s="554"/>
      <c r="K278" s="554"/>
      <c r="L278" s="554"/>
      <c r="M278" s="554"/>
      <c r="N278" s="554"/>
      <c r="O278" s="554"/>
      <c r="P278" s="554"/>
      <c r="Q278" s="554"/>
      <c r="R278" s="554"/>
      <c r="S278" s="554">
        <f t="shared" si="722"/>
        <v>0</v>
      </c>
      <c r="T278" s="554"/>
      <c r="U278" s="554"/>
      <c r="V278" s="554"/>
      <c r="W278" s="600"/>
    </row>
    <row r="279" spans="1:259" s="6" customFormat="1" ht="30" x14ac:dyDescent="0.25">
      <c r="A279" s="13">
        <v>1</v>
      </c>
      <c r="B279" s="147" t="s">
        <v>74</v>
      </c>
      <c r="C279" s="555">
        <f t="shared" ref="C279:V279" si="739">C267</f>
        <v>2738</v>
      </c>
      <c r="D279" s="555">
        <f t="shared" si="739"/>
        <v>1956</v>
      </c>
      <c r="E279" s="555">
        <f t="shared" si="739"/>
        <v>2420</v>
      </c>
      <c r="F279" s="555">
        <f t="shared" si="739"/>
        <v>123.72188139059305</v>
      </c>
      <c r="G279" s="556">
        <f t="shared" si="739"/>
        <v>16315.886159999998</v>
      </c>
      <c r="H279" s="556">
        <f t="shared" ref="H279:I279" si="740">H267</f>
        <v>16315.886159999998</v>
      </c>
      <c r="I279" s="556">
        <f t="shared" si="740"/>
        <v>16315.886159999998</v>
      </c>
      <c r="J279" s="556">
        <f t="shared" ref="J279:O279" si="741">J267</f>
        <v>4078.9715399999995</v>
      </c>
      <c r="K279" s="556">
        <f t="shared" ref="K279:N279" si="742">K267</f>
        <v>4078.9715399999995</v>
      </c>
      <c r="L279" s="556">
        <f t="shared" si="742"/>
        <v>4078.9715399999995</v>
      </c>
      <c r="M279" s="556">
        <f t="shared" si="742"/>
        <v>4078.9715399999995</v>
      </c>
      <c r="N279" s="556">
        <f t="shared" si="742"/>
        <v>4078.9715399999995</v>
      </c>
      <c r="O279" s="556">
        <f t="shared" si="741"/>
        <v>9517.6002600000011</v>
      </c>
      <c r="P279" s="556">
        <f t="shared" ref="P279" si="743">P267</f>
        <v>9063.5245700000014</v>
      </c>
      <c r="Q279" s="556">
        <f t="shared" si="739"/>
        <v>6646.9273366666675</v>
      </c>
      <c r="R279" s="556">
        <f t="shared" si="739"/>
        <v>8194.6794499999996</v>
      </c>
      <c r="S279" s="556">
        <f t="shared" si="739"/>
        <v>1547.7521133333325</v>
      </c>
      <c r="T279" s="556">
        <f t="shared" si="739"/>
        <v>-14.356950000000001</v>
      </c>
      <c r="U279" s="556">
        <f t="shared" si="739"/>
        <v>8180.3225000000002</v>
      </c>
      <c r="V279" s="556">
        <f t="shared" si="739"/>
        <v>123.28522691673514</v>
      </c>
      <c r="W279" s="600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  <c r="BA279" s="8"/>
      <c r="BB279" s="8"/>
      <c r="BC279" s="8"/>
      <c r="BD279" s="8"/>
      <c r="BE279" s="8"/>
      <c r="BF279" s="8"/>
      <c r="BG279" s="8"/>
      <c r="BH279" s="8"/>
      <c r="BI279" s="8"/>
      <c r="BJ279" s="8"/>
      <c r="BK279" s="8"/>
      <c r="BL279" s="8"/>
      <c r="BM279" s="8"/>
      <c r="BN279" s="8"/>
      <c r="BO279" s="8"/>
      <c r="BP279" s="8"/>
      <c r="BQ279" s="8"/>
      <c r="BR279" s="8"/>
      <c r="BS279" s="8"/>
      <c r="BT279" s="8"/>
      <c r="BU279" s="8"/>
      <c r="BV279" s="8"/>
      <c r="BW279" s="8"/>
      <c r="BX279" s="8"/>
      <c r="BY279" s="8"/>
      <c r="BZ279" s="8"/>
      <c r="CA279" s="8"/>
      <c r="CB279" s="8"/>
      <c r="CC279" s="8"/>
      <c r="CD279" s="8"/>
      <c r="CE279" s="8"/>
      <c r="CF279" s="8"/>
      <c r="CG279" s="8"/>
      <c r="CH279" s="8"/>
      <c r="CI279" s="8"/>
      <c r="CJ279" s="8"/>
      <c r="CK279" s="8"/>
      <c r="CL279" s="8"/>
      <c r="CM279" s="8"/>
      <c r="CN279" s="8"/>
      <c r="CO279" s="8"/>
      <c r="CP279" s="8"/>
      <c r="CQ279" s="8"/>
      <c r="CR279" s="8"/>
      <c r="CS279" s="8"/>
      <c r="CT279" s="8"/>
      <c r="CU279" s="8"/>
      <c r="CV279" s="8"/>
      <c r="CW279" s="8"/>
      <c r="CX279" s="8"/>
      <c r="CY279" s="8"/>
      <c r="CZ279" s="8"/>
      <c r="DA279" s="8"/>
      <c r="DB279" s="8"/>
      <c r="DC279" s="8"/>
      <c r="DD279" s="8"/>
      <c r="DE279" s="8"/>
      <c r="DF279" s="8"/>
      <c r="DG279" s="8"/>
      <c r="DH279" s="8"/>
      <c r="DI279" s="8"/>
      <c r="DJ279" s="8"/>
      <c r="DK279" s="8"/>
      <c r="DL279" s="8"/>
      <c r="DM279" s="8"/>
      <c r="DN279" s="8"/>
      <c r="DO279" s="8"/>
      <c r="DP279" s="8"/>
      <c r="DQ279" s="8"/>
      <c r="DR279" s="8"/>
      <c r="DS279" s="8"/>
      <c r="DT279" s="8"/>
      <c r="DU279" s="8"/>
      <c r="DV279" s="8"/>
      <c r="DW279" s="8"/>
      <c r="DX279" s="8"/>
      <c r="DY279" s="8"/>
      <c r="DZ279" s="8"/>
      <c r="EA279" s="8"/>
      <c r="EB279" s="8"/>
      <c r="EC279" s="8"/>
      <c r="ED279" s="8"/>
      <c r="EE279" s="8"/>
      <c r="EF279" s="8"/>
      <c r="EG279" s="8"/>
      <c r="EH279" s="8"/>
      <c r="EI279" s="8"/>
      <c r="EJ279" s="8"/>
      <c r="EK279" s="8"/>
      <c r="EL279" s="8"/>
      <c r="EM279" s="8"/>
      <c r="EN279" s="8"/>
      <c r="EO279" s="8"/>
      <c r="EP279" s="8"/>
      <c r="EQ279" s="8"/>
      <c r="ER279" s="8"/>
      <c r="ES279" s="8"/>
      <c r="ET279" s="8"/>
      <c r="EU279" s="8"/>
      <c r="EV279" s="8"/>
      <c r="EW279" s="8"/>
      <c r="EX279" s="8"/>
      <c r="EY279" s="8"/>
      <c r="EZ279" s="8"/>
      <c r="FA279" s="8"/>
      <c r="FB279" s="8"/>
      <c r="FC279" s="8"/>
      <c r="FD279" s="8"/>
      <c r="FE279" s="8"/>
      <c r="FF279" s="8"/>
      <c r="FG279" s="8"/>
      <c r="FH279" s="8"/>
      <c r="FI279" s="8"/>
      <c r="FJ279" s="8"/>
      <c r="FK279" s="8"/>
      <c r="FL279" s="8"/>
      <c r="FM279" s="8"/>
      <c r="FN279" s="8"/>
      <c r="FO279" s="8"/>
      <c r="FP279" s="8"/>
      <c r="FQ279" s="8"/>
      <c r="FR279" s="8"/>
      <c r="FS279" s="8"/>
      <c r="FT279" s="8"/>
      <c r="FU279" s="8"/>
      <c r="FV279" s="8"/>
      <c r="FW279" s="8"/>
      <c r="FX279" s="8"/>
      <c r="FY279" s="8"/>
      <c r="FZ279" s="8"/>
      <c r="GA279" s="8"/>
      <c r="GB279" s="8"/>
      <c r="GC279" s="8"/>
      <c r="GD279" s="8"/>
      <c r="GE279" s="8"/>
      <c r="GF279" s="8"/>
      <c r="GG279" s="8"/>
      <c r="GH279" s="8"/>
      <c r="GI279" s="8"/>
      <c r="GJ279" s="8"/>
      <c r="GK279" s="8"/>
      <c r="GL279" s="8"/>
      <c r="GM279" s="8"/>
      <c r="GN279" s="8"/>
      <c r="GO279" s="8"/>
      <c r="GP279" s="8"/>
      <c r="GQ279" s="8"/>
      <c r="GR279" s="8"/>
      <c r="GS279" s="8"/>
      <c r="GT279" s="8"/>
      <c r="GU279" s="8"/>
      <c r="GV279" s="8"/>
      <c r="GW279" s="8"/>
      <c r="GX279" s="8"/>
      <c r="GY279" s="8"/>
      <c r="GZ279" s="8"/>
      <c r="HA279" s="8"/>
      <c r="HB279" s="8"/>
      <c r="HC279" s="8"/>
      <c r="HD279" s="8"/>
      <c r="HE279" s="8"/>
      <c r="HF279" s="8"/>
      <c r="HG279" s="8"/>
      <c r="HH279" s="8"/>
      <c r="HI279" s="8"/>
      <c r="HJ279" s="8"/>
      <c r="HK279" s="8"/>
      <c r="HL279" s="8"/>
      <c r="HM279" s="8"/>
      <c r="HN279" s="8"/>
      <c r="HO279" s="8"/>
      <c r="HP279" s="8"/>
      <c r="HQ279" s="8"/>
      <c r="HR279" s="8"/>
      <c r="HS279" s="8"/>
      <c r="HT279" s="8"/>
      <c r="HU279" s="8"/>
      <c r="HV279" s="8"/>
      <c r="HW279" s="8"/>
      <c r="HX279" s="8"/>
      <c r="HY279" s="8"/>
      <c r="HZ279" s="8"/>
      <c r="IA279" s="8"/>
      <c r="IB279" s="8"/>
      <c r="IC279" s="8"/>
      <c r="ID279" s="8"/>
      <c r="IE279" s="8"/>
      <c r="IF279" s="8"/>
      <c r="IG279" s="8"/>
      <c r="IH279" s="8"/>
      <c r="II279" s="8"/>
      <c r="IJ279" s="8"/>
      <c r="IK279" s="8"/>
      <c r="IL279" s="8"/>
      <c r="IM279" s="8"/>
      <c r="IN279" s="8"/>
      <c r="IO279" s="8"/>
      <c r="IP279" s="8"/>
      <c r="IQ279" s="8"/>
      <c r="IR279" s="8"/>
      <c r="IS279" s="8"/>
      <c r="IT279" s="8"/>
      <c r="IU279" s="8"/>
      <c r="IV279" s="8"/>
      <c r="IW279" s="8"/>
      <c r="IX279" s="8"/>
      <c r="IY279" s="8"/>
    </row>
    <row r="280" spans="1:259" s="6" customFormat="1" ht="30" x14ac:dyDescent="0.25">
      <c r="A280" s="13">
        <v>1</v>
      </c>
      <c r="B280" s="83" t="s">
        <v>43</v>
      </c>
      <c r="C280" s="555">
        <f t="shared" ref="C280:V280" si="744">C268</f>
        <v>2000</v>
      </c>
      <c r="D280" s="555">
        <f t="shared" si="744"/>
        <v>1429</v>
      </c>
      <c r="E280" s="555">
        <f t="shared" si="744"/>
        <v>1618</v>
      </c>
      <c r="F280" s="555">
        <f t="shared" si="744"/>
        <v>113.22603219034291</v>
      </c>
      <c r="G280" s="556">
        <f t="shared" si="744"/>
        <v>12348</v>
      </c>
      <c r="H280" s="556">
        <f t="shared" ref="H280:I280" si="745">H268</f>
        <v>12348</v>
      </c>
      <c r="I280" s="556">
        <f t="shared" si="745"/>
        <v>12348</v>
      </c>
      <c r="J280" s="556">
        <f t="shared" ref="J280:O280" si="746">J268</f>
        <v>3087</v>
      </c>
      <c r="K280" s="556">
        <f t="shared" ref="K280:N280" si="747">K268</f>
        <v>3087</v>
      </c>
      <c r="L280" s="556">
        <f t="shared" si="747"/>
        <v>3087</v>
      </c>
      <c r="M280" s="556">
        <f t="shared" si="747"/>
        <v>3087</v>
      </c>
      <c r="N280" s="556">
        <f t="shared" si="747"/>
        <v>3087</v>
      </c>
      <c r="O280" s="556">
        <f t="shared" si="746"/>
        <v>7200.4301100000002</v>
      </c>
      <c r="P280" s="556">
        <f t="shared" ref="P280" si="748">P268</f>
        <v>6857.4301100000002</v>
      </c>
      <c r="Q280" s="556">
        <f t="shared" si="744"/>
        <v>5029.3817216666675</v>
      </c>
      <c r="R280" s="556">
        <f t="shared" si="744"/>
        <v>5481.4657699999998</v>
      </c>
      <c r="S280" s="556">
        <f t="shared" si="744"/>
        <v>452.08404833333225</v>
      </c>
      <c r="T280" s="556">
        <f t="shared" si="744"/>
        <v>-14.356950000000001</v>
      </c>
      <c r="U280" s="556">
        <f t="shared" si="744"/>
        <v>5467.1088199999995</v>
      </c>
      <c r="V280" s="556">
        <f t="shared" si="744"/>
        <v>108.98885933405585</v>
      </c>
      <c r="W280" s="600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  <c r="BA280" s="8"/>
      <c r="BB280" s="8"/>
      <c r="BC280" s="8"/>
      <c r="BD280" s="8"/>
      <c r="BE280" s="8"/>
      <c r="BF280" s="8"/>
      <c r="BG280" s="8"/>
      <c r="BH280" s="8"/>
      <c r="BI280" s="8"/>
      <c r="BJ280" s="8"/>
      <c r="BK280" s="8"/>
      <c r="BL280" s="8"/>
      <c r="BM280" s="8"/>
      <c r="BN280" s="8"/>
      <c r="BO280" s="8"/>
      <c r="BP280" s="8"/>
      <c r="BQ280" s="8"/>
      <c r="BR280" s="8"/>
      <c r="BS280" s="8"/>
      <c r="BT280" s="8"/>
      <c r="BU280" s="8"/>
      <c r="BV280" s="8"/>
      <c r="BW280" s="8"/>
      <c r="BX280" s="8"/>
      <c r="BY280" s="8"/>
      <c r="BZ280" s="8"/>
      <c r="CA280" s="8"/>
      <c r="CB280" s="8"/>
      <c r="CC280" s="8"/>
      <c r="CD280" s="8"/>
      <c r="CE280" s="8"/>
      <c r="CF280" s="8"/>
      <c r="CG280" s="8"/>
      <c r="CH280" s="8"/>
      <c r="CI280" s="8"/>
      <c r="CJ280" s="8"/>
      <c r="CK280" s="8"/>
      <c r="CL280" s="8"/>
      <c r="CM280" s="8"/>
      <c r="CN280" s="8"/>
      <c r="CO280" s="8"/>
      <c r="CP280" s="8"/>
      <c r="CQ280" s="8"/>
      <c r="CR280" s="8"/>
      <c r="CS280" s="8"/>
      <c r="CT280" s="8"/>
      <c r="CU280" s="8"/>
      <c r="CV280" s="8"/>
      <c r="CW280" s="8"/>
      <c r="CX280" s="8"/>
      <c r="CY280" s="8"/>
      <c r="CZ280" s="8"/>
      <c r="DA280" s="8"/>
      <c r="DB280" s="8"/>
      <c r="DC280" s="8"/>
      <c r="DD280" s="8"/>
      <c r="DE280" s="8"/>
      <c r="DF280" s="8"/>
      <c r="DG280" s="8"/>
      <c r="DH280" s="8"/>
      <c r="DI280" s="8"/>
      <c r="DJ280" s="8"/>
      <c r="DK280" s="8"/>
      <c r="DL280" s="8"/>
      <c r="DM280" s="8"/>
      <c r="DN280" s="8"/>
      <c r="DO280" s="8"/>
      <c r="DP280" s="8"/>
      <c r="DQ280" s="8"/>
      <c r="DR280" s="8"/>
      <c r="DS280" s="8"/>
      <c r="DT280" s="8"/>
      <c r="DU280" s="8"/>
      <c r="DV280" s="8"/>
      <c r="DW280" s="8"/>
      <c r="DX280" s="8"/>
      <c r="DY280" s="8"/>
      <c r="DZ280" s="8"/>
      <c r="EA280" s="8"/>
      <c r="EB280" s="8"/>
      <c r="EC280" s="8"/>
      <c r="ED280" s="8"/>
      <c r="EE280" s="8"/>
      <c r="EF280" s="8"/>
      <c r="EG280" s="8"/>
      <c r="EH280" s="8"/>
      <c r="EI280" s="8"/>
      <c r="EJ280" s="8"/>
      <c r="EK280" s="8"/>
      <c r="EL280" s="8"/>
      <c r="EM280" s="8"/>
      <c r="EN280" s="8"/>
      <c r="EO280" s="8"/>
      <c r="EP280" s="8"/>
      <c r="EQ280" s="8"/>
      <c r="ER280" s="8"/>
      <c r="ES280" s="8"/>
      <c r="ET280" s="8"/>
      <c r="EU280" s="8"/>
      <c r="EV280" s="8"/>
      <c r="EW280" s="8"/>
      <c r="EX280" s="8"/>
      <c r="EY280" s="8"/>
      <c r="EZ280" s="8"/>
      <c r="FA280" s="8"/>
      <c r="FB280" s="8"/>
      <c r="FC280" s="8"/>
      <c r="FD280" s="8"/>
      <c r="FE280" s="8"/>
      <c r="FF280" s="8"/>
      <c r="FG280" s="8"/>
      <c r="FH280" s="8"/>
      <c r="FI280" s="8"/>
      <c r="FJ280" s="8"/>
      <c r="FK280" s="8"/>
      <c r="FL280" s="8"/>
      <c r="FM280" s="8"/>
      <c r="FN280" s="8"/>
      <c r="FO280" s="8"/>
      <c r="FP280" s="8"/>
      <c r="FQ280" s="8"/>
      <c r="FR280" s="8"/>
      <c r="FS280" s="8"/>
      <c r="FT280" s="8"/>
      <c r="FU280" s="8"/>
      <c r="FV280" s="8"/>
      <c r="FW280" s="8"/>
      <c r="FX280" s="8"/>
      <c r="FY280" s="8"/>
      <c r="FZ280" s="8"/>
      <c r="GA280" s="8"/>
      <c r="GB280" s="8"/>
      <c r="GC280" s="8"/>
      <c r="GD280" s="8"/>
      <c r="GE280" s="8"/>
      <c r="GF280" s="8"/>
      <c r="GG280" s="8"/>
      <c r="GH280" s="8"/>
      <c r="GI280" s="8"/>
      <c r="GJ280" s="8"/>
      <c r="GK280" s="8"/>
      <c r="GL280" s="8"/>
      <c r="GM280" s="8"/>
      <c r="GN280" s="8"/>
      <c r="GO280" s="8"/>
      <c r="GP280" s="8"/>
      <c r="GQ280" s="8"/>
      <c r="GR280" s="8"/>
      <c r="GS280" s="8"/>
      <c r="GT280" s="8"/>
      <c r="GU280" s="8"/>
      <c r="GV280" s="8"/>
      <c r="GW280" s="8"/>
      <c r="GX280" s="8"/>
      <c r="GY280" s="8"/>
      <c r="GZ280" s="8"/>
      <c r="HA280" s="8"/>
      <c r="HB280" s="8"/>
      <c r="HC280" s="8"/>
      <c r="HD280" s="8"/>
      <c r="HE280" s="8"/>
      <c r="HF280" s="8"/>
      <c r="HG280" s="8"/>
      <c r="HH280" s="8"/>
      <c r="HI280" s="8"/>
      <c r="HJ280" s="8"/>
      <c r="HK280" s="8"/>
      <c r="HL280" s="8"/>
      <c r="HM280" s="8"/>
      <c r="HN280" s="8"/>
      <c r="HO280" s="8"/>
      <c r="HP280" s="8"/>
      <c r="HQ280" s="8"/>
      <c r="HR280" s="8"/>
      <c r="HS280" s="8"/>
      <c r="HT280" s="8"/>
      <c r="HU280" s="8"/>
      <c r="HV280" s="8"/>
      <c r="HW280" s="8"/>
      <c r="HX280" s="8"/>
      <c r="HY280" s="8"/>
      <c r="HZ280" s="8"/>
      <c r="IA280" s="8"/>
      <c r="IB280" s="8"/>
      <c r="IC280" s="8"/>
      <c r="ID280" s="8"/>
      <c r="IE280" s="8"/>
      <c r="IF280" s="8"/>
      <c r="IG280" s="8"/>
      <c r="IH280" s="8"/>
      <c r="II280" s="8"/>
      <c r="IJ280" s="8"/>
      <c r="IK280" s="8"/>
      <c r="IL280" s="8"/>
      <c r="IM280" s="8"/>
      <c r="IN280" s="8"/>
      <c r="IO280" s="8"/>
      <c r="IP280" s="8"/>
      <c r="IQ280" s="8"/>
      <c r="IR280" s="8"/>
      <c r="IS280" s="8"/>
      <c r="IT280" s="8"/>
      <c r="IU280" s="8"/>
      <c r="IV280" s="8"/>
      <c r="IW280" s="8"/>
      <c r="IX280" s="8"/>
      <c r="IY280" s="8"/>
    </row>
    <row r="281" spans="1:259" s="6" customFormat="1" ht="30" x14ac:dyDescent="0.25">
      <c r="A281" s="13">
        <v>1</v>
      </c>
      <c r="B281" s="83" t="s">
        <v>44</v>
      </c>
      <c r="C281" s="555">
        <f t="shared" ref="C281:V281" si="749">C269</f>
        <v>600</v>
      </c>
      <c r="D281" s="555">
        <f t="shared" si="749"/>
        <v>429</v>
      </c>
      <c r="E281" s="555">
        <f t="shared" si="749"/>
        <v>611</v>
      </c>
      <c r="F281" s="555">
        <f t="shared" si="749"/>
        <v>142.42424242424244</v>
      </c>
      <c r="G281" s="556">
        <f t="shared" si="749"/>
        <v>2055.8879999999999</v>
      </c>
      <c r="H281" s="556">
        <f t="shared" ref="H281:I281" si="750">H269</f>
        <v>2055.8879999999999</v>
      </c>
      <c r="I281" s="556">
        <f t="shared" si="750"/>
        <v>2055.8879999999999</v>
      </c>
      <c r="J281" s="556">
        <f t="shared" ref="J281:O281" si="751">J269</f>
        <v>513.97199999999998</v>
      </c>
      <c r="K281" s="556">
        <f t="shared" ref="K281:N281" si="752">K269</f>
        <v>513.97199999999998</v>
      </c>
      <c r="L281" s="556">
        <f t="shared" si="752"/>
        <v>513.97199999999998</v>
      </c>
      <c r="M281" s="556">
        <f t="shared" si="752"/>
        <v>513.97199999999998</v>
      </c>
      <c r="N281" s="556">
        <f t="shared" si="752"/>
        <v>513.97199999999998</v>
      </c>
      <c r="O281" s="556">
        <f t="shared" si="751"/>
        <v>1199.268</v>
      </c>
      <c r="P281" s="556">
        <f t="shared" ref="P281" si="753">P269</f>
        <v>1142.1600000000001</v>
      </c>
      <c r="Q281" s="556">
        <f t="shared" si="749"/>
        <v>837.58400000000006</v>
      </c>
      <c r="R281" s="556">
        <f t="shared" si="749"/>
        <v>1244.9108400000005</v>
      </c>
      <c r="S281" s="556">
        <f t="shared" si="749"/>
        <v>407.3268400000004</v>
      </c>
      <c r="T281" s="556">
        <f t="shared" si="749"/>
        <v>0</v>
      </c>
      <c r="U281" s="556">
        <f t="shared" si="749"/>
        <v>1244.9108400000005</v>
      </c>
      <c r="V281" s="556">
        <f t="shared" si="749"/>
        <v>148.6311629639535</v>
      </c>
      <c r="W281" s="600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  <c r="BA281" s="8"/>
      <c r="BB281" s="8"/>
      <c r="BC281" s="8"/>
      <c r="BD281" s="8"/>
      <c r="BE281" s="8"/>
      <c r="BF281" s="8"/>
      <c r="BG281" s="8"/>
      <c r="BH281" s="8"/>
      <c r="BI281" s="8"/>
      <c r="BJ281" s="8"/>
      <c r="BK281" s="8"/>
      <c r="BL281" s="8"/>
      <c r="BM281" s="8"/>
      <c r="BN281" s="8"/>
      <c r="BO281" s="8"/>
      <c r="BP281" s="8"/>
      <c r="BQ281" s="8"/>
      <c r="BR281" s="8"/>
      <c r="BS281" s="8"/>
      <c r="BT281" s="8"/>
      <c r="BU281" s="8"/>
      <c r="BV281" s="8"/>
      <c r="BW281" s="8"/>
      <c r="BX281" s="8"/>
      <c r="BY281" s="8"/>
      <c r="BZ281" s="8"/>
      <c r="CA281" s="8"/>
      <c r="CB281" s="8"/>
      <c r="CC281" s="8"/>
      <c r="CD281" s="8"/>
      <c r="CE281" s="8"/>
      <c r="CF281" s="8"/>
      <c r="CG281" s="8"/>
      <c r="CH281" s="8"/>
      <c r="CI281" s="8"/>
      <c r="CJ281" s="8"/>
      <c r="CK281" s="8"/>
      <c r="CL281" s="8"/>
      <c r="CM281" s="8"/>
      <c r="CN281" s="8"/>
      <c r="CO281" s="8"/>
      <c r="CP281" s="8"/>
      <c r="CQ281" s="8"/>
      <c r="CR281" s="8"/>
      <c r="CS281" s="8"/>
      <c r="CT281" s="8"/>
      <c r="CU281" s="8"/>
      <c r="CV281" s="8"/>
      <c r="CW281" s="8"/>
      <c r="CX281" s="8"/>
      <c r="CY281" s="8"/>
      <c r="CZ281" s="8"/>
      <c r="DA281" s="8"/>
      <c r="DB281" s="8"/>
      <c r="DC281" s="8"/>
      <c r="DD281" s="8"/>
      <c r="DE281" s="8"/>
      <c r="DF281" s="8"/>
      <c r="DG281" s="8"/>
      <c r="DH281" s="8"/>
      <c r="DI281" s="8"/>
      <c r="DJ281" s="8"/>
      <c r="DK281" s="8"/>
      <c r="DL281" s="8"/>
      <c r="DM281" s="8"/>
      <c r="DN281" s="8"/>
      <c r="DO281" s="8"/>
      <c r="DP281" s="8"/>
      <c r="DQ281" s="8"/>
      <c r="DR281" s="8"/>
      <c r="DS281" s="8"/>
      <c r="DT281" s="8"/>
      <c r="DU281" s="8"/>
      <c r="DV281" s="8"/>
      <c r="DW281" s="8"/>
      <c r="DX281" s="8"/>
      <c r="DY281" s="8"/>
      <c r="DZ281" s="8"/>
      <c r="EA281" s="8"/>
      <c r="EB281" s="8"/>
      <c r="EC281" s="8"/>
      <c r="ED281" s="8"/>
      <c r="EE281" s="8"/>
      <c r="EF281" s="8"/>
      <c r="EG281" s="8"/>
      <c r="EH281" s="8"/>
      <c r="EI281" s="8"/>
      <c r="EJ281" s="8"/>
      <c r="EK281" s="8"/>
      <c r="EL281" s="8"/>
      <c r="EM281" s="8"/>
      <c r="EN281" s="8"/>
      <c r="EO281" s="8"/>
      <c r="EP281" s="8"/>
      <c r="EQ281" s="8"/>
      <c r="ER281" s="8"/>
      <c r="ES281" s="8"/>
      <c r="ET281" s="8"/>
      <c r="EU281" s="8"/>
      <c r="EV281" s="8"/>
      <c r="EW281" s="8"/>
      <c r="EX281" s="8"/>
      <c r="EY281" s="8"/>
      <c r="EZ281" s="8"/>
      <c r="FA281" s="8"/>
      <c r="FB281" s="8"/>
      <c r="FC281" s="8"/>
      <c r="FD281" s="8"/>
      <c r="FE281" s="8"/>
      <c r="FF281" s="8"/>
      <c r="FG281" s="8"/>
      <c r="FH281" s="8"/>
      <c r="FI281" s="8"/>
      <c r="FJ281" s="8"/>
      <c r="FK281" s="8"/>
      <c r="FL281" s="8"/>
      <c r="FM281" s="8"/>
      <c r="FN281" s="8"/>
      <c r="FO281" s="8"/>
      <c r="FP281" s="8"/>
      <c r="FQ281" s="8"/>
      <c r="FR281" s="8"/>
      <c r="FS281" s="8"/>
      <c r="FT281" s="8"/>
      <c r="FU281" s="8"/>
      <c r="FV281" s="8"/>
      <c r="FW281" s="8"/>
      <c r="FX281" s="8"/>
      <c r="FY281" s="8"/>
      <c r="FZ281" s="8"/>
      <c r="GA281" s="8"/>
      <c r="GB281" s="8"/>
      <c r="GC281" s="8"/>
      <c r="GD281" s="8"/>
      <c r="GE281" s="8"/>
      <c r="GF281" s="8"/>
      <c r="GG281" s="8"/>
      <c r="GH281" s="8"/>
      <c r="GI281" s="8"/>
      <c r="GJ281" s="8"/>
      <c r="GK281" s="8"/>
      <c r="GL281" s="8"/>
      <c r="GM281" s="8"/>
      <c r="GN281" s="8"/>
      <c r="GO281" s="8"/>
      <c r="GP281" s="8"/>
      <c r="GQ281" s="8"/>
      <c r="GR281" s="8"/>
      <c r="GS281" s="8"/>
      <c r="GT281" s="8"/>
      <c r="GU281" s="8"/>
      <c r="GV281" s="8"/>
      <c r="GW281" s="8"/>
      <c r="GX281" s="8"/>
      <c r="GY281" s="8"/>
      <c r="GZ281" s="8"/>
      <c r="HA281" s="8"/>
      <c r="HB281" s="8"/>
      <c r="HC281" s="8"/>
      <c r="HD281" s="8"/>
      <c r="HE281" s="8"/>
      <c r="HF281" s="8"/>
      <c r="HG281" s="8"/>
      <c r="HH281" s="8"/>
      <c r="HI281" s="8"/>
      <c r="HJ281" s="8"/>
      <c r="HK281" s="8"/>
      <c r="HL281" s="8"/>
      <c r="HM281" s="8"/>
      <c r="HN281" s="8"/>
      <c r="HO281" s="8"/>
      <c r="HP281" s="8"/>
      <c r="HQ281" s="8"/>
      <c r="HR281" s="8"/>
      <c r="HS281" s="8"/>
      <c r="HT281" s="8"/>
      <c r="HU281" s="8"/>
      <c r="HV281" s="8"/>
      <c r="HW281" s="8"/>
      <c r="HX281" s="8"/>
      <c r="HY281" s="8"/>
      <c r="HZ281" s="8"/>
      <c r="IA281" s="8"/>
      <c r="IB281" s="8"/>
      <c r="IC281" s="8"/>
      <c r="ID281" s="8"/>
      <c r="IE281" s="8"/>
      <c r="IF281" s="8"/>
      <c r="IG281" s="8"/>
      <c r="IH281" s="8"/>
      <c r="II281" s="8"/>
      <c r="IJ281" s="8"/>
      <c r="IK281" s="8"/>
      <c r="IL281" s="8"/>
      <c r="IM281" s="8"/>
      <c r="IN281" s="8"/>
      <c r="IO281" s="8"/>
      <c r="IP281" s="8"/>
      <c r="IQ281" s="8"/>
      <c r="IR281" s="8"/>
      <c r="IS281" s="8"/>
      <c r="IT281" s="8"/>
      <c r="IU281" s="8"/>
      <c r="IV281" s="8"/>
      <c r="IW281" s="8"/>
      <c r="IX281" s="8"/>
      <c r="IY281" s="8"/>
    </row>
    <row r="282" spans="1:259" s="6" customFormat="1" ht="30" x14ac:dyDescent="0.25">
      <c r="A282" s="13">
        <v>1</v>
      </c>
      <c r="B282" s="83" t="s">
        <v>68</v>
      </c>
      <c r="C282" s="555">
        <f t="shared" ref="C282:V282" si="754">C270</f>
        <v>48</v>
      </c>
      <c r="D282" s="555">
        <f t="shared" si="754"/>
        <v>34</v>
      </c>
      <c r="E282" s="555">
        <f t="shared" si="754"/>
        <v>83</v>
      </c>
      <c r="F282" s="555">
        <f t="shared" si="754"/>
        <v>244.11764705882354</v>
      </c>
      <c r="G282" s="556">
        <f t="shared" si="754"/>
        <v>663.03161999999998</v>
      </c>
      <c r="H282" s="556">
        <f t="shared" ref="H282:I282" si="755">H270</f>
        <v>663.03161999999998</v>
      </c>
      <c r="I282" s="556">
        <f t="shared" si="755"/>
        <v>663.03161999999998</v>
      </c>
      <c r="J282" s="556">
        <f t="shared" ref="J282:O282" si="756">J270</f>
        <v>165.75790499999999</v>
      </c>
      <c r="K282" s="556">
        <f t="shared" ref="K282:N282" si="757">K270</f>
        <v>165.75790499999999</v>
      </c>
      <c r="L282" s="556">
        <f t="shared" si="757"/>
        <v>165.75790499999999</v>
      </c>
      <c r="M282" s="556">
        <f t="shared" si="757"/>
        <v>165.75790499999999</v>
      </c>
      <c r="N282" s="556">
        <f t="shared" si="757"/>
        <v>165.75790499999999</v>
      </c>
      <c r="O282" s="556">
        <f t="shared" si="756"/>
        <v>385.48349999999999</v>
      </c>
      <c r="P282" s="556">
        <f t="shared" ref="P282" si="758">P270</f>
        <v>370.06416000000002</v>
      </c>
      <c r="Q282" s="556">
        <f t="shared" si="754"/>
        <v>270.48092250000002</v>
      </c>
      <c r="R282" s="556">
        <f t="shared" si="754"/>
        <v>637.07318999999995</v>
      </c>
      <c r="S282" s="556">
        <f t="shared" si="754"/>
        <v>366.59226749999993</v>
      </c>
      <c r="T282" s="556">
        <f t="shared" si="754"/>
        <v>0</v>
      </c>
      <c r="U282" s="556">
        <f t="shared" si="754"/>
        <v>637.07318999999995</v>
      </c>
      <c r="V282" s="556">
        <f t="shared" si="754"/>
        <v>235.53350236743586</v>
      </c>
      <c r="W282" s="600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  <c r="BA282" s="8"/>
      <c r="BB282" s="8"/>
      <c r="BC282" s="8"/>
      <c r="BD282" s="8"/>
      <c r="BE282" s="8"/>
      <c r="BF282" s="8"/>
      <c r="BG282" s="8"/>
      <c r="BH282" s="8"/>
      <c r="BI282" s="8"/>
      <c r="BJ282" s="8"/>
      <c r="BK282" s="8"/>
      <c r="BL282" s="8"/>
      <c r="BM282" s="8"/>
      <c r="BN282" s="8"/>
      <c r="BO282" s="8"/>
      <c r="BP282" s="8"/>
      <c r="BQ282" s="8"/>
      <c r="BR282" s="8"/>
      <c r="BS282" s="8"/>
      <c r="BT282" s="8"/>
      <c r="BU282" s="8"/>
      <c r="BV282" s="8"/>
      <c r="BW282" s="8"/>
      <c r="BX282" s="8"/>
      <c r="BY282" s="8"/>
      <c r="BZ282" s="8"/>
      <c r="CA282" s="8"/>
      <c r="CB282" s="8"/>
      <c r="CC282" s="8"/>
      <c r="CD282" s="8"/>
      <c r="CE282" s="8"/>
      <c r="CF282" s="8"/>
      <c r="CG282" s="8"/>
      <c r="CH282" s="8"/>
      <c r="CI282" s="8"/>
      <c r="CJ282" s="8"/>
      <c r="CK282" s="8"/>
      <c r="CL282" s="8"/>
      <c r="CM282" s="8"/>
      <c r="CN282" s="8"/>
      <c r="CO282" s="8"/>
      <c r="CP282" s="8"/>
      <c r="CQ282" s="8"/>
      <c r="CR282" s="8"/>
      <c r="CS282" s="8"/>
      <c r="CT282" s="8"/>
      <c r="CU282" s="8"/>
      <c r="CV282" s="8"/>
      <c r="CW282" s="8"/>
      <c r="CX282" s="8"/>
      <c r="CY282" s="8"/>
      <c r="CZ282" s="8"/>
      <c r="DA282" s="8"/>
      <c r="DB282" s="8"/>
      <c r="DC282" s="8"/>
      <c r="DD282" s="8"/>
      <c r="DE282" s="8"/>
      <c r="DF282" s="8"/>
      <c r="DG282" s="8"/>
      <c r="DH282" s="8"/>
      <c r="DI282" s="8"/>
      <c r="DJ282" s="8"/>
      <c r="DK282" s="8"/>
      <c r="DL282" s="8"/>
      <c r="DM282" s="8"/>
      <c r="DN282" s="8"/>
      <c r="DO282" s="8"/>
      <c r="DP282" s="8"/>
      <c r="DQ282" s="8"/>
      <c r="DR282" s="8"/>
      <c r="DS282" s="8"/>
      <c r="DT282" s="8"/>
      <c r="DU282" s="8"/>
      <c r="DV282" s="8"/>
      <c r="DW282" s="8"/>
      <c r="DX282" s="8"/>
      <c r="DY282" s="8"/>
      <c r="DZ282" s="8"/>
      <c r="EA282" s="8"/>
      <c r="EB282" s="8"/>
      <c r="EC282" s="8"/>
      <c r="ED282" s="8"/>
      <c r="EE282" s="8"/>
      <c r="EF282" s="8"/>
      <c r="EG282" s="8"/>
      <c r="EH282" s="8"/>
      <c r="EI282" s="8"/>
      <c r="EJ282" s="8"/>
      <c r="EK282" s="8"/>
      <c r="EL282" s="8"/>
      <c r="EM282" s="8"/>
      <c r="EN282" s="8"/>
      <c r="EO282" s="8"/>
      <c r="EP282" s="8"/>
      <c r="EQ282" s="8"/>
      <c r="ER282" s="8"/>
      <c r="ES282" s="8"/>
      <c r="ET282" s="8"/>
      <c r="EU282" s="8"/>
      <c r="EV282" s="8"/>
      <c r="EW282" s="8"/>
      <c r="EX282" s="8"/>
      <c r="EY282" s="8"/>
      <c r="EZ282" s="8"/>
      <c r="FA282" s="8"/>
      <c r="FB282" s="8"/>
      <c r="FC282" s="8"/>
      <c r="FD282" s="8"/>
      <c r="FE282" s="8"/>
      <c r="FF282" s="8"/>
      <c r="FG282" s="8"/>
      <c r="FH282" s="8"/>
      <c r="FI282" s="8"/>
      <c r="FJ282" s="8"/>
      <c r="FK282" s="8"/>
      <c r="FL282" s="8"/>
      <c r="FM282" s="8"/>
      <c r="FN282" s="8"/>
      <c r="FO282" s="8"/>
      <c r="FP282" s="8"/>
      <c r="FQ282" s="8"/>
      <c r="FR282" s="8"/>
      <c r="FS282" s="8"/>
      <c r="FT282" s="8"/>
      <c r="FU282" s="8"/>
      <c r="FV282" s="8"/>
      <c r="FW282" s="8"/>
      <c r="FX282" s="8"/>
      <c r="FY282" s="8"/>
      <c r="FZ282" s="8"/>
      <c r="GA282" s="8"/>
      <c r="GB282" s="8"/>
      <c r="GC282" s="8"/>
      <c r="GD282" s="8"/>
      <c r="GE282" s="8"/>
      <c r="GF282" s="8"/>
      <c r="GG282" s="8"/>
      <c r="GH282" s="8"/>
      <c r="GI282" s="8"/>
      <c r="GJ282" s="8"/>
      <c r="GK282" s="8"/>
      <c r="GL282" s="8"/>
      <c r="GM282" s="8"/>
      <c r="GN282" s="8"/>
      <c r="GO282" s="8"/>
      <c r="GP282" s="8"/>
      <c r="GQ282" s="8"/>
      <c r="GR282" s="8"/>
      <c r="GS282" s="8"/>
      <c r="GT282" s="8"/>
      <c r="GU282" s="8"/>
      <c r="GV282" s="8"/>
      <c r="GW282" s="8"/>
      <c r="GX282" s="8"/>
      <c r="GY282" s="8"/>
      <c r="GZ282" s="8"/>
      <c r="HA282" s="8"/>
      <c r="HB282" s="8"/>
      <c r="HC282" s="8"/>
      <c r="HD282" s="8"/>
      <c r="HE282" s="8"/>
      <c r="HF282" s="8"/>
      <c r="HG282" s="8"/>
      <c r="HH282" s="8"/>
      <c r="HI282" s="8"/>
      <c r="HJ282" s="8"/>
      <c r="HK282" s="8"/>
      <c r="HL282" s="8"/>
      <c r="HM282" s="8"/>
      <c r="HN282" s="8"/>
      <c r="HO282" s="8"/>
      <c r="HP282" s="8"/>
      <c r="HQ282" s="8"/>
      <c r="HR282" s="8"/>
      <c r="HS282" s="8"/>
      <c r="HT282" s="8"/>
      <c r="HU282" s="8"/>
      <c r="HV282" s="8"/>
      <c r="HW282" s="8"/>
      <c r="HX282" s="8"/>
      <c r="HY282" s="8"/>
      <c r="HZ282" s="8"/>
      <c r="IA282" s="8"/>
      <c r="IB282" s="8"/>
      <c r="IC282" s="8"/>
      <c r="ID282" s="8"/>
      <c r="IE282" s="8"/>
      <c r="IF282" s="8"/>
      <c r="IG282" s="8"/>
      <c r="IH282" s="8"/>
      <c r="II282" s="8"/>
      <c r="IJ282" s="8"/>
      <c r="IK282" s="8"/>
      <c r="IL282" s="8"/>
      <c r="IM282" s="8"/>
      <c r="IN282" s="8"/>
      <c r="IO282" s="8"/>
      <c r="IP282" s="8"/>
      <c r="IQ282" s="8"/>
      <c r="IR282" s="8"/>
      <c r="IS282" s="8"/>
      <c r="IT282" s="8"/>
      <c r="IU282" s="8"/>
      <c r="IV282" s="8"/>
      <c r="IW282" s="8"/>
      <c r="IX282" s="8"/>
      <c r="IY282" s="8"/>
    </row>
    <row r="283" spans="1:259" s="6" customFormat="1" ht="30" x14ac:dyDescent="0.25">
      <c r="A283" s="13">
        <v>1</v>
      </c>
      <c r="B283" s="83" t="s">
        <v>69</v>
      </c>
      <c r="C283" s="555">
        <f t="shared" ref="C283:V283" si="759">C271</f>
        <v>90</v>
      </c>
      <c r="D283" s="555">
        <f t="shared" si="759"/>
        <v>64</v>
      </c>
      <c r="E283" s="555">
        <f t="shared" si="759"/>
        <v>108</v>
      </c>
      <c r="F283" s="555">
        <f t="shared" si="759"/>
        <v>168.75</v>
      </c>
      <c r="G283" s="556">
        <f t="shared" si="759"/>
        <v>1248.9665400000001</v>
      </c>
      <c r="H283" s="556">
        <f t="shared" ref="H283:I283" si="760">H271</f>
        <v>1248.9665400000001</v>
      </c>
      <c r="I283" s="556">
        <f t="shared" si="760"/>
        <v>1248.9665400000001</v>
      </c>
      <c r="J283" s="556">
        <f t="shared" ref="J283:O283" si="761">J271</f>
        <v>312.24163500000003</v>
      </c>
      <c r="K283" s="556">
        <f t="shared" ref="K283:N283" si="762">K271</f>
        <v>312.24163500000003</v>
      </c>
      <c r="L283" s="556">
        <f t="shared" si="762"/>
        <v>312.24163500000003</v>
      </c>
      <c r="M283" s="556">
        <f t="shared" si="762"/>
        <v>312.24163500000003</v>
      </c>
      <c r="N283" s="556">
        <f t="shared" si="762"/>
        <v>312.24163500000003</v>
      </c>
      <c r="O283" s="556">
        <f t="shared" si="761"/>
        <v>732.41865000000007</v>
      </c>
      <c r="P283" s="556">
        <f t="shared" ref="P283" si="763">P271</f>
        <v>693.87030000000004</v>
      </c>
      <c r="Q283" s="556">
        <f t="shared" si="759"/>
        <v>509.48069250000009</v>
      </c>
      <c r="R283" s="556">
        <f t="shared" si="759"/>
        <v>831.22964999999999</v>
      </c>
      <c r="S283" s="556">
        <f t="shared" si="759"/>
        <v>321.7489574999999</v>
      </c>
      <c r="T283" s="556">
        <f t="shared" si="759"/>
        <v>0</v>
      </c>
      <c r="U283" s="556">
        <f t="shared" si="759"/>
        <v>831.22964999999999</v>
      </c>
      <c r="V283" s="556">
        <f t="shared" si="759"/>
        <v>163.15233574822855</v>
      </c>
      <c r="W283" s="600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  <c r="BA283" s="8"/>
      <c r="BB283" s="8"/>
      <c r="BC283" s="8"/>
      <c r="BD283" s="8"/>
      <c r="BE283" s="8"/>
      <c r="BF283" s="8"/>
      <c r="BG283" s="8"/>
      <c r="BH283" s="8"/>
      <c r="BI283" s="8"/>
      <c r="BJ283" s="8"/>
      <c r="BK283" s="8"/>
      <c r="BL283" s="8"/>
      <c r="BM283" s="8"/>
      <c r="BN283" s="8"/>
      <c r="BO283" s="8"/>
      <c r="BP283" s="8"/>
      <c r="BQ283" s="8"/>
      <c r="BR283" s="8"/>
      <c r="BS283" s="8"/>
      <c r="BT283" s="8"/>
      <c r="BU283" s="8"/>
      <c r="BV283" s="8"/>
      <c r="BW283" s="8"/>
      <c r="BX283" s="8"/>
      <c r="BY283" s="8"/>
      <c r="BZ283" s="8"/>
      <c r="CA283" s="8"/>
      <c r="CB283" s="8"/>
      <c r="CC283" s="8"/>
      <c r="CD283" s="8"/>
      <c r="CE283" s="8"/>
      <c r="CF283" s="8"/>
      <c r="CG283" s="8"/>
      <c r="CH283" s="8"/>
      <c r="CI283" s="8"/>
      <c r="CJ283" s="8"/>
      <c r="CK283" s="8"/>
      <c r="CL283" s="8"/>
      <c r="CM283" s="8"/>
      <c r="CN283" s="8"/>
      <c r="CO283" s="8"/>
      <c r="CP283" s="8"/>
      <c r="CQ283" s="8"/>
      <c r="CR283" s="8"/>
      <c r="CS283" s="8"/>
      <c r="CT283" s="8"/>
      <c r="CU283" s="8"/>
      <c r="CV283" s="8"/>
      <c r="CW283" s="8"/>
      <c r="CX283" s="8"/>
      <c r="CY283" s="8"/>
      <c r="CZ283" s="8"/>
      <c r="DA283" s="8"/>
      <c r="DB283" s="8"/>
      <c r="DC283" s="8"/>
      <c r="DD283" s="8"/>
      <c r="DE283" s="8"/>
      <c r="DF283" s="8"/>
      <c r="DG283" s="8"/>
      <c r="DH283" s="8"/>
      <c r="DI283" s="8"/>
      <c r="DJ283" s="8"/>
      <c r="DK283" s="8"/>
      <c r="DL283" s="8"/>
      <c r="DM283" s="8"/>
      <c r="DN283" s="8"/>
      <c r="DO283" s="8"/>
      <c r="DP283" s="8"/>
      <c r="DQ283" s="8"/>
      <c r="DR283" s="8"/>
      <c r="DS283" s="8"/>
      <c r="DT283" s="8"/>
      <c r="DU283" s="8"/>
      <c r="DV283" s="8"/>
      <c r="DW283" s="8"/>
      <c r="DX283" s="8"/>
      <c r="DY283" s="8"/>
      <c r="DZ283" s="8"/>
      <c r="EA283" s="8"/>
      <c r="EB283" s="8"/>
      <c r="EC283" s="8"/>
      <c r="ED283" s="8"/>
      <c r="EE283" s="8"/>
      <c r="EF283" s="8"/>
      <c r="EG283" s="8"/>
      <c r="EH283" s="8"/>
      <c r="EI283" s="8"/>
      <c r="EJ283" s="8"/>
      <c r="EK283" s="8"/>
      <c r="EL283" s="8"/>
      <c r="EM283" s="8"/>
      <c r="EN283" s="8"/>
      <c r="EO283" s="8"/>
      <c r="EP283" s="8"/>
      <c r="EQ283" s="8"/>
      <c r="ER283" s="8"/>
      <c r="ES283" s="8"/>
      <c r="ET283" s="8"/>
      <c r="EU283" s="8"/>
      <c r="EV283" s="8"/>
      <c r="EW283" s="8"/>
      <c r="EX283" s="8"/>
      <c r="EY283" s="8"/>
      <c r="EZ283" s="8"/>
      <c r="FA283" s="8"/>
      <c r="FB283" s="8"/>
      <c r="FC283" s="8"/>
      <c r="FD283" s="8"/>
      <c r="FE283" s="8"/>
      <c r="FF283" s="8"/>
      <c r="FG283" s="8"/>
      <c r="FH283" s="8"/>
      <c r="FI283" s="8"/>
      <c r="FJ283" s="8"/>
      <c r="FK283" s="8"/>
      <c r="FL283" s="8"/>
      <c r="FM283" s="8"/>
      <c r="FN283" s="8"/>
      <c r="FO283" s="8"/>
      <c r="FP283" s="8"/>
      <c r="FQ283" s="8"/>
      <c r="FR283" s="8"/>
      <c r="FS283" s="8"/>
      <c r="FT283" s="8"/>
      <c r="FU283" s="8"/>
      <c r="FV283" s="8"/>
      <c r="FW283" s="8"/>
      <c r="FX283" s="8"/>
      <c r="FY283" s="8"/>
      <c r="FZ283" s="8"/>
      <c r="GA283" s="8"/>
      <c r="GB283" s="8"/>
      <c r="GC283" s="8"/>
      <c r="GD283" s="8"/>
      <c r="GE283" s="8"/>
      <c r="GF283" s="8"/>
      <c r="GG283" s="8"/>
      <c r="GH283" s="8"/>
      <c r="GI283" s="8"/>
      <c r="GJ283" s="8"/>
      <c r="GK283" s="8"/>
      <c r="GL283" s="8"/>
      <c r="GM283" s="8"/>
      <c r="GN283" s="8"/>
      <c r="GO283" s="8"/>
      <c r="GP283" s="8"/>
      <c r="GQ283" s="8"/>
      <c r="GR283" s="8"/>
      <c r="GS283" s="8"/>
      <c r="GT283" s="8"/>
      <c r="GU283" s="8"/>
      <c r="GV283" s="8"/>
      <c r="GW283" s="8"/>
      <c r="GX283" s="8"/>
      <c r="GY283" s="8"/>
      <c r="GZ283" s="8"/>
      <c r="HA283" s="8"/>
      <c r="HB283" s="8"/>
      <c r="HC283" s="8"/>
      <c r="HD283" s="8"/>
      <c r="HE283" s="8"/>
      <c r="HF283" s="8"/>
      <c r="HG283" s="8"/>
      <c r="HH283" s="8"/>
      <c r="HI283" s="8"/>
      <c r="HJ283" s="8"/>
      <c r="HK283" s="8"/>
      <c r="HL283" s="8"/>
      <c r="HM283" s="8"/>
      <c r="HN283" s="8"/>
      <c r="HO283" s="8"/>
      <c r="HP283" s="8"/>
      <c r="HQ283" s="8"/>
      <c r="HR283" s="8"/>
      <c r="HS283" s="8"/>
      <c r="HT283" s="8"/>
      <c r="HU283" s="8"/>
      <c r="HV283" s="8"/>
      <c r="HW283" s="8"/>
      <c r="HX283" s="8"/>
      <c r="HY283" s="8"/>
      <c r="HZ283" s="8"/>
      <c r="IA283" s="8"/>
      <c r="IB283" s="8"/>
      <c r="IC283" s="8"/>
      <c r="ID283" s="8"/>
      <c r="IE283" s="8"/>
      <c r="IF283" s="8"/>
      <c r="IG283" s="8"/>
      <c r="IH283" s="8"/>
      <c r="II283" s="8"/>
      <c r="IJ283" s="8"/>
      <c r="IK283" s="8"/>
      <c r="IL283" s="8"/>
      <c r="IM283" s="8"/>
      <c r="IN283" s="8"/>
      <c r="IO283" s="8"/>
      <c r="IP283" s="8"/>
      <c r="IQ283" s="8"/>
      <c r="IR283" s="8"/>
      <c r="IS283" s="8"/>
      <c r="IT283" s="8"/>
      <c r="IU283" s="8"/>
      <c r="IV283" s="8"/>
      <c r="IW283" s="8"/>
      <c r="IX283" s="8"/>
      <c r="IY283" s="8"/>
    </row>
    <row r="284" spans="1:259" s="6" customFormat="1" ht="30" x14ac:dyDescent="0.25">
      <c r="A284" s="13">
        <v>1</v>
      </c>
      <c r="B284" s="147" t="s">
        <v>66</v>
      </c>
      <c r="C284" s="555">
        <f t="shared" ref="C284:V284" si="764">C272</f>
        <v>6014</v>
      </c>
      <c r="D284" s="555">
        <f t="shared" si="764"/>
        <v>4296</v>
      </c>
      <c r="E284" s="555">
        <f t="shared" si="764"/>
        <v>2589</v>
      </c>
      <c r="F284" s="555">
        <f t="shared" si="764"/>
        <v>60.265363128491622</v>
      </c>
      <c r="G284" s="556">
        <f t="shared" si="764"/>
        <v>25293.814850000002</v>
      </c>
      <c r="H284" s="556">
        <f t="shared" ref="H284:I284" si="765">H272</f>
        <v>25293.814850000002</v>
      </c>
      <c r="I284" s="556">
        <f t="shared" si="765"/>
        <v>25293.814850000002</v>
      </c>
      <c r="J284" s="556">
        <f t="shared" ref="J284:O284" si="766">J272</f>
        <v>6323.4537125000006</v>
      </c>
      <c r="K284" s="556">
        <f t="shared" ref="K284:N284" si="767">K272</f>
        <v>6323.4537125000006</v>
      </c>
      <c r="L284" s="556">
        <f t="shared" si="767"/>
        <v>6323.4537125000006</v>
      </c>
      <c r="M284" s="556">
        <f t="shared" si="767"/>
        <v>6323.4537125000006</v>
      </c>
      <c r="N284" s="556">
        <f t="shared" si="767"/>
        <v>6323.4537125000006</v>
      </c>
      <c r="O284" s="556">
        <f t="shared" si="766"/>
        <v>14754.725309999998</v>
      </c>
      <c r="P284" s="556">
        <f t="shared" ref="P284" si="768">P272</f>
        <v>14052.513039999998</v>
      </c>
      <c r="Q284" s="556">
        <f t="shared" si="764"/>
        <v>10305.018754583332</v>
      </c>
      <c r="R284" s="556">
        <f t="shared" si="764"/>
        <v>9484.0657800000008</v>
      </c>
      <c r="S284" s="556">
        <f t="shared" si="764"/>
        <v>-820.95297458333175</v>
      </c>
      <c r="T284" s="556">
        <f t="shared" si="764"/>
        <v>-5.5605900000000004</v>
      </c>
      <c r="U284" s="556">
        <f t="shared" si="764"/>
        <v>9478.5051899999999</v>
      </c>
      <c r="V284" s="556">
        <f t="shared" si="764"/>
        <v>92.033464526998571</v>
      </c>
      <c r="W284" s="600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  <c r="BA284" s="8"/>
      <c r="BB284" s="8"/>
      <c r="BC284" s="8"/>
      <c r="BD284" s="8"/>
      <c r="BE284" s="8"/>
      <c r="BF284" s="8"/>
      <c r="BG284" s="8"/>
      <c r="BH284" s="8"/>
      <c r="BI284" s="8"/>
      <c r="BJ284" s="8"/>
      <c r="BK284" s="8"/>
      <c r="BL284" s="8"/>
      <c r="BM284" s="8"/>
      <c r="BN284" s="8"/>
      <c r="BO284" s="8"/>
      <c r="BP284" s="8"/>
      <c r="BQ284" s="8"/>
      <c r="BR284" s="8"/>
      <c r="BS284" s="8"/>
      <c r="BT284" s="8"/>
      <c r="BU284" s="8"/>
      <c r="BV284" s="8"/>
      <c r="BW284" s="8"/>
      <c r="BX284" s="8"/>
      <c r="BY284" s="8"/>
      <c r="BZ284" s="8"/>
      <c r="CA284" s="8"/>
      <c r="CB284" s="8"/>
      <c r="CC284" s="8"/>
      <c r="CD284" s="8"/>
      <c r="CE284" s="8"/>
      <c r="CF284" s="8"/>
      <c r="CG284" s="8"/>
      <c r="CH284" s="8"/>
      <c r="CI284" s="8"/>
      <c r="CJ284" s="8"/>
      <c r="CK284" s="8"/>
      <c r="CL284" s="8"/>
      <c r="CM284" s="8"/>
      <c r="CN284" s="8"/>
      <c r="CO284" s="8"/>
      <c r="CP284" s="8"/>
      <c r="CQ284" s="8"/>
      <c r="CR284" s="8"/>
      <c r="CS284" s="8"/>
      <c r="CT284" s="8"/>
      <c r="CU284" s="8"/>
      <c r="CV284" s="8"/>
      <c r="CW284" s="8"/>
      <c r="CX284" s="8"/>
      <c r="CY284" s="8"/>
      <c r="CZ284" s="8"/>
      <c r="DA284" s="8"/>
      <c r="DB284" s="8"/>
      <c r="DC284" s="8"/>
      <c r="DD284" s="8"/>
      <c r="DE284" s="8"/>
      <c r="DF284" s="8"/>
      <c r="DG284" s="8"/>
      <c r="DH284" s="8"/>
      <c r="DI284" s="8"/>
      <c r="DJ284" s="8"/>
      <c r="DK284" s="8"/>
      <c r="DL284" s="8"/>
      <c r="DM284" s="8"/>
      <c r="DN284" s="8"/>
      <c r="DO284" s="8"/>
      <c r="DP284" s="8"/>
      <c r="DQ284" s="8"/>
      <c r="DR284" s="8"/>
      <c r="DS284" s="8"/>
      <c r="DT284" s="8"/>
      <c r="DU284" s="8"/>
      <c r="DV284" s="8"/>
      <c r="DW284" s="8"/>
      <c r="DX284" s="8"/>
      <c r="DY284" s="8"/>
      <c r="DZ284" s="8"/>
      <c r="EA284" s="8"/>
      <c r="EB284" s="8"/>
      <c r="EC284" s="8"/>
      <c r="ED284" s="8"/>
      <c r="EE284" s="8"/>
      <c r="EF284" s="8"/>
      <c r="EG284" s="8"/>
      <c r="EH284" s="8"/>
      <c r="EI284" s="8"/>
      <c r="EJ284" s="8"/>
      <c r="EK284" s="8"/>
      <c r="EL284" s="8"/>
      <c r="EM284" s="8"/>
      <c r="EN284" s="8"/>
      <c r="EO284" s="8"/>
      <c r="EP284" s="8"/>
      <c r="EQ284" s="8"/>
      <c r="ER284" s="8"/>
      <c r="ES284" s="8"/>
      <c r="ET284" s="8"/>
      <c r="EU284" s="8"/>
      <c r="EV284" s="8"/>
      <c r="EW284" s="8"/>
      <c r="EX284" s="8"/>
      <c r="EY284" s="8"/>
      <c r="EZ284" s="8"/>
      <c r="FA284" s="8"/>
      <c r="FB284" s="8"/>
      <c r="FC284" s="8"/>
      <c r="FD284" s="8"/>
      <c r="FE284" s="8"/>
      <c r="FF284" s="8"/>
      <c r="FG284" s="8"/>
      <c r="FH284" s="8"/>
      <c r="FI284" s="8"/>
      <c r="FJ284" s="8"/>
      <c r="FK284" s="8"/>
      <c r="FL284" s="8"/>
      <c r="FM284" s="8"/>
      <c r="FN284" s="8"/>
      <c r="FO284" s="8"/>
      <c r="FP284" s="8"/>
      <c r="FQ284" s="8"/>
      <c r="FR284" s="8"/>
      <c r="FS284" s="8"/>
      <c r="FT284" s="8"/>
      <c r="FU284" s="8"/>
      <c r="FV284" s="8"/>
      <c r="FW284" s="8"/>
      <c r="FX284" s="8"/>
      <c r="FY284" s="8"/>
      <c r="FZ284" s="8"/>
      <c r="GA284" s="8"/>
      <c r="GB284" s="8"/>
      <c r="GC284" s="8"/>
      <c r="GD284" s="8"/>
      <c r="GE284" s="8"/>
      <c r="GF284" s="8"/>
      <c r="GG284" s="8"/>
      <c r="GH284" s="8"/>
      <c r="GI284" s="8"/>
      <c r="GJ284" s="8"/>
      <c r="GK284" s="8"/>
      <c r="GL284" s="8"/>
      <c r="GM284" s="8"/>
      <c r="GN284" s="8"/>
      <c r="GO284" s="8"/>
      <c r="GP284" s="8"/>
      <c r="GQ284" s="8"/>
      <c r="GR284" s="8"/>
      <c r="GS284" s="8"/>
      <c r="GT284" s="8"/>
      <c r="GU284" s="8"/>
      <c r="GV284" s="8"/>
      <c r="GW284" s="8"/>
      <c r="GX284" s="8"/>
      <c r="GY284" s="8"/>
      <c r="GZ284" s="8"/>
      <c r="HA284" s="8"/>
      <c r="HB284" s="8"/>
      <c r="HC284" s="8"/>
      <c r="HD284" s="8"/>
      <c r="HE284" s="8"/>
      <c r="HF284" s="8"/>
      <c r="HG284" s="8"/>
      <c r="HH284" s="8"/>
      <c r="HI284" s="8"/>
      <c r="HJ284" s="8"/>
      <c r="HK284" s="8"/>
      <c r="HL284" s="8"/>
      <c r="HM284" s="8"/>
      <c r="HN284" s="8"/>
      <c r="HO284" s="8"/>
      <c r="HP284" s="8"/>
      <c r="HQ284" s="8"/>
      <c r="HR284" s="8"/>
      <c r="HS284" s="8"/>
      <c r="HT284" s="8"/>
      <c r="HU284" s="8"/>
      <c r="HV284" s="8"/>
      <c r="HW284" s="8"/>
      <c r="HX284" s="8"/>
      <c r="HY284" s="8"/>
      <c r="HZ284" s="8"/>
      <c r="IA284" s="8"/>
      <c r="IB284" s="8"/>
      <c r="IC284" s="8"/>
      <c r="ID284" s="8"/>
      <c r="IE284" s="8"/>
      <c r="IF284" s="8"/>
      <c r="IG284" s="8"/>
      <c r="IH284" s="8"/>
      <c r="II284" s="8"/>
      <c r="IJ284" s="8"/>
      <c r="IK284" s="8"/>
      <c r="IL284" s="8"/>
      <c r="IM284" s="8"/>
      <c r="IN284" s="8"/>
      <c r="IO284" s="8"/>
      <c r="IP284" s="8"/>
      <c r="IQ284" s="8"/>
      <c r="IR284" s="8"/>
      <c r="IS284" s="8"/>
      <c r="IT284" s="8"/>
      <c r="IU284" s="8"/>
      <c r="IV284" s="8"/>
      <c r="IW284" s="8"/>
      <c r="IX284" s="8"/>
      <c r="IY284" s="8"/>
    </row>
    <row r="285" spans="1:259" s="6" customFormat="1" ht="30" x14ac:dyDescent="0.25">
      <c r="A285" s="13">
        <v>1</v>
      </c>
      <c r="B285" s="83" t="s">
        <v>62</v>
      </c>
      <c r="C285" s="555">
        <f t="shared" ref="C285:V285" si="769">C273</f>
        <v>1111</v>
      </c>
      <c r="D285" s="555">
        <f t="shared" si="769"/>
        <v>794</v>
      </c>
      <c r="E285" s="555">
        <f t="shared" si="769"/>
        <v>308</v>
      </c>
      <c r="F285" s="555">
        <f t="shared" si="769"/>
        <v>38.790931989924431</v>
      </c>
      <c r="G285" s="556">
        <f t="shared" si="769"/>
        <v>2828</v>
      </c>
      <c r="H285" s="556">
        <f t="shared" ref="H285:I285" si="770">H273</f>
        <v>2828</v>
      </c>
      <c r="I285" s="556">
        <f t="shared" si="770"/>
        <v>2828</v>
      </c>
      <c r="J285" s="556">
        <f t="shared" ref="J285:O285" si="771">J273</f>
        <v>707</v>
      </c>
      <c r="K285" s="556">
        <f t="shared" ref="K285:N285" si="772">K273</f>
        <v>707</v>
      </c>
      <c r="L285" s="556">
        <f t="shared" si="772"/>
        <v>707</v>
      </c>
      <c r="M285" s="556">
        <f t="shared" si="772"/>
        <v>707</v>
      </c>
      <c r="N285" s="556">
        <f t="shared" si="772"/>
        <v>707</v>
      </c>
      <c r="O285" s="556">
        <f t="shared" si="771"/>
        <v>1649.3953999999999</v>
      </c>
      <c r="P285" s="556">
        <f t="shared" ref="P285" si="773">P273</f>
        <v>1570.2113999999999</v>
      </c>
      <c r="Q285" s="556">
        <f t="shared" si="769"/>
        <v>1151.8030333333334</v>
      </c>
      <c r="R285" s="556">
        <f t="shared" si="769"/>
        <v>453.79521999999997</v>
      </c>
      <c r="S285" s="556">
        <f t="shared" si="769"/>
        <v>-698.00781333333339</v>
      </c>
      <c r="T285" s="556">
        <f t="shared" si="769"/>
        <v>-0.70938000000000001</v>
      </c>
      <c r="U285" s="556">
        <f t="shared" si="769"/>
        <v>453.08583999999996</v>
      </c>
      <c r="V285" s="556">
        <f t="shared" si="769"/>
        <v>39.398682488854938</v>
      </c>
      <c r="W285" s="600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  <c r="AL285" s="8"/>
      <c r="AM285" s="8"/>
      <c r="AN285" s="8"/>
      <c r="AO285" s="8"/>
      <c r="AP285" s="8"/>
      <c r="AQ285" s="8"/>
      <c r="AR285" s="8"/>
      <c r="AS285" s="8"/>
      <c r="AT285" s="8"/>
      <c r="AU285" s="8"/>
      <c r="AV285" s="8"/>
      <c r="AW285" s="8"/>
      <c r="AX285" s="8"/>
      <c r="AY285" s="8"/>
      <c r="AZ285" s="8"/>
      <c r="BA285" s="8"/>
      <c r="BB285" s="8"/>
      <c r="BC285" s="8"/>
      <c r="BD285" s="8"/>
      <c r="BE285" s="8"/>
      <c r="BF285" s="8"/>
      <c r="BG285" s="8"/>
      <c r="BH285" s="8"/>
      <c r="BI285" s="8"/>
      <c r="BJ285" s="8"/>
      <c r="BK285" s="8"/>
      <c r="BL285" s="8"/>
      <c r="BM285" s="8"/>
      <c r="BN285" s="8"/>
      <c r="BO285" s="8"/>
      <c r="BP285" s="8"/>
      <c r="BQ285" s="8"/>
      <c r="BR285" s="8"/>
      <c r="BS285" s="8"/>
      <c r="BT285" s="8"/>
      <c r="BU285" s="8"/>
      <c r="BV285" s="8"/>
      <c r="BW285" s="8"/>
      <c r="BX285" s="8"/>
      <c r="BY285" s="8"/>
      <c r="BZ285" s="8"/>
      <c r="CA285" s="8"/>
      <c r="CB285" s="8"/>
      <c r="CC285" s="8"/>
      <c r="CD285" s="8"/>
      <c r="CE285" s="8"/>
      <c r="CF285" s="8"/>
      <c r="CG285" s="8"/>
      <c r="CH285" s="8"/>
      <c r="CI285" s="8"/>
      <c r="CJ285" s="8"/>
      <c r="CK285" s="8"/>
      <c r="CL285" s="8"/>
      <c r="CM285" s="8"/>
      <c r="CN285" s="8"/>
      <c r="CO285" s="8"/>
      <c r="CP285" s="8"/>
      <c r="CQ285" s="8"/>
      <c r="CR285" s="8"/>
      <c r="CS285" s="8"/>
      <c r="CT285" s="8"/>
      <c r="CU285" s="8"/>
      <c r="CV285" s="8"/>
      <c r="CW285" s="8"/>
      <c r="CX285" s="8"/>
      <c r="CY285" s="8"/>
      <c r="CZ285" s="8"/>
      <c r="DA285" s="8"/>
      <c r="DB285" s="8"/>
      <c r="DC285" s="8"/>
      <c r="DD285" s="8"/>
      <c r="DE285" s="8"/>
      <c r="DF285" s="8"/>
      <c r="DG285" s="8"/>
      <c r="DH285" s="8"/>
      <c r="DI285" s="8"/>
      <c r="DJ285" s="8"/>
      <c r="DK285" s="8"/>
      <c r="DL285" s="8"/>
      <c r="DM285" s="8"/>
      <c r="DN285" s="8"/>
      <c r="DO285" s="8"/>
      <c r="DP285" s="8"/>
      <c r="DQ285" s="8"/>
      <c r="DR285" s="8"/>
      <c r="DS285" s="8"/>
      <c r="DT285" s="8"/>
      <c r="DU285" s="8"/>
      <c r="DV285" s="8"/>
      <c r="DW285" s="8"/>
      <c r="DX285" s="8"/>
      <c r="DY285" s="8"/>
      <c r="DZ285" s="8"/>
      <c r="EA285" s="8"/>
      <c r="EB285" s="8"/>
      <c r="EC285" s="8"/>
      <c r="ED285" s="8"/>
      <c r="EE285" s="8"/>
      <c r="EF285" s="8"/>
      <c r="EG285" s="8"/>
      <c r="EH285" s="8"/>
      <c r="EI285" s="8"/>
      <c r="EJ285" s="8"/>
      <c r="EK285" s="8"/>
      <c r="EL285" s="8"/>
      <c r="EM285" s="8"/>
      <c r="EN285" s="8"/>
      <c r="EO285" s="8"/>
      <c r="EP285" s="8"/>
      <c r="EQ285" s="8"/>
      <c r="ER285" s="8"/>
      <c r="ES285" s="8"/>
      <c r="ET285" s="8"/>
      <c r="EU285" s="8"/>
      <c r="EV285" s="8"/>
      <c r="EW285" s="8"/>
      <c r="EX285" s="8"/>
      <c r="EY285" s="8"/>
      <c r="EZ285" s="8"/>
      <c r="FA285" s="8"/>
      <c r="FB285" s="8"/>
      <c r="FC285" s="8"/>
      <c r="FD285" s="8"/>
      <c r="FE285" s="8"/>
      <c r="FF285" s="8"/>
      <c r="FG285" s="8"/>
      <c r="FH285" s="8"/>
      <c r="FI285" s="8"/>
      <c r="FJ285" s="8"/>
      <c r="FK285" s="8"/>
      <c r="FL285" s="8"/>
      <c r="FM285" s="8"/>
      <c r="FN285" s="8"/>
      <c r="FO285" s="8"/>
      <c r="FP285" s="8"/>
      <c r="FQ285" s="8"/>
      <c r="FR285" s="8"/>
      <c r="FS285" s="8"/>
      <c r="FT285" s="8"/>
      <c r="FU285" s="8"/>
      <c r="FV285" s="8"/>
      <c r="FW285" s="8"/>
      <c r="FX285" s="8"/>
      <c r="FY285" s="8"/>
      <c r="FZ285" s="8"/>
      <c r="GA285" s="8"/>
      <c r="GB285" s="8"/>
      <c r="GC285" s="8"/>
      <c r="GD285" s="8"/>
      <c r="GE285" s="8"/>
      <c r="GF285" s="8"/>
      <c r="GG285" s="8"/>
      <c r="GH285" s="8"/>
      <c r="GI285" s="8"/>
      <c r="GJ285" s="8"/>
      <c r="GK285" s="8"/>
      <c r="GL285" s="8"/>
      <c r="GM285" s="8"/>
      <c r="GN285" s="8"/>
      <c r="GO285" s="8"/>
      <c r="GP285" s="8"/>
      <c r="GQ285" s="8"/>
      <c r="GR285" s="8"/>
      <c r="GS285" s="8"/>
      <c r="GT285" s="8"/>
      <c r="GU285" s="8"/>
      <c r="GV285" s="8"/>
      <c r="GW285" s="8"/>
      <c r="GX285" s="8"/>
      <c r="GY285" s="8"/>
      <c r="GZ285" s="8"/>
      <c r="HA285" s="8"/>
      <c r="HB285" s="8"/>
      <c r="HC285" s="8"/>
      <c r="HD285" s="8"/>
      <c r="HE285" s="8"/>
      <c r="HF285" s="8"/>
      <c r="HG285" s="8"/>
      <c r="HH285" s="8"/>
      <c r="HI285" s="8"/>
      <c r="HJ285" s="8"/>
      <c r="HK285" s="8"/>
      <c r="HL285" s="8"/>
      <c r="HM285" s="8"/>
      <c r="HN285" s="8"/>
      <c r="HO285" s="8"/>
      <c r="HP285" s="8"/>
      <c r="HQ285" s="8"/>
      <c r="HR285" s="8"/>
      <c r="HS285" s="8"/>
      <c r="HT285" s="8"/>
      <c r="HU285" s="8"/>
      <c r="HV285" s="8"/>
      <c r="HW285" s="8"/>
      <c r="HX285" s="8"/>
      <c r="HY285" s="8"/>
      <c r="HZ285" s="8"/>
      <c r="IA285" s="8"/>
      <c r="IB285" s="8"/>
      <c r="IC285" s="8"/>
      <c r="ID285" s="8"/>
      <c r="IE285" s="8"/>
      <c r="IF285" s="8"/>
      <c r="IG285" s="8"/>
      <c r="IH285" s="8"/>
      <c r="II285" s="8"/>
      <c r="IJ285" s="8"/>
      <c r="IK285" s="8"/>
      <c r="IL285" s="8"/>
      <c r="IM285" s="8"/>
      <c r="IN285" s="8"/>
      <c r="IO285" s="8"/>
      <c r="IP285" s="8"/>
      <c r="IQ285" s="8"/>
      <c r="IR285" s="8"/>
      <c r="IS285" s="8"/>
      <c r="IT285" s="8"/>
      <c r="IU285" s="8"/>
      <c r="IV285" s="8"/>
      <c r="IW285" s="8"/>
      <c r="IX285" s="8"/>
      <c r="IY285" s="8"/>
    </row>
    <row r="286" spans="1:259" s="6" customFormat="1" ht="45" x14ac:dyDescent="0.25">
      <c r="A286" s="13"/>
      <c r="B286" s="83" t="s">
        <v>89</v>
      </c>
      <c r="C286" s="555">
        <f t="shared" ref="C286:V286" si="774">C274</f>
        <v>0</v>
      </c>
      <c r="D286" s="555">
        <f t="shared" si="774"/>
        <v>0</v>
      </c>
      <c r="E286" s="555">
        <f t="shared" si="774"/>
        <v>-1</v>
      </c>
      <c r="F286" s="555">
        <f t="shared" si="774"/>
        <v>0</v>
      </c>
      <c r="G286" s="555">
        <f t="shared" si="774"/>
        <v>0</v>
      </c>
      <c r="H286" s="555">
        <f t="shared" ref="H286:I286" si="775">H274</f>
        <v>0</v>
      </c>
      <c r="I286" s="555">
        <f t="shared" si="775"/>
        <v>0</v>
      </c>
      <c r="J286" s="555">
        <f t="shared" ref="J286:O286" si="776">J274</f>
        <v>0</v>
      </c>
      <c r="K286" s="555">
        <f t="shared" ref="K286:N286" si="777">K274</f>
        <v>0</v>
      </c>
      <c r="L286" s="555">
        <f t="shared" si="777"/>
        <v>0</v>
      </c>
      <c r="M286" s="555">
        <f t="shared" si="777"/>
        <v>0</v>
      </c>
      <c r="N286" s="555">
        <f t="shared" si="777"/>
        <v>0</v>
      </c>
      <c r="O286" s="555">
        <f t="shared" si="776"/>
        <v>0</v>
      </c>
      <c r="P286" s="555">
        <f t="shared" ref="P286" si="778">P274</f>
        <v>0</v>
      </c>
      <c r="Q286" s="555">
        <f t="shared" si="774"/>
        <v>0</v>
      </c>
      <c r="R286" s="555">
        <f t="shared" si="774"/>
        <v>0</v>
      </c>
      <c r="S286" s="555">
        <f t="shared" si="774"/>
        <v>0</v>
      </c>
      <c r="T286" s="555">
        <f t="shared" si="774"/>
        <v>-0.70938000000000001</v>
      </c>
      <c r="U286" s="555">
        <f t="shared" si="774"/>
        <v>-0.70938000000000001</v>
      </c>
      <c r="V286" s="555">
        <f t="shared" si="774"/>
        <v>0</v>
      </c>
      <c r="W286" s="600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  <c r="AL286" s="8"/>
      <c r="AM286" s="8"/>
      <c r="AN286" s="8"/>
      <c r="AO286" s="8"/>
      <c r="AP286" s="8"/>
      <c r="AQ286" s="8"/>
      <c r="AR286" s="8"/>
      <c r="AS286" s="8"/>
      <c r="AT286" s="8"/>
      <c r="AU286" s="8"/>
      <c r="AV286" s="8"/>
      <c r="AW286" s="8"/>
      <c r="AX286" s="8"/>
      <c r="AY286" s="8"/>
      <c r="AZ286" s="8"/>
      <c r="BA286" s="8"/>
      <c r="BB286" s="8"/>
      <c r="BC286" s="8"/>
      <c r="BD286" s="8"/>
      <c r="BE286" s="8"/>
      <c r="BF286" s="8"/>
      <c r="BG286" s="8"/>
      <c r="BH286" s="8"/>
      <c r="BI286" s="8"/>
      <c r="BJ286" s="8"/>
      <c r="BK286" s="8"/>
      <c r="BL286" s="8"/>
      <c r="BM286" s="8"/>
      <c r="BN286" s="8"/>
      <c r="BO286" s="8"/>
      <c r="BP286" s="8"/>
      <c r="BQ286" s="8"/>
      <c r="BR286" s="8"/>
      <c r="BS286" s="8"/>
      <c r="BT286" s="8"/>
      <c r="BU286" s="8"/>
      <c r="BV286" s="8"/>
      <c r="BW286" s="8"/>
      <c r="BX286" s="8"/>
      <c r="BY286" s="8"/>
      <c r="BZ286" s="8"/>
      <c r="CA286" s="8"/>
      <c r="CB286" s="8"/>
      <c r="CC286" s="8"/>
      <c r="CD286" s="8"/>
      <c r="CE286" s="8"/>
      <c r="CF286" s="8"/>
      <c r="CG286" s="8"/>
      <c r="CH286" s="8"/>
      <c r="CI286" s="8"/>
      <c r="CJ286" s="8"/>
      <c r="CK286" s="8"/>
      <c r="CL286" s="8"/>
      <c r="CM286" s="8"/>
      <c r="CN286" s="8"/>
      <c r="CO286" s="8"/>
      <c r="CP286" s="8"/>
      <c r="CQ286" s="8"/>
      <c r="CR286" s="8"/>
      <c r="CS286" s="8"/>
      <c r="CT286" s="8"/>
      <c r="CU286" s="8"/>
      <c r="CV286" s="8"/>
      <c r="CW286" s="8"/>
      <c r="CX286" s="8"/>
      <c r="CY286" s="8"/>
      <c r="CZ286" s="8"/>
      <c r="DA286" s="8"/>
      <c r="DB286" s="8"/>
      <c r="DC286" s="8"/>
      <c r="DD286" s="8"/>
      <c r="DE286" s="8"/>
      <c r="DF286" s="8"/>
      <c r="DG286" s="8"/>
      <c r="DH286" s="8"/>
      <c r="DI286" s="8"/>
      <c r="DJ286" s="8"/>
      <c r="DK286" s="8"/>
      <c r="DL286" s="8"/>
      <c r="DM286" s="8"/>
      <c r="DN286" s="8"/>
      <c r="DO286" s="8"/>
      <c r="DP286" s="8"/>
      <c r="DQ286" s="8"/>
      <c r="DR286" s="8"/>
      <c r="DS286" s="8"/>
      <c r="DT286" s="8"/>
      <c r="DU286" s="8"/>
      <c r="DV286" s="8"/>
      <c r="DW286" s="8"/>
      <c r="DX286" s="8"/>
      <c r="DY286" s="8"/>
      <c r="DZ286" s="8"/>
      <c r="EA286" s="8"/>
      <c r="EB286" s="8"/>
      <c r="EC286" s="8"/>
      <c r="ED286" s="8"/>
      <c r="EE286" s="8"/>
      <c r="EF286" s="8"/>
      <c r="EG286" s="8"/>
      <c r="EH286" s="8"/>
      <c r="EI286" s="8"/>
      <c r="EJ286" s="8"/>
      <c r="EK286" s="8"/>
      <c r="EL286" s="8"/>
      <c r="EM286" s="8"/>
      <c r="EN286" s="8"/>
      <c r="EO286" s="8"/>
      <c r="EP286" s="8"/>
      <c r="EQ286" s="8"/>
      <c r="ER286" s="8"/>
      <c r="ES286" s="8"/>
      <c r="ET286" s="8"/>
      <c r="EU286" s="8"/>
      <c r="EV286" s="8"/>
      <c r="EW286" s="8"/>
      <c r="EX286" s="8"/>
      <c r="EY286" s="8"/>
      <c r="EZ286" s="8"/>
      <c r="FA286" s="8"/>
      <c r="FB286" s="8"/>
      <c r="FC286" s="8"/>
      <c r="FD286" s="8"/>
      <c r="FE286" s="8"/>
      <c r="FF286" s="8"/>
      <c r="FG286" s="8"/>
      <c r="FH286" s="8"/>
      <c r="FI286" s="8"/>
      <c r="FJ286" s="8"/>
      <c r="FK286" s="8"/>
      <c r="FL286" s="8"/>
      <c r="FM286" s="8"/>
      <c r="FN286" s="8"/>
      <c r="FO286" s="8"/>
      <c r="FP286" s="8"/>
      <c r="FQ286" s="8"/>
      <c r="FR286" s="8"/>
      <c r="FS286" s="8"/>
      <c r="FT286" s="8"/>
      <c r="FU286" s="8"/>
      <c r="FV286" s="8"/>
      <c r="FW286" s="8"/>
      <c r="FX286" s="8"/>
      <c r="FY286" s="8"/>
      <c r="FZ286" s="8"/>
      <c r="GA286" s="8"/>
      <c r="GB286" s="8"/>
      <c r="GC286" s="8"/>
      <c r="GD286" s="8"/>
      <c r="GE286" s="8"/>
      <c r="GF286" s="8"/>
      <c r="GG286" s="8"/>
      <c r="GH286" s="8"/>
      <c r="GI286" s="8"/>
      <c r="GJ286" s="8"/>
      <c r="GK286" s="8"/>
      <c r="GL286" s="8"/>
      <c r="GM286" s="8"/>
      <c r="GN286" s="8"/>
      <c r="GO286" s="8"/>
      <c r="GP286" s="8"/>
      <c r="GQ286" s="8"/>
      <c r="GR286" s="8"/>
      <c r="GS286" s="8"/>
      <c r="GT286" s="8"/>
      <c r="GU286" s="8"/>
      <c r="GV286" s="8"/>
      <c r="GW286" s="8"/>
      <c r="GX286" s="8"/>
      <c r="GY286" s="8"/>
      <c r="GZ286" s="8"/>
      <c r="HA286" s="8"/>
      <c r="HB286" s="8"/>
      <c r="HC286" s="8"/>
      <c r="HD286" s="8"/>
      <c r="HE286" s="8"/>
      <c r="HF286" s="8"/>
      <c r="HG286" s="8"/>
      <c r="HH286" s="8"/>
      <c r="HI286" s="8"/>
      <c r="HJ286" s="8"/>
      <c r="HK286" s="8"/>
      <c r="HL286" s="8"/>
      <c r="HM286" s="8"/>
      <c r="HN286" s="8"/>
      <c r="HO286" s="8"/>
      <c r="HP286" s="8"/>
      <c r="HQ286" s="8"/>
      <c r="HR286" s="8"/>
      <c r="HS286" s="8"/>
      <c r="HT286" s="8"/>
      <c r="HU286" s="8"/>
      <c r="HV286" s="8"/>
      <c r="HW286" s="8"/>
      <c r="HX286" s="8"/>
      <c r="HY286" s="8"/>
      <c r="HZ286" s="8"/>
      <c r="IA286" s="8"/>
      <c r="IB286" s="8"/>
      <c r="IC286" s="8"/>
      <c r="ID286" s="8"/>
      <c r="IE286" s="8"/>
      <c r="IF286" s="8"/>
      <c r="IG286" s="8"/>
      <c r="IH286" s="8"/>
      <c r="II286" s="8"/>
      <c r="IJ286" s="8"/>
      <c r="IK286" s="8"/>
      <c r="IL286" s="8"/>
      <c r="IM286" s="8"/>
      <c r="IN286" s="8"/>
      <c r="IO286" s="8"/>
      <c r="IP286" s="8"/>
      <c r="IQ286" s="8"/>
      <c r="IR286" s="8"/>
      <c r="IS286" s="8"/>
      <c r="IT286" s="8"/>
      <c r="IU286" s="8"/>
      <c r="IV286" s="8"/>
      <c r="IW286" s="8"/>
      <c r="IX286" s="8"/>
      <c r="IY286" s="8"/>
    </row>
    <row r="287" spans="1:259" s="6" customFormat="1" ht="60" x14ac:dyDescent="0.25">
      <c r="A287" s="13">
        <v>1</v>
      </c>
      <c r="B287" s="83" t="s">
        <v>45</v>
      </c>
      <c r="C287" s="555">
        <f t="shared" ref="C287:V287" si="779">C275</f>
        <v>2870</v>
      </c>
      <c r="D287" s="555">
        <f t="shared" si="779"/>
        <v>2050</v>
      </c>
      <c r="E287" s="555">
        <f t="shared" si="779"/>
        <v>1973</v>
      </c>
      <c r="F287" s="555">
        <f t="shared" si="779"/>
        <v>96.243902439024382</v>
      </c>
      <c r="G287" s="556">
        <f t="shared" si="779"/>
        <v>16811.920050000001</v>
      </c>
      <c r="H287" s="556">
        <f t="shared" ref="H287:I287" si="780">H275</f>
        <v>16811.920050000001</v>
      </c>
      <c r="I287" s="556">
        <f t="shared" si="780"/>
        <v>16811.920050000001</v>
      </c>
      <c r="J287" s="556">
        <f t="shared" ref="J287:O287" si="781">J275</f>
        <v>4202.9800125000002</v>
      </c>
      <c r="K287" s="556">
        <f t="shared" ref="K287:N287" si="782">K275</f>
        <v>4202.9800125000002</v>
      </c>
      <c r="L287" s="556">
        <f t="shared" si="782"/>
        <v>4202.9800125000002</v>
      </c>
      <c r="M287" s="556">
        <f t="shared" si="782"/>
        <v>4202.9800125000002</v>
      </c>
      <c r="N287" s="556">
        <f t="shared" si="782"/>
        <v>4202.9800125000002</v>
      </c>
      <c r="O287" s="556">
        <f t="shared" si="781"/>
        <v>9807.2246099999993</v>
      </c>
      <c r="P287" s="556">
        <f t="shared" ref="P287" si="783">P275</f>
        <v>9341.7638999999981</v>
      </c>
      <c r="Q287" s="556">
        <f t="shared" si="779"/>
        <v>6849.9487412499993</v>
      </c>
      <c r="R287" s="556">
        <f t="shared" si="779"/>
        <v>8553.2516800000012</v>
      </c>
      <c r="S287" s="556">
        <f t="shared" si="779"/>
        <v>1703.3029387500019</v>
      </c>
      <c r="T287" s="556">
        <f t="shared" si="779"/>
        <v>-4.85121</v>
      </c>
      <c r="U287" s="556">
        <f t="shared" si="779"/>
        <v>8548.4004700000005</v>
      </c>
      <c r="V287" s="556">
        <f t="shared" si="779"/>
        <v>124.86592240454017</v>
      </c>
      <c r="W287" s="600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  <c r="AL287" s="8"/>
      <c r="AM287" s="8"/>
      <c r="AN287" s="8"/>
      <c r="AO287" s="8"/>
      <c r="AP287" s="8"/>
      <c r="AQ287" s="8"/>
      <c r="AR287" s="8"/>
      <c r="AS287" s="8"/>
      <c r="AT287" s="8"/>
      <c r="AU287" s="8"/>
      <c r="AV287" s="8"/>
      <c r="AW287" s="8"/>
      <c r="AX287" s="8"/>
      <c r="AY287" s="8"/>
      <c r="AZ287" s="8"/>
      <c r="BA287" s="8"/>
      <c r="BB287" s="8"/>
      <c r="BC287" s="8"/>
      <c r="BD287" s="8"/>
      <c r="BE287" s="8"/>
      <c r="BF287" s="8"/>
      <c r="BG287" s="8"/>
      <c r="BH287" s="8"/>
      <c r="BI287" s="8"/>
      <c r="BJ287" s="8"/>
      <c r="BK287" s="8"/>
      <c r="BL287" s="8"/>
      <c r="BM287" s="8"/>
      <c r="BN287" s="8"/>
      <c r="BO287" s="8"/>
      <c r="BP287" s="8"/>
      <c r="BQ287" s="8"/>
      <c r="BR287" s="8"/>
      <c r="BS287" s="8"/>
      <c r="BT287" s="8"/>
      <c r="BU287" s="8"/>
      <c r="BV287" s="8"/>
      <c r="BW287" s="8"/>
      <c r="BX287" s="8"/>
      <c r="BY287" s="8"/>
      <c r="BZ287" s="8"/>
      <c r="CA287" s="8"/>
      <c r="CB287" s="8"/>
      <c r="CC287" s="8"/>
      <c r="CD287" s="8"/>
      <c r="CE287" s="8"/>
      <c r="CF287" s="8"/>
      <c r="CG287" s="8"/>
      <c r="CH287" s="8"/>
      <c r="CI287" s="8"/>
      <c r="CJ287" s="8"/>
      <c r="CK287" s="8"/>
      <c r="CL287" s="8"/>
      <c r="CM287" s="8"/>
      <c r="CN287" s="8"/>
      <c r="CO287" s="8"/>
      <c r="CP287" s="8"/>
      <c r="CQ287" s="8"/>
      <c r="CR287" s="8"/>
      <c r="CS287" s="8"/>
      <c r="CT287" s="8"/>
      <c r="CU287" s="8"/>
      <c r="CV287" s="8"/>
      <c r="CW287" s="8"/>
      <c r="CX287" s="8"/>
      <c r="CY287" s="8"/>
      <c r="CZ287" s="8"/>
      <c r="DA287" s="8"/>
      <c r="DB287" s="8"/>
      <c r="DC287" s="8"/>
      <c r="DD287" s="8"/>
      <c r="DE287" s="8"/>
      <c r="DF287" s="8"/>
      <c r="DG287" s="8"/>
      <c r="DH287" s="8"/>
      <c r="DI287" s="8"/>
      <c r="DJ287" s="8"/>
      <c r="DK287" s="8"/>
      <c r="DL287" s="8"/>
      <c r="DM287" s="8"/>
      <c r="DN287" s="8"/>
      <c r="DO287" s="8"/>
      <c r="DP287" s="8"/>
      <c r="DQ287" s="8"/>
      <c r="DR287" s="8"/>
      <c r="DS287" s="8"/>
      <c r="DT287" s="8"/>
      <c r="DU287" s="8"/>
      <c r="DV287" s="8"/>
      <c r="DW287" s="8"/>
      <c r="DX287" s="8"/>
      <c r="DY287" s="8"/>
      <c r="DZ287" s="8"/>
      <c r="EA287" s="8"/>
      <c r="EB287" s="8"/>
      <c r="EC287" s="8"/>
      <c r="ED287" s="8"/>
      <c r="EE287" s="8"/>
      <c r="EF287" s="8"/>
      <c r="EG287" s="8"/>
      <c r="EH287" s="8"/>
      <c r="EI287" s="8"/>
      <c r="EJ287" s="8"/>
      <c r="EK287" s="8"/>
      <c r="EL287" s="8"/>
      <c r="EM287" s="8"/>
      <c r="EN287" s="8"/>
      <c r="EO287" s="8"/>
      <c r="EP287" s="8"/>
      <c r="EQ287" s="8"/>
      <c r="ER287" s="8"/>
      <c r="ES287" s="8"/>
      <c r="ET287" s="8"/>
      <c r="EU287" s="8"/>
      <c r="EV287" s="8"/>
      <c r="EW287" s="8"/>
      <c r="EX287" s="8"/>
      <c r="EY287" s="8"/>
      <c r="EZ287" s="8"/>
      <c r="FA287" s="8"/>
      <c r="FB287" s="8"/>
      <c r="FC287" s="8"/>
      <c r="FD287" s="8"/>
      <c r="FE287" s="8"/>
      <c r="FF287" s="8"/>
      <c r="FG287" s="8"/>
      <c r="FH287" s="8"/>
      <c r="FI287" s="8"/>
      <c r="FJ287" s="8"/>
      <c r="FK287" s="8"/>
      <c r="FL287" s="8"/>
      <c r="FM287" s="8"/>
      <c r="FN287" s="8"/>
      <c r="FO287" s="8"/>
      <c r="FP287" s="8"/>
      <c r="FQ287" s="8"/>
      <c r="FR287" s="8"/>
      <c r="FS287" s="8"/>
      <c r="FT287" s="8"/>
      <c r="FU287" s="8"/>
      <c r="FV287" s="8"/>
      <c r="FW287" s="8"/>
      <c r="FX287" s="8"/>
      <c r="FY287" s="8"/>
      <c r="FZ287" s="8"/>
      <c r="GA287" s="8"/>
      <c r="GB287" s="8"/>
      <c r="GC287" s="8"/>
      <c r="GD287" s="8"/>
      <c r="GE287" s="8"/>
      <c r="GF287" s="8"/>
      <c r="GG287" s="8"/>
      <c r="GH287" s="8"/>
      <c r="GI287" s="8"/>
      <c r="GJ287" s="8"/>
      <c r="GK287" s="8"/>
      <c r="GL287" s="8"/>
      <c r="GM287" s="8"/>
      <c r="GN287" s="8"/>
      <c r="GO287" s="8"/>
      <c r="GP287" s="8"/>
      <c r="GQ287" s="8"/>
      <c r="GR287" s="8"/>
      <c r="GS287" s="8"/>
      <c r="GT287" s="8"/>
      <c r="GU287" s="8"/>
      <c r="GV287" s="8"/>
      <c r="GW287" s="8"/>
      <c r="GX287" s="8"/>
      <c r="GY287" s="8"/>
      <c r="GZ287" s="8"/>
      <c r="HA287" s="8"/>
      <c r="HB287" s="8"/>
      <c r="HC287" s="8"/>
      <c r="HD287" s="8"/>
      <c r="HE287" s="8"/>
      <c r="HF287" s="8"/>
      <c r="HG287" s="8"/>
      <c r="HH287" s="8"/>
      <c r="HI287" s="8"/>
      <c r="HJ287" s="8"/>
      <c r="HK287" s="8"/>
      <c r="HL287" s="8"/>
      <c r="HM287" s="8"/>
      <c r="HN287" s="8"/>
      <c r="HO287" s="8"/>
      <c r="HP287" s="8"/>
      <c r="HQ287" s="8"/>
      <c r="HR287" s="8"/>
      <c r="HS287" s="8"/>
      <c r="HT287" s="8"/>
      <c r="HU287" s="8"/>
      <c r="HV287" s="8"/>
      <c r="HW287" s="8"/>
      <c r="HX287" s="8"/>
      <c r="HY287" s="8"/>
      <c r="HZ287" s="8"/>
      <c r="IA287" s="8"/>
      <c r="IB287" s="8"/>
      <c r="IC287" s="8"/>
      <c r="ID287" s="8"/>
      <c r="IE287" s="8"/>
      <c r="IF287" s="8"/>
      <c r="IG287" s="8"/>
      <c r="IH287" s="8"/>
      <c r="II287" s="8"/>
      <c r="IJ287" s="8"/>
      <c r="IK287" s="8"/>
      <c r="IL287" s="8"/>
      <c r="IM287" s="8"/>
      <c r="IN287" s="8"/>
      <c r="IO287" s="8"/>
      <c r="IP287" s="8"/>
      <c r="IQ287" s="8"/>
      <c r="IR287" s="8"/>
      <c r="IS287" s="8"/>
      <c r="IT287" s="8"/>
      <c r="IU287" s="8"/>
      <c r="IV287" s="8"/>
      <c r="IW287" s="8"/>
      <c r="IX287" s="8"/>
      <c r="IY287" s="8"/>
    </row>
    <row r="288" spans="1:259" s="6" customFormat="1" ht="45.75" thickBot="1" x14ac:dyDescent="0.3">
      <c r="A288" s="13">
        <v>1</v>
      </c>
      <c r="B288" s="83" t="s">
        <v>63</v>
      </c>
      <c r="C288" s="555">
        <f t="shared" ref="C288:V288" si="784">C276</f>
        <v>2033</v>
      </c>
      <c r="D288" s="555">
        <f t="shared" si="784"/>
        <v>1452</v>
      </c>
      <c r="E288" s="555">
        <f t="shared" si="784"/>
        <v>308</v>
      </c>
      <c r="F288" s="555">
        <f t="shared" si="784"/>
        <v>21.212121212121211</v>
      </c>
      <c r="G288" s="556">
        <f t="shared" si="784"/>
        <v>5653.8948</v>
      </c>
      <c r="H288" s="556">
        <f t="shared" ref="H288:I288" si="785">H276</f>
        <v>5653.8948</v>
      </c>
      <c r="I288" s="556">
        <f t="shared" si="785"/>
        <v>5653.8948</v>
      </c>
      <c r="J288" s="556">
        <f t="shared" ref="J288:O288" si="786">J276</f>
        <v>1413.4737</v>
      </c>
      <c r="K288" s="556">
        <f t="shared" ref="K288:N288" si="787">K276</f>
        <v>1413.4737</v>
      </c>
      <c r="L288" s="556">
        <f t="shared" si="787"/>
        <v>1413.4737</v>
      </c>
      <c r="M288" s="556">
        <f t="shared" si="787"/>
        <v>1413.4737</v>
      </c>
      <c r="N288" s="556">
        <f t="shared" si="787"/>
        <v>1413.4737</v>
      </c>
      <c r="O288" s="556">
        <f t="shared" si="786"/>
        <v>3298.1052999999997</v>
      </c>
      <c r="P288" s="556">
        <f t="shared" ref="P288" si="788">P276</f>
        <v>3140.5377399999998</v>
      </c>
      <c r="Q288" s="556">
        <f t="shared" si="784"/>
        <v>2303.2669800000003</v>
      </c>
      <c r="R288" s="556">
        <f t="shared" si="784"/>
        <v>477.01888000000002</v>
      </c>
      <c r="S288" s="556">
        <f t="shared" si="784"/>
        <v>-1826.2481000000002</v>
      </c>
      <c r="T288" s="556">
        <f t="shared" si="784"/>
        <v>0</v>
      </c>
      <c r="U288" s="556">
        <f t="shared" si="784"/>
        <v>477.01888000000002</v>
      </c>
      <c r="V288" s="556">
        <f t="shared" si="784"/>
        <v>20.710533522258022</v>
      </c>
      <c r="W288" s="600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  <c r="AL288" s="8"/>
      <c r="AM288" s="8"/>
      <c r="AN288" s="8"/>
      <c r="AO288" s="8"/>
      <c r="AP288" s="8"/>
      <c r="AQ288" s="8"/>
      <c r="AR288" s="8"/>
      <c r="AS288" s="8"/>
      <c r="AT288" s="8"/>
      <c r="AU288" s="8"/>
      <c r="AV288" s="8"/>
      <c r="AW288" s="8"/>
      <c r="AX288" s="8"/>
      <c r="AY288" s="8"/>
      <c r="AZ288" s="8"/>
      <c r="BA288" s="8"/>
      <c r="BB288" s="8"/>
      <c r="BC288" s="8"/>
      <c r="BD288" s="8"/>
      <c r="BE288" s="8"/>
      <c r="BF288" s="8"/>
      <c r="BG288" s="8"/>
      <c r="BH288" s="8"/>
      <c r="BI288" s="8"/>
      <c r="BJ288" s="8"/>
      <c r="BK288" s="8"/>
      <c r="BL288" s="8"/>
      <c r="BM288" s="8"/>
      <c r="BN288" s="8"/>
      <c r="BO288" s="8"/>
      <c r="BP288" s="8"/>
      <c r="BQ288" s="8"/>
      <c r="BR288" s="8"/>
      <c r="BS288" s="8"/>
      <c r="BT288" s="8"/>
      <c r="BU288" s="8"/>
      <c r="BV288" s="8"/>
      <c r="BW288" s="8"/>
      <c r="BX288" s="8"/>
      <c r="BY288" s="8"/>
      <c r="BZ288" s="8"/>
      <c r="CA288" s="8"/>
      <c r="CB288" s="8"/>
      <c r="CC288" s="8"/>
      <c r="CD288" s="8"/>
      <c r="CE288" s="8"/>
      <c r="CF288" s="8"/>
      <c r="CG288" s="8"/>
      <c r="CH288" s="8"/>
      <c r="CI288" s="8"/>
      <c r="CJ288" s="8"/>
      <c r="CK288" s="8"/>
      <c r="CL288" s="8"/>
      <c r="CM288" s="8"/>
      <c r="CN288" s="8"/>
      <c r="CO288" s="8"/>
      <c r="CP288" s="8"/>
      <c r="CQ288" s="8"/>
      <c r="CR288" s="8"/>
      <c r="CS288" s="8"/>
      <c r="CT288" s="8"/>
      <c r="CU288" s="8"/>
      <c r="CV288" s="8"/>
      <c r="CW288" s="8"/>
      <c r="CX288" s="8"/>
      <c r="CY288" s="8"/>
      <c r="CZ288" s="8"/>
      <c r="DA288" s="8"/>
      <c r="DB288" s="8"/>
      <c r="DC288" s="8"/>
      <c r="DD288" s="8"/>
      <c r="DE288" s="8"/>
      <c r="DF288" s="8"/>
      <c r="DG288" s="8"/>
      <c r="DH288" s="8"/>
      <c r="DI288" s="8"/>
      <c r="DJ288" s="8"/>
      <c r="DK288" s="8"/>
      <c r="DL288" s="8"/>
      <c r="DM288" s="8"/>
      <c r="DN288" s="8"/>
      <c r="DO288" s="8"/>
      <c r="DP288" s="8"/>
      <c r="DQ288" s="8"/>
      <c r="DR288" s="8"/>
      <c r="DS288" s="8"/>
      <c r="DT288" s="8"/>
      <c r="DU288" s="8"/>
      <c r="DV288" s="8"/>
      <c r="DW288" s="8"/>
      <c r="DX288" s="8"/>
      <c r="DY288" s="8"/>
      <c r="DZ288" s="8"/>
      <c r="EA288" s="8"/>
      <c r="EB288" s="8"/>
      <c r="EC288" s="8"/>
      <c r="ED288" s="8"/>
      <c r="EE288" s="8"/>
      <c r="EF288" s="8"/>
      <c r="EG288" s="8"/>
      <c r="EH288" s="8"/>
      <c r="EI288" s="8"/>
      <c r="EJ288" s="8"/>
      <c r="EK288" s="8"/>
      <c r="EL288" s="8"/>
      <c r="EM288" s="8"/>
      <c r="EN288" s="8"/>
      <c r="EO288" s="8"/>
      <c r="EP288" s="8"/>
      <c r="EQ288" s="8"/>
      <c r="ER288" s="8"/>
      <c r="ES288" s="8"/>
      <c r="ET288" s="8"/>
      <c r="EU288" s="8"/>
      <c r="EV288" s="8"/>
      <c r="EW288" s="8"/>
      <c r="EX288" s="8"/>
      <c r="EY288" s="8"/>
      <c r="EZ288" s="8"/>
      <c r="FA288" s="8"/>
      <c r="FB288" s="8"/>
      <c r="FC288" s="8"/>
      <c r="FD288" s="8"/>
      <c r="FE288" s="8"/>
      <c r="FF288" s="8"/>
      <c r="FG288" s="8"/>
      <c r="FH288" s="8"/>
      <c r="FI288" s="8"/>
      <c r="FJ288" s="8"/>
      <c r="FK288" s="8"/>
      <c r="FL288" s="8"/>
      <c r="FM288" s="8"/>
      <c r="FN288" s="8"/>
      <c r="FO288" s="8"/>
      <c r="FP288" s="8"/>
      <c r="FQ288" s="8"/>
      <c r="FR288" s="8"/>
      <c r="FS288" s="8"/>
      <c r="FT288" s="8"/>
      <c r="FU288" s="8"/>
      <c r="FV288" s="8"/>
      <c r="FW288" s="8"/>
      <c r="FX288" s="8"/>
      <c r="FY288" s="8"/>
      <c r="FZ288" s="8"/>
      <c r="GA288" s="8"/>
      <c r="GB288" s="8"/>
      <c r="GC288" s="8"/>
      <c r="GD288" s="8"/>
      <c r="GE288" s="8"/>
      <c r="GF288" s="8"/>
      <c r="GG288" s="8"/>
      <c r="GH288" s="8"/>
      <c r="GI288" s="8"/>
      <c r="GJ288" s="8"/>
      <c r="GK288" s="8"/>
      <c r="GL288" s="8"/>
      <c r="GM288" s="8"/>
      <c r="GN288" s="8"/>
      <c r="GO288" s="8"/>
      <c r="GP288" s="8"/>
      <c r="GQ288" s="8"/>
      <c r="GR288" s="8"/>
      <c r="GS288" s="8"/>
      <c r="GT288" s="8"/>
      <c r="GU288" s="8"/>
      <c r="GV288" s="8"/>
      <c r="GW288" s="8"/>
      <c r="GX288" s="8"/>
      <c r="GY288" s="8"/>
      <c r="GZ288" s="8"/>
      <c r="HA288" s="8"/>
      <c r="HB288" s="8"/>
      <c r="HC288" s="8"/>
      <c r="HD288" s="8"/>
      <c r="HE288" s="8"/>
      <c r="HF288" s="8"/>
      <c r="HG288" s="8"/>
      <c r="HH288" s="8"/>
      <c r="HI288" s="8"/>
      <c r="HJ288" s="8"/>
      <c r="HK288" s="8"/>
      <c r="HL288" s="8"/>
      <c r="HM288" s="8"/>
      <c r="HN288" s="8"/>
      <c r="HO288" s="8"/>
      <c r="HP288" s="8"/>
      <c r="HQ288" s="8"/>
      <c r="HR288" s="8"/>
      <c r="HS288" s="8"/>
      <c r="HT288" s="8"/>
      <c r="HU288" s="8"/>
      <c r="HV288" s="8"/>
      <c r="HW288" s="8"/>
      <c r="HX288" s="8"/>
      <c r="HY288" s="8"/>
      <c r="HZ288" s="8"/>
      <c r="IA288" s="8"/>
      <c r="IB288" s="8"/>
      <c r="IC288" s="8"/>
      <c r="ID288" s="8"/>
      <c r="IE288" s="8"/>
      <c r="IF288" s="8"/>
      <c r="IG288" s="8"/>
      <c r="IH288" s="8"/>
      <c r="II288" s="8"/>
      <c r="IJ288" s="8"/>
      <c r="IK288" s="8"/>
      <c r="IL288" s="8"/>
      <c r="IM288" s="8"/>
      <c r="IN288" s="8"/>
      <c r="IO288" s="8"/>
      <c r="IP288" s="8"/>
      <c r="IQ288" s="8"/>
      <c r="IR288" s="8"/>
      <c r="IS288" s="8"/>
      <c r="IT288" s="8"/>
      <c r="IU288" s="8"/>
      <c r="IV288" s="8"/>
      <c r="IW288" s="8"/>
      <c r="IX288" s="8"/>
      <c r="IY288" s="8"/>
    </row>
    <row r="289" spans="1:259" ht="15.75" thickBot="1" x14ac:dyDescent="0.3">
      <c r="A289" s="13">
        <v>1</v>
      </c>
      <c r="B289" s="253" t="s">
        <v>61</v>
      </c>
      <c r="C289" s="557">
        <f t="shared" ref="C289:V289" si="789">C277</f>
        <v>0</v>
      </c>
      <c r="D289" s="557">
        <f t="shared" si="789"/>
        <v>0</v>
      </c>
      <c r="E289" s="557">
        <f t="shared" si="789"/>
        <v>0</v>
      </c>
      <c r="F289" s="557">
        <f t="shared" si="789"/>
        <v>0</v>
      </c>
      <c r="G289" s="558">
        <f t="shared" si="789"/>
        <v>41609.701010000004</v>
      </c>
      <c r="H289" s="558">
        <f t="shared" ref="H289:I289" si="790">H277</f>
        <v>41609.701010000004</v>
      </c>
      <c r="I289" s="558">
        <f t="shared" si="790"/>
        <v>41609.701010000004</v>
      </c>
      <c r="J289" s="558">
        <f t="shared" ref="J289:O289" si="791">J277</f>
        <v>10402.425252500001</v>
      </c>
      <c r="K289" s="558">
        <f t="shared" ref="K289:N289" si="792">K277</f>
        <v>10402.425252500001</v>
      </c>
      <c r="L289" s="558">
        <f t="shared" si="792"/>
        <v>10402.425252500001</v>
      </c>
      <c r="M289" s="558">
        <f t="shared" si="792"/>
        <v>10402.425252500001</v>
      </c>
      <c r="N289" s="558">
        <f t="shared" si="792"/>
        <v>10402.425252500001</v>
      </c>
      <c r="O289" s="558">
        <f t="shared" si="791"/>
        <v>24272.325570000001</v>
      </c>
      <c r="P289" s="558">
        <f t="shared" ref="P289" si="793">P277</f>
        <v>23116.037609999999</v>
      </c>
      <c r="Q289" s="558">
        <f t="shared" si="789"/>
        <v>16951.94609125</v>
      </c>
      <c r="R289" s="558">
        <f t="shared" si="789"/>
        <v>17678.74523</v>
      </c>
      <c r="S289" s="558">
        <f t="shared" si="789"/>
        <v>726.79913875000079</v>
      </c>
      <c r="T289" s="558">
        <f t="shared" si="789"/>
        <v>-19.917540000000002</v>
      </c>
      <c r="U289" s="558">
        <f t="shared" si="789"/>
        <v>17658.827689999998</v>
      </c>
      <c r="V289" s="558">
        <f t="shared" si="789"/>
        <v>104.28740827063596</v>
      </c>
      <c r="W289" s="600"/>
    </row>
    <row r="290" spans="1:259" ht="15.75" thickBot="1" x14ac:dyDescent="0.3">
      <c r="A290" s="13">
        <v>1</v>
      </c>
      <c r="B290" s="56" t="s">
        <v>10</v>
      </c>
      <c r="C290" s="559"/>
      <c r="D290" s="559"/>
      <c r="E290" s="560"/>
      <c r="F290" s="561"/>
      <c r="G290" s="533"/>
      <c r="H290" s="533"/>
      <c r="I290" s="533"/>
      <c r="J290" s="533"/>
      <c r="K290" s="533"/>
      <c r="L290" s="533"/>
      <c r="M290" s="533"/>
      <c r="N290" s="533"/>
      <c r="O290" s="533"/>
      <c r="P290" s="533"/>
      <c r="Q290" s="533"/>
      <c r="R290" s="534"/>
      <c r="S290" s="534">
        <f t="shared" si="722"/>
        <v>0</v>
      </c>
      <c r="T290" s="534"/>
      <c r="U290" s="534"/>
      <c r="V290" s="562"/>
      <c r="W290" s="600"/>
    </row>
    <row r="291" spans="1:259" ht="29.25" x14ac:dyDescent="0.25">
      <c r="A291" s="13">
        <v>1</v>
      </c>
      <c r="B291" s="118" t="s">
        <v>128</v>
      </c>
      <c r="C291" s="546"/>
      <c r="D291" s="546"/>
      <c r="E291" s="322"/>
      <c r="F291" s="322"/>
      <c r="G291" s="563"/>
      <c r="H291" s="563"/>
      <c r="I291" s="563"/>
      <c r="J291" s="563"/>
      <c r="K291" s="563"/>
      <c r="L291" s="563"/>
      <c r="M291" s="563"/>
      <c r="N291" s="563"/>
      <c r="O291" s="563"/>
      <c r="P291" s="563"/>
      <c r="Q291" s="563"/>
      <c r="R291" s="563"/>
      <c r="S291" s="504">
        <f t="shared" si="722"/>
        <v>0</v>
      </c>
      <c r="T291" s="504"/>
      <c r="U291" s="504"/>
      <c r="V291" s="504"/>
      <c r="W291" s="600"/>
    </row>
    <row r="292" spans="1:259" s="24" customFormat="1" ht="30" x14ac:dyDescent="0.25">
      <c r="A292" s="13">
        <v>1</v>
      </c>
      <c r="B292" s="46" t="s">
        <v>74</v>
      </c>
      <c r="C292" s="298">
        <f>SUM(C293:C296)</f>
        <v>2299</v>
      </c>
      <c r="D292" s="298">
        <f>SUM(D293:D296)</f>
        <v>1643</v>
      </c>
      <c r="E292" s="298">
        <f>SUM(E293:E296)</f>
        <v>1779</v>
      </c>
      <c r="F292" s="298">
        <f t="shared" ref="F292:F298" si="794">E292/D292*100</f>
        <v>108.27754108338405</v>
      </c>
      <c r="G292" s="441">
        <f>SUM(G293:G296)</f>
        <v>13932.42079</v>
      </c>
      <c r="H292" s="441">
        <f>SUM(H293:H296)</f>
        <v>13932.42079</v>
      </c>
      <c r="I292" s="441">
        <f>SUM(I293:I296)</f>
        <v>13932.42079</v>
      </c>
      <c r="J292" s="441">
        <f t="shared" ref="J292:O292" si="795">SUM(J293:J296)</f>
        <v>3483.1051975</v>
      </c>
      <c r="K292" s="441">
        <f t="shared" ref="K292:N292" si="796">SUM(K293:K296)</f>
        <v>3483.1051975</v>
      </c>
      <c r="L292" s="441">
        <f t="shared" si="796"/>
        <v>3483.1051975</v>
      </c>
      <c r="M292" s="441">
        <f t="shared" si="796"/>
        <v>3483.1051975</v>
      </c>
      <c r="N292" s="441">
        <f t="shared" si="796"/>
        <v>3483.1051975</v>
      </c>
      <c r="O292" s="441">
        <f t="shared" si="795"/>
        <v>8127.2454799999996</v>
      </c>
      <c r="P292" s="441">
        <f t="shared" ref="P292" si="797">SUM(P293:P296)</f>
        <v>7733.2881200000002</v>
      </c>
      <c r="Q292" s="613">
        <f t="shared" ref="Q292:U292" si="798">SUM(Q293:Q296)</f>
        <v>5673.8562187499992</v>
      </c>
      <c r="R292" s="441">
        <f t="shared" si="798"/>
        <v>6202.8016699999989</v>
      </c>
      <c r="S292" s="441">
        <f t="shared" si="798"/>
        <v>528.94545124999934</v>
      </c>
      <c r="T292" s="441">
        <f t="shared" si="798"/>
        <v>-65.099490000000003</v>
      </c>
      <c r="U292" s="441">
        <f t="shared" si="798"/>
        <v>6137.7021799999993</v>
      </c>
      <c r="V292" s="441">
        <f t="shared" ref="V292:V302" si="799">R292/Q292*100</f>
        <v>109.3225036175931</v>
      </c>
      <c r="W292" s="600"/>
    </row>
    <row r="293" spans="1:259" s="24" customFormat="1" ht="30" x14ac:dyDescent="0.25">
      <c r="A293" s="13">
        <v>1</v>
      </c>
      <c r="B293" s="45" t="s">
        <v>43</v>
      </c>
      <c r="C293" s="298">
        <v>1659</v>
      </c>
      <c r="D293" s="604">
        <f t="shared" ref="D293:D296" si="800">ROUND(C293/7*5,0)</f>
        <v>1185</v>
      </c>
      <c r="E293" s="298">
        <v>1141</v>
      </c>
      <c r="F293" s="298">
        <f t="shared" si="794"/>
        <v>96.286919831223628</v>
      </c>
      <c r="G293" s="441">
        <v>10245.41</v>
      </c>
      <c r="H293" s="441">
        <v>10245.41</v>
      </c>
      <c r="I293" s="441">
        <v>10245.41</v>
      </c>
      <c r="J293" s="441">
        <v>2561.3525</v>
      </c>
      <c r="K293" s="441">
        <v>2561.3525</v>
      </c>
      <c r="L293" s="441">
        <v>2561.3525</v>
      </c>
      <c r="M293" s="441">
        <v>2561.3525</v>
      </c>
      <c r="N293" s="441">
        <v>2561.3525</v>
      </c>
      <c r="O293" s="441">
        <v>5975.2121799999995</v>
      </c>
      <c r="P293" s="441">
        <v>5690.5221799999999</v>
      </c>
      <c r="Q293" s="614">
        <f t="shared" ref="Q293:Q296" si="801">G293/12*$B$3+(H293-G293)/11*9+(I293-H293)/10*8+(J293-I293)/9*7+(K293-J293)/8*6+(L293-K293)/7*4+(M293-L293)/6*4+(N293-M293)/5*3+(O293-N293)/4*2+(P293-O293)/3*1</f>
        <v>4173.3856733333332</v>
      </c>
      <c r="R293" s="441">
        <f t="shared" ref="R293:R301" si="802">U293-T293</f>
        <v>3889.772179999999</v>
      </c>
      <c r="S293" s="441">
        <f t="shared" si="722"/>
        <v>-283.61349333333419</v>
      </c>
      <c r="T293" s="441">
        <v>-45.088410000000003</v>
      </c>
      <c r="U293" s="441">
        <v>3844.6837699999992</v>
      </c>
      <c r="V293" s="441">
        <f t="shared" si="799"/>
        <v>93.204234750084609</v>
      </c>
      <c r="W293" s="600"/>
    </row>
    <row r="294" spans="1:259" s="24" customFormat="1" ht="30" x14ac:dyDescent="0.25">
      <c r="A294" s="13">
        <v>1</v>
      </c>
      <c r="B294" s="45" t="s">
        <v>44</v>
      </c>
      <c r="C294" s="298">
        <v>498</v>
      </c>
      <c r="D294" s="299">
        <f t="shared" si="800"/>
        <v>356</v>
      </c>
      <c r="E294" s="298">
        <v>450</v>
      </c>
      <c r="F294" s="298">
        <f t="shared" si="794"/>
        <v>126.40449438202248</v>
      </c>
      <c r="G294" s="441">
        <v>1705.6255999999998</v>
      </c>
      <c r="H294" s="441">
        <v>1705.6255999999998</v>
      </c>
      <c r="I294" s="441">
        <v>1705.6255999999998</v>
      </c>
      <c r="J294" s="441">
        <v>426.40639999999996</v>
      </c>
      <c r="K294" s="441">
        <v>426.40639999999996</v>
      </c>
      <c r="L294" s="441">
        <v>426.40639999999996</v>
      </c>
      <c r="M294" s="441">
        <v>426.40639999999996</v>
      </c>
      <c r="N294" s="441">
        <v>426.40639999999996</v>
      </c>
      <c r="O294" s="441">
        <v>995.58279999999991</v>
      </c>
      <c r="P294" s="441">
        <v>947.99279999999987</v>
      </c>
      <c r="Q294" s="614">
        <f t="shared" si="801"/>
        <v>695.13126666666619</v>
      </c>
      <c r="R294" s="441">
        <f t="shared" si="802"/>
        <v>871.67108999999994</v>
      </c>
      <c r="S294" s="441">
        <f t="shared" si="722"/>
        <v>176.53982333333374</v>
      </c>
      <c r="T294" s="441">
        <v>-6.2307000000000006</v>
      </c>
      <c r="U294" s="441">
        <v>865.44038999999998</v>
      </c>
      <c r="V294" s="441">
        <f t="shared" si="799"/>
        <v>125.39661669656836</v>
      </c>
      <c r="W294" s="600"/>
    </row>
    <row r="295" spans="1:259" s="24" customFormat="1" ht="30" x14ac:dyDescent="0.25">
      <c r="A295" s="13">
        <v>1</v>
      </c>
      <c r="B295" s="45" t="s">
        <v>68</v>
      </c>
      <c r="C295" s="298">
        <v>11</v>
      </c>
      <c r="D295" s="299">
        <f t="shared" si="800"/>
        <v>8</v>
      </c>
      <c r="E295" s="298">
        <v>21</v>
      </c>
      <c r="F295" s="298">
        <f t="shared" si="794"/>
        <v>262.5</v>
      </c>
      <c r="G295" s="441">
        <v>161.90307000000001</v>
      </c>
      <c r="H295" s="441">
        <v>161.90307000000001</v>
      </c>
      <c r="I295" s="441">
        <v>161.90307000000001</v>
      </c>
      <c r="J295" s="441">
        <v>40.475767500000003</v>
      </c>
      <c r="K295" s="441">
        <v>40.475767500000003</v>
      </c>
      <c r="L295" s="441">
        <v>40.475767500000003</v>
      </c>
      <c r="M295" s="441">
        <v>40.475767500000003</v>
      </c>
      <c r="N295" s="441">
        <v>40.475767500000003</v>
      </c>
      <c r="O295" s="441">
        <v>92.516040000000004</v>
      </c>
      <c r="P295" s="441">
        <v>84.806370000000001</v>
      </c>
      <c r="Q295" s="614">
        <f t="shared" si="801"/>
        <v>63.926013749999996</v>
      </c>
      <c r="R295" s="441">
        <f t="shared" si="802"/>
        <v>161.00279999999998</v>
      </c>
      <c r="S295" s="441">
        <f t="shared" si="722"/>
        <v>97.076786249999984</v>
      </c>
      <c r="T295" s="441">
        <v>0</v>
      </c>
      <c r="U295" s="441">
        <v>161.00279999999998</v>
      </c>
      <c r="V295" s="441">
        <f t="shared" si="799"/>
        <v>251.85803173907425</v>
      </c>
      <c r="W295" s="600"/>
    </row>
    <row r="296" spans="1:259" s="24" customFormat="1" ht="30" x14ac:dyDescent="0.25">
      <c r="A296" s="13">
        <v>1</v>
      </c>
      <c r="B296" s="45" t="s">
        <v>69</v>
      </c>
      <c r="C296" s="298">
        <v>131</v>
      </c>
      <c r="D296" s="299">
        <f t="shared" si="800"/>
        <v>94</v>
      </c>
      <c r="E296" s="298">
        <v>167</v>
      </c>
      <c r="F296" s="298">
        <f t="shared" si="794"/>
        <v>177.65957446808511</v>
      </c>
      <c r="G296" s="441">
        <v>1819.4821200000001</v>
      </c>
      <c r="H296" s="441">
        <v>1819.4821200000001</v>
      </c>
      <c r="I296" s="441">
        <v>1819.4821200000001</v>
      </c>
      <c r="J296" s="441">
        <v>454.87053000000003</v>
      </c>
      <c r="K296" s="441">
        <v>454.87053000000003</v>
      </c>
      <c r="L296" s="441">
        <v>454.87053000000003</v>
      </c>
      <c r="M296" s="441">
        <v>454.87053000000003</v>
      </c>
      <c r="N296" s="441">
        <v>454.87053000000003</v>
      </c>
      <c r="O296" s="441">
        <v>1063.9344599999999</v>
      </c>
      <c r="P296" s="441">
        <v>1009.96677</v>
      </c>
      <c r="Q296" s="614">
        <f t="shared" si="801"/>
        <v>741.4132649999998</v>
      </c>
      <c r="R296" s="441">
        <f t="shared" si="802"/>
        <v>1280.3555999999996</v>
      </c>
      <c r="S296" s="441">
        <f t="shared" si="722"/>
        <v>538.94233499999984</v>
      </c>
      <c r="T296" s="441">
        <v>-13.780380000000001</v>
      </c>
      <c r="U296" s="441">
        <v>1266.5752199999997</v>
      </c>
      <c r="V296" s="441">
        <f t="shared" si="799"/>
        <v>172.69121830454438</v>
      </c>
      <c r="W296" s="600"/>
    </row>
    <row r="297" spans="1:259" s="24" customFormat="1" ht="30" x14ac:dyDescent="0.25">
      <c r="A297" s="13">
        <v>1</v>
      </c>
      <c r="B297" s="46" t="s">
        <v>66</v>
      </c>
      <c r="C297" s="298">
        <f>C298+C300+C301</f>
        <v>3484</v>
      </c>
      <c r="D297" s="298">
        <f t="shared" ref="D297:E297" si="803">D298+D300+D301</f>
        <v>2488</v>
      </c>
      <c r="E297" s="298">
        <f t="shared" si="803"/>
        <v>2008</v>
      </c>
      <c r="F297" s="298">
        <f t="shared" si="794"/>
        <v>80.707395498392287</v>
      </c>
      <c r="G297" s="442">
        <f t="shared" ref="G297:H297" si="804">G298+G300+G301</f>
        <v>15001.4426</v>
      </c>
      <c r="H297" s="442">
        <f t="shared" si="804"/>
        <v>15001.4426</v>
      </c>
      <c r="I297" s="442">
        <f t="shared" ref="I297:O297" si="805">I298+I300+I301</f>
        <v>15001.4426</v>
      </c>
      <c r="J297" s="442">
        <f t="shared" si="805"/>
        <v>3750.3606500000005</v>
      </c>
      <c r="K297" s="442">
        <f t="shared" ref="K297:N297" si="806">K298+K300+K301</f>
        <v>3750.3606500000005</v>
      </c>
      <c r="L297" s="442">
        <f t="shared" si="806"/>
        <v>3750.3606500000005</v>
      </c>
      <c r="M297" s="442">
        <f t="shared" si="806"/>
        <v>3750.3606500000005</v>
      </c>
      <c r="N297" s="442">
        <f t="shared" si="806"/>
        <v>3750.3606500000005</v>
      </c>
      <c r="O297" s="442">
        <f t="shared" si="805"/>
        <v>8750.8414699999994</v>
      </c>
      <c r="P297" s="442">
        <f t="shared" ref="P297" si="807">P298+P300+P301</f>
        <v>8334.1585799999993</v>
      </c>
      <c r="Q297" s="615">
        <f t="shared" ref="Q297" si="808">Q298+Q300+Q301</f>
        <v>6111.7067633333336</v>
      </c>
      <c r="R297" s="442">
        <f t="shared" ref="R297" si="809">R298+R300+R301</f>
        <v>4780.7926600000001</v>
      </c>
      <c r="S297" s="442">
        <f t="shared" ref="S297" si="810">S298+S300+S301</f>
        <v>-1330.9141033333331</v>
      </c>
      <c r="T297" s="442">
        <f t="shared" ref="T297" si="811">T298+T300+T301</f>
        <v>-44.250459999999997</v>
      </c>
      <c r="U297" s="442">
        <f t="shared" ref="U297" si="812">U298+U300+U301</f>
        <v>4736.5421999999999</v>
      </c>
      <c r="V297" s="441">
        <f t="shared" si="799"/>
        <v>78.223528142448856</v>
      </c>
      <c r="W297" s="600"/>
    </row>
    <row r="298" spans="1:259" s="24" customFormat="1" ht="30" x14ac:dyDescent="0.25">
      <c r="A298" s="13">
        <v>1</v>
      </c>
      <c r="B298" s="45" t="s">
        <v>62</v>
      </c>
      <c r="C298" s="298">
        <v>667</v>
      </c>
      <c r="D298" s="604">
        <f t="shared" ref="D298" si="813">ROUND(C298/7*5,0)</f>
        <v>476</v>
      </c>
      <c r="E298" s="298">
        <v>385</v>
      </c>
      <c r="F298" s="298">
        <f t="shared" si="794"/>
        <v>80.882352941176478</v>
      </c>
      <c r="G298" s="441">
        <v>1696.8</v>
      </c>
      <c r="H298" s="441">
        <v>1696.8</v>
      </c>
      <c r="I298" s="441">
        <v>1696.8</v>
      </c>
      <c r="J298" s="441">
        <v>424.20000000000005</v>
      </c>
      <c r="K298" s="441">
        <v>424.20000000000005</v>
      </c>
      <c r="L298" s="441">
        <v>424.20000000000005</v>
      </c>
      <c r="M298" s="441">
        <v>424.20000000000005</v>
      </c>
      <c r="N298" s="441">
        <v>424.20000000000005</v>
      </c>
      <c r="O298" s="441">
        <v>988.45749999999998</v>
      </c>
      <c r="P298" s="441">
        <v>941.79549999999995</v>
      </c>
      <c r="Q298" s="614">
        <f>G298/12*$B$3+(H298-G298)/11*9+(I298-H298)/10*8+(J298-I298)/9*7+(K298-J298)/8*6+(L298-K298)/7*4+(M298-L298)/6*4+(N298-M298)/5*3+(O298-N298)/4*2+(P298-O298)/3*1</f>
        <v>690.77475000000015</v>
      </c>
      <c r="R298" s="441">
        <f t="shared" si="802"/>
        <v>560.67756999999995</v>
      </c>
      <c r="S298" s="441">
        <f t="shared" si="722"/>
        <v>-130.09718000000021</v>
      </c>
      <c r="T298" s="441">
        <v>-2.2296300000000002</v>
      </c>
      <c r="U298" s="441">
        <v>558.4479399999999</v>
      </c>
      <c r="V298" s="441">
        <f t="shared" si="799"/>
        <v>81.166482996085165</v>
      </c>
      <c r="W298" s="600"/>
    </row>
    <row r="299" spans="1:259" s="24" customFormat="1" ht="29.25" customHeight="1" x14ac:dyDescent="0.25">
      <c r="A299" s="13"/>
      <c r="B299" s="621" t="s">
        <v>89</v>
      </c>
      <c r="C299" s="298"/>
      <c r="D299" s="604"/>
      <c r="E299" s="298"/>
      <c r="F299" s="298"/>
      <c r="G299" s="441"/>
      <c r="H299" s="441"/>
      <c r="I299" s="441"/>
      <c r="J299" s="441"/>
      <c r="K299" s="441"/>
      <c r="L299" s="441"/>
      <c r="M299" s="441"/>
      <c r="N299" s="441"/>
      <c r="O299" s="441">
        <v>0</v>
      </c>
      <c r="P299" s="441">
        <v>0</v>
      </c>
      <c r="Q299" s="614">
        <f t="shared" ref="Q299" si="814">G299/12*$B$3+(H299-G299)/11*8+(I299-H299)/10*7+(J299-I299)/9*6+(K299-J299)/8*5+(L299-K299)/7*4+(M299-L299)/6*3+(N299-M299)/5*2+(O299-N299)/4*1</f>
        <v>0</v>
      </c>
      <c r="R299" s="441"/>
      <c r="S299" s="441"/>
      <c r="T299" s="441"/>
      <c r="U299" s="441"/>
      <c r="V299" s="441"/>
      <c r="W299" s="600"/>
    </row>
    <row r="300" spans="1:259" s="24" customFormat="1" ht="60" x14ac:dyDescent="0.25">
      <c r="A300" s="13">
        <v>1</v>
      </c>
      <c r="B300" s="45" t="s">
        <v>73</v>
      </c>
      <c r="C300" s="298">
        <v>1778</v>
      </c>
      <c r="D300" s="299">
        <f t="shared" ref="D300:D301" si="815">ROUND(C300/7*5,0)</f>
        <v>1270</v>
      </c>
      <c r="E300" s="298">
        <v>1208</v>
      </c>
      <c r="F300" s="298">
        <f>E300/D300*100</f>
        <v>95.118110236220474</v>
      </c>
      <c r="G300" s="441">
        <v>10415.904</v>
      </c>
      <c r="H300" s="441">
        <v>10415.904</v>
      </c>
      <c r="I300" s="441">
        <v>10415.904</v>
      </c>
      <c r="J300" s="441">
        <v>2603.9760000000001</v>
      </c>
      <c r="K300" s="441">
        <v>2603.9760000000001</v>
      </c>
      <c r="L300" s="441">
        <v>2603.9760000000001</v>
      </c>
      <c r="M300" s="441">
        <v>2603.9760000000001</v>
      </c>
      <c r="N300" s="441">
        <v>2603.9760000000001</v>
      </c>
      <c r="O300" s="441">
        <v>6077.0289899999989</v>
      </c>
      <c r="P300" s="441">
        <v>5787.336659999999</v>
      </c>
      <c r="Q300" s="614">
        <f t="shared" ref="Q300:Q301" si="816">G300/12*$B$3+(H300-G300)/11*9+(I300-H300)/10*8+(J300-I300)/9*7+(K300-J300)/8*6+(L300-K300)/7*4+(M300-L300)/6*4+(N300-M300)/5*3+(O300-N300)/4*2+(P300-O300)/3*1</f>
        <v>4243.9383849999995</v>
      </c>
      <c r="R300" s="441">
        <f t="shared" si="802"/>
        <v>3681.5241299999998</v>
      </c>
      <c r="S300" s="441">
        <f t="shared" si="722"/>
        <v>-562.41425499999968</v>
      </c>
      <c r="T300" s="441">
        <v>-41.708529999999996</v>
      </c>
      <c r="U300" s="441">
        <v>3639.8155999999999</v>
      </c>
      <c r="V300" s="441">
        <f t="shared" si="799"/>
        <v>86.747822329659016</v>
      </c>
      <c r="W300" s="600"/>
    </row>
    <row r="301" spans="1:259" s="24" customFormat="1" ht="45.75" thickBot="1" x14ac:dyDescent="0.3">
      <c r="A301" s="13">
        <v>1</v>
      </c>
      <c r="B301" s="45" t="s">
        <v>63</v>
      </c>
      <c r="C301" s="298">
        <v>1039</v>
      </c>
      <c r="D301" s="299">
        <f t="shared" si="815"/>
        <v>742</v>
      </c>
      <c r="E301" s="298">
        <v>415</v>
      </c>
      <c r="F301" s="298">
        <f>E301/D301*100</f>
        <v>55.929919137466314</v>
      </c>
      <c r="G301" s="441">
        <v>2888.7386000000001</v>
      </c>
      <c r="H301" s="441">
        <v>2888.7386000000001</v>
      </c>
      <c r="I301" s="441">
        <v>2888.7386000000001</v>
      </c>
      <c r="J301" s="441">
        <v>722.18465000000003</v>
      </c>
      <c r="K301" s="441">
        <v>722.18465000000003</v>
      </c>
      <c r="L301" s="441">
        <v>722.18465000000003</v>
      </c>
      <c r="M301" s="441">
        <v>722.18465000000003</v>
      </c>
      <c r="N301" s="441">
        <v>722.18465000000003</v>
      </c>
      <c r="O301" s="441">
        <v>1685.3549800000001</v>
      </c>
      <c r="P301" s="441">
        <v>1605.0264199999999</v>
      </c>
      <c r="Q301" s="614">
        <f t="shared" si="816"/>
        <v>1176.9936283333334</v>
      </c>
      <c r="R301" s="441">
        <f t="shared" si="802"/>
        <v>538.59096000000011</v>
      </c>
      <c r="S301" s="441">
        <f t="shared" si="722"/>
        <v>-638.40266833333328</v>
      </c>
      <c r="T301" s="441">
        <v>-0.31230000000000002</v>
      </c>
      <c r="U301" s="441">
        <v>538.27866000000006</v>
      </c>
      <c r="V301" s="441">
        <f t="shared" si="799"/>
        <v>45.759887482370218</v>
      </c>
      <c r="W301" s="600"/>
    </row>
    <row r="302" spans="1:259" s="24" customFormat="1" ht="15.75" thickBot="1" x14ac:dyDescent="0.3">
      <c r="A302" s="13">
        <v>1</v>
      </c>
      <c r="B302" s="115" t="s">
        <v>3</v>
      </c>
      <c r="C302" s="432"/>
      <c r="D302" s="432"/>
      <c r="E302" s="432"/>
      <c r="F302" s="432"/>
      <c r="G302" s="507">
        <f>G297+G292</f>
        <v>28933.863389999999</v>
      </c>
      <c r="H302" s="507">
        <f>H297+H292</f>
        <v>28933.863389999999</v>
      </c>
      <c r="I302" s="507">
        <f>I297+I292</f>
        <v>28933.863389999999</v>
      </c>
      <c r="J302" s="507">
        <f t="shared" ref="J302:O302" si="817">J297+J292</f>
        <v>7233.4658475000006</v>
      </c>
      <c r="K302" s="507">
        <f t="shared" ref="K302:N302" si="818">K297+K292</f>
        <v>7233.4658475000006</v>
      </c>
      <c r="L302" s="507">
        <f t="shared" si="818"/>
        <v>7233.4658475000006</v>
      </c>
      <c r="M302" s="507">
        <f t="shared" si="818"/>
        <v>7233.4658475000006</v>
      </c>
      <c r="N302" s="507">
        <f t="shared" si="818"/>
        <v>7233.4658475000006</v>
      </c>
      <c r="O302" s="507">
        <f t="shared" si="817"/>
        <v>16878.086949999997</v>
      </c>
      <c r="P302" s="507">
        <f t="shared" ref="P302" si="819">P297+P292</f>
        <v>16067.4467</v>
      </c>
      <c r="Q302" s="507">
        <f t="shared" ref="Q302:U302" si="820">Q297+Q292</f>
        <v>11785.562982083333</v>
      </c>
      <c r="R302" s="507">
        <f t="shared" si="820"/>
        <v>10983.59433</v>
      </c>
      <c r="S302" s="507">
        <f t="shared" si="820"/>
        <v>-801.96865208333372</v>
      </c>
      <c r="T302" s="507">
        <f t="shared" si="820"/>
        <v>-109.34995000000001</v>
      </c>
      <c r="U302" s="507">
        <f t="shared" si="820"/>
        <v>10874.24438</v>
      </c>
      <c r="V302" s="507">
        <f t="shared" si="799"/>
        <v>93.195330139913523</v>
      </c>
      <c r="W302" s="600"/>
    </row>
    <row r="303" spans="1:259" x14ac:dyDescent="0.25">
      <c r="A303" s="13">
        <v>1</v>
      </c>
      <c r="B303" s="154" t="s">
        <v>39</v>
      </c>
      <c r="C303" s="564"/>
      <c r="D303" s="564"/>
      <c r="E303" s="564"/>
      <c r="F303" s="564"/>
      <c r="G303" s="565"/>
      <c r="H303" s="565"/>
      <c r="I303" s="565"/>
      <c r="J303" s="565"/>
      <c r="K303" s="565"/>
      <c r="L303" s="565"/>
      <c r="M303" s="565"/>
      <c r="N303" s="565"/>
      <c r="O303" s="565"/>
      <c r="P303" s="565"/>
      <c r="Q303" s="565"/>
      <c r="R303" s="565"/>
      <c r="S303" s="565">
        <f t="shared" si="722"/>
        <v>0</v>
      </c>
      <c r="T303" s="565"/>
      <c r="U303" s="565"/>
      <c r="V303" s="565"/>
      <c r="W303" s="600"/>
    </row>
    <row r="304" spans="1:259" s="6" customFormat="1" ht="30" x14ac:dyDescent="0.25">
      <c r="A304" s="13">
        <v>1</v>
      </c>
      <c r="B304" s="135" t="s">
        <v>74</v>
      </c>
      <c r="C304" s="566">
        <f t="shared" ref="C304:V304" si="821">C292</f>
        <v>2299</v>
      </c>
      <c r="D304" s="566">
        <f t="shared" si="821"/>
        <v>1643</v>
      </c>
      <c r="E304" s="566">
        <f t="shared" si="821"/>
        <v>1779</v>
      </c>
      <c r="F304" s="566">
        <f t="shared" si="821"/>
        <v>108.27754108338405</v>
      </c>
      <c r="G304" s="567">
        <f t="shared" si="821"/>
        <v>13932.42079</v>
      </c>
      <c r="H304" s="567">
        <f t="shared" ref="H304:I304" si="822">H292</f>
        <v>13932.42079</v>
      </c>
      <c r="I304" s="567">
        <f t="shared" si="822"/>
        <v>13932.42079</v>
      </c>
      <c r="J304" s="567">
        <f t="shared" ref="J304:O304" si="823">J292</f>
        <v>3483.1051975</v>
      </c>
      <c r="K304" s="567">
        <f t="shared" ref="K304:N304" si="824">K292</f>
        <v>3483.1051975</v>
      </c>
      <c r="L304" s="567">
        <f t="shared" si="824"/>
        <v>3483.1051975</v>
      </c>
      <c r="M304" s="567">
        <f t="shared" si="824"/>
        <v>3483.1051975</v>
      </c>
      <c r="N304" s="567">
        <f t="shared" si="824"/>
        <v>3483.1051975</v>
      </c>
      <c r="O304" s="567">
        <f t="shared" si="823"/>
        <v>8127.2454799999996</v>
      </c>
      <c r="P304" s="567">
        <f t="shared" ref="P304" si="825">P292</f>
        <v>7733.2881200000002</v>
      </c>
      <c r="Q304" s="567">
        <f t="shared" si="821"/>
        <v>5673.8562187499992</v>
      </c>
      <c r="R304" s="567">
        <f t="shared" si="821"/>
        <v>6202.8016699999989</v>
      </c>
      <c r="S304" s="567">
        <f t="shared" si="821"/>
        <v>528.94545124999934</v>
      </c>
      <c r="T304" s="567">
        <f t="shared" si="821"/>
        <v>-65.099490000000003</v>
      </c>
      <c r="U304" s="567">
        <f t="shared" si="821"/>
        <v>6137.7021799999993</v>
      </c>
      <c r="V304" s="567">
        <f t="shared" si="821"/>
        <v>109.3225036175931</v>
      </c>
      <c r="W304" s="600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  <c r="AV304" s="8"/>
      <c r="AW304" s="8"/>
      <c r="AX304" s="8"/>
      <c r="AY304" s="8"/>
      <c r="AZ304" s="8"/>
      <c r="BA304" s="8"/>
      <c r="BB304" s="8"/>
      <c r="BC304" s="8"/>
      <c r="BD304" s="8"/>
      <c r="BE304" s="8"/>
      <c r="BF304" s="8"/>
      <c r="BG304" s="8"/>
      <c r="BH304" s="8"/>
      <c r="BI304" s="8"/>
      <c r="BJ304" s="8"/>
      <c r="BK304" s="8"/>
      <c r="BL304" s="8"/>
      <c r="BM304" s="8"/>
      <c r="BN304" s="8"/>
      <c r="BO304" s="8"/>
      <c r="BP304" s="8"/>
      <c r="BQ304" s="8"/>
      <c r="BR304" s="8"/>
      <c r="BS304" s="8"/>
      <c r="BT304" s="8"/>
      <c r="BU304" s="8"/>
      <c r="BV304" s="8"/>
      <c r="BW304" s="8"/>
      <c r="BX304" s="8"/>
      <c r="BY304" s="8"/>
      <c r="BZ304" s="8"/>
      <c r="CA304" s="8"/>
      <c r="CB304" s="8"/>
      <c r="CC304" s="8"/>
      <c r="CD304" s="8"/>
      <c r="CE304" s="8"/>
      <c r="CF304" s="8"/>
      <c r="CG304" s="8"/>
      <c r="CH304" s="8"/>
      <c r="CI304" s="8"/>
      <c r="CJ304" s="8"/>
      <c r="CK304" s="8"/>
      <c r="CL304" s="8"/>
      <c r="CM304" s="8"/>
      <c r="CN304" s="8"/>
      <c r="CO304" s="8"/>
      <c r="CP304" s="8"/>
      <c r="CQ304" s="8"/>
      <c r="CR304" s="8"/>
      <c r="CS304" s="8"/>
      <c r="CT304" s="8"/>
      <c r="CU304" s="8"/>
      <c r="CV304" s="8"/>
      <c r="CW304" s="8"/>
      <c r="CX304" s="8"/>
      <c r="CY304" s="8"/>
      <c r="CZ304" s="8"/>
      <c r="DA304" s="8"/>
      <c r="DB304" s="8"/>
      <c r="DC304" s="8"/>
      <c r="DD304" s="8"/>
      <c r="DE304" s="8"/>
      <c r="DF304" s="8"/>
      <c r="DG304" s="8"/>
      <c r="DH304" s="8"/>
      <c r="DI304" s="8"/>
      <c r="DJ304" s="8"/>
      <c r="DK304" s="8"/>
      <c r="DL304" s="8"/>
      <c r="DM304" s="8"/>
      <c r="DN304" s="8"/>
      <c r="DO304" s="8"/>
      <c r="DP304" s="8"/>
      <c r="DQ304" s="8"/>
      <c r="DR304" s="8"/>
      <c r="DS304" s="8"/>
      <c r="DT304" s="8"/>
      <c r="DU304" s="8"/>
      <c r="DV304" s="8"/>
      <c r="DW304" s="8"/>
      <c r="DX304" s="8"/>
      <c r="DY304" s="8"/>
      <c r="DZ304" s="8"/>
      <c r="EA304" s="8"/>
      <c r="EB304" s="8"/>
      <c r="EC304" s="8"/>
      <c r="ED304" s="8"/>
      <c r="EE304" s="8"/>
      <c r="EF304" s="8"/>
      <c r="EG304" s="8"/>
      <c r="EH304" s="8"/>
      <c r="EI304" s="8"/>
      <c r="EJ304" s="8"/>
      <c r="EK304" s="8"/>
      <c r="EL304" s="8"/>
      <c r="EM304" s="8"/>
      <c r="EN304" s="8"/>
      <c r="EO304" s="8"/>
      <c r="EP304" s="8"/>
      <c r="EQ304" s="8"/>
      <c r="ER304" s="8"/>
      <c r="ES304" s="8"/>
      <c r="ET304" s="8"/>
      <c r="EU304" s="8"/>
      <c r="EV304" s="8"/>
      <c r="EW304" s="8"/>
      <c r="EX304" s="8"/>
      <c r="EY304" s="8"/>
      <c r="EZ304" s="8"/>
      <c r="FA304" s="8"/>
      <c r="FB304" s="8"/>
      <c r="FC304" s="8"/>
      <c r="FD304" s="8"/>
      <c r="FE304" s="8"/>
      <c r="FF304" s="8"/>
      <c r="FG304" s="8"/>
      <c r="FH304" s="8"/>
      <c r="FI304" s="8"/>
      <c r="FJ304" s="8"/>
      <c r="FK304" s="8"/>
      <c r="FL304" s="8"/>
      <c r="FM304" s="8"/>
      <c r="FN304" s="8"/>
      <c r="FO304" s="8"/>
      <c r="FP304" s="8"/>
      <c r="FQ304" s="8"/>
      <c r="FR304" s="8"/>
      <c r="FS304" s="8"/>
      <c r="FT304" s="8"/>
      <c r="FU304" s="8"/>
      <c r="FV304" s="8"/>
      <c r="FW304" s="8"/>
      <c r="FX304" s="8"/>
      <c r="FY304" s="8"/>
      <c r="FZ304" s="8"/>
      <c r="GA304" s="8"/>
      <c r="GB304" s="8"/>
      <c r="GC304" s="8"/>
      <c r="GD304" s="8"/>
      <c r="GE304" s="8"/>
      <c r="GF304" s="8"/>
      <c r="GG304" s="8"/>
      <c r="GH304" s="8"/>
      <c r="GI304" s="8"/>
      <c r="GJ304" s="8"/>
      <c r="GK304" s="8"/>
      <c r="GL304" s="8"/>
      <c r="GM304" s="8"/>
      <c r="GN304" s="8"/>
      <c r="GO304" s="8"/>
      <c r="GP304" s="8"/>
      <c r="GQ304" s="8"/>
      <c r="GR304" s="8"/>
      <c r="GS304" s="8"/>
      <c r="GT304" s="8"/>
      <c r="GU304" s="8"/>
      <c r="GV304" s="8"/>
      <c r="GW304" s="8"/>
      <c r="GX304" s="8"/>
      <c r="GY304" s="8"/>
      <c r="GZ304" s="8"/>
      <c r="HA304" s="8"/>
      <c r="HB304" s="8"/>
      <c r="HC304" s="8"/>
      <c r="HD304" s="8"/>
      <c r="HE304" s="8"/>
      <c r="HF304" s="8"/>
      <c r="HG304" s="8"/>
      <c r="HH304" s="8"/>
      <c r="HI304" s="8"/>
      <c r="HJ304" s="8"/>
      <c r="HK304" s="8"/>
      <c r="HL304" s="8"/>
      <c r="HM304" s="8"/>
      <c r="HN304" s="8"/>
      <c r="HO304" s="8"/>
      <c r="HP304" s="8"/>
      <c r="HQ304" s="8"/>
      <c r="HR304" s="8"/>
      <c r="HS304" s="8"/>
      <c r="HT304" s="8"/>
      <c r="HU304" s="8"/>
      <c r="HV304" s="8"/>
      <c r="HW304" s="8"/>
      <c r="HX304" s="8"/>
      <c r="HY304" s="8"/>
      <c r="HZ304" s="8"/>
      <c r="IA304" s="8"/>
      <c r="IB304" s="8"/>
      <c r="IC304" s="8"/>
      <c r="ID304" s="8"/>
      <c r="IE304" s="8"/>
      <c r="IF304" s="8"/>
      <c r="IG304" s="8"/>
      <c r="IH304" s="8"/>
      <c r="II304" s="8"/>
      <c r="IJ304" s="8"/>
      <c r="IK304" s="8"/>
      <c r="IL304" s="8"/>
      <c r="IM304" s="8"/>
      <c r="IN304" s="8"/>
      <c r="IO304" s="8"/>
      <c r="IP304" s="8"/>
      <c r="IQ304" s="8"/>
      <c r="IR304" s="8"/>
      <c r="IS304" s="8"/>
      <c r="IT304" s="8"/>
      <c r="IU304" s="8"/>
      <c r="IV304" s="8"/>
      <c r="IW304" s="8"/>
      <c r="IX304" s="8"/>
      <c r="IY304" s="8"/>
    </row>
    <row r="305" spans="1:259" s="6" customFormat="1" ht="30" x14ac:dyDescent="0.25">
      <c r="A305" s="13">
        <v>1</v>
      </c>
      <c r="B305" s="112" t="s">
        <v>43</v>
      </c>
      <c r="C305" s="566">
        <f t="shared" ref="C305:V305" si="826">C293</f>
        <v>1659</v>
      </c>
      <c r="D305" s="566">
        <f t="shared" si="826"/>
        <v>1185</v>
      </c>
      <c r="E305" s="566">
        <f t="shared" si="826"/>
        <v>1141</v>
      </c>
      <c r="F305" s="566">
        <f t="shared" si="826"/>
        <v>96.286919831223628</v>
      </c>
      <c r="G305" s="567">
        <f t="shared" si="826"/>
        <v>10245.41</v>
      </c>
      <c r="H305" s="567">
        <f t="shared" ref="H305:I305" si="827">H293</f>
        <v>10245.41</v>
      </c>
      <c r="I305" s="567">
        <f t="shared" si="827"/>
        <v>10245.41</v>
      </c>
      <c r="J305" s="567">
        <f t="shared" ref="J305:O305" si="828">J293</f>
        <v>2561.3525</v>
      </c>
      <c r="K305" s="567">
        <f t="shared" ref="K305:N305" si="829">K293</f>
        <v>2561.3525</v>
      </c>
      <c r="L305" s="567">
        <f t="shared" si="829"/>
        <v>2561.3525</v>
      </c>
      <c r="M305" s="567">
        <f t="shared" si="829"/>
        <v>2561.3525</v>
      </c>
      <c r="N305" s="567">
        <f t="shared" si="829"/>
        <v>2561.3525</v>
      </c>
      <c r="O305" s="567">
        <f t="shared" si="828"/>
        <v>5975.2121799999995</v>
      </c>
      <c r="P305" s="567">
        <f t="shared" ref="P305" si="830">P293</f>
        <v>5690.5221799999999</v>
      </c>
      <c r="Q305" s="567">
        <f t="shared" si="826"/>
        <v>4173.3856733333332</v>
      </c>
      <c r="R305" s="567">
        <f t="shared" si="826"/>
        <v>3889.772179999999</v>
      </c>
      <c r="S305" s="567">
        <f t="shared" si="826"/>
        <v>-283.61349333333419</v>
      </c>
      <c r="T305" s="567">
        <f t="shared" si="826"/>
        <v>-45.088410000000003</v>
      </c>
      <c r="U305" s="567">
        <f t="shared" si="826"/>
        <v>3844.6837699999992</v>
      </c>
      <c r="V305" s="567">
        <f t="shared" si="826"/>
        <v>93.204234750084609</v>
      </c>
      <c r="W305" s="600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  <c r="AL305" s="8"/>
      <c r="AM305" s="8"/>
      <c r="AN305" s="8"/>
      <c r="AO305" s="8"/>
      <c r="AP305" s="8"/>
      <c r="AQ305" s="8"/>
      <c r="AR305" s="8"/>
      <c r="AS305" s="8"/>
      <c r="AT305" s="8"/>
      <c r="AU305" s="8"/>
      <c r="AV305" s="8"/>
      <c r="AW305" s="8"/>
      <c r="AX305" s="8"/>
      <c r="AY305" s="8"/>
      <c r="AZ305" s="8"/>
      <c r="BA305" s="8"/>
      <c r="BB305" s="8"/>
      <c r="BC305" s="8"/>
      <c r="BD305" s="8"/>
      <c r="BE305" s="8"/>
      <c r="BF305" s="8"/>
      <c r="BG305" s="8"/>
      <c r="BH305" s="8"/>
      <c r="BI305" s="8"/>
      <c r="BJ305" s="8"/>
      <c r="BK305" s="8"/>
      <c r="BL305" s="8"/>
      <c r="BM305" s="8"/>
      <c r="BN305" s="8"/>
      <c r="BO305" s="8"/>
      <c r="BP305" s="8"/>
      <c r="BQ305" s="8"/>
      <c r="BR305" s="8"/>
      <c r="BS305" s="8"/>
      <c r="BT305" s="8"/>
      <c r="BU305" s="8"/>
      <c r="BV305" s="8"/>
      <c r="BW305" s="8"/>
      <c r="BX305" s="8"/>
      <c r="BY305" s="8"/>
      <c r="BZ305" s="8"/>
      <c r="CA305" s="8"/>
      <c r="CB305" s="8"/>
      <c r="CC305" s="8"/>
      <c r="CD305" s="8"/>
      <c r="CE305" s="8"/>
      <c r="CF305" s="8"/>
      <c r="CG305" s="8"/>
      <c r="CH305" s="8"/>
      <c r="CI305" s="8"/>
      <c r="CJ305" s="8"/>
      <c r="CK305" s="8"/>
      <c r="CL305" s="8"/>
      <c r="CM305" s="8"/>
      <c r="CN305" s="8"/>
      <c r="CO305" s="8"/>
      <c r="CP305" s="8"/>
      <c r="CQ305" s="8"/>
      <c r="CR305" s="8"/>
      <c r="CS305" s="8"/>
      <c r="CT305" s="8"/>
      <c r="CU305" s="8"/>
      <c r="CV305" s="8"/>
      <c r="CW305" s="8"/>
      <c r="CX305" s="8"/>
      <c r="CY305" s="8"/>
      <c r="CZ305" s="8"/>
      <c r="DA305" s="8"/>
      <c r="DB305" s="8"/>
      <c r="DC305" s="8"/>
      <c r="DD305" s="8"/>
      <c r="DE305" s="8"/>
      <c r="DF305" s="8"/>
      <c r="DG305" s="8"/>
      <c r="DH305" s="8"/>
      <c r="DI305" s="8"/>
      <c r="DJ305" s="8"/>
      <c r="DK305" s="8"/>
      <c r="DL305" s="8"/>
      <c r="DM305" s="8"/>
      <c r="DN305" s="8"/>
      <c r="DO305" s="8"/>
      <c r="DP305" s="8"/>
      <c r="DQ305" s="8"/>
      <c r="DR305" s="8"/>
      <c r="DS305" s="8"/>
      <c r="DT305" s="8"/>
      <c r="DU305" s="8"/>
      <c r="DV305" s="8"/>
      <c r="DW305" s="8"/>
      <c r="DX305" s="8"/>
      <c r="DY305" s="8"/>
      <c r="DZ305" s="8"/>
      <c r="EA305" s="8"/>
      <c r="EB305" s="8"/>
      <c r="EC305" s="8"/>
      <c r="ED305" s="8"/>
      <c r="EE305" s="8"/>
      <c r="EF305" s="8"/>
      <c r="EG305" s="8"/>
      <c r="EH305" s="8"/>
      <c r="EI305" s="8"/>
      <c r="EJ305" s="8"/>
      <c r="EK305" s="8"/>
      <c r="EL305" s="8"/>
      <c r="EM305" s="8"/>
      <c r="EN305" s="8"/>
      <c r="EO305" s="8"/>
      <c r="EP305" s="8"/>
      <c r="EQ305" s="8"/>
      <c r="ER305" s="8"/>
      <c r="ES305" s="8"/>
      <c r="ET305" s="8"/>
      <c r="EU305" s="8"/>
      <c r="EV305" s="8"/>
      <c r="EW305" s="8"/>
      <c r="EX305" s="8"/>
      <c r="EY305" s="8"/>
      <c r="EZ305" s="8"/>
      <c r="FA305" s="8"/>
      <c r="FB305" s="8"/>
      <c r="FC305" s="8"/>
      <c r="FD305" s="8"/>
      <c r="FE305" s="8"/>
      <c r="FF305" s="8"/>
      <c r="FG305" s="8"/>
      <c r="FH305" s="8"/>
      <c r="FI305" s="8"/>
      <c r="FJ305" s="8"/>
      <c r="FK305" s="8"/>
      <c r="FL305" s="8"/>
      <c r="FM305" s="8"/>
      <c r="FN305" s="8"/>
      <c r="FO305" s="8"/>
      <c r="FP305" s="8"/>
      <c r="FQ305" s="8"/>
      <c r="FR305" s="8"/>
      <c r="FS305" s="8"/>
      <c r="FT305" s="8"/>
      <c r="FU305" s="8"/>
      <c r="FV305" s="8"/>
      <c r="FW305" s="8"/>
      <c r="FX305" s="8"/>
      <c r="FY305" s="8"/>
      <c r="FZ305" s="8"/>
      <c r="GA305" s="8"/>
      <c r="GB305" s="8"/>
      <c r="GC305" s="8"/>
      <c r="GD305" s="8"/>
      <c r="GE305" s="8"/>
      <c r="GF305" s="8"/>
      <c r="GG305" s="8"/>
      <c r="GH305" s="8"/>
      <c r="GI305" s="8"/>
      <c r="GJ305" s="8"/>
      <c r="GK305" s="8"/>
      <c r="GL305" s="8"/>
      <c r="GM305" s="8"/>
      <c r="GN305" s="8"/>
      <c r="GO305" s="8"/>
      <c r="GP305" s="8"/>
      <c r="GQ305" s="8"/>
      <c r="GR305" s="8"/>
      <c r="GS305" s="8"/>
      <c r="GT305" s="8"/>
      <c r="GU305" s="8"/>
      <c r="GV305" s="8"/>
      <c r="GW305" s="8"/>
      <c r="GX305" s="8"/>
      <c r="GY305" s="8"/>
      <c r="GZ305" s="8"/>
      <c r="HA305" s="8"/>
      <c r="HB305" s="8"/>
      <c r="HC305" s="8"/>
      <c r="HD305" s="8"/>
      <c r="HE305" s="8"/>
      <c r="HF305" s="8"/>
      <c r="HG305" s="8"/>
      <c r="HH305" s="8"/>
      <c r="HI305" s="8"/>
      <c r="HJ305" s="8"/>
      <c r="HK305" s="8"/>
      <c r="HL305" s="8"/>
      <c r="HM305" s="8"/>
      <c r="HN305" s="8"/>
      <c r="HO305" s="8"/>
      <c r="HP305" s="8"/>
      <c r="HQ305" s="8"/>
      <c r="HR305" s="8"/>
      <c r="HS305" s="8"/>
      <c r="HT305" s="8"/>
      <c r="HU305" s="8"/>
      <c r="HV305" s="8"/>
      <c r="HW305" s="8"/>
      <c r="HX305" s="8"/>
      <c r="HY305" s="8"/>
      <c r="HZ305" s="8"/>
      <c r="IA305" s="8"/>
      <c r="IB305" s="8"/>
      <c r="IC305" s="8"/>
      <c r="ID305" s="8"/>
      <c r="IE305" s="8"/>
      <c r="IF305" s="8"/>
      <c r="IG305" s="8"/>
      <c r="IH305" s="8"/>
      <c r="II305" s="8"/>
      <c r="IJ305" s="8"/>
      <c r="IK305" s="8"/>
      <c r="IL305" s="8"/>
      <c r="IM305" s="8"/>
      <c r="IN305" s="8"/>
      <c r="IO305" s="8"/>
      <c r="IP305" s="8"/>
      <c r="IQ305" s="8"/>
      <c r="IR305" s="8"/>
      <c r="IS305" s="8"/>
      <c r="IT305" s="8"/>
      <c r="IU305" s="8"/>
      <c r="IV305" s="8"/>
      <c r="IW305" s="8"/>
      <c r="IX305" s="8"/>
      <c r="IY305" s="8"/>
    </row>
    <row r="306" spans="1:259" s="6" customFormat="1" ht="30" x14ac:dyDescent="0.25">
      <c r="A306" s="13">
        <v>1</v>
      </c>
      <c r="B306" s="112" t="s">
        <v>44</v>
      </c>
      <c r="C306" s="566">
        <f t="shared" ref="C306:V306" si="831">C294</f>
        <v>498</v>
      </c>
      <c r="D306" s="566">
        <f t="shared" si="831"/>
        <v>356</v>
      </c>
      <c r="E306" s="566">
        <f t="shared" si="831"/>
        <v>450</v>
      </c>
      <c r="F306" s="566">
        <f t="shared" si="831"/>
        <v>126.40449438202248</v>
      </c>
      <c r="G306" s="567">
        <f t="shared" si="831"/>
        <v>1705.6255999999998</v>
      </c>
      <c r="H306" s="567">
        <f t="shared" ref="H306:I306" si="832">H294</f>
        <v>1705.6255999999998</v>
      </c>
      <c r="I306" s="567">
        <f t="shared" si="832"/>
        <v>1705.6255999999998</v>
      </c>
      <c r="J306" s="567">
        <f t="shared" ref="J306:O306" si="833">J294</f>
        <v>426.40639999999996</v>
      </c>
      <c r="K306" s="567">
        <f t="shared" ref="K306:N306" si="834">K294</f>
        <v>426.40639999999996</v>
      </c>
      <c r="L306" s="567">
        <f t="shared" si="834"/>
        <v>426.40639999999996</v>
      </c>
      <c r="M306" s="567">
        <f t="shared" si="834"/>
        <v>426.40639999999996</v>
      </c>
      <c r="N306" s="567">
        <f t="shared" si="834"/>
        <v>426.40639999999996</v>
      </c>
      <c r="O306" s="567">
        <f t="shared" si="833"/>
        <v>995.58279999999991</v>
      </c>
      <c r="P306" s="567">
        <f t="shared" ref="P306" si="835">P294</f>
        <v>947.99279999999987</v>
      </c>
      <c r="Q306" s="567">
        <f t="shared" si="831"/>
        <v>695.13126666666619</v>
      </c>
      <c r="R306" s="567">
        <f t="shared" si="831"/>
        <v>871.67108999999994</v>
      </c>
      <c r="S306" s="567">
        <f t="shared" si="831"/>
        <v>176.53982333333374</v>
      </c>
      <c r="T306" s="567">
        <f t="shared" si="831"/>
        <v>-6.2307000000000006</v>
      </c>
      <c r="U306" s="567">
        <f t="shared" si="831"/>
        <v>865.44038999999998</v>
      </c>
      <c r="V306" s="567">
        <f t="shared" si="831"/>
        <v>125.39661669656836</v>
      </c>
      <c r="W306" s="600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  <c r="AV306" s="8"/>
      <c r="AW306" s="8"/>
      <c r="AX306" s="8"/>
      <c r="AY306" s="8"/>
      <c r="AZ306" s="8"/>
      <c r="BA306" s="8"/>
      <c r="BB306" s="8"/>
      <c r="BC306" s="8"/>
      <c r="BD306" s="8"/>
      <c r="BE306" s="8"/>
      <c r="BF306" s="8"/>
      <c r="BG306" s="8"/>
      <c r="BH306" s="8"/>
      <c r="BI306" s="8"/>
      <c r="BJ306" s="8"/>
      <c r="BK306" s="8"/>
      <c r="BL306" s="8"/>
      <c r="BM306" s="8"/>
      <c r="BN306" s="8"/>
      <c r="BO306" s="8"/>
      <c r="BP306" s="8"/>
      <c r="BQ306" s="8"/>
      <c r="BR306" s="8"/>
      <c r="BS306" s="8"/>
      <c r="BT306" s="8"/>
      <c r="BU306" s="8"/>
      <c r="BV306" s="8"/>
      <c r="BW306" s="8"/>
      <c r="BX306" s="8"/>
      <c r="BY306" s="8"/>
      <c r="BZ306" s="8"/>
      <c r="CA306" s="8"/>
      <c r="CB306" s="8"/>
      <c r="CC306" s="8"/>
      <c r="CD306" s="8"/>
      <c r="CE306" s="8"/>
      <c r="CF306" s="8"/>
      <c r="CG306" s="8"/>
      <c r="CH306" s="8"/>
      <c r="CI306" s="8"/>
      <c r="CJ306" s="8"/>
      <c r="CK306" s="8"/>
      <c r="CL306" s="8"/>
      <c r="CM306" s="8"/>
      <c r="CN306" s="8"/>
      <c r="CO306" s="8"/>
      <c r="CP306" s="8"/>
      <c r="CQ306" s="8"/>
      <c r="CR306" s="8"/>
      <c r="CS306" s="8"/>
      <c r="CT306" s="8"/>
      <c r="CU306" s="8"/>
      <c r="CV306" s="8"/>
      <c r="CW306" s="8"/>
      <c r="CX306" s="8"/>
      <c r="CY306" s="8"/>
      <c r="CZ306" s="8"/>
      <c r="DA306" s="8"/>
      <c r="DB306" s="8"/>
      <c r="DC306" s="8"/>
      <c r="DD306" s="8"/>
      <c r="DE306" s="8"/>
      <c r="DF306" s="8"/>
      <c r="DG306" s="8"/>
      <c r="DH306" s="8"/>
      <c r="DI306" s="8"/>
      <c r="DJ306" s="8"/>
      <c r="DK306" s="8"/>
      <c r="DL306" s="8"/>
      <c r="DM306" s="8"/>
      <c r="DN306" s="8"/>
      <c r="DO306" s="8"/>
      <c r="DP306" s="8"/>
      <c r="DQ306" s="8"/>
      <c r="DR306" s="8"/>
      <c r="DS306" s="8"/>
      <c r="DT306" s="8"/>
      <c r="DU306" s="8"/>
      <c r="DV306" s="8"/>
      <c r="DW306" s="8"/>
      <c r="DX306" s="8"/>
      <c r="DY306" s="8"/>
      <c r="DZ306" s="8"/>
      <c r="EA306" s="8"/>
      <c r="EB306" s="8"/>
      <c r="EC306" s="8"/>
      <c r="ED306" s="8"/>
      <c r="EE306" s="8"/>
      <c r="EF306" s="8"/>
      <c r="EG306" s="8"/>
      <c r="EH306" s="8"/>
      <c r="EI306" s="8"/>
      <c r="EJ306" s="8"/>
      <c r="EK306" s="8"/>
      <c r="EL306" s="8"/>
      <c r="EM306" s="8"/>
      <c r="EN306" s="8"/>
      <c r="EO306" s="8"/>
      <c r="EP306" s="8"/>
      <c r="EQ306" s="8"/>
      <c r="ER306" s="8"/>
      <c r="ES306" s="8"/>
      <c r="ET306" s="8"/>
      <c r="EU306" s="8"/>
      <c r="EV306" s="8"/>
      <c r="EW306" s="8"/>
      <c r="EX306" s="8"/>
      <c r="EY306" s="8"/>
      <c r="EZ306" s="8"/>
      <c r="FA306" s="8"/>
      <c r="FB306" s="8"/>
      <c r="FC306" s="8"/>
      <c r="FD306" s="8"/>
      <c r="FE306" s="8"/>
      <c r="FF306" s="8"/>
      <c r="FG306" s="8"/>
      <c r="FH306" s="8"/>
      <c r="FI306" s="8"/>
      <c r="FJ306" s="8"/>
      <c r="FK306" s="8"/>
      <c r="FL306" s="8"/>
      <c r="FM306" s="8"/>
      <c r="FN306" s="8"/>
      <c r="FO306" s="8"/>
      <c r="FP306" s="8"/>
      <c r="FQ306" s="8"/>
      <c r="FR306" s="8"/>
      <c r="FS306" s="8"/>
      <c r="FT306" s="8"/>
      <c r="FU306" s="8"/>
      <c r="FV306" s="8"/>
      <c r="FW306" s="8"/>
      <c r="FX306" s="8"/>
      <c r="FY306" s="8"/>
      <c r="FZ306" s="8"/>
      <c r="GA306" s="8"/>
      <c r="GB306" s="8"/>
      <c r="GC306" s="8"/>
      <c r="GD306" s="8"/>
      <c r="GE306" s="8"/>
      <c r="GF306" s="8"/>
      <c r="GG306" s="8"/>
      <c r="GH306" s="8"/>
      <c r="GI306" s="8"/>
      <c r="GJ306" s="8"/>
      <c r="GK306" s="8"/>
      <c r="GL306" s="8"/>
      <c r="GM306" s="8"/>
      <c r="GN306" s="8"/>
      <c r="GO306" s="8"/>
      <c r="GP306" s="8"/>
      <c r="GQ306" s="8"/>
      <c r="GR306" s="8"/>
      <c r="GS306" s="8"/>
      <c r="GT306" s="8"/>
      <c r="GU306" s="8"/>
      <c r="GV306" s="8"/>
      <c r="GW306" s="8"/>
      <c r="GX306" s="8"/>
      <c r="GY306" s="8"/>
      <c r="GZ306" s="8"/>
      <c r="HA306" s="8"/>
      <c r="HB306" s="8"/>
      <c r="HC306" s="8"/>
      <c r="HD306" s="8"/>
      <c r="HE306" s="8"/>
      <c r="HF306" s="8"/>
      <c r="HG306" s="8"/>
      <c r="HH306" s="8"/>
      <c r="HI306" s="8"/>
      <c r="HJ306" s="8"/>
      <c r="HK306" s="8"/>
      <c r="HL306" s="8"/>
      <c r="HM306" s="8"/>
      <c r="HN306" s="8"/>
      <c r="HO306" s="8"/>
      <c r="HP306" s="8"/>
      <c r="HQ306" s="8"/>
      <c r="HR306" s="8"/>
      <c r="HS306" s="8"/>
      <c r="HT306" s="8"/>
      <c r="HU306" s="8"/>
      <c r="HV306" s="8"/>
      <c r="HW306" s="8"/>
      <c r="HX306" s="8"/>
      <c r="HY306" s="8"/>
      <c r="HZ306" s="8"/>
      <c r="IA306" s="8"/>
      <c r="IB306" s="8"/>
      <c r="IC306" s="8"/>
      <c r="ID306" s="8"/>
      <c r="IE306" s="8"/>
      <c r="IF306" s="8"/>
      <c r="IG306" s="8"/>
      <c r="IH306" s="8"/>
      <c r="II306" s="8"/>
      <c r="IJ306" s="8"/>
      <c r="IK306" s="8"/>
      <c r="IL306" s="8"/>
      <c r="IM306" s="8"/>
      <c r="IN306" s="8"/>
      <c r="IO306" s="8"/>
      <c r="IP306" s="8"/>
      <c r="IQ306" s="8"/>
      <c r="IR306" s="8"/>
      <c r="IS306" s="8"/>
      <c r="IT306" s="8"/>
      <c r="IU306" s="8"/>
      <c r="IV306" s="8"/>
      <c r="IW306" s="8"/>
      <c r="IX306" s="8"/>
      <c r="IY306" s="8"/>
    </row>
    <row r="307" spans="1:259" s="6" customFormat="1" ht="30" x14ac:dyDescent="0.25">
      <c r="A307" s="13">
        <v>1</v>
      </c>
      <c r="B307" s="112" t="s">
        <v>68</v>
      </c>
      <c r="C307" s="566">
        <f t="shared" ref="C307:V307" si="836">C295</f>
        <v>11</v>
      </c>
      <c r="D307" s="566">
        <f t="shared" si="836"/>
        <v>8</v>
      </c>
      <c r="E307" s="566">
        <f t="shared" si="836"/>
        <v>21</v>
      </c>
      <c r="F307" s="566">
        <f t="shared" si="836"/>
        <v>262.5</v>
      </c>
      <c r="G307" s="567">
        <f t="shared" si="836"/>
        <v>161.90307000000001</v>
      </c>
      <c r="H307" s="567">
        <f t="shared" ref="H307:I307" si="837">H295</f>
        <v>161.90307000000001</v>
      </c>
      <c r="I307" s="567">
        <f t="shared" si="837"/>
        <v>161.90307000000001</v>
      </c>
      <c r="J307" s="567">
        <f t="shared" ref="J307:O307" si="838">J295</f>
        <v>40.475767500000003</v>
      </c>
      <c r="K307" s="567">
        <f t="shared" ref="K307:N307" si="839">K295</f>
        <v>40.475767500000003</v>
      </c>
      <c r="L307" s="567">
        <f t="shared" si="839"/>
        <v>40.475767500000003</v>
      </c>
      <c r="M307" s="567">
        <f t="shared" si="839"/>
        <v>40.475767500000003</v>
      </c>
      <c r="N307" s="567">
        <f t="shared" si="839"/>
        <v>40.475767500000003</v>
      </c>
      <c r="O307" s="567">
        <f t="shared" si="838"/>
        <v>92.516040000000004</v>
      </c>
      <c r="P307" s="567">
        <f t="shared" ref="P307" si="840">P295</f>
        <v>84.806370000000001</v>
      </c>
      <c r="Q307" s="567">
        <f t="shared" si="836"/>
        <v>63.926013749999996</v>
      </c>
      <c r="R307" s="567">
        <f t="shared" si="836"/>
        <v>161.00279999999998</v>
      </c>
      <c r="S307" s="567">
        <f t="shared" si="836"/>
        <v>97.076786249999984</v>
      </c>
      <c r="T307" s="567">
        <f t="shared" si="836"/>
        <v>0</v>
      </c>
      <c r="U307" s="567">
        <f t="shared" si="836"/>
        <v>161.00279999999998</v>
      </c>
      <c r="V307" s="567">
        <f t="shared" si="836"/>
        <v>251.85803173907425</v>
      </c>
      <c r="W307" s="600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  <c r="AV307" s="8"/>
      <c r="AW307" s="8"/>
      <c r="AX307" s="8"/>
      <c r="AY307" s="8"/>
      <c r="AZ307" s="8"/>
      <c r="BA307" s="8"/>
      <c r="BB307" s="8"/>
      <c r="BC307" s="8"/>
      <c r="BD307" s="8"/>
      <c r="BE307" s="8"/>
      <c r="BF307" s="8"/>
      <c r="BG307" s="8"/>
      <c r="BH307" s="8"/>
      <c r="BI307" s="8"/>
      <c r="BJ307" s="8"/>
      <c r="BK307" s="8"/>
      <c r="BL307" s="8"/>
      <c r="BM307" s="8"/>
      <c r="BN307" s="8"/>
      <c r="BO307" s="8"/>
      <c r="BP307" s="8"/>
      <c r="BQ307" s="8"/>
      <c r="BR307" s="8"/>
      <c r="BS307" s="8"/>
      <c r="BT307" s="8"/>
      <c r="BU307" s="8"/>
      <c r="BV307" s="8"/>
      <c r="BW307" s="8"/>
      <c r="BX307" s="8"/>
      <c r="BY307" s="8"/>
      <c r="BZ307" s="8"/>
      <c r="CA307" s="8"/>
      <c r="CB307" s="8"/>
      <c r="CC307" s="8"/>
      <c r="CD307" s="8"/>
      <c r="CE307" s="8"/>
      <c r="CF307" s="8"/>
      <c r="CG307" s="8"/>
      <c r="CH307" s="8"/>
      <c r="CI307" s="8"/>
      <c r="CJ307" s="8"/>
      <c r="CK307" s="8"/>
      <c r="CL307" s="8"/>
      <c r="CM307" s="8"/>
      <c r="CN307" s="8"/>
      <c r="CO307" s="8"/>
      <c r="CP307" s="8"/>
      <c r="CQ307" s="8"/>
      <c r="CR307" s="8"/>
      <c r="CS307" s="8"/>
      <c r="CT307" s="8"/>
      <c r="CU307" s="8"/>
      <c r="CV307" s="8"/>
      <c r="CW307" s="8"/>
      <c r="CX307" s="8"/>
      <c r="CY307" s="8"/>
      <c r="CZ307" s="8"/>
      <c r="DA307" s="8"/>
      <c r="DB307" s="8"/>
      <c r="DC307" s="8"/>
      <c r="DD307" s="8"/>
      <c r="DE307" s="8"/>
      <c r="DF307" s="8"/>
      <c r="DG307" s="8"/>
      <c r="DH307" s="8"/>
      <c r="DI307" s="8"/>
      <c r="DJ307" s="8"/>
      <c r="DK307" s="8"/>
      <c r="DL307" s="8"/>
      <c r="DM307" s="8"/>
      <c r="DN307" s="8"/>
      <c r="DO307" s="8"/>
      <c r="DP307" s="8"/>
      <c r="DQ307" s="8"/>
      <c r="DR307" s="8"/>
      <c r="DS307" s="8"/>
      <c r="DT307" s="8"/>
      <c r="DU307" s="8"/>
      <c r="DV307" s="8"/>
      <c r="DW307" s="8"/>
      <c r="DX307" s="8"/>
      <c r="DY307" s="8"/>
      <c r="DZ307" s="8"/>
      <c r="EA307" s="8"/>
      <c r="EB307" s="8"/>
      <c r="EC307" s="8"/>
      <c r="ED307" s="8"/>
      <c r="EE307" s="8"/>
      <c r="EF307" s="8"/>
      <c r="EG307" s="8"/>
      <c r="EH307" s="8"/>
      <c r="EI307" s="8"/>
      <c r="EJ307" s="8"/>
      <c r="EK307" s="8"/>
      <c r="EL307" s="8"/>
      <c r="EM307" s="8"/>
      <c r="EN307" s="8"/>
      <c r="EO307" s="8"/>
      <c r="EP307" s="8"/>
      <c r="EQ307" s="8"/>
      <c r="ER307" s="8"/>
      <c r="ES307" s="8"/>
      <c r="ET307" s="8"/>
      <c r="EU307" s="8"/>
      <c r="EV307" s="8"/>
      <c r="EW307" s="8"/>
      <c r="EX307" s="8"/>
      <c r="EY307" s="8"/>
      <c r="EZ307" s="8"/>
      <c r="FA307" s="8"/>
      <c r="FB307" s="8"/>
      <c r="FC307" s="8"/>
      <c r="FD307" s="8"/>
      <c r="FE307" s="8"/>
      <c r="FF307" s="8"/>
      <c r="FG307" s="8"/>
      <c r="FH307" s="8"/>
      <c r="FI307" s="8"/>
      <c r="FJ307" s="8"/>
      <c r="FK307" s="8"/>
      <c r="FL307" s="8"/>
      <c r="FM307" s="8"/>
      <c r="FN307" s="8"/>
      <c r="FO307" s="8"/>
      <c r="FP307" s="8"/>
      <c r="FQ307" s="8"/>
      <c r="FR307" s="8"/>
      <c r="FS307" s="8"/>
      <c r="FT307" s="8"/>
      <c r="FU307" s="8"/>
      <c r="FV307" s="8"/>
      <c r="FW307" s="8"/>
      <c r="FX307" s="8"/>
      <c r="FY307" s="8"/>
      <c r="FZ307" s="8"/>
      <c r="GA307" s="8"/>
      <c r="GB307" s="8"/>
      <c r="GC307" s="8"/>
      <c r="GD307" s="8"/>
      <c r="GE307" s="8"/>
      <c r="GF307" s="8"/>
      <c r="GG307" s="8"/>
      <c r="GH307" s="8"/>
      <c r="GI307" s="8"/>
      <c r="GJ307" s="8"/>
      <c r="GK307" s="8"/>
      <c r="GL307" s="8"/>
      <c r="GM307" s="8"/>
      <c r="GN307" s="8"/>
      <c r="GO307" s="8"/>
      <c r="GP307" s="8"/>
      <c r="GQ307" s="8"/>
      <c r="GR307" s="8"/>
      <c r="GS307" s="8"/>
      <c r="GT307" s="8"/>
      <c r="GU307" s="8"/>
      <c r="GV307" s="8"/>
      <c r="GW307" s="8"/>
      <c r="GX307" s="8"/>
      <c r="GY307" s="8"/>
      <c r="GZ307" s="8"/>
      <c r="HA307" s="8"/>
      <c r="HB307" s="8"/>
      <c r="HC307" s="8"/>
      <c r="HD307" s="8"/>
      <c r="HE307" s="8"/>
      <c r="HF307" s="8"/>
      <c r="HG307" s="8"/>
      <c r="HH307" s="8"/>
      <c r="HI307" s="8"/>
      <c r="HJ307" s="8"/>
      <c r="HK307" s="8"/>
      <c r="HL307" s="8"/>
      <c r="HM307" s="8"/>
      <c r="HN307" s="8"/>
      <c r="HO307" s="8"/>
      <c r="HP307" s="8"/>
      <c r="HQ307" s="8"/>
      <c r="HR307" s="8"/>
      <c r="HS307" s="8"/>
      <c r="HT307" s="8"/>
      <c r="HU307" s="8"/>
      <c r="HV307" s="8"/>
      <c r="HW307" s="8"/>
      <c r="HX307" s="8"/>
      <c r="HY307" s="8"/>
      <c r="HZ307" s="8"/>
      <c r="IA307" s="8"/>
      <c r="IB307" s="8"/>
      <c r="IC307" s="8"/>
      <c r="ID307" s="8"/>
      <c r="IE307" s="8"/>
      <c r="IF307" s="8"/>
      <c r="IG307" s="8"/>
      <c r="IH307" s="8"/>
      <c r="II307" s="8"/>
      <c r="IJ307" s="8"/>
      <c r="IK307" s="8"/>
      <c r="IL307" s="8"/>
      <c r="IM307" s="8"/>
      <c r="IN307" s="8"/>
      <c r="IO307" s="8"/>
      <c r="IP307" s="8"/>
      <c r="IQ307" s="8"/>
      <c r="IR307" s="8"/>
      <c r="IS307" s="8"/>
      <c r="IT307" s="8"/>
      <c r="IU307" s="8"/>
      <c r="IV307" s="8"/>
      <c r="IW307" s="8"/>
      <c r="IX307" s="8"/>
      <c r="IY307" s="8"/>
    </row>
    <row r="308" spans="1:259" s="6" customFormat="1" ht="30" x14ac:dyDescent="0.25">
      <c r="A308" s="13">
        <v>1</v>
      </c>
      <c r="B308" s="112" t="s">
        <v>69</v>
      </c>
      <c r="C308" s="566">
        <f t="shared" ref="C308:V308" si="841">C296</f>
        <v>131</v>
      </c>
      <c r="D308" s="566">
        <f t="shared" si="841"/>
        <v>94</v>
      </c>
      <c r="E308" s="566">
        <f t="shared" si="841"/>
        <v>167</v>
      </c>
      <c r="F308" s="566">
        <f t="shared" si="841"/>
        <v>177.65957446808511</v>
      </c>
      <c r="G308" s="567">
        <f t="shared" si="841"/>
        <v>1819.4821200000001</v>
      </c>
      <c r="H308" s="567">
        <f t="shared" ref="H308:I308" si="842">H296</f>
        <v>1819.4821200000001</v>
      </c>
      <c r="I308" s="567">
        <f t="shared" si="842"/>
        <v>1819.4821200000001</v>
      </c>
      <c r="J308" s="567">
        <f t="shared" ref="J308:O308" si="843">J296</f>
        <v>454.87053000000003</v>
      </c>
      <c r="K308" s="567">
        <f t="shared" ref="K308:N308" si="844">K296</f>
        <v>454.87053000000003</v>
      </c>
      <c r="L308" s="567">
        <f t="shared" si="844"/>
        <v>454.87053000000003</v>
      </c>
      <c r="M308" s="567">
        <f t="shared" si="844"/>
        <v>454.87053000000003</v>
      </c>
      <c r="N308" s="567">
        <f t="shared" si="844"/>
        <v>454.87053000000003</v>
      </c>
      <c r="O308" s="567">
        <f t="shared" si="843"/>
        <v>1063.9344599999999</v>
      </c>
      <c r="P308" s="567">
        <f t="shared" ref="P308" si="845">P296</f>
        <v>1009.96677</v>
      </c>
      <c r="Q308" s="567">
        <f t="shared" si="841"/>
        <v>741.4132649999998</v>
      </c>
      <c r="R308" s="567">
        <f t="shared" si="841"/>
        <v>1280.3555999999996</v>
      </c>
      <c r="S308" s="567">
        <f t="shared" si="841"/>
        <v>538.94233499999984</v>
      </c>
      <c r="T308" s="567">
        <f t="shared" si="841"/>
        <v>-13.780380000000001</v>
      </c>
      <c r="U308" s="567">
        <f t="shared" si="841"/>
        <v>1266.5752199999997</v>
      </c>
      <c r="V308" s="567">
        <f t="shared" si="841"/>
        <v>172.69121830454438</v>
      </c>
      <c r="W308" s="600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  <c r="AL308" s="8"/>
      <c r="AM308" s="8"/>
      <c r="AN308" s="8"/>
      <c r="AO308" s="8"/>
      <c r="AP308" s="8"/>
      <c r="AQ308" s="8"/>
      <c r="AR308" s="8"/>
      <c r="AS308" s="8"/>
      <c r="AT308" s="8"/>
      <c r="AU308" s="8"/>
      <c r="AV308" s="8"/>
      <c r="AW308" s="8"/>
      <c r="AX308" s="8"/>
      <c r="AY308" s="8"/>
      <c r="AZ308" s="8"/>
      <c r="BA308" s="8"/>
      <c r="BB308" s="8"/>
      <c r="BC308" s="8"/>
      <c r="BD308" s="8"/>
      <c r="BE308" s="8"/>
      <c r="BF308" s="8"/>
      <c r="BG308" s="8"/>
      <c r="BH308" s="8"/>
      <c r="BI308" s="8"/>
      <c r="BJ308" s="8"/>
      <c r="BK308" s="8"/>
      <c r="BL308" s="8"/>
      <c r="BM308" s="8"/>
      <c r="BN308" s="8"/>
      <c r="BO308" s="8"/>
      <c r="BP308" s="8"/>
      <c r="BQ308" s="8"/>
      <c r="BR308" s="8"/>
      <c r="BS308" s="8"/>
      <c r="BT308" s="8"/>
      <c r="BU308" s="8"/>
      <c r="BV308" s="8"/>
      <c r="BW308" s="8"/>
      <c r="BX308" s="8"/>
      <c r="BY308" s="8"/>
      <c r="BZ308" s="8"/>
      <c r="CA308" s="8"/>
      <c r="CB308" s="8"/>
      <c r="CC308" s="8"/>
      <c r="CD308" s="8"/>
      <c r="CE308" s="8"/>
      <c r="CF308" s="8"/>
      <c r="CG308" s="8"/>
      <c r="CH308" s="8"/>
      <c r="CI308" s="8"/>
      <c r="CJ308" s="8"/>
      <c r="CK308" s="8"/>
      <c r="CL308" s="8"/>
      <c r="CM308" s="8"/>
      <c r="CN308" s="8"/>
      <c r="CO308" s="8"/>
      <c r="CP308" s="8"/>
      <c r="CQ308" s="8"/>
      <c r="CR308" s="8"/>
      <c r="CS308" s="8"/>
      <c r="CT308" s="8"/>
      <c r="CU308" s="8"/>
      <c r="CV308" s="8"/>
      <c r="CW308" s="8"/>
      <c r="CX308" s="8"/>
      <c r="CY308" s="8"/>
      <c r="CZ308" s="8"/>
      <c r="DA308" s="8"/>
      <c r="DB308" s="8"/>
      <c r="DC308" s="8"/>
      <c r="DD308" s="8"/>
      <c r="DE308" s="8"/>
      <c r="DF308" s="8"/>
      <c r="DG308" s="8"/>
      <c r="DH308" s="8"/>
      <c r="DI308" s="8"/>
      <c r="DJ308" s="8"/>
      <c r="DK308" s="8"/>
      <c r="DL308" s="8"/>
      <c r="DM308" s="8"/>
      <c r="DN308" s="8"/>
      <c r="DO308" s="8"/>
      <c r="DP308" s="8"/>
      <c r="DQ308" s="8"/>
      <c r="DR308" s="8"/>
      <c r="DS308" s="8"/>
      <c r="DT308" s="8"/>
      <c r="DU308" s="8"/>
      <c r="DV308" s="8"/>
      <c r="DW308" s="8"/>
      <c r="DX308" s="8"/>
      <c r="DY308" s="8"/>
      <c r="DZ308" s="8"/>
      <c r="EA308" s="8"/>
      <c r="EB308" s="8"/>
      <c r="EC308" s="8"/>
      <c r="ED308" s="8"/>
      <c r="EE308" s="8"/>
      <c r="EF308" s="8"/>
      <c r="EG308" s="8"/>
      <c r="EH308" s="8"/>
      <c r="EI308" s="8"/>
      <c r="EJ308" s="8"/>
      <c r="EK308" s="8"/>
      <c r="EL308" s="8"/>
      <c r="EM308" s="8"/>
      <c r="EN308" s="8"/>
      <c r="EO308" s="8"/>
      <c r="EP308" s="8"/>
      <c r="EQ308" s="8"/>
      <c r="ER308" s="8"/>
      <c r="ES308" s="8"/>
      <c r="ET308" s="8"/>
      <c r="EU308" s="8"/>
      <c r="EV308" s="8"/>
      <c r="EW308" s="8"/>
      <c r="EX308" s="8"/>
      <c r="EY308" s="8"/>
      <c r="EZ308" s="8"/>
      <c r="FA308" s="8"/>
      <c r="FB308" s="8"/>
      <c r="FC308" s="8"/>
      <c r="FD308" s="8"/>
      <c r="FE308" s="8"/>
      <c r="FF308" s="8"/>
      <c r="FG308" s="8"/>
      <c r="FH308" s="8"/>
      <c r="FI308" s="8"/>
      <c r="FJ308" s="8"/>
      <c r="FK308" s="8"/>
      <c r="FL308" s="8"/>
      <c r="FM308" s="8"/>
      <c r="FN308" s="8"/>
      <c r="FO308" s="8"/>
      <c r="FP308" s="8"/>
      <c r="FQ308" s="8"/>
      <c r="FR308" s="8"/>
      <c r="FS308" s="8"/>
      <c r="FT308" s="8"/>
      <c r="FU308" s="8"/>
      <c r="FV308" s="8"/>
      <c r="FW308" s="8"/>
      <c r="FX308" s="8"/>
      <c r="FY308" s="8"/>
      <c r="FZ308" s="8"/>
      <c r="GA308" s="8"/>
      <c r="GB308" s="8"/>
      <c r="GC308" s="8"/>
      <c r="GD308" s="8"/>
      <c r="GE308" s="8"/>
      <c r="GF308" s="8"/>
      <c r="GG308" s="8"/>
      <c r="GH308" s="8"/>
      <c r="GI308" s="8"/>
      <c r="GJ308" s="8"/>
      <c r="GK308" s="8"/>
      <c r="GL308" s="8"/>
      <c r="GM308" s="8"/>
      <c r="GN308" s="8"/>
      <c r="GO308" s="8"/>
      <c r="GP308" s="8"/>
      <c r="GQ308" s="8"/>
      <c r="GR308" s="8"/>
      <c r="GS308" s="8"/>
      <c r="GT308" s="8"/>
      <c r="GU308" s="8"/>
      <c r="GV308" s="8"/>
      <c r="GW308" s="8"/>
      <c r="GX308" s="8"/>
      <c r="GY308" s="8"/>
      <c r="GZ308" s="8"/>
      <c r="HA308" s="8"/>
      <c r="HB308" s="8"/>
      <c r="HC308" s="8"/>
      <c r="HD308" s="8"/>
      <c r="HE308" s="8"/>
      <c r="HF308" s="8"/>
      <c r="HG308" s="8"/>
      <c r="HH308" s="8"/>
      <c r="HI308" s="8"/>
      <c r="HJ308" s="8"/>
      <c r="HK308" s="8"/>
      <c r="HL308" s="8"/>
      <c r="HM308" s="8"/>
      <c r="HN308" s="8"/>
      <c r="HO308" s="8"/>
      <c r="HP308" s="8"/>
      <c r="HQ308" s="8"/>
      <c r="HR308" s="8"/>
      <c r="HS308" s="8"/>
      <c r="HT308" s="8"/>
      <c r="HU308" s="8"/>
      <c r="HV308" s="8"/>
      <c r="HW308" s="8"/>
      <c r="HX308" s="8"/>
      <c r="HY308" s="8"/>
      <c r="HZ308" s="8"/>
      <c r="IA308" s="8"/>
      <c r="IB308" s="8"/>
      <c r="IC308" s="8"/>
      <c r="ID308" s="8"/>
      <c r="IE308" s="8"/>
      <c r="IF308" s="8"/>
      <c r="IG308" s="8"/>
      <c r="IH308" s="8"/>
      <c r="II308" s="8"/>
      <c r="IJ308" s="8"/>
      <c r="IK308" s="8"/>
      <c r="IL308" s="8"/>
      <c r="IM308" s="8"/>
      <c r="IN308" s="8"/>
      <c r="IO308" s="8"/>
      <c r="IP308" s="8"/>
      <c r="IQ308" s="8"/>
      <c r="IR308" s="8"/>
      <c r="IS308" s="8"/>
      <c r="IT308" s="8"/>
      <c r="IU308" s="8"/>
      <c r="IV308" s="8"/>
      <c r="IW308" s="8"/>
      <c r="IX308" s="8"/>
      <c r="IY308" s="8"/>
    </row>
    <row r="309" spans="1:259" s="6" customFormat="1" ht="30" x14ac:dyDescent="0.25">
      <c r="A309" s="13">
        <v>1</v>
      </c>
      <c r="B309" s="135" t="s">
        <v>66</v>
      </c>
      <c r="C309" s="566">
        <f t="shared" ref="C309:V309" si="846">C297</f>
        <v>3484</v>
      </c>
      <c r="D309" s="566">
        <f t="shared" si="846"/>
        <v>2488</v>
      </c>
      <c r="E309" s="566">
        <f t="shared" si="846"/>
        <v>2008</v>
      </c>
      <c r="F309" s="566">
        <f t="shared" si="846"/>
        <v>80.707395498392287</v>
      </c>
      <c r="G309" s="567">
        <f t="shared" si="846"/>
        <v>15001.4426</v>
      </c>
      <c r="H309" s="567">
        <f t="shared" ref="H309:I309" si="847">H297</f>
        <v>15001.4426</v>
      </c>
      <c r="I309" s="567">
        <f t="shared" si="847"/>
        <v>15001.4426</v>
      </c>
      <c r="J309" s="567">
        <f t="shared" ref="J309:O309" si="848">J297</f>
        <v>3750.3606500000005</v>
      </c>
      <c r="K309" s="567">
        <f t="shared" ref="K309:N309" si="849">K297</f>
        <v>3750.3606500000005</v>
      </c>
      <c r="L309" s="567">
        <f t="shared" si="849"/>
        <v>3750.3606500000005</v>
      </c>
      <c r="M309" s="567">
        <f t="shared" si="849"/>
        <v>3750.3606500000005</v>
      </c>
      <c r="N309" s="567">
        <f t="shared" si="849"/>
        <v>3750.3606500000005</v>
      </c>
      <c r="O309" s="567">
        <f t="shared" si="848"/>
        <v>8750.8414699999994</v>
      </c>
      <c r="P309" s="567">
        <f t="shared" ref="P309" si="850">P297</f>
        <v>8334.1585799999993</v>
      </c>
      <c r="Q309" s="567">
        <f t="shared" si="846"/>
        <v>6111.7067633333336</v>
      </c>
      <c r="R309" s="567">
        <f t="shared" si="846"/>
        <v>4780.7926600000001</v>
      </c>
      <c r="S309" s="567">
        <f t="shared" si="846"/>
        <v>-1330.9141033333331</v>
      </c>
      <c r="T309" s="567">
        <f t="shared" si="846"/>
        <v>-44.250459999999997</v>
      </c>
      <c r="U309" s="567">
        <f t="shared" si="846"/>
        <v>4736.5421999999999</v>
      </c>
      <c r="V309" s="567">
        <f t="shared" si="846"/>
        <v>78.223528142448856</v>
      </c>
      <c r="W309" s="600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  <c r="AL309" s="8"/>
      <c r="AM309" s="8"/>
      <c r="AN309" s="8"/>
      <c r="AO309" s="8"/>
      <c r="AP309" s="8"/>
      <c r="AQ309" s="8"/>
      <c r="AR309" s="8"/>
      <c r="AS309" s="8"/>
      <c r="AT309" s="8"/>
      <c r="AU309" s="8"/>
      <c r="AV309" s="8"/>
      <c r="AW309" s="8"/>
      <c r="AX309" s="8"/>
      <c r="AY309" s="8"/>
      <c r="AZ309" s="8"/>
      <c r="BA309" s="8"/>
      <c r="BB309" s="8"/>
      <c r="BC309" s="8"/>
      <c r="BD309" s="8"/>
      <c r="BE309" s="8"/>
      <c r="BF309" s="8"/>
      <c r="BG309" s="8"/>
      <c r="BH309" s="8"/>
      <c r="BI309" s="8"/>
      <c r="BJ309" s="8"/>
      <c r="BK309" s="8"/>
      <c r="BL309" s="8"/>
      <c r="BM309" s="8"/>
      <c r="BN309" s="8"/>
      <c r="BO309" s="8"/>
      <c r="BP309" s="8"/>
      <c r="BQ309" s="8"/>
      <c r="BR309" s="8"/>
      <c r="BS309" s="8"/>
      <c r="BT309" s="8"/>
      <c r="BU309" s="8"/>
      <c r="BV309" s="8"/>
      <c r="BW309" s="8"/>
      <c r="BX309" s="8"/>
      <c r="BY309" s="8"/>
      <c r="BZ309" s="8"/>
      <c r="CA309" s="8"/>
      <c r="CB309" s="8"/>
      <c r="CC309" s="8"/>
      <c r="CD309" s="8"/>
      <c r="CE309" s="8"/>
      <c r="CF309" s="8"/>
      <c r="CG309" s="8"/>
      <c r="CH309" s="8"/>
      <c r="CI309" s="8"/>
      <c r="CJ309" s="8"/>
      <c r="CK309" s="8"/>
      <c r="CL309" s="8"/>
      <c r="CM309" s="8"/>
      <c r="CN309" s="8"/>
      <c r="CO309" s="8"/>
      <c r="CP309" s="8"/>
      <c r="CQ309" s="8"/>
      <c r="CR309" s="8"/>
      <c r="CS309" s="8"/>
      <c r="CT309" s="8"/>
      <c r="CU309" s="8"/>
      <c r="CV309" s="8"/>
      <c r="CW309" s="8"/>
      <c r="CX309" s="8"/>
      <c r="CY309" s="8"/>
      <c r="CZ309" s="8"/>
      <c r="DA309" s="8"/>
      <c r="DB309" s="8"/>
      <c r="DC309" s="8"/>
      <c r="DD309" s="8"/>
      <c r="DE309" s="8"/>
      <c r="DF309" s="8"/>
      <c r="DG309" s="8"/>
      <c r="DH309" s="8"/>
      <c r="DI309" s="8"/>
      <c r="DJ309" s="8"/>
      <c r="DK309" s="8"/>
      <c r="DL309" s="8"/>
      <c r="DM309" s="8"/>
      <c r="DN309" s="8"/>
      <c r="DO309" s="8"/>
      <c r="DP309" s="8"/>
      <c r="DQ309" s="8"/>
      <c r="DR309" s="8"/>
      <c r="DS309" s="8"/>
      <c r="DT309" s="8"/>
      <c r="DU309" s="8"/>
      <c r="DV309" s="8"/>
      <c r="DW309" s="8"/>
      <c r="DX309" s="8"/>
      <c r="DY309" s="8"/>
      <c r="DZ309" s="8"/>
      <c r="EA309" s="8"/>
      <c r="EB309" s="8"/>
      <c r="EC309" s="8"/>
      <c r="ED309" s="8"/>
      <c r="EE309" s="8"/>
      <c r="EF309" s="8"/>
      <c r="EG309" s="8"/>
      <c r="EH309" s="8"/>
      <c r="EI309" s="8"/>
      <c r="EJ309" s="8"/>
      <c r="EK309" s="8"/>
      <c r="EL309" s="8"/>
      <c r="EM309" s="8"/>
      <c r="EN309" s="8"/>
      <c r="EO309" s="8"/>
      <c r="EP309" s="8"/>
      <c r="EQ309" s="8"/>
      <c r="ER309" s="8"/>
      <c r="ES309" s="8"/>
      <c r="ET309" s="8"/>
      <c r="EU309" s="8"/>
      <c r="EV309" s="8"/>
      <c r="EW309" s="8"/>
      <c r="EX309" s="8"/>
      <c r="EY309" s="8"/>
      <c r="EZ309" s="8"/>
      <c r="FA309" s="8"/>
      <c r="FB309" s="8"/>
      <c r="FC309" s="8"/>
      <c r="FD309" s="8"/>
      <c r="FE309" s="8"/>
      <c r="FF309" s="8"/>
      <c r="FG309" s="8"/>
      <c r="FH309" s="8"/>
      <c r="FI309" s="8"/>
      <c r="FJ309" s="8"/>
      <c r="FK309" s="8"/>
      <c r="FL309" s="8"/>
      <c r="FM309" s="8"/>
      <c r="FN309" s="8"/>
      <c r="FO309" s="8"/>
      <c r="FP309" s="8"/>
      <c r="FQ309" s="8"/>
      <c r="FR309" s="8"/>
      <c r="FS309" s="8"/>
      <c r="FT309" s="8"/>
      <c r="FU309" s="8"/>
      <c r="FV309" s="8"/>
      <c r="FW309" s="8"/>
      <c r="FX309" s="8"/>
      <c r="FY309" s="8"/>
      <c r="FZ309" s="8"/>
      <c r="GA309" s="8"/>
      <c r="GB309" s="8"/>
      <c r="GC309" s="8"/>
      <c r="GD309" s="8"/>
      <c r="GE309" s="8"/>
      <c r="GF309" s="8"/>
      <c r="GG309" s="8"/>
      <c r="GH309" s="8"/>
      <c r="GI309" s="8"/>
      <c r="GJ309" s="8"/>
      <c r="GK309" s="8"/>
      <c r="GL309" s="8"/>
      <c r="GM309" s="8"/>
      <c r="GN309" s="8"/>
      <c r="GO309" s="8"/>
      <c r="GP309" s="8"/>
      <c r="GQ309" s="8"/>
      <c r="GR309" s="8"/>
      <c r="GS309" s="8"/>
      <c r="GT309" s="8"/>
      <c r="GU309" s="8"/>
      <c r="GV309" s="8"/>
      <c r="GW309" s="8"/>
      <c r="GX309" s="8"/>
      <c r="GY309" s="8"/>
      <c r="GZ309" s="8"/>
      <c r="HA309" s="8"/>
      <c r="HB309" s="8"/>
      <c r="HC309" s="8"/>
      <c r="HD309" s="8"/>
      <c r="HE309" s="8"/>
      <c r="HF309" s="8"/>
      <c r="HG309" s="8"/>
      <c r="HH309" s="8"/>
      <c r="HI309" s="8"/>
      <c r="HJ309" s="8"/>
      <c r="HK309" s="8"/>
      <c r="HL309" s="8"/>
      <c r="HM309" s="8"/>
      <c r="HN309" s="8"/>
      <c r="HO309" s="8"/>
      <c r="HP309" s="8"/>
      <c r="HQ309" s="8"/>
      <c r="HR309" s="8"/>
      <c r="HS309" s="8"/>
      <c r="HT309" s="8"/>
      <c r="HU309" s="8"/>
      <c r="HV309" s="8"/>
      <c r="HW309" s="8"/>
      <c r="HX309" s="8"/>
      <c r="HY309" s="8"/>
      <c r="HZ309" s="8"/>
      <c r="IA309" s="8"/>
      <c r="IB309" s="8"/>
      <c r="IC309" s="8"/>
      <c r="ID309" s="8"/>
      <c r="IE309" s="8"/>
      <c r="IF309" s="8"/>
      <c r="IG309" s="8"/>
      <c r="IH309" s="8"/>
      <c r="II309" s="8"/>
      <c r="IJ309" s="8"/>
      <c r="IK309" s="8"/>
      <c r="IL309" s="8"/>
      <c r="IM309" s="8"/>
      <c r="IN309" s="8"/>
      <c r="IO309" s="8"/>
      <c r="IP309" s="8"/>
      <c r="IQ309" s="8"/>
      <c r="IR309" s="8"/>
      <c r="IS309" s="8"/>
      <c r="IT309" s="8"/>
      <c r="IU309" s="8"/>
      <c r="IV309" s="8"/>
      <c r="IW309" s="8"/>
      <c r="IX309" s="8"/>
      <c r="IY309" s="8"/>
    </row>
    <row r="310" spans="1:259" s="6" customFormat="1" ht="30" x14ac:dyDescent="0.25">
      <c r="A310" s="13">
        <v>1</v>
      </c>
      <c r="B310" s="112" t="s">
        <v>62</v>
      </c>
      <c r="C310" s="566">
        <f t="shared" ref="C310:V310" si="851">C298</f>
        <v>667</v>
      </c>
      <c r="D310" s="566">
        <f t="shared" si="851"/>
        <v>476</v>
      </c>
      <c r="E310" s="566">
        <f t="shared" si="851"/>
        <v>385</v>
      </c>
      <c r="F310" s="566">
        <f t="shared" si="851"/>
        <v>80.882352941176478</v>
      </c>
      <c r="G310" s="567">
        <f t="shared" si="851"/>
        <v>1696.8</v>
      </c>
      <c r="H310" s="567">
        <f t="shared" ref="H310:I310" si="852">H298</f>
        <v>1696.8</v>
      </c>
      <c r="I310" s="567">
        <f t="shared" si="852"/>
        <v>1696.8</v>
      </c>
      <c r="J310" s="567">
        <f t="shared" ref="J310:O310" si="853">J298</f>
        <v>424.20000000000005</v>
      </c>
      <c r="K310" s="567">
        <f t="shared" ref="K310:N310" si="854">K298</f>
        <v>424.20000000000005</v>
      </c>
      <c r="L310" s="567">
        <f t="shared" si="854"/>
        <v>424.20000000000005</v>
      </c>
      <c r="M310" s="567">
        <f t="shared" si="854"/>
        <v>424.20000000000005</v>
      </c>
      <c r="N310" s="567">
        <f t="shared" si="854"/>
        <v>424.20000000000005</v>
      </c>
      <c r="O310" s="567">
        <f t="shared" si="853"/>
        <v>988.45749999999998</v>
      </c>
      <c r="P310" s="567">
        <f t="shared" ref="P310" si="855">P298</f>
        <v>941.79549999999995</v>
      </c>
      <c r="Q310" s="567">
        <f t="shared" si="851"/>
        <v>690.77475000000015</v>
      </c>
      <c r="R310" s="567">
        <f t="shared" si="851"/>
        <v>560.67756999999995</v>
      </c>
      <c r="S310" s="567">
        <f t="shared" si="851"/>
        <v>-130.09718000000021</v>
      </c>
      <c r="T310" s="567">
        <f t="shared" si="851"/>
        <v>-2.2296300000000002</v>
      </c>
      <c r="U310" s="567">
        <f t="shared" si="851"/>
        <v>558.4479399999999</v>
      </c>
      <c r="V310" s="567">
        <f t="shared" si="851"/>
        <v>81.166482996085165</v>
      </c>
      <c r="W310" s="600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  <c r="AU310" s="8"/>
      <c r="AV310" s="8"/>
      <c r="AW310" s="8"/>
      <c r="AX310" s="8"/>
      <c r="AY310" s="8"/>
      <c r="AZ310" s="8"/>
      <c r="BA310" s="8"/>
      <c r="BB310" s="8"/>
      <c r="BC310" s="8"/>
      <c r="BD310" s="8"/>
      <c r="BE310" s="8"/>
      <c r="BF310" s="8"/>
      <c r="BG310" s="8"/>
      <c r="BH310" s="8"/>
      <c r="BI310" s="8"/>
      <c r="BJ310" s="8"/>
      <c r="BK310" s="8"/>
      <c r="BL310" s="8"/>
      <c r="BM310" s="8"/>
      <c r="BN310" s="8"/>
      <c r="BO310" s="8"/>
      <c r="BP310" s="8"/>
      <c r="BQ310" s="8"/>
      <c r="BR310" s="8"/>
      <c r="BS310" s="8"/>
      <c r="BT310" s="8"/>
      <c r="BU310" s="8"/>
      <c r="BV310" s="8"/>
      <c r="BW310" s="8"/>
      <c r="BX310" s="8"/>
      <c r="BY310" s="8"/>
      <c r="BZ310" s="8"/>
      <c r="CA310" s="8"/>
      <c r="CB310" s="8"/>
      <c r="CC310" s="8"/>
      <c r="CD310" s="8"/>
      <c r="CE310" s="8"/>
      <c r="CF310" s="8"/>
      <c r="CG310" s="8"/>
      <c r="CH310" s="8"/>
      <c r="CI310" s="8"/>
      <c r="CJ310" s="8"/>
      <c r="CK310" s="8"/>
      <c r="CL310" s="8"/>
      <c r="CM310" s="8"/>
      <c r="CN310" s="8"/>
      <c r="CO310" s="8"/>
      <c r="CP310" s="8"/>
      <c r="CQ310" s="8"/>
      <c r="CR310" s="8"/>
      <c r="CS310" s="8"/>
      <c r="CT310" s="8"/>
      <c r="CU310" s="8"/>
      <c r="CV310" s="8"/>
      <c r="CW310" s="8"/>
      <c r="CX310" s="8"/>
      <c r="CY310" s="8"/>
      <c r="CZ310" s="8"/>
      <c r="DA310" s="8"/>
      <c r="DB310" s="8"/>
      <c r="DC310" s="8"/>
      <c r="DD310" s="8"/>
      <c r="DE310" s="8"/>
      <c r="DF310" s="8"/>
      <c r="DG310" s="8"/>
      <c r="DH310" s="8"/>
      <c r="DI310" s="8"/>
      <c r="DJ310" s="8"/>
      <c r="DK310" s="8"/>
      <c r="DL310" s="8"/>
      <c r="DM310" s="8"/>
      <c r="DN310" s="8"/>
      <c r="DO310" s="8"/>
      <c r="DP310" s="8"/>
      <c r="DQ310" s="8"/>
      <c r="DR310" s="8"/>
      <c r="DS310" s="8"/>
      <c r="DT310" s="8"/>
      <c r="DU310" s="8"/>
      <c r="DV310" s="8"/>
      <c r="DW310" s="8"/>
      <c r="DX310" s="8"/>
      <c r="DY310" s="8"/>
      <c r="DZ310" s="8"/>
      <c r="EA310" s="8"/>
      <c r="EB310" s="8"/>
      <c r="EC310" s="8"/>
      <c r="ED310" s="8"/>
      <c r="EE310" s="8"/>
      <c r="EF310" s="8"/>
      <c r="EG310" s="8"/>
      <c r="EH310" s="8"/>
      <c r="EI310" s="8"/>
      <c r="EJ310" s="8"/>
      <c r="EK310" s="8"/>
      <c r="EL310" s="8"/>
      <c r="EM310" s="8"/>
      <c r="EN310" s="8"/>
      <c r="EO310" s="8"/>
      <c r="EP310" s="8"/>
      <c r="EQ310" s="8"/>
      <c r="ER310" s="8"/>
      <c r="ES310" s="8"/>
      <c r="ET310" s="8"/>
      <c r="EU310" s="8"/>
      <c r="EV310" s="8"/>
      <c r="EW310" s="8"/>
      <c r="EX310" s="8"/>
      <c r="EY310" s="8"/>
      <c r="EZ310" s="8"/>
      <c r="FA310" s="8"/>
      <c r="FB310" s="8"/>
      <c r="FC310" s="8"/>
      <c r="FD310" s="8"/>
      <c r="FE310" s="8"/>
      <c r="FF310" s="8"/>
      <c r="FG310" s="8"/>
      <c r="FH310" s="8"/>
      <c r="FI310" s="8"/>
      <c r="FJ310" s="8"/>
      <c r="FK310" s="8"/>
      <c r="FL310" s="8"/>
      <c r="FM310" s="8"/>
      <c r="FN310" s="8"/>
      <c r="FO310" s="8"/>
      <c r="FP310" s="8"/>
      <c r="FQ310" s="8"/>
      <c r="FR310" s="8"/>
      <c r="FS310" s="8"/>
      <c r="FT310" s="8"/>
      <c r="FU310" s="8"/>
      <c r="FV310" s="8"/>
      <c r="FW310" s="8"/>
      <c r="FX310" s="8"/>
      <c r="FY310" s="8"/>
      <c r="FZ310" s="8"/>
      <c r="GA310" s="8"/>
      <c r="GB310" s="8"/>
      <c r="GC310" s="8"/>
      <c r="GD310" s="8"/>
      <c r="GE310" s="8"/>
      <c r="GF310" s="8"/>
      <c r="GG310" s="8"/>
      <c r="GH310" s="8"/>
      <c r="GI310" s="8"/>
      <c r="GJ310" s="8"/>
      <c r="GK310" s="8"/>
      <c r="GL310" s="8"/>
      <c r="GM310" s="8"/>
      <c r="GN310" s="8"/>
      <c r="GO310" s="8"/>
      <c r="GP310" s="8"/>
      <c r="GQ310" s="8"/>
      <c r="GR310" s="8"/>
      <c r="GS310" s="8"/>
      <c r="GT310" s="8"/>
      <c r="GU310" s="8"/>
      <c r="GV310" s="8"/>
      <c r="GW310" s="8"/>
      <c r="GX310" s="8"/>
      <c r="GY310" s="8"/>
      <c r="GZ310" s="8"/>
      <c r="HA310" s="8"/>
      <c r="HB310" s="8"/>
      <c r="HC310" s="8"/>
      <c r="HD310" s="8"/>
      <c r="HE310" s="8"/>
      <c r="HF310" s="8"/>
      <c r="HG310" s="8"/>
      <c r="HH310" s="8"/>
      <c r="HI310" s="8"/>
      <c r="HJ310" s="8"/>
      <c r="HK310" s="8"/>
      <c r="HL310" s="8"/>
      <c r="HM310" s="8"/>
      <c r="HN310" s="8"/>
      <c r="HO310" s="8"/>
      <c r="HP310" s="8"/>
      <c r="HQ310" s="8"/>
      <c r="HR310" s="8"/>
      <c r="HS310" s="8"/>
      <c r="HT310" s="8"/>
      <c r="HU310" s="8"/>
      <c r="HV310" s="8"/>
      <c r="HW310" s="8"/>
      <c r="HX310" s="8"/>
      <c r="HY310" s="8"/>
      <c r="HZ310" s="8"/>
      <c r="IA310" s="8"/>
      <c r="IB310" s="8"/>
      <c r="IC310" s="8"/>
      <c r="ID310" s="8"/>
      <c r="IE310" s="8"/>
      <c r="IF310" s="8"/>
      <c r="IG310" s="8"/>
      <c r="IH310" s="8"/>
      <c r="II310" s="8"/>
      <c r="IJ310" s="8"/>
      <c r="IK310" s="8"/>
      <c r="IL310" s="8"/>
      <c r="IM310" s="8"/>
      <c r="IN310" s="8"/>
      <c r="IO310" s="8"/>
      <c r="IP310" s="8"/>
      <c r="IQ310" s="8"/>
      <c r="IR310" s="8"/>
      <c r="IS310" s="8"/>
      <c r="IT310" s="8"/>
      <c r="IU310" s="8"/>
      <c r="IV310" s="8"/>
      <c r="IW310" s="8"/>
      <c r="IX310" s="8"/>
      <c r="IY310" s="8"/>
    </row>
    <row r="311" spans="1:259" s="6" customFormat="1" ht="45" x14ac:dyDescent="0.25">
      <c r="A311" s="13"/>
      <c r="B311" s="112" t="s">
        <v>89</v>
      </c>
      <c r="C311" s="566">
        <f t="shared" ref="C311:U311" si="856">C299</f>
        <v>0</v>
      </c>
      <c r="D311" s="566">
        <f t="shared" si="856"/>
        <v>0</v>
      </c>
      <c r="E311" s="566">
        <f t="shared" si="856"/>
        <v>0</v>
      </c>
      <c r="F311" s="566">
        <f t="shared" si="856"/>
        <v>0</v>
      </c>
      <c r="G311" s="566">
        <f t="shared" si="856"/>
        <v>0</v>
      </c>
      <c r="H311" s="566">
        <f t="shared" ref="H311:I311" si="857">H299</f>
        <v>0</v>
      </c>
      <c r="I311" s="566">
        <f t="shared" si="857"/>
        <v>0</v>
      </c>
      <c r="J311" s="566">
        <f t="shared" ref="J311:O311" si="858">J299</f>
        <v>0</v>
      </c>
      <c r="K311" s="566">
        <f t="shared" ref="K311:N311" si="859">K299</f>
        <v>0</v>
      </c>
      <c r="L311" s="566">
        <f t="shared" si="859"/>
        <v>0</v>
      </c>
      <c r="M311" s="566">
        <f t="shared" si="859"/>
        <v>0</v>
      </c>
      <c r="N311" s="566">
        <f t="shared" si="859"/>
        <v>0</v>
      </c>
      <c r="O311" s="566">
        <f t="shared" si="858"/>
        <v>0</v>
      </c>
      <c r="P311" s="566">
        <f t="shared" ref="P311" si="860">P299</f>
        <v>0</v>
      </c>
      <c r="Q311" s="566">
        <f t="shared" si="856"/>
        <v>0</v>
      </c>
      <c r="R311" s="566">
        <f t="shared" si="856"/>
        <v>0</v>
      </c>
      <c r="S311" s="566">
        <f t="shared" si="856"/>
        <v>0</v>
      </c>
      <c r="T311" s="566">
        <f t="shared" si="856"/>
        <v>0</v>
      </c>
      <c r="U311" s="566">
        <f t="shared" si="856"/>
        <v>0</v>
      </c>
      <c r="V311" s="567"/>
      <c r="W311" s="600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8"/>
      <c r="AW311" s="8"/>
      <c r="AX311" s="8"/>
      <c r="AY311" s="8"/>
      <c r="AZ311" s="8"/>
      <c r="BA311" s="8"/>
      <c r="BB311" s="8"/>
      <c r="BC311" s="8"/>
      <c r="BD311" s="8"/>
      <c r="BE311" s="8"/>
      <c r="BF311" s="8"/>
      <c r="BG311" s="8"/>
      <c r="BH311" s="8"/>
      <c r="BI311" s="8"/>
      <c r="BJ311" s="8"/>
      <c r="BK311" s="8"/>
      <c r="BL311" s="8"/>
      <c r="BM311" s="8"/>
      <c r="BN311" s="8"/>
      <c r="BO311" s="8"/>
      <c r="BP311" s="8"/>
      <c r="BQ311" s="8"/>
      <c r="BR311" s="8"/>
      <c r="BS311" s="8"/>
      <c r="BT311" s="8"/>
      <c r="BU311" s="8"/>
      <c r="BV311" s="8"/>
      <c r="BW311" s="8"/>
      <c r="BX311" s="8"/>
      <c r="BY311" s="8"/>
      <c r="BZ311" s="8"/>
      <c r="CA311" s="8"/>
      <c r="CB311" s="8"/>
      <c r="CC311" s="8"/>
      <c r="CD311" s="8"/>
      <c r="CE311" s="8"/>
      <c r="CF311" s="8"/>
      <c r="CG311" s="8"/>
      <c r="CH311" s="8"/>
      <c r="CI311" s="8"/>
      <c r="CJ311" s="8"/>
      <c r="CK311" s="8"/>
      <c r="CL311" s="8"/>
      <c r="CM311" s="8"/>
      <c r="CN311" s="8"/>
      <c r="CO311" s="8"/>
      <c r="CP311" s="8"/>
      <c r="CQ311" s="8"/>
      <c r="CR311" s="8"/>
      <c r="CS311" s="8"/>
      <c r="CT311" s="8"/>
      <c r="CU311" s="8"/>
      <c r="CV311" s="8"/>
      <c r="CW311" s="8"/>
      <c r="CX311" s="8"/>
      <c r="CY311" s="8"/>
      <c r="CZ311" s="8"/>
      <c r="DA311" s="8"/>
      <c r="DB311" s="8"/>
      <c r="DC311" s="8"/>
      <c r="DD311" s="8"/>
      <c r="DE311" s="8"/>
      <c r="DF311" s="8"/>
      <c r="DG311" s="8"/>
      <c r="DH311" s="8"/>
      <c r="DI311" s="8"/>
      <c r="DJ311" s="8"/>
      <c r="DK311" s="8"/>
      <c r="DL311" s="8"/>
      <c r="DM311" s="8"/>
      <c r="DN311" s="8"/>
      <c r="DO311" s="8"/>
      <c r="DP311" s="8"/>
      <c r="DQ311" s="8"/>
      <c r="DR311" s="8"/>
      <c r="DS311" s="8"/>
      <c r="DT311" s="8"/>
      <c r="DU311" s="8"/>
      <c r="DV311" s="8"/>
      <c r="DW311" s="8"/>
      <c r="DX311" s="8"/>
      <c r="DY311" s="8"/>
      <c r="DZ311" s="8"/>
      <c r="EA311" s="8"/>
      <c r="EB311" s="8"/>
      <c r="EC311" s="8"/>
      <c r="ED311" s="8"/>
      <c r="EE311" s="8"/>
      <c r="EF311" s="8"/>
      <c r="EG311" s="8"/>
      <c r="EH311" s="8"/>
      <c r="EI311" s="8"/>
      <c r="EJ311" s="8"/>
      <c r="EK311" s="8"/>
      <c r="EL311" s="8"/>
      <c r="EM311" s="8"/>
      <c r="EN311" s="8"/>
      <c r="EO311" s="8"/>
      <c r="EP311" s="8"/>
      <c r="EQ311" s="8"/>
      <c r="ER311" s="8"/>
      <c r="ES311" s="8"/>
      <c r="ET311" s="8"/>
      <c r="EU311" s="8"/>
      <c r="EV311" s="8"/>
      <c r="EW311" s="8"/>
      <c r="EX311" s="8"/>
      <c r="EY311" s="8"/>
      <c r="EZ311" s="8"/>
      <c r="FA311" s="8"/>
      <c r="FB311" s="8"/>
      <c r="FC311" s="8"/>
      <c r="FD311" s="8"/>
      <c r="FE311" s="8"/>
      <c r="FF311" s="8"/>
      <c r="FG311" s="8"/>
      <c r="FH311" s="8"/>
      <c r="FI311" s="8"/>
      <c r="FJ311" s="8"/>
      <c r="FK311" s="8"/>
      <c r="FL311" s="8"/>
      <c r="FM311" s="8"/>
      <c r="FN311" s="8"/>
      <c r="FO311" s="8"/>
      <c r="FP311" s="8"/>
      <c r="FQ311" s="8"/>
      <c r="FR311" s="8"/>
      <c r="FS311" s="8"/>
      <c r="FT311" s="8"/>
      <c r="FU311" s="8"/>
      <c r="FV311" s="8"/>
      <c r="FW311" s="8"/>
      <c r="FX311" s="8"/>
      <c r="FY311" s="8"/>
      <c r="FZ311" s="8"/>
      <c r="GA311" s="8"/>
      <c r="GB311" s="8"/>
      <c r="GC311" s="8"/>
      <c r="GD311" s="8"/>
      <c r="GE311" s="8"/>
      <c r="GF311" s="8"/>
      <c r="GG311" s="8"/>
      <c r="GH311" s="8"/>
      <c r="GI311" s="8"/>
      <c r="GJ311" s="8"/>
      <c r="GK311" s="8"/>
      <c r="GL311" s="8"/>
      <c r="GM311" s="8"/>
      <c r="GN311" s="8"/>
      <c r="GO311" s="8"/>
      <c r="GP311" s="8"/>
      <c r="GQ311" s="8"/>
      <c r="GR311" s="8"/>
      <c r="GS311" s="8"/>
      <c r="GT311" s="8"/>
      <c r="GU311" s="8"/>
      <c r="GV311" s="8"/>
      <c r="GW311" s="8"/>
      <c r="GX311" s="8"/>
      <c r="GY311" s="8"/>
      <c r="GZ311" s="8"/>
      <c r="HA311" s="8"/>
      <c r="HB311" s="8"/>
      <c r="HC311" s="8"/>
      <c r="HD311" s="8"/>
      <c r="HE311" s="8"/>
      <c r="HF311" s="8"/>
      <c r="HG311" s="8"/>
      <c r="HH311" s="8"/>
      <c r="HI311" s="8"/>
      <c r="HJ311" s="8"/>
      <c r="HK311" s="8"/>
      <c r="HL311" s="8"/>
      <c r="HM311" s="8"/>
      <c r="HN311" s="8"/>
      <c r="HO311" s="8"/>
      <c r="HP311" s="8"/>
      <c r="HQ311" s="8"/>
      <c r="HR311" s="8"/>
      <c r="HS311" s="8"/>
      <c r="HT311" s="8"/>
      <c r="HU311" s="8"/>
      <c r="HV311" s="8"/>
      <c r="HW311" s="8"/>
      <c r="HX311" s="8"/>
      <c r="HY311" s="8"/>
      <c r="HZ311" s="8"/>
      <c r="IA311" s="8"/>
      <c r="IB311" s="8"/>
      <c r="IC311" s="8"/>
      <c r="ID311" s="8"/>
      <c r="IE311" s="8"/>
      <c r="IF311" s="8"/>
      <c r="IG311" s="8"/>
      <c r="IH311" s="8"/>
      <c r="II311" s="8"/>
      <c r="IJ311" s="8"/>
      <c r="IK311" s="8"/>
      <c r="IL311" s="8"/>
      <c r="IM311" s="8"/>
      <c r="IN311" s="8"/>
      <c r="IO311" s="8"/>
      <c r="IP311" s="8"/>
      <c r="IQ311" s="8"/>
      <c r="IR311" s="8"/>
      <c r="IS311" s="8"/>
      <c r="IT311" s="8"/>
      <c r="IU311" s="8"/>
      <c r="IV311" s="8"/>
      <c r="IW311" s="8"/>
      <c r="IX311" s="8"/>
      <c r="IY311" s="8"/>
    </row>
    <row r="312" spans="1:259" s="6" customFormat="1" ht="60" x14ac:dyDescent="0.25">
      <c r="A312" s="13">
        <v>1</v>
      </c>
      <c r="B312" s="112" t="s">
        <v>45</v>
      </c>
      <c r="C312" s="566">
        <f t="shared" ref="C312:U312" si="861">C300</f>
        <v>1778</v>
      </c>
      <c r="D312" s="566">
        <f t="shared" si="861"/>
        <v>1270</v>
      </c>
      <c r="E312" s="566">
        <f t="shared" si="861"/>
        <v>1208</v>
      </c>
      <c r="F312" s="566">
        <f t="shared" si="861"/>
        <v>95.118110236220474</v>
      </c>
      <c r="G312" s="567">
        <f t="shared" si="861"/>
        <v>10415.904</v>
      </c>
      <c r="H312" s="567">
        <f t="shared" ref="H312:I312" si="862">H300</f>
        <v>10415.904</v>
      </c>
      <c r="I312" s="567">
        <f t="shared" si="862"/>
        <v>10415.904</v>
      </c>
      <c r="J312" s="567">
        <f t="shared" ref="J312:O312" si="863">J300</f>
        <v>2603.9760000000001</v>
      </c>
      <c r="K312" s="567">
        <f t="shared" ref="K312:N312" si="864">K300</f>
        <v>2603.9760000000001</v>
      </c>
      <c r="L312" s="567">
        <f t="shared" si="864"/>
        <v>2603.9760000000001</v>
      </c>
      <c r="M312" s="567">
        <f t="shared" si="864"/>
        <v>2603.9760000000001</v>
      </c>
      <c r="N312" s="567">
        <f t="shared" si="864"/>
        <v>2603.9760000000001</v>
      </c>
      <c r="O312" s="567">
        <f t="shared" si="863"/>
        <v>6077.0289899999989</v>
      </c>
      <c r="P312" s="567">
        <f t="shared" ref="P312" si="865">P300</f>
        <v>5787.336659999999</v>
      </c>
      <c r="Q312" s="567">
        <f t="shared" si="861"/>
        <v>4243.9383849999995</v>
      </c>
      <c r="R312" s="567">
        <f t="shared" si="861"/>
        <v>3681.5241299999998</v>
      </c>
      <c r="S312" s="567">
        <f t="shared" si="861"/>
        <v>-562.41425499999968</v>
      </c>
      <c r="T312" s="567">
        <f t="shared" si="861"/>
        <v>-41.708529999999996</v>
      </c>
      <c r="U312" s="567">
        <f t="shared" si="861"/>
        <v>3639.8155999999999</v>
      </c>
      <c r="V312" s="567">
        <f>V300</f>
        <v>86.747822329659016</v>
      </c>
      <c r="W312" s="600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  <c r="AL312" s="8"/>
      <c r="AM312" s="8"/>
      <c r="AN312" s="8"/>
      <c r="AO312" s="8"/>
      <c r="AP312" s="8"/>
      <c r="AQ312" s="8"/>
      <c r="AR312" s="8"/>
      <c r="AS312" s="8"/>
      <c r="AT312" s="8"/>
      <c r="AU312" s="8"/>
      <c r="AV312" s="8"/>
      <c r="AW312" s="8"/>
      <c r="AX312" s="8"/>
      <c r="AY312" s="8"/>
      <c r="AZ312" s="8"/>
      <c r="BA312" s="8"/>
      <c r="BB312" s="8"/>
      <c r="BC312" s="8"/>
      <c r="BD312" s="8"/>
      <c r="BE312" s="8"/>
      <c r="BF312" s="8"/>
      <c r="BG312" s="8"/>
      <c r="BH312" s="8"/>
      <c r="BI312" s="8"/>
      <c r="BJ312" s="8"/>
      <c r="BK312" s="8"/>
      <c r="BL312" s="8"/>
      <c r="BM312" s="8"/>
      <c r="BN312" s="8"/>
      <c r="BO312" s="8"/>
      <c r="BP312" s="8"/>
      <c r="BQ312" s="8"/>
      <c r="BR312" s="8"/>
      <c r="BS312" s="8"/>
      <c r="BT312" s="8"/>
      <c r="BU312" s="8"/>
      <c r="BV312" s="8"/>
      <c r="BW312" s="8"/>
      <c r="BX312" s="8"/>
      <c r="BY312" s="8"/>
      <c r="BZ312" s="8"/>
      <c r="CA312" s="8"/>
      <c r="CB312" s="8"/>
      <c r="CC312" s="8"/>
      <c r="CD312" s="8"/>
      <c r="CE312" s="8"/>
      <c r="CF312" s="8"/>
      <c r="CG312" s="8"/>
      <c r="CH312" s="8"/>
      <c r="CI312" s="8"/>
      <c r="CJ312" s="8"/>
      <c r="CK312" s="8"/>
      <c r="CL312" s="8"/>
      <c r="CM312" s="8"/>
      <c r="CN312" s="8"/>
      <c r="CO312" s="8"/>
      <c r="CP312" s="8"/>
      <c r="CQ312" s="8"/>
      <c r="CR312" s="8"/>
      <c r="CS312" s="8"/>
      <c r="CT312" s="8"/>
      <c r="CU312" s="8"/>
      <c r="CV312" s="8"/>
      <c r="CW312" s="8"/>
      <c r="CX312" s="8"/>
      <c r="CY312" s="8"/>
      <c r="CZ312" s="8"/>
      <c r="DA312" s="8"/>
      <c r="DB312" s="8"/>
      <c r="DC312" s="8"/>
      <c r="DD312" s="8"/>
      <c r="DE312" s="8"/>
      <c r="DF312" s="8"/>
      <c r="DG312" s="8"/>
      <c r="DH312" s="8"/>
      <c r="DI312" s="8"/>
      <c r="DJ312" s="8"/>
      <c r="DK312" s="8"/>
      <c r="DL312" s="8"/>
      <c r="DM312" s="8"/>
      <c r="DN312" s="8"/>
      <c r="DO312" s="8"/>
      <c r="DP312" s="8"/>
      <c r="DQ312" s="8"/>
      <c r="DR312" s="8"/>
      <c r="DS312" s="8"/>
      <c r="DT312" s="8"/>
      <c r="DU312" s="8"/>
      <c r="DV312" s="8"/>
      <c r="DW312" s="8"/>
      <c r="DX312" s="8"/>
      <c r="DY312" s="8"/>
      <c r="DZ312" s="8"/>
      <c r="EA312" s="8"/>
      <c r="EB312" s="8"/>
      <c r="EC312" s="8"/>
      <c r="ED312" s="8"/>
      <c r="EE312" s="8"/>
      <c r="EF312" s="8"/>
      <c r="EG312" s="8"/>
      <c r="EH312" s="8"/>
      <c r="EI312" s="8"/>
      <c r="EJ312" s="8"/>
      <c r="EK312" s="8"/>
      <c r="EL312" s="8"/>
      <c r="EM312" s="8"/>
      <c r="EN312" s="8"/>
      <c r="EO312" s="8"/>
      <c r="EP312" s="8"/>
      <c r="EQ312" s="8"/>
      <c r="ER312" s="8"/>
      <c r="ES312" s="8"/>
      <c r="ET312" s="8"/>
      <c r="EU312" s="8"/>
      <c r="EV312" s="8"/>
      <c r="EW312" s="8"/>
      <c r="EX312" s="8"/>
      <c r="EY312" s="8"/>
      <c r="EZ312" s="8"/>
      <c r="FA312" s="8"/>
      <c r="FB312" s="8"/>
      <c r="FC312" s="8"/>
      <c r="FD312" s="8"/>
      <c r="FE312" s="8"/>
      <c r="FF312" s="8"/>
      <c r="FG312" s="8"/>
      <c r="FH312" s="8"/>
      <c r="FI312" s="8"/>
      <c r="FJ312" s="8"/>
      <c r="FK312" s="8"/>
      <c r="FL312" s="8"/>
      <c r="FM312" s="8"/>
      <c r="FN312" s="8"/>
      <c r="FO312" s="8"/>
      <c r="FP312" s="8"/>
      <c r="FQ312" s="8"/>
      <c r="FR312" s="8"/>
      <c r="FS312" s="8"/>
      <c r="FT312" s="8"/>
      <c r="FU312" s="8"/>
      <c r="FV312" s="8"/>
      <c r="FW312" s="8"/>
      <c r="FX312" s="8"/>
      <c r="FY312" s="8"/>
      <c r="FZ312" s="8"/>
      <c r="GA312" s="8"/>
      <c r="GB312" s="8"/>
      <c r="GC312" s="8"/>
      <c r="GD312" s="8"/>
      <c r="GE312" s="8"/>
      <c r="GF312" s="8"/>
      <c r="GG312" s="8"/>
      <c r="GH312" s="8"/>
      <c r="GI312" s="8"/>
      <c r="GJ312" s="8"/>
      <c r="GK312" s="8"/>
      <c r="GL312" s="8"/>
      <c r="GM312" s="8"/>
      <c r="GN312" s="8"/>
      <c r="GO312" s="8"/>
      <c r="GP312" s="8"/>
      <c r="GQ312" s="8"/>
      <c r="GR312" s="8"/>
      <c r="GS312" s="8"/>
      <c r="GT312" s="8"/>
      <c r="GU312" s="8"/>
      <c r="GV312" s="8"/>
      <c r="GW312" s="8"/>
      <c r="GX312" s="8"/>
      <c r="GY312" s="8"/>
      <c r="GZ312" s="8"/>
      <c r="HA312" s="8"/>
      <c r="HB312" s="8"/>
      <c r="HC312" s="8"/>
      <c r="HD312" s="8"/>
      <c r="HE312" s="8"/>
      <c r="HF312" s="8"/>
      <c r="HG312" s="8"/>
      <c r="HH312" s="8"/>
      <c r="HI312" s="8"/>
      <c r="HJ312" s="8"/>
      <c r="HK312" s="8"/>
      <c r="HL312" s="8"/>
      <c r="HM312" s="8"/>
      <c r="HN312" s="8"/>
      <c r="HO312" s="8"/>
      <c r="HP312" s="8"/>
      <c r="HQ312" s="8"/>
      <c r="HR312" s="8"/>
      <c r="HS312" s="8"/>
      <c r="HT312" s="8"/>
      <c r="HU312" s="8"/>
      <c r="HV312" s="8"/>
      <c r="HW312" s="8"/>
      <c r="HX312" s="8"/>
      <c r="HY312" s="8"/>
      <c r="HZ312" s="8"/>
      <c r="IA312" s="8"/>
      <c r="IB312" s="8"/>
      <c r="IC312" s="8"/>
      <c r="ID312" s="8"/>
      <c r="IE312" s="8"/>
      <c r="IF312" s="8"/>
      <c r="IG312" s="8"/>
      <c r="IH312" s="8"/>
      <c r="II312" s="8"/>
      <c r="IJ312" s="8"/>
      <c r="IK312" s="8"/>
      <c r="IL312" s="8"/>
      <c r="IM312" s="8"/>
      <c r="IN312" s="8"/>
      <c r="IO312" s="8"/>
      <c r="IP312" s="8"/>
      <c r="IQ312" s="8"/>
      <c r="IR312" s="8"/>
      <c r="IS312" s="8"/>
      <c r="IT312" s="8"/>
      <c r="IU312" s="8"/>
      <c r="IV312" s="8"/>
      <c r="IW312" s="8"/>
      <c r="IX312" s="8"/>
      <c r="IY312" s="8"/>
    </row>
    <row r="313" spans="1:259" s="6" customFormat="1" ht="45.75" thickBot="1" x14ac:dyDescent="0.3">
      <c r="A313" s="13">
        <v>1</v>
      </c>
      <c r="B313" s="112" t="s">
        <v>63</v>
      </c>
      <c r="C313" s="566">
        <f t="shared" ref="C313:U313" si="866">C301</f>
        <v>1039</v>
      </c>
      <c r="D313" s="566">
        <f t="shared" si="866"/>
        <v>742</v>
      </c>
      <c r="E313" s="566">
        <f t="shared" si="866"/>
        <v>415</v>
      </c>
      <c r="F313" s="566">
        <f t="shared" si="866"/>
        <v>55.929919137466314</v>
      </c>
      <c r="G313" s="567">
        <f t="shared" si="866"/>
        <v>2888.7386000000001</v>
      </c>
      <c r="H313" s="567">
        <f t="shared" ref="H313:I313" si="867">H301</f>
        <v>2888.7386000000001</v>
      </c>
      <c r="I313" s="567">
        <f t="shared" si="867"/>
        <v>2888.7386000000001</v>
      </c>
      <c r="J313" s="567">
        <f t="shared" ref="J313:O313" si="868">J301</f>
        <v>722.18465000000003</v>
      </c>
      <c r="K313" s="567">
        <f t="shared" ref="K313:N313" si="869">K301</f>
        <v>722.18465000000003</v>
      </c>
      <c r="L313" s="567">
        <f t="shared" si="869"/>
        <v>722.18465000000003</v>
      </c>
      <c r="M313" s="567">
        <f t="shared" si="869"/>
        <v>722.18465000000003</v>
      </c>
      <c r="N313" s="567">
        <f t="shared" si="869"/>
        <v>722.18465000000003</v>
      </c>
      <c r="O313" s="567">
        <f t="shared" si="868"/>
        <v>1685.3549800000001</v>
      </c>
      <c r="P313" s="567">
        <f t="shared" ref="P313" si="870">P301</f>
        <v>1605.0264199999999</v>
      </c>
      <c r="Q313" s="567">
        <f t="shared" si="866"/>
        <v>1176.9936283333334</v>
      </c>
      <c r="R313" s="567">
        <f t="shared" si="866"/>
        <v>538.59096000000011</v>
      </c>
      <c r="S313" s="567">
        <f t="shared" si="866"/>
        <v>-638.40266833333328</v>
      </c>
      <c r="T313" s="567">
        <f t="shared" si="866"/>
        <v>-0.31230000000000002</v>
      </c>
      <c r="U313" s="567">
        <f t="shared" si="866"/>
        <v>538.27866000000006</v>
      </c>
      <c r="V313" s="567">
        <f>V301</f>
        <v>45.759887482370218</v>
      </c>
      <c r="W313" s="600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  <c r="AL313" s="8"/>
      <c r="AM313" s="8"/>
      <c r="AN313" s="8"/>
      <c r="AO313" s="8"/>
      <c r="AP313" s="8"/>
      <c r="AQ313" s="8"/>
      <c r="AR313" s="8"/>
      <c r="AS313" s="8"/>
      <c r="AT313" s="8"/>
      <c r="AU313" s="8"/>
      <c r="AV313" s="8"/>
      <c r="AW313" s="8"/>
      <c r="AX313" s="8"/>
      <c r="AY313" s="8"/>
      <c r="AZ313" s="8"/>
      <c r="BA313" s="8"/>
      <c r="BB313" s="8"/>
      <c r="BC313" s="8"/>
      <c r="BD313" s="8"/>
      <c r="BE313" s="8"/>
      <c r="BF313" s="8"/>
      <c r="BG313" s="8"/>
      <c r="BH313" s="8"/>
      <c r="BI313" s="8"/>
      <c r="BJ313" s="8"/>
      <c r="BK313" s="8"/>
      <c r="BL313" s="8"/>
      <c r="BM313" s="8"/>
      <c r="BN313" s="8"/>
      <c r="BO313" s="8"/>
      <c r="BP313" s="8"/>
      <c r="BQ313" s="8"/>
      <c r="BR313" s="8"/>
      <c r="BS313" s="8"/>
      <c r="BT313" s="8"/>
      <c r="BU313" s="8"/>
      <c r="BV313" s="8"/>
      <c r="BW313" s="8"/>
      <c r="BX313" s="8"/>
      <c r="BY313" s="8"/>
      <c r="BZ313" s="8"/>
      <c r="CA313" s="8"/>
      <c r="CB313" s="8"/>
      <c r="CC313" s="8"/>
      <c r="CD313" s="8"/>
      <c r="CE313" s="8"/>
      <c r="CF313" s="8"/>
      <c r="CG313" s="8"/>
      <c r="CH313" s="8"/>
      <c r="CI313" s="8"/>
      <c r="CJ313" s="8"/>
      <c r="CK313" s="8"/>
      <c r="CL313" s="8"/>
      <c r="CM313" s="8"/>
      <c r="CN313" s="8"/>
      <c r="CO313" s="8"/>
      <c r="CP313" s="8"/>
      <c r="CQ313" s="8"/>
      <c r="CR313" s="8"/>
      <c r="CS313" s="8"/>
      <c r="CT313" s="8"/>
      <c r="CU313" s="8"/>
      <c r="CV313" s="8"/>
      <c r="CW313" s="8"/>
      <c r="CX313" s="8"/>
      <c r="CY313" s="8"/>
      <c r="CZ313" s="8"/>
      <c r="DA313" s="8"/>
      <c r="DB313" s="8"/>
      <c r="DC313" s="8"/>
      <c r="DD313" s="8"/>
      <c r="DE313" s="8"/>
      <c r="DF313" s="8"/>
      <c r="DG313" s="8"/>
      <c r="DH313" s="8"/>
      <c r="DI313" s="8"/>
      <c r="DJ313" s="8"/>
      <c r="DK313" s="8"/>
      <c r="DL313" s="8"/>
      <c r="DM313" s="8"/>
      <c r="DN313" s="8"/>
      <c r="DO313" s="8"/>
      <c r="DP313" s="8"/>
      <c r="DQ313" s="8"/>
      <c r="DR313" s="8"/>
      <c r="DS313" s="8"/>
      <c r="DT313" s="8"/>
      <c r="DU313" s="8"/>
      <c r="DV313" s="8"/>
      <c r="DW313" s="8"/>
      <c r="DX313" s="8"/>
      <c r="DY313" s="8"/>
      <c r="DZ313" s="8"/>
      <c r="EA313" s="8"/>
      <c r="EB313" s="8"/>
      <c r="EC313" s="8"/>
      <c r="ED313" s="8"/>
      <c r="EE313" s="8"/>
      <c r="EF313" s="8"/>
      <c r="EG313" s="8"/>
      <c r="EH313" s="8"/>
      <c r="EI313" s="8"/>
      <c r="EJ313" s="8"/>
      <c r="EK313" s="8"/>
      <c r="EL313" s="8"/>
      <c r="EM313" s="8"/>
      <c r="EN313" s="8"/>
      <c r="EO313" s="8"/>
      <c r="EP313" s="8"/>
      <c r="EQ313" s="8"/>
      <c r="ER313" s="8"/>
      <c r="ES313" s="8"/>
      <c r="ET313" s="8"/>
      <c r="EU313" s="8"/>
      <c r="EV313" s="8"/>
      <c r="EW313" s="8"/>
      <c r="EX313" s="8"/>
      <c r="EY313" s="8"/>
      <c r="EZ313" s="8"/>
      <c r="FA313" s="8"/>
      <c r="FB313" s="8"/>
      <c r="FC313" s="8"/>
      <c r="FD313" s="8"/>
      <c r="FE313" s="8"/>
      <c r="FF313" s="8"/>
      <c r="FG313" s="8"/>
      <c r="FH313" s="8"/>
      <c r="FI313" s="8"/>
      <c r="FJ313" s="8"/>
      <c r="FK313" s="8"/>
      <c r="FL313" s="8"/>
      <c r="FM313" s="8"/>
      <c r="FN313" s="8"/>
      <c r="FO313" s="8"/>
      <c r="FP313" s="8"/>
      <c r="FQ313" s="8"/>
      <c r="FR313" s="8"/>
      <c r="FS313" s="8"/>
      <c r="FT313" s="8"/>
      <c r="FU313" s="8"/>
      <c r="FV313" s="8"/>
      <c r="FW313" s="8"/>
      <c r="FX313" s="8"/>
      <c r="FY313" s="8"/>
      <c r="FZ313" s="8"/>
      <c r="GA313" s="8"/>
      <c r="GB313" s="8"/>
      <c r="GC313" s="8"/>
      <c r="GD313" s="8"/>
      <c r="GE313" s="8"/>
      <c r="GF313" s="8"/>
      <c r="GG313" s="8"/>
      <c r="GH313" s="8"/>
      <c r="GI313" s="8"/>
      <c r="GJ313" s="8"/>
      <c r="GK313" s="8"/>
      <c r="GL313" s="8"/>
      <c r="GM313" s="8"/>
      <c r="GN313" s="8"/>
      <c r="GO313" s="8"/>
      <c r="GP313" s="8"/>
      <c r="GQ313" s="8"/>
      <c r="GR313" s="8"/>
      <c r="GS313" s="8"/>
      <c r="GT313" s="8"/>
      <c r="GU313" s="8"/>
      <c r="GV313" s="8"/>
      <c r="GW313" s="8"/>
      <c r="GX313" s="8"/>
      <c r="GY313" s="8"/>
      <c r="GZ313" s="8"/>
      <c r="HA313" s="8"/>
      <c r="HB313" s="8"/>
      <c r="HC313" s="8"/>
      <c r="HD313" s="8"/>
      <c r="HE313" s="8"/>
      <c r="HF313" s="8"/>
      <c r="HG313" s="8"/>
      <c r="HH313" s="8"/>
      <c r="HI313" s="8"/>
      <c r="HJ313" s="8"/>
      <c r="HK313" s="8"/>
      <c r="HL313" s="8"/>
      <c r="HM313" s="8"/>
      <c r="HN313" s="8"/>
      <c r="HO313" s="8"/>
      <c r="HP313" s="8"/>
      <c r="HQ313" s="8"/>
      <c r="HR313" s="8"/>
      <c r="HS313" s="8"/>
      <c r="HT313" s="8"/>
      <c r="HU313" s="8"/>
      <c r="HV313" s="8"/>
      <c r="HW313" s="8"/>
      <c r="HX313" s="8"/>
      <c r="HY313" s="8"/>
      <c r="HZ313" s="8"/>
      <c r="IA313" s="8"/>
      <c r="IB313" s="8"/>
      <c r="IC313" s="8"/>
      <c r="ID313" s="8"/>
      <c r="IE313" s="8"/>
      <c r="IF313" s="8"/>
      <c r="IG313" s="8"/>
      <c r="IH313" s="8"/>
      <c r="II313" s="8"/>
      <c r="IJ313" s="8"/>
      <c r="IK313" s="8"/>
      <c r="IL313" s="8"/>
      <c r="IM313" s="8"/>
      <c r="IN313" s="8"/>
      <c r="IO313" s="8"/>
      <c r="IP313" s="8"/>
      <c r="IQ313" s="8"/>
      <c r="IR313" s="8"/>
      <c r="IS313" s="8"/>
      <c r="IT313" s="8"/>
      <c r="IU313" s="8"/>
      <c r="IV313" s="8"/>
      <c r="IW313" s="8"/>
      <c r="IX313" s="8"/>
      <c r="IY313" s="8"/>
    </row>
    <row r="314" spans="1:259" ht="15" customHeight="1" thickBot="1" x14ac:dyDescent="0.3">
      <c r="A314" s="13">
        <v>1</v>
      </c>
      <c r="B314" s="240" t="s">
        <v>4</v>
      </c>
      <c r="C314" s="568">
        <f t="shared" ref="C314:U314" si="871">C302</f>
        <v>0</v>
      </c>
      <c r="D314" s="568">
        <f t="shared" si="871"/>
        <v>0</v>
      </c>
      <c r="E314" s="568">
        <f t="shared" si="871"/>
        <v>0</v>
      </c>
      <c r="F314" s="568">
        <f t="shared" si="871"/>
        <v>0</v>
      </c>
      <c r="G314" s="569">
        <f t="shared" si="871"/>
        <v>28933.863389999999</v>
      </c>
      <c r="H314" s="569">
        <f t="shared" ref="H314:I314" si="872">H302</f>
        <v>28933.863389999999</v>
      </c>
      <c r="I314" s="569">
        <f t="shared" si="872"/>
        <v>28933.863389999999</v>
      </c>
      <c r="J314" s="569">
        <f t="shared" ref="J314:O314" si="873">J302</f>
        <v>7233.4658475000006</v>
      </c>
      <c r="K314" s="569">
        <f t="shared" ref="K314:N314" si="874">K302</f>
        <v>7233.4658475000006</v>
      </c>
      <c r="L314" s="569">
        <f t="shared" si="874"/>
        <v>7233.4658475000006</v>
      </c>
      <c r="M314" s="569">
        <f t="shared" si="874"/>
        <v>7233.4658475000006</v>
      </c>
      <c r="N314" s="569">
        <f t="shared" si="874"/>
        <v>7233.4658475000006</v>
      </c>
      <c r="O314" s="569">
        <f t="shared" si="873"/>
        <v>16878.086949999997</v>
      </c>
      <c r="P314" s="569">
        <f t="shared" ref="P314" si="875">P302</f>
        <v>16067.4467</v>
      </c>
      <c r="Q314" s="569">
        <f t="shared" si="871"/>
        <v>11785.562982083333</v>
      </c>
      <c r="R314" s="569">
        <f t="shared" si="871"/>
        <v>10983.59433</v>
      </c>
      <c r="S314" s="569">
        <f t="shared" si="871"/>
        <v>-801.96865208333372</v>
      </c>
      <c r="T314" s="569">
        <f t="shared" si="871"/>
        <v>-109.34995000000001</v>
      </c>
      <c r="U314" s="569">
        <f t="shared" si="871"/>
        <v>10874.24438</v>
      </c>
      <c r="V314" s="569">
        <f>V302</f>
        <v>93.195330139913523</v>
      </c>
      <c r="W314" s="600"/>
    </row>
    <row r="315" spans="1:259" ht="15" customHeight="1" x14ac:dyDescent="0.25">
      <c r="A315" s="13">
        <v>1</v>
      </c>
      <c r="B315" s="56" t="s">
        <v>15</v>
      </c>
      <c r="C315" s="545"/>
      <c r="D315" s="545"/>
      <c r="E315" s="546"/>
      <c r="F315" s="545"/>
      <c r="G315" s="533"/>
      <c r="H315" s="533"/>
      <c r="I315" s="533"/>
      <c r="J315" s="533"/>
      <c r="K315" s="533"/>
      <c r="L315" s="533"/>
      <c r="M315" s="533"/>
      <c r="N315" s="533"/>
      <c r="O315" s="533"/>
      <c r="P315" s="533"/>
      <c r="Q315" s="533"/>
      <c r="R315" s="534"/>
      <c r="S315" s="534">
        <f t="shared" si="722"/>
        <v>0</v>
      </c>
      <c r="T315" s="534"/>
      <c r="U315" s="534"/>
      <c r="V315" s="533"/>
      <c r="W315" s="600"/>
    </row>
    <row r="316" spans="1:259" ht="29.25" x14ac:dyDescent="0.25">
      <c r="A316" s="13">
        <v>1</v>
      </c>
      <c r="B316" s="47" t="s">
        <v>129</v>
      </c>
      <c r="C316" s="402"/>
      <c r="D316" s="402"/>
      <c r="E316" s="402"/>
      <c r="F316" s="402"/>
      <c r="G316" s="442"/>
      <c r="H316" s="442"/>
      <c r="I316" s="442"/>
      <c r="J316" s="442"/>
      <c r="K316" s="442"/>
      <c r="L316" s="442"/>
      <c r="M316" s="442"/>
      <c r="N316" s="442"/>
      <c r="O316" s="442"/>
      <c r="P316" s="442"/>
      <c r="Q316" s="442"/>
      <c r="R316" s="442"/>
      <c r="S316" s="442">
        <f t="shared" si="722"/>
        <v>0</v>
      </c>
      <c r="T316" s="442"/>
      <c r="U316" s="442"/>
      <c r="V316" s="442"/>
      <c r="W316" s="600"/>
    </row>
    <row r="317" spans="1:259" s="24" customFormat="1" ht="30" x14ac:dyDescent="0.25">
      <c r="A317" s="13">
        <v>1</v>
      </c>
      <c r="B317" s="46" t="s">
        <v>74</v>
      </c>
      <c r="C317" s="298">
        <f>SUM(C318:C321)</f>
        <v>200</v>
      </c>
      <c r="D317" s="298">
        <f>SUM(D318:D321)</f>
        <v>143</v>
      </c>
      <c r="E317" s="298">
        <f>SUM(E318:E321)</f>
        <v>15</v>
      </c>
      <c r="F317" s="298">
        <f>E317/D317*100</f>
        <v>10.48951048951049</v>
      </c>
      <c r="G317" s="441">
        <f>SUM(G318:G321)</f>
        <v>1270.1084499999999</v>
      </c>
      <c r="H317" s="441">
        <f>SUM(H318:H321)</f>
        <v>1270.1084499999999</v>
      </c>
      <c r="I317" s="441">
        <f>SUM(I318:I321)</f>
        <v>1270.1084499999999</v>
      </c>
      <c r="J317" s="441">
        <f t="shared" ref="J317:O317" si="876">SUM(J318:J321)</f>
        <v>317.52711249999999</v>
      </c>
      <c r="K317" s="441">
        <f t="shared" ref="K317:N317" si="877">SUM(K318:K321)</f>
        <v>317.52711249999999</v>
      </c>
      <c r="L317" s="441">
        <f t="shared" si="877"/>
        <v>317.52711249999999</v>
      </c>
      <c r="M317" s="441">
        <f t="shared" si="877"/>
        <v>317.52711249999999</v>
      </c>
      <c r="N317" s="441">
        <f t="shared" si="877"/>
        <v>317.52711249999999</v>
      </c>
      <c r="O317" s="441">
        <f t="shared" si="876"/>
        <v>740.89659999999992</v>
      </c>
      <c r="P317" s="441">
        <f t="shared" ref="P317" si="878">SUM(P318:P321)</f>
        <v>705.36973</v>
      </c>
      <c r="Q317" s="613">
        <f t="shared" ref="Q317:U317" si="879">SUM(Q318:Q321)</f>
        <v>517.36956624999993</v>
      </c>
      <c r="R317" s="441">
        <f t="shared" si="879"/>
        <v>43.263289999999998</v>
      </c>
      <c r="S317" s="441">
        <f t="shared" si="879"/>
        <v>-474.10627624999995</v>
      </c>
      <c r="T317" s="441">
        <f t="shared" si="879"/>
        <v>-2.5246900000000001</v>
      </c>
      <c r="U317" s="441">
        <f t="shared" si="879"/>
        <v>40.738599999999998</v>
      </c>
      <c r="V317" s="441">
        <f t="shared" ref="V317:V338" si="880">R317/Q317*100</f>
        <v>8.362163687667433</v>
      </c>
      <c r="W317" s="600"/>
    </row>
    <row r="318" spans="1:259" s="24" customFormat="1" ht="30" x14ac:dyDescent="0.25">
      <c r="A318" s="13">
        <v>1</v>
      </c>
      <c r="B318" s="45" t="s">
        <v>43</v>
      </c>
      <c r="C318" s="298">
        <v>139</v>
      </c>
      <c r="D318" s="604">
        <f t="shared" ref="D318:D321" si="881">ROUND(C318/7*5,0)</f>
        <v>99</v>
      </c>
      <c r="E318" s="298">
        <v>15</v>
      </c>
      <c r="F318" s="298">
        <f>E318/D318*100</f>
        <v>15.151515151515152</v>
      </c>
      <c r="G318" s="441">
        <v>857.5</v>
      </c>
      <c r="H318" s="441">
        <v>857.5</v>
      </c>
      <c r="I318" s="441">
        <v>857.5</v>
      </c>
      <c r="J318" s="441">
        <v>214.375</v>
      </c>
      <c r="K318" s="441">
        <v>214.375</v>
      </c>
      <c r="L318" s="441">
        <v>214.375</v>
      </c>
      <c r="M318" s="441">
        <v>214.375</v>
      </c>
      <c r="N318" s="441">
        <v>214.375</v>
      </c>
      <c r="O318" s="441">
        <v>502.94479999999999</v>
      </c>
      <c r="P318" s="441">
        <v>478.9348</v>
      </c>
      <c r="Q318" s="614">
        <f t="shared" ref="Q318:Q321" si="882">G318/12*$B$3+(H318-G318)/11*9+(I318-H318)/10*8+(J318-I318)/9*7+(K318-J318)/8*6+(L318-K318)/7*4+(M318-L318)/6*4+(N318-M318)/5*3+(O318-N318)/4*2+(P318-O318)/3*1</f>
        <v>350.65656666666661</v>
      </c>
      <c r="R318" s="441">
        <f t="shared" ref="R318:R326" si="883">U318-T318</f>
        <v>43.263289999999998</v>
      </c>
      <c r="S318" s="441">
        <f t="shared" si="722"/>
        <v>-307.39327666666662</v>
      </c>
      <c r="T318" s="441">
        <v>-2.5246900000000001</v>
      </c>
      <c r="U318" s="441">
        <v>40.738599999999998</v>
      </c>
      <c r="V318" s="441">
        <f t="shared" si="880"/>
        <v>12.337795470725062</v>
      </c>
      <c r="W318" s="600"/>
    </row>
    <row r="319" spans="1:259" s="24" customFormat="1" ht="30" x14ac:dyDescent="0.25">
      <c r="A319" s="13">
        <v>1</v>
      </c>
      <c r="B319" s="45" t="s">
        <v>44</v>
      </c>
      <c r="C319" s="298">
        <v>42</v>
      </c>
      <c r="D319" s="299">
        <f t="shared" si="881"/>
        <v>30</v>
      </c>
      <c r="E319" s="298">
        <v>0</v>
      </c>
      <c r="F319" s="298">
        <f>E319/D319*100</f>
        <v>0</v>
      </c>
      <c r="G319" s="441">
        <v>142.77000000000001</v>
      </c>
      <c r="H319" s="441">
        <v>142.77000000000001</v>
      </c>
      <c r="I319" s="441">
        <v>142.77000000000001</v>
      </c>
      <c r="J319" s="441">
        <v>35.692500000000003</v>
      </c>
      <c r="K319" s="441">
        <v>35.692500000000003</v>
      </c>
      <c r="L319" s="441">
        <v>35.692500000000003</v>
      </c>
      <c r="M319" s="441">
        <v>35.692500000000003</v>
      </c>
      <c r="N319" s="441">
        <v>35.692500000000003</v>
      </c>
      <c r="O319" s="441">
        <v>83.758399999999995</v>
      </c>
      <c r="P319" s="441">
        <v>79.9512</v>
      </c>
      <c r="Q319" s="614">
        <f t="shared" si="882"/>
        <v>58.456383333333342</v>
      </c>
      <c r="R319" s="441">
        <f t="shared" si="883"/>
        <v>0</v>
      </c>
      <c r="S319" s="441">
        <f t="shared" si="722"/>
        <v>-58.456383333333342</v>
      </c>
      <c r="T319" s="441">
        <v>0</v>
      </c>
      <c r="U319" s="441">
        <v>0</v>
      </c>
      <c r="V319" s="441">
        <f t="shared" si="880"/>
        <v>0</v>
      </c>
      <c r="W319" s="600"/>
    </row>
    <row r="320" spans="1:259" s="24" customFormat="1" ht="30" x14ac:dyDescent="0.25">
      <c r="A320" s="13">
        <v>1</v>
      </c>
      <c r="B320" s="45" t="s">
        <v>68</v>
      </c>
      <c r="C320" s="298"/>
      <c r="D320" s="299">
        <f t="shared" si="881"/>
        <v>0</v>
      </c>
      <c r="E320" s="298"/>
      <c r="F320" s="298"/>
      <c r="G320" s="492"/>
      <c r="H320" s="492"/>
      <c r="I320" s="492"/>
      <c r="J320" s="492">
        <v>0</v>
      </c>
      <c r="K320" s="492">
        <v>0</v>
      </c>
      <c r="L320" s="492">
        <v>0</v>
      </c>
      <c r="M320" s="492">
        <v>0</v>
      </c>
      <c r="N320" s="492">
        <v>0</v>
      </c>
      <c r="O320" s="492">
        <v>0</v>
      </c>
      <c r="P320" s="492">
        <v>0</v>
      </c>
      <c r="Q320" s="614">
        <f t="shared" si="882"/>
        <v>0</v>
      </c>
      <c r="R320" s="441">
        <f t="shared" si="883"/>
        <v>0</v>
      </c>
      <c r="S320" s="441">
        <f t="shared" si="722"/>
        <v>0</v>
      </c>
      <c r="T320" s="441"/>
      <c r="U320" s="441"/>
      <c r="V320" s="441"/>
      <c r="W320" s="600"/>
    </row>
    <row r="321" spans="1:259" s="24" customFormat="1" ht="30" x14ac:dyDescent="0.25">
      <c r="A321" s="13">
        <v>1</v>
      </c>
      <c r="B321" s="45" t="s">
        <v>69</v>
      </c>
      <c r="C321" s="298">
        <v>19</v>
      </c>
      <c r="D321" s="299">
        <f t="shared" si="881"/>
        <v>14</v>
      </c>
      <c r="E321" s="298"/>
      <c r="F321" s="298">
        <f>E321/D321*100</f>
        <v>0</v>
      </c>
      <c r="G321" s="441">
        <v>269.83845000000002</v>
      </c>
      <c r="H321" s="441">
        <v>269.83845000000002</v>
      </c>
      <c r="I321" s="441">
        <v>269.83845000000002</v>
      </c>
      <c r="J321" s="441">
        <v>67.459612500000006</v>
      </c>
      <c r="K321" s="441">
        <v>67.459612500000006</v>
      </c>
      <c r="L321" s="441">
        <v>67.459612500000006</v>
      </c>
      <c r="M321" s="441">
        <v>67.459612500000006</v>
      </c>
      <c r="N321" s="441">
        <v>67.459612500000006</v>
      </c>
      <c r="O321" s="441">
        <v>154.1934</v>
      </c>
      <c r="P321" s="441">
        <v>146.48373000000001</v>
      </c>
      <c r="Q321" s="614">
        <f t="shared" si="882"/>
        <v>108.25661624999996</v>
      </c>
      <c r="R321" s="441">
        <f t="shared" si="883"/>
        <v>0</v>
      </c>
      <c r="S321" s="441">
        <f t="shared" si="722"/>
        <v>-108.25661624999996</v>
      </c>
      <c r="T321" s="441"/>
      <c r="U321" s="441"/>
      <c r="V321" s="441">
        <f t="shared" si="880"/>
        <v>0</v>
      </c>
      <c r="W321" s="600"/>
    </row>
    <row r="322" spans="1:259" s="24" customFormat="1" ht="30" x14ac:dyDescent="0.25">
      <c r="A322" s="13">
        <v>1</v>
      </c>
      <c r="B322" s="46" t="s">
        <v>66</v>
      </c>
      <c r="C322" s="298">
        <f>C323+C325+C326</f>
        <v>369</v>
      </c>
      <c r="D322" s="298">
        <f t="shared" ref="D322:E322" si="884">D323+D325+D326</f>
        <v>264</v>
      </c>
      <c r="E322" s="298">
        <f t="shared" si="884"/>
        <v>2</v>
      </c>
      <c r="F322" s="298">
        <f>E322/D322*100</f>
        <v>0.75757575757575757</v>
      </c>
      <c r="G322" s="442">
        <f t="shared" ref="G322:H322" si="885">G323+G325+G326</f>
        <v>1727.9534499999997</v>
      </c>
      <c r="H322" s="442">
        <f t="shared" si="885"/>
        <v>1727.9534499999997</v>
      </c>
      <c r="I322" s="442">
        <f t="shared" ref="I322:O322" si="886">I323+I325+I326</f>
        <v>1727.9534499999997</v>
      </c>
      <c r="J322" s="442">
        <f t="shared" si="886"/>
        <v>431.98836249999999</v>
      </c>
      <c r="K322" s="442">
        <f t="shared" ref="K322:N322" si="887">K323+K325+K326</f>
        <v>431.98836249999999</v>
      </c>
      <c r="L322" s="442">
        <f t="shared" si="887"/>
        <v>431.98836249999999</v>
      </c>
      <c r="M322" s="442">
        <f t="shared" si="887"/>
        <v>431.98836249999999</v>
      </c>
      <c r="N322" s="442">
        <f t="shared" si="887"/>
        <v>431.98836249999999</v>
      </c>
      <c r="O322" s="442">
        <f t="shared" si="886"/>
        <v>1007.9727999999999</v>
      </c>
      <c r="P322" s="442">
        <f t="shared" ref="P322" si="888">P323+P325+P326</f>
        <v>958.88437999999996</v>
      </c>
      <c r="Q322" s="615">
        <f t="shared" ref="Q322" si="889">Q323+Q325+Q326</f>
        <v>703.61777458333324</v>
      </c>
      <c r="R322" s="442">
        <f t="shared" ref="R322" si="890">R323+R325+R326</f>
        <v>3.6623400000000004</v>
      </c>
      <c r="S322" s="442">
        <f t="shared" ref="S322" si="891">S323+S325+S326</f>
        <v>-699.95543458333327</v>
      </c>
      <c r="T322" s="442">
        <f t="shared" ref="T322" si="892">T323+T325+T326</f>
        <v>-0.11447</v>
      </c>
      <c r="U322" s="442">
        <f t="shared" ref="U322" si="893">U323+U325+U326</f>
        <v>3.5478700000000005</v>
      </c>
      <c r="V322" s="441">
        <f t="shared" si="880"/>
        <v>0.52050134779053248</v>
      </c>
      <c r="W322" s="600"/>
    </row>
    <row r="323" spans="1:259" s="24" customFormat="1" ht="30" x14ac:dyDescent="0.25">
      <c r="A323" s="13">
        <v>1</v>
      </c>
      <c r="B323" s="45" t="s">
        <v>62</v>
      </c>
      <c r="C323" s="298">
        <v>111</v>
      </c>
      <c r="D323" s="604">
        <f t="shared" ref="D323" si="894">ROUND(C323/7*5,0)</f>
        <v>79</v>
      </c>
      <c r="E323" s="298">
        <v>2</v>
      </c>
      <c r="F323" s="298">
        <f>E323/D323*100</f>
        <v>2.5316455696202533</v>
      </c>
      <c r="G323" s="441">
        <v>282.8</v>
      </c>
      <c r="H323" s="441">
        <v>282.8</v>
      </c>
      <c r="I323" s="441">
        <v>282.8</v>
      </c>
      <c r="J323" s="441">
        <v>70.7</v>
      </c>
      <c r="K323" s="441">
        <v>70.7</v>
      </c>
      <c r="L323" s="441">
        <v>70.7</v>
      </c>
      <c r="M323" s="441">
        <v>70.7</v>
      </c>
      <c r="N323" s="441">
        <v>70.7</v>
      </c>
      <c r="O323" s="441">
        <v>165.21029999999999</v>
      </c>
      <c r="P323" s="441">
        <v>156.72629999999998</v>
      </c>
      <c r="Q323" s="614">
        <f>G323/12*$B$3+(H323-G323)/11*9+(I323-H323)/10*8+(J323-I323)/9*7+(K323-J323)/8*6+(L323-K323)/7*4+(M323-L323)/6*4+(N323-M323)/5*3+(O323-N323)/4*2+(P323-O323)/3*1</f>
        <v>115.12714999999994</v>
      </c>
      <c r="R323" s="441">
        <f t="shared" si="883"/>
        <v>3.6623400000000004</v>
      </c>
      <c r="S323" s="441">
        <f t="shared" si="722"/>
        <v>-111.46480999999994</v>
      </c>
      <c r="T323" s="441">
        <v>-0.11447</v>
      </c>
      <c r="U323" s="441">
        <v>3.5478700000000005</v>
      </c>
      <c r="V323" s="441">
        <f t="shared" si="880"/>
        <v>3.1811262590970091</v>
      </c>
      <c r="W323" s="600"/>
    </row>
    <row r="324" spans="1:259" s="24" customFormat="1" ht="45" x14ac:dyDescent="0.25">
      <c r="A324" s="13"/>
      <c r="B324" s="621" t="s">
        <v>89</v>
      </c>
      <c r="C324" s="298"/>
      <c r="D324" s="604"/>
      <c r="E324" s="298"/>
      <c r="F324" s="298"/>
      <c r="G324" s="441"/>
      <c r="H324" s="441"/>
      <c r="I324" s="441"/>
      <c r="J324" s="441"/>
      <c r="K324" s="441"/>
      <c r="L324" s="441"/>
      <c r="M324" s="441"/>
      <c r="N324" s="441"/>
      <c r="O324" s="441">
        <v>0</v>
      </c>
      <c r="P324" s="441">
        <v>0</v>
      </c>
      <c r="Q324" s="614">
        <f t="shared" ref="Q324" si="895">G324/12*$B$3+(H324-G324)/11*8+(I324-H324)/10*7+(J324-I324)/9*6+(K324-J324)/8*5+(L324-K324)/7*4+(M324-L324)/6*3+(N324-M324)/5*2+(O324-N324)/4*1</f>
        <v>0</v>
      </c>
      <c r="R324" s="441"/>
      <c r="S324" s="441"/>
      <c r="T324" s="441"/>
      <c r="U324" s="441"/>
      <c r="V324" s="441"/>
      <c r="W324" s="600"/>
    </row>
    <row r="325" spans="1:259" s="24" customFormat="1" ht="58.5" customHeight="1" x14ac:dyDescent="0.25">
      <c r="A325" s="13">
        <v>1</v>
      </c>
      <c r="B325" s="45" t="s">
        <v>73</v>
      </c>
      <c r="C325" s="298">
        <v>236</v>
      </c>
      <c r="D325" s="299">
        <f t="shared" ref="D325:D326" si="896">ROUND(C325/7*5,0)</f>
        <v>169</v>
      </c>
      <c r="E325" s="298"/>
      <c r="F325" s="298">
        <f>E325/D325*100</f>
        <v>0</v>
      </c>
      <c r="G325" s="441">
        <v>1383.3622499999999</v>
      </c>
      <c r="H325" s="441">
        <v>1383.3622499999999</v>
      </c>
      <c r="I325" s="441">
        <v>1383.3622499999999</v>
      </c>
      <c r="J325" s="441">
        <v>345.84056249999998</v>
      </c>
      <c r="K325" s="441">
        <v>345.84056249999998</v>
      </c>
      <c r="L325" s="441">
        <v>345.84056249999998</v>
      </c>
      <c r="M325" s="441">
        <v>345.84056249999998</v>
      </c>
      <c r="N325" s="441">
        <v>345.84056249999998</v>
      </c>
      <c r="O325" s="441">
        <v>807.23255999999992</v>
      </c>
      <c r="P325" s="441">
        <v>768.17291999999998</v>
      </c>
      <c r="Q325" s="614">
        <f t="shared" ref="Q325:Q326" si="897">G325/12*$B$3+(H325-G325)/11*9+(I325-H325)/10*8+(J325-I325)/9*7+(K325-J325)/8*6+(L325-K325)/7*4+(M325-L325)/6*4+(N325-M325)/5*3+(O325-N325)/4*2+(P325-O325)/3*1</f>
        <v>563.51668125000003</v>
      </c>
      <c r="R325" s="441">
        <f t="shared" si="883"/>
        <v>0</v>
      </c>
      <c r="S325" s="441">
        <f t="shared" si="722"/>
        <v>-563.51668125000003</v>
      </c>
      <c r="T325" s="441"/>
      <c r="U325" s="441"/>
      <c r="V325" s="441">
        <f t="shared" si="880"/>
        <v>0</v>
      </c>
      <c r="W325" s="600"/>
    </row>
    <row r="326" spans="1:259" s="24" customFormat="1" ht="45.75" thickBot="1" x14ac:dyDescent="0.3">
      <c r="A326" s="13">
        <v>1</v>
      </c>
      <c r="B326" s="45" t="s">
        <v>63</v>
      </c>
      <c r="C326" s="298">
        <v>22</v>
      </c>
      <c r="D326" s="299">
        <f t="shared" si="896"/>
        <v>16</v>
      </c>
      <c r="E326" s="298"/>
      <c r="F326" s="298">
        <f>E326/D326*100</f>
        <v>0</v>
      </c>
      <c r="G326" s="441">
        <v>61.791199999999996</v>
      </c>
      <c r="H326" s="441">
        <v>61.791199999999996</v>
      </c>
      <c r="I326" s="441">
        <v>61.791199999999996</v>
      </c>
      <c r="J326" s="441">
        <v>15.447800000000001</v>
      </c>
      <c r="K326" s="441">
        <v>15.447800000000001</v>
      </c>
      <c r="L326" s="441">
        <v>15.447800000000001</v>
      </c>
      <c r="M326" s="441">
        <v>15.447800000000001</v>
      </c>
      <c r="N326" s="441">
        <v>15.447800000000001</v>
      </c>
      <c r="O326" s="441">
        <v>35.529940000000003</v>
      </c>
      <c r="P326" s="441">
        <v>33.985159999999993</v>
      </c>
      <c r="Q326" s="614">
        <f t="shared" si="897"/>
        <v>24.973943333333331</v>
      </c>
      <c r="R326" s="441">
        <f t="shared" si="883"/>
        <v>0</v>
      </c>
      <c r="S326" s="441">
        <f t="shared" si="722"/>
        <v>-24.973943333333331</v>
      </c>
      <c r="T326" s="441"/>
      <c r="U326" s="441"/>
      <c r="V326" s="441">
        <f t="shared" si="880"/>
        <v>0</v>
      </c>
      <c r="W326" s="600"/>
    </row>
    <row r="327" spans="1:259" ht="19.5" customHeight="1" thickBot="1" x14ac:dyDescent="0.3">
      <c r="A327" s="13">
        <v>1</v>
      </c>
      <c r="B327" s="73" t="s">
        <v>3</v>
      </c>
      <c r="C327" s="570"/>
      <c r="D327" s="570"/>
      <c r="E327" s="570"/>
      <c r="F327" s="345"/>
      <c r="G327" s="494">
        <f>G322+G317</f>
        <v>2998.0618999999997</v>
      </c>
      <c r="H327" s="494">
        <f>H322+H317</f>
        <v>2998.0618999999997</v>
      </c>
      <c r="I327" s="494">
        <f>I322+I317</f>
        <v>2998.0618999999997</v>
      </c>
      <c r="J327" s="494">
        <f t="shared" ref="J327:O327" si="898">J322+J317</f>
        <v>749.51547499999992</v>
      </c>
      <c r="K327" s="494">
        <f t="shared" ref="K327:N327" si="899">K322+K317</f>
        <v>749.51547499999992</v>
      </c>
      <c r="L327" s="494">
        <f t="shared" si="899"/>
        <v>749.51547499999992</v>
      </c>
      <c r="M327" s="494">
        <f t="shared" si="899"/>
        <v>749.51547499999992</v>
      </c>
      <c r="N327" s="494">
        <f t="shared" si="899"/>
        <v>749.51547499999992</v>
      </c>
      <c r="O327" s="494">
        <f t="shared" si="898"/>
        <v>1748.8693999999998</v>
      </c>
      <c r="P327" s="494">
        <f t="shared" ref="P327" si="900">P322+P317</f>
        <v>1664.2541099999999</v>
      </c>
      <c r="Q327" s="494">
        <f t="shared" ref="Q327:U327" si="901">Q322+Q317</f>
        <v>1220.9873408333333</v>
      </c>
      <c r="R327" s="494">
        <f t="shared" si="901"/>
        <v>46.925629999999998</v>
      </c>
      <c r="S327" s="494">
        <f t="shared" si="901"/>
        <v>-1174.0617108333331</v>
      </c>
      <c r="T327" s="494">
        <f t="shared" si="901"/>
        <v>-2.63916</v>
      </c>
      <c r="U327" s="494">
        <f t="shared" si="901"/>
        <v>44.286470000000001</v>
      </c>
      <c r="V327" s="461">
        <f t="shared" si="880"/>
        <v>3.8432527865500137</v>
      </c>
      <c r="W327" s="600"/>
    </row>
    <row r="328" spans="1:259" ht="29.25" x14ac:dyDescent="0.25">
      <c r="A328" s="13">
        <v>1</v>
      </c>
      <c r="B328" s="155" t="s">
        <v>40</v>
      </c>
      <c r="C328" s="571"/>
      <c r="D328" s="571"/>
      <c r="E328" s="571"/>
      <c r="F328" s="571"/>
      <c r="G328" s="572"/>
      <c r="H328" s="572"/>
      <c r="I328" s="572"/>
      <c r="J328" s="572"/>
      <c r="K328" s="572"/>
      <c r="L328" s="572"/>
      <c r="M328" s="572"/>
      <c r="N328" s="572"/>
      <c r="O328" s="572"/>
      <c r="P328" s="572"/>
      <c r="Q328" s="572"/>
      <c r="R328" s="572"/>
      <c r="S328" s="572">
        <f t="shared" si="722"/>
        <v>0</v>
      </c>
      <c r="T328" s="572"/>
      <c r="U328" s="572"/>
      <c r="V328" s="572"/>
      <c r="W328" s="600"/>
    </row>
    <row r="329" spans="1:259" s="6" customFormat="1" ht="48" customHeight="1" x14ac:dyDescent="0.25">
      <c r="A329" s="13">
        <v>1</v>
      </c>
      <c r="B329" s="110" t="s">
        <v>74</v>
      </c>
      <c r="C329" s="573">
        <f t="shared" ref="C329:U329" si="902">C317</f>
        <v>200</v>
      </c>
      <c r="D329" s="573">
        <f t="shared" si="902"/>
        <v>143</v>
      </c>
      <c r="E329" s="573">
        <f t="shared" si="902"/>
        <v>15</v>
      </c>
      <c r="F329" s="573">
        <f t="shared" si="902"/>
        <v>10.48951048951049</v>
      </c>
      <c r="G329" s="574">
        <f t="shared" si="902"/>
        <v>1270.1084499999999</v>
      </c>
      <c r="H329" s="574">
        <f t="shared" ref="H329:I329" si="903">H317</f>
        <v>1270.1084499999999</v>
      </c>
      <c r="I329" s="574">
        <f t="shared" si="903"/>
        <v>1270.1084499999999</v>
      </c>
      <c r="J329" s="574">
        <f t="shared" ref="J329:O329" si="904">J317</f>
        <v>317.52711249999999</v>
      </c>
      <c r="K329" s="574">
        <f t="shared" ref="K329:N329" si="905">K317</f>
        <v>317.52711249999999</v>
      </c>
      <c r="L329" s="574">
        <f t="shared" si="905"/>
        <v>317.52711249999999</v>
      </c>
      <c r="M329" s="574">
        <f t="shared" si="905"/>
        <v>317.52711249999999</v>
      </c>
      <c r="N329" s="574">
        <f t="shared" si="905"/>
        <v>317.52711249999999</v>
      </c>
      <c r="O329" s="574">
        <f t="shared" si="904"/>
        <v>740.89659999999992</v>
      </c>
      <c r="P329" s="574">
        <f t="shared" ref="P329" si="906">P317</f>
        <v>705.36973</v>
      </c>
      <c r="Q329" s="574">
        <f t="shared" si="902"/>
        <v>517.36956624999993</v>
      </c>
      <c r="R329" s="574">
        <f t="shared" si="902"/>
        <v>43.263289999999998</v>
      </c>
      <c r="S329" s="574">
        <f t="shared" si="902"/>
        <v>-474.10627624999995</v>
      </c>
      <c r="T329" s="574">
        <f t="shared" si="902"/>
        <v>-2.5246900000000001</v>
      </c>
      <c r="U329" s="574">
        <f t="shared" si="902"/>
        <v>40.738599999999998</v>
      </c>
      <c r="V329" s="574">
        <f t="shared" si="880"/>
        <v>8.362163687667433</v>
      </c>
      <c r="W329" s="600"/>
      <c r="X329" s="8"/>
      <c r="Y329" s="8"/>
      <c r="Z329" s="8"/>
      <c r="AA329" s="8"/>
      <c r="AB329" s="8"/>
      <c r="AC329" s="8"/>
      <c r="AD329" s="8"/>
      <c r="AE329" s="8"/>
      <c r="AF329" s="8"/>
      <c r="AG329" s="8"/>
      <c r="AH329" s="8"/>
      <c r="AI329" s="8"/>
      <c r="AJ329" s="8"/>
      <c r="AK329" s="8"/>
      <c r="AL329" s="8"/>
      <c r="AM329" s="8"/>
      <c r="AN329" s="8"/>
      <c r="AO329" s="8"/>
      <c r="AP329" s="8"/>
      <c r="AQ329" s="8"/>
      <c r="AR329" s="8"/>
      <c r="AS329" s="8"/>
      <c r="AT329" s="8"/>
      <c r="AU329" s="8"/>
      <c r="AV329" s="8"/>
      <c r="AW329" s="8"/>
      <c r="AX329" s="8"/>
      <c r="AY329" s="8"/>
      <c r="AZ329" s="8"/>
      <c r="BA329" s="8"/>
      <c r="BB329" s="8"/>
      <c r="BC329" s="8"/>
      <c r="BD329" s="8"/>
      <c r="BE329" s="8"/>
      <c r="BF329" s="8"/>
      <c r="BG329" s="8"/>
      <c r="BH329" s="8"/>
      <c r="BI329" s="8"/>
      <c r="BJ329" s="8"/>
      <c r="BK329" s="8"/>
      <c r="BL329" s="8"/>
      <c r="BM329" s="8"/>
      <c r="BN329" s="8"/>
      <c r="BO329" s="8"/>
      <c r="BP329" s="8"/>
      <c r="BQ329" s="8"/>
      <c r="BR329" s="8"/>
      <c r="BS329" s="8"/>
      <c r="BT329" s="8"/>
      <c r="BU329" s="8"/>
      <c r="BV329" s="8"/>
      <c r="BW329" s="8"/>
      <c r="BX329" s="8"/>
      <c r="BY329" s="8"/>
      <c r="BZ329" s="8"/>
      <c r="CA329" s="8"/>
      <c r="CB329" s="8"/>
      <c r="CC329" s="8"/>
      <c r="CD329" s="8"/>
      <c r="CE329" s="8"/>
      <c r="CF329" s="8"/>
      <c r="CG329" s="8"/>
      <c r="CH329" s="8"/>
      <c r="CI329" s="8"/>
      <c r="CJ329" s="8"/>
      <c r="CK329" s="8"/>
      <c r="CL329" s="8"/>
      <c r="CM329" s="8"/>
      <c r="CN329" s="8"/>
      <c r="CO329" s="8"/>
      <c r="CP329" s="8"/>
      <c r="CQ329" s="8"/>
      <c r="CR329" s="8"/>
      <c r="CS329" s="8"/>
      <c r="CT329" s="8"/>
      <c r="CU329" s="8"/>
      <c r="CV329" s="8"/>
      <c r="CW329" s="8"/>
      <c r="CX329" s="8"/>
      <c r="CY329" s="8"/>
      <c r="CZ329" s="8"/>
      <c r="DA329" s="8"/>
      <c r="DB329" s="8"/>
      <c r="DC329" s="8"/>
      <c r="DD329" s="8"/>
      <c r="DE329" s="8"/>
      <c r="DF329" s="8"/>
      <c r="DG329" s="8"/>
      <c r="DH329" s="8"/>
      <c r="DI329" s="8"/>
      <c r="DJ329" s="8"/>
      <c r="DK329" s="8"/>
      <c r="DL329" s="8"/>
      <c r="DM329" s="8"/>
      <c r="DN329" s="8"/>
      <c r="DO329" s="8"/>
      <c r="DP329" s="8"/>
      <c r="DQ329" s="8"/>
      <c r="DR329" s="8"/>
      <c r="DS329" s="8"/>
      <c r="DT329" s="8"/>
      <c r="DU329" s="8"/>
      <c r="DV329" s="8"/>
      <c r="DW329" s="8"/>
      <c r="DX329" s="8"/>
      <c r="DY329" s="8"/>
      <c r="DZ329" s="8"/>
      <c r="EA329" s="8"/>
      <c r="EB329" s="8"/>
      <c r="EC329" s="8"/>
      <c r="ED329" s="8"/>
      <c r="EE329" s="8"/>
      <c r="EF329" s="8"/>
      <c r="EG329" s="8"/>
      <c r="EH329" s="8"/>
      <c r="EI329" s="8"/>
      <c r="EJ329" s="8"/>
      <c r="EK329" s="8"/>
      <c r="EL329" s="8"/>
      <c r="EM329" s="8"/>
      <c r="EN329" s="8"/>
      <c r="EO329" s="8"/>
      <c r="EP329" s="8"/>
      <c r="EQ329" s="8"/>
      <c r="ER329" s="8"/>
      <c r="ES329" s="8"/>
      <c r="ET329" s="8"/>
      <c r="EU329" s="8"/>
      <c r="EV329" s="8"/>
      <c r="EW329" s="8"/>
      <c r="EX329" s="8"/>
      <c r="EY329" s="8"/>
      <c r="EZ329" s="8"/>
      <c r="FA329" s="8"/>
      <c r="FB329" s="8"/>
      <c r="FC329" s="8"/>
      <c r="FD329" s="8"/>
      <c r="FE329" s="8"/>
      <c r="FF329" s="8"/>
      <c r="FG329" s="8"/>
      <c r="FH329" s="8"/>
      <c r="FI329" s="8"/>
      <c r="FJ329" s="8"/>
      <c r="FK329" s="8"/>
      <c r="FL329" s="8"/>
      <c r="FM329" s="8"/>
      <c r="FN329" s="8"/>
      <c r="FO329" s="8"/>
      <c r="FP329" s="8"/>
      <c r="FQ329" s="8"/>
      <c r="FR329" s="8"/>
      <c r="FS329" s="8"/>
      <c r="FT329" s="8"/>
      <c r="FU329" s="8"/>
      <c r="FV329" s="8"/>
      <c r="FW329" s="8"/>
      <c r="FX329" s="8"/>
      <c r="FY329" s="8"/>
      <c r="FZ329" s="8"/>
      <c r="GA329" s="8"/>
      <c r="GB329" s="8"/>
      <c r="GC329" s="8"/>
      <c r="GD329" s="8"/>
      <c r="GE329" s="8"/>
      <c r="GF329" s="8"/>
      <c r="GG329" s="8"/>
      <c r="GH329" s="8"/>
      <c r="GI329" s="8"/>
      <c r="GJ329" s="8"/>
      <c r="GK329" s="8"/>
      <c r="GL329" s="8"/>
      <c r="GM329" s="8"/>
      <c r="GN329" s="8"/>
      <c r="GO329" s="8"/>
      <c r="GP329" s="8"/>
      <c r="GQ329" s="8"/>
      <c r="GR329" s="8"/>
      <c r="GS329" s="8"/>
      <c r="GT329" s="8"/>
      <c r="GU329" s="8"/>
      <c r="GV329" s="8"/>
      <c r="GW329" s="8"/>
      <c r="GX329" s="8"/>
      <c r="GY329" s="8"/>
      <c r="GZ329" s="8"/>
      <c r="HA329" s="8"/>
      <c r="HB329" s="8"/>
      <c r="HC329" s="8"/>
      <c r="HD329" s="8"/>
      <c r="HE329" s="8"/>
      <c r="HF329" s="8"/>
      <c r="HG329" s="8"/>
      <c r="HH329" s="8"/>
      <c r="HI329" s="8"/>
      <c r="HJ329" s="8"/>
      <c r="HK329" s="8"/>
      <c r="HL329" s="8"/>
      <c r="HM329" s="8"/>
      <c r="HN329" s="8"/>
      <c r="HO329" s="8"/>
      <c r="HP329" s="8"/>
      <c r="HQ329" s="8"/>
      <c r="HR329" s="8"/>
      <c r="HS329" s="8"/>
      <c r="HT329" s="8"/>
      <c r="HU329" s="8"/>
      <c r="HV329" s="8"/>
      <c r="HW329" s="8"/>
      <c r="HX329" s="8"/>
      <c r="HY329" s="8"/>
      <c r="HZ329" s="8"/>
      <c r="IA329" s="8"/>
      <c r="IB329" s="8"/>
      <c r="IC329" s="8"/>
      <c r="ID329" s="8"/>
      <c r="IE329" s="8"/>
      <c r="IF329" s="8"/>
      <c r="IG329" s="8"/>
      <c r="IH329" s="8"/>
      <c r="II329" s="8"/>
      <c r="IJ329" s="8"/>
      <c r="IK329" s="8"/>
      <c r="IL329" s="8"/>
      <c r="IM329" s="8"/>
      <c r="IN329" s="8"/>
      <c r="IO329" s="8"/>
      <c r="IP329" s="8"/>
      <c r="IQ329" s="8"/>
      <c r="IR329" s="8"/>
      <c r="IS329" s="8"/>
      <c r="IT329" s="8"/>
      <c r="IU329" s="8"/>
      <c r="IV329" s="8"/>
      <c r="IW329" s="8"/>
      <c r="IX329" s="8"/>
      <c r="IY329" s="8"/>
    </row>
    <row r="330" spans="1:259" s="6" customFormat="1" ht="30" x14ac:dyDescent="0.25">
      <c r="A330" s="13">
        <v>1</v>
      </c>
      <c r="B330" s="111" t="s">
        <v>43</v>
      </c>
      <c r="C330" s="573">
        <f t="shared" ref="C330:U330" si="907">C318</f>
        <v>139</v>
      </c>
      <c r="D330" s="573">
        <f t="shared" si="907"/>
        <v>99</v>
      </c>
      <c r="E330" s="573">
        <f t="shared" si="907"/>
        <v>15</v>
      </c>
      <c r="F330" s="573">
        <f t="shared" si="907"/>
        <v>15.151515151515152</v>
      </c>
      <c r="G330" s="574">
        <f t="shared" si="907"/>
        <v>857.5</v>
      </c>
      <c r="H330" s="574">
        <f t="shared" ref="H330:I330" si="908">H318</f>
        <v>857.5</v>
      </c>
      <c r="I330" s="574">
        <f t="shared" si="908"/>
        <v>857.5</v>
      </c>
      <c r="J330" s="574">
        <f t="shared" ref="J330:O330" si="909">J318</f>
        <v>214.375</v>
      </c>
      <c r="K330" s="574">
        <f t="shared" ref="K330:N330" si="910">K318</f>
        <v>214.375</v>
      </c>
      <c r="L330" s="574">
        <f t="shared" si="910"/>
        <v>214.375</v>
      </c>
      <c r="M330" s="574">
        <f t="shared" si="910"/>
        <v>214.375</v>
      </c>
      <c r="N330" s="574">
        <f t="shared" si="910"/>
        <v>214.375</v>
      </c>
      <c r="O330" s="574">
        <f t="shared" si="909"/>
        <v>502.94479999999999</v>
      </c>
      <c r="P330" s="574">
        <f t="shared" ref="P330" si="911">P318</f>
        <v>478.9348</v>
      </c>
      <c r="Q330" s="574">
        <f t="shared" si="907"/>
        <v>350.65656666666661</v>
      </c>
      <c r="R330" s="574">
        <f t="shared" si="907"/>
        <v>43.263289999999998</v>
      </c>
      <c r="S330" s="574">
        <f t="shared" si="907"/>
        <v>-307.39327666666662</v>
      </c>
      <c r="T330" s="574">
        <f t="shared" si="907"/>
        <v>-2.5246900000000001</v>
      </c>
      <c r="U330" s="574">
        <f t="shared" si="907"/>
        <v>40.738599999999998</v>
      </c>
      <c r="V330" s="574">
        <f t="shared" si="880"/>
        <v>12.337795470725062</v>
      </c>
      <c r="W330" s="600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  <c r="AV330" s="8"/>
      <c r="AW330" s="8"/>
      <c r="AX330" s="8"/>
      <c r="AY330" s="8"/>
      <c r="AZ330" s="8"/>
      <c r="BA330" s="8"/>
      <c r="BB330" s="8"/>
      <c r="BC330" s="8"/>
      <c r="BD330" s="8"/>
      <c r="BE330" s="8"/>
      <c r="BF330" s="8"/>
      <c r="BG330" s="8"/>
      <c r="BH330" s="8"/>
      <c r="BI330" s="8"/>
      <c r="BJ330" s="8"/>
      <c r="BK330" s="8"/>
      <c r="BL330" s="8"/>
      <c r="BM330" s="8"/>
      <c r="BN330" s="8"/>
      <c r="BO330" s="8"/>
      <c r="BP330" s="8"/>
      <c r="BQ330" s="8"/>
      <c r="BR330" s="8"/>
      <c r="BS330" s="8"/>
      <c r="BT330" s="8"/>
      <c r="BU330" s="8"/>
      <c r="BV330" s="8"/>
      <c r="BW330" s="8"/>
      <c r="BX330" s="8"/>
      <c r="BY330" s="8"/>
      <c r="BZ330" s="8"/>
      <c r="CA330" s="8"/>
      <c r="CB330" s="8"/>
      <c r="CC330" s="8"/>
      <c r="CD330" s="8"/>
      <c r="CE330" s="8"/>
      <c r="CF330" s="8"/>
      <c r="CG330" s="8"/>
      <c r="CH330" s="8"/>
      <c r="CI330" s="8"/>
      <c r="CJ330" s="8"/>
      <c r="CK330" s="8"/>
      <c r="CL330" s="8"/>
      <c r="CM330" s="8"/>
      <c r="CN330" s="8"/>
      <c r="CO330" s="8"/>
      <c r="CP330" s="8"/>
      <c r="CQ330" s="8"/>
      <c r="CR330" s="8"/>
      <c r="CS330" s="8"/>
      <c r="CT330" s="8"/>
      <c r="CU330" s="8"/>
      <c r="CV330" s="8"/>
      <c r="CW330" s="8"/>
      <c r="CX330" s="8"/>
      <c r="CY330" s="8"/>
      <c r="CZ330" s="8"/>
      <c r="DA330" s="8"/>
      <c r="DB330" s="8"/>
      <c r="DC330" s="8"/>
      <c r="DD330" s="8"/>
      <c r="DE330" s="8"/>
      <c r="DF330" s="8"/>
      <c r="DG330" s="8"/>
      <c r="DH330" s="8"/>
      <c r="DI330" s="8"/>
      <c r="DJ330" s="8"/>
      <c r="DK330" s="8"/>
      <c r="DL330" s="8"/>
      <c r="DM330" s="8"/>
      <c r="DN330" s="8"/>
      <c r="DO330" s="8"/>
      <c r="DP330" s="8"/>
      <c r="DQ330" s="8"/>
      <c r="DR330" s="8"/>
      <c r="DS330" s="8"/>
      <c r="DT330" s="8"/>
      <c r="DU330" s="8"/>
      <c r="DV330" s="8"/>
      <c r="DW330" s="8"/>
      <c r="DX330" s="8"/>
      <c r="DY330" s="8"/>
      <c r="DZ330" s="8"/>
      <c r="EA330" s="8"/>
      <c r="EB330" s="8"/>
      <c r="EC330" s="8"/>
      <c r="ED330" s="8"/>
      <c r="EE330" s="8"/>
      <c r="EF330" s="8"/>
      <c r="EG330" s="8"/>
      <c r="EH330" s="8"/>
      <c r="EI330" s="8"/>
      <c r="EJ330" s="8"/>
      <c r="EK330" s="8"/>
      <c r="EL330" s="8"/>
      <c r="EM330" s="8"/>
      <c r="EN330" s="8"/>
      <c r="EO330" s="8"/>
      <c r="EP330" s="8"/>
      <c r="EQ330" s="8"/>
      <c r="ER330" s="8"/>
      <c r="ES330" s="8"/>
      <c r="ET330" s="8"/>
      <c r="EU330" s="8"/>
      <c r="EV330" s="8"/>
      <c r="EW330" s="8"/>
      <c r="EX330" s="8"/>
      <c r="EY330" s="8"/>
      <c r="EZ330" s="8"/>
      <c r="FA330" s="8"/>
      <c r="FB330" s="8"/>
      <c r="FC330" s="8"/>
      <c r="FD330" s="8"/>
      <c r="FE330" s="8"/>
      <c r="FF330" s="8"/>
      <c r="FG330" s="8"/>
      <c r="FH330" s="8"/>
      <c r="FI330" s="8"/>
      <c r="FJ330" s="8"/>
      <c r="FK330" s="8"/>
      <c r="FL330" s="8"/>
      <c r="FM330" s="8"/>
      <c r="FN330" s="8"/>
      <c r="FO330" s="8"/>
      <c r="FP330" s="8"/>
      <c r="FQ330" s="8"/>
      <c r="FR330" s="8"/>
      <c r="FS330" s="8"/>
      <c r="FT330" s="8"/>
      <c r="FU330" s="8"/>
      <c r="FV330" s="8"/>
      <c r="FW330" s="8"/>
      <c r="FX330" s="8"/>
      <c r="FY330" s="8"/>
      <c r="FZ330" s="8"/>
      <c r="GA330" s="8"/>
      <c r="GB330" s="8"/>
      <c r="GC330" s="8"/>
      <c r="GD330" s="8"/>
      <c r="GE330" s="8"/>
      <c r="GF330" s="8"/>
      <c r="GG330" s="8"/>
      <c r="GH330" s="8"/>
      <c r="GI330" s="8"/>
      <c r="GJ330" s="8"/>
      <c r="GK330" s="8"/>
      <c r="GL330" s="8"/>
      <c r="GM330" s="8"/>
      <c r="GN330" s="8"/>
      <c r="GO330" s="8"/>
      <c r="GP330" s="8"/>
      <c r="GQ330" s="8"/>
      <c r="GR330" s="8"/>
      <c r="GS330" s="8"/>
      <c r="GT330" s="8"/>
      <c r="GU330" s="8"/>
      <c r="GV330" s="8"/>
      <c r="GW330" s="8"/>
      <c r="GX330" s="8"/>
      <c r="GY330" s="8"/>
      <c r="GZ330" s="8"/>
      <c r="HA330" s="8"/>
      <c r="HB330" s="8"/>
      <c r="HC330" s="8"/>
      <c r="HD330" s="8"/>
      <c r="HE330" s="8"/>
      <c r="HF330" s="8"/>
      <c r="HG330" s="8"/>
      <c r="HH330" s="8"/>
      <c r="HI330" s="8"/>
      <c r="HJ330" s="8"/>
      <c r="HK330" s="8"/>
      <c r="HL330" s="8"/>
      <c r="HM330" s="8"/>
      <c r="HN330" s="8"/>
      <c r="HO330" s="8"/>
      <c r="HP330" s="8"/>
      <c r="HQ330" s="8"/>
      <c r="HR330" s="8"/>
      <c r="HS330" s="8"/>
      <c r="HT330" s="8"/>
      <c r="HU330" s="8"/>
      <c r="HV330" s="8"/>
      <c r="HW330" s="8"/>
      <c r="HX330" s="8"/>
      <c r="HY330" s="8"/>
      <c r="HZ330" s="8"/>
      <c r="IA330" s="8"/>
      <c r="IB330" s="8"/>
      <c r="IC330" s="8"/>
      <c r="ID330" s="8"/>
      <c r="IE330" s="8"/>
      <c r="IF330" s="8"/>
      <c r="IG330" s="8"/>
      <c r="IH330" s="8"/>
      <c r="II330" s="8"/>
      <c r="IJ330" s="8"/>
      <c r="IK330" s="8"/>
      <c r="IL330" s="8"/>
      <c r="IM330" s="8"/>
      <c r="IN330" s="8"/>
      <c r="IO330" s="8"/>
      <c r="IP330" s="8"/>
      <c r="IQ330" s="8"/>
      <c r="IR330" s="8"/>
      <c r="IS330" s="8"/>
      <c r="IT330" s="8"/>
      <c r="IU330" s="8"/>
      <c r="IV330" s="8"/>
      <c r="IW330" s="8"/>
      <c r="IX330" s="8"/>
      <c r="IY330" s="8"/>
    </row>
    <row r="331" spans="1:259" s="6" customFormat="1" ht="30" x14ac:dyDescent="0.25">
      <c r="A331" s="13">
        <v>1</v>
      </c>
      <c r="B331" s="111" t="s">
        <v>44</v>
      </c>
      <c r="C331" s="573">
        <f t="shared" ref="C331:U331" si="912">C319</f>
        <v>42</v>
      </c>
      <c r="D331" s="573">
        <f t="shared" si="912"/>
        <v>30</v>
      </c>
      <c r="E331" s="573">
        <f t="shared" si="912"/>
        <v>0</v>
      </c>
      <c r="F331" s="573">
        <f t="shared" si="912"/>
        <v>0</v>
      </c>
      <c r="G331" s="574">
        <f t="shared" si="912"/>
        <v>142.77000000000001</v>
      </c>
      <c r="H331" s="574">
        <f t="shared" ref="H331:I331" si="913">H319</f>
        <v>142.77000000000001</v>
      </c>
      <c r="I331" s="574">
        <f t="shared" si="913"/>
        <v>142.77000000000001</v>
      </c>
      <c r="J331" s="574">
        <f t="shared" ref="J331:O331" si="914">J319</f>
        <v>35.692500000000003</v>
      </c>
      <c r="K331" s="574">
        <f t="shared" ref="K331:N331" si="915">K319</f>
        <v>35.692500000000003</v>
      </c>
      <c r="L331" s="574">
        <f t="shared" si="915"/>
        <v>35.692500000000003</v>
      </c>
      <c r="M331" s="574">
        <f t="shared" si="915"/>
        <v>35.692500000000003</v>
      </c>
      <c r="N331" s="574">
        <f t="shared" si="915"/>
        <v>35.692500000000003</v>
      </c>
      <c r="O331" s="574">
        <f t="shared" si="914"/>
        <v>83.758399999999995</v>
      </c>
      <c r="P331" s="574">
        <f t="shared" ref="P331" si="916">P319</f>
        <v>79.9512</v>
      </c>
      <c r="Q331" s="574">
        <f t="shared" si="912"/>
        <v>58.456383333333342</v>
      </c>
      <c r="R331" s="574">
        <f t="shared" si="912"/>
        <v>0</v>
      </c>
      <c r="S331" s="574">
        <f t="shared" si="912"/>
        <v>-58.456383333333342</v>
      </c>
      <c r="T331" s="574">
        <f t="shared" si="912"/>
        <v>0</v>
      </c>
      <c r="U331" s="574">
        <f t="shared" si="912"/>
        <v>0</v>
      </c>
      <c r="V331" s="574">
        <f t="shared" si="880"/>
        <v>0</v>
      </c>
      <c r="W331" s="600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  <c r="AJ331" s="8"/>
      <c r="AK331" s="8"/>
      <c r="AL331" s="8"/>
      <c r="AM331" s="8"/>
      <c r="AN331" s="8"/>
      <c r="AO331" s="8"/>
      <c r="AP331" s="8"/>
      <c r="AQ331" s="8"/>
      <c r="AR331" s="8"/>
      <c r="AS331" s="8"/>
      <c r="AT331" s="8"/>
      <c r="AU331" s="8"/>
      <c r="AV331" s="8"/>
      <c r="AW331" s="8"/>
      <c r="AX331" s="8"/>
      <c r="AY331" s="8"/>
      <c r="AZ331" s="8"/>
      <c r="BA331" s="8"/>
      <c r="BB331" s="8"/>
      <c r="BC331" s="8"/>
      <c r="BD331" s="8"/>
      <c r="BE331" s="8"/>
      <c r="BF331" s="8"/>
      <c r="BG331" s="8"/>
      <c r="BH331" s="8"/>
      <c r="BI331" s="8"/>
      <c r="BJ331" s="8"/>
      <c r="BK331" s="8"/>
      <c r="BL331" s="8"/>
      <c r="BM331" s="8"/>
      <c r="BN331" s="8"/>
      <c r="BO331" s="8"/>
      <c r="BP331" s="8"/>
      <c r="BQ331" s="8"/>
      <c r="BR331" s="8"/>
      <c r="BS331" s="8"/>
      <c r="BT331" s="8"/>
      <c r="BU331" s="8"/>
      <c r="BV331" s="8"/>
      <c r="BW331" s="8"/>
      <c r="BX331" s="8"/>
      <c r="BY331" s="8"/>
      <c r="BZ331" s="8"/>
      <c r="CA331" s="8"/>
      <c r="CB331" s="8"/>
      <c r="CC331" s="8"/>
      <c r="CD331" s="8"/>
      <c r="CE331" s="8"/>
      <c r="CF331" s="8"/>
      <c r="CG331" s="8"/>
      <c r="CH331" s="8"/>
      <c r="CI331" s="8"/>
      <c r="CJ331" s="8"/>
      <c r="CK331" s="8"/>
      <c r="CL331" s="8"/>
      <c r="CM331" s="8"/>
      <c r="CN331" s="8"/>
      <c r="CO331" s="8"/>
      <c r="CP331" s="8"/>
      <c r="CQ331" s="8"/>
      <c r="CR331" s="8"/>
      <c r="CS331" s="8"/>
      <c r="CT331" s="8"/>
      <c r="CU331" s="8"/>
      <c r="CV331" s="8"/>
      <c r="CW331" s="8"/>
      <c r="CX331" s="8"/>
      <c r="CY331" s="8"/>
      <c r="CZ331" s="8"/>
      <c r="DA331" s="8"/>
      <c r="DB331" s="8"/>
      <c r="DC331" s="8"/>
      <c r="DD331" s="8"/>
      <c r="DE331" s="8"/>
      <c r="DF331" s="8"/>
      <c r="DG331" s="8"/>
      <c r="DH331" s="8"/>
      <c r="DI331" s="8"/>
      <c r="DJ331" s="8"/>
      <c r="DK331" s="8"/>
      <c r="DL331" s="8"/>
      <c r="DM331" s="8"/>
      <c r="DN331" s="8"/>
      <c r="DO331" s="8"/>
      <c r="DP331" s="8"/>
      <c r="DQ331" s="8"/>
      <c r="DR331" s="8"/>
      <c r="DS331" s="8"/>
      <c r="DT331" s="8"/>
      <c r="DU331" s="8"/>
      <c r="DV331" s="8"/>
      <c r="DW331" s="8"/>
      <c r="DX331" s="8"/>
      <c r="DY331" s="8"/>
      <c r="DZ331" s="8"/>
      <c r="EA331" s="8"/>
      <c r="EB331" s="8"/>
      <c r="EC331" s="8"/>
      <c r="ED331" s="8"/>
      <c r="EE331" s="8"/>
      <c r="EF331" s="8"/>
      <c r="EG331" s="8"/>
      <c r="EH331" s="8"/>
      <c r="EI331" s="8"/>
      <c r="EJ331" s="8"/>
      <c r="EK331" s="8"/>
      <c r="EL331" s="8"/>
      <c r="EM331" s="8"/>
      <c r="EN331" s="8"/>
      <c r="EO331" s="8"/>
      <c r="EP331" s="8"/>
      <c r="EQ331" s="8"/>
      <c r="ER331" s="8"/>
      <c r="ES331" s="8"/>
      <c r="ET331" s="8"/>
      <c r="EU331" s="8"/>
      <c r="EV331" s="8"/>
      <c r="EW331" s="8"/>
      <c r="EX331" s="8"/>
      <c r="EY331" s="8"/>
      <c r="EZ331" s="8"/>
      <c r="FA331" s="8"/>
      <c r="FB331" s="8"/>
      <c r="FC331" s="8"/>
      <c r="FD331" s="8"/>
      <c r="FE331" s="8"/>
      <c r="FF331" s="8"/>
      <c r="FG331" s="8"/>
      <c r="FH331" s="8"/>
      <c r="FI331" s="8"/>
      <c r="FJ331" s="8"/>
      <c r="FK331" s="8"/>
      <c r="FL331" s="8"/>
      <c r="FM331" s="8"/>
      <c r="FN331" s="8"/>
      <c r="FO331" s="8"/>
      <c r="FP331" s="8"/>
      <c r="FQ331" s="8"/>
      <c r="FR331" s="8"/>
      <c r="FS331" s="8"/>
      <c r="FT331" s="8"/>
      <c r="FU331" s="8"/>
      <c r="FV331" s="8"/>
      <c r="FW331" s="8"/>
      <c r="FX331" s="8"/>
      <c r="FY331" s="8"/>
      <c r="FZ331" s="8"/>
      <c r="GA331" s="8"/>
      <c r="GB331" s="8"/>
      <c r="GC331" s="8"/>
      <c r="GD331" s="8"/>
      <c r="GE331" s="8"/>
      <c r="GF331" s="8"/>
      <c r="GG331" s="8"/>
      <c r="GH331" s="8"/>
      <c r="GI331" s="8"/>
      <c r="GJ331" s="8"/>
      <c r="GK331" s="8"/>
      <c r="GL331" s="8"/>
      <c r="GM331" s="8"/>
      <c r="GN331" s="8"/>
      <c r="GO331" s="8"/>
      <c r="GP331" s="8"/>
      <c r="GQ331" s="8"/>
      <c r="GR331" s="8"/>
      <c r="GS331" s="8"/>
      <c r="GT331" s="8"/>
      <c r="GU331" s="8"/>
      <c r="GV331" s="8"/>
      <c r="GW331" s="8"/>
      <c r="GX331" s="8"/>
      <c r="GY331" s="8"/>
      <c r="GZ331" s="8"/>
      <c r="HA331" s="8"/>
      <c r="HB331" s="8"/>
      <c r="HC331" s="8"/>
      <c r="HD331" s="8"/>
      <c r="HE331" s="8"/>
      <c r="HF331" s="8"/>
      <c r="HG331" s="8"/>
      <c r="HH331" s="8"/>
      <c r="HI331" s="8"/>
      <c r="HJ331" s="8"/>
      <c r="HK331" s="8"/>
      <c r="HL331" s="8"/>
      <c r="HM331" s="8"/>
      <c r="HN331" s="8"/>
      <c r="HO331" s="8"/>
      <c r="HP331" s="8"/>
      <c r="HQ331" s="8"/>
      <c r="HR331" s="8"/>
      <c r="HS331" s="8"/>
      <c r="HT331" s="8"/>
      <c r="HU331" s="8"/>
      <c r="HV331" s="8"/>
      <c r="HW331" s="8"/>
      <c r="HX331" s="8"/>
      <c r="HY331" s="8"/>
      <c r="HZ331" s="8"/>
      <c r="IA331" s="8"/>
      <c r="IB331" s="8"/>
      <c r="IC331" s="8"/>
      <c r="ID331" s="8"/>
      <c r="IE331" s="8"/>
      <c r="IF331" s="8"/>
      <c r="IG331" s="8"/>
      <c r="IH331" s="8"/>
      <c r="II331" s="8"/>
      <c r="IJ331" s="8"/>
      <c r="IK331" s="8"/>
      <c r="IL331" s="8"/>
      <c r="IM331" s="8"/>
      <c r="IN331" s="8"/>
      <c r="IO331" s="8"/>
      <c r="IP331" s="8"/>
      <c r="IQ331" s="8"/>
      <c r="IR331" s="8"/>
      <c r="IS331" s="8"/>
      <c r="IT331" s="8"/>
      <c r="IU331" s="8"/>
      <c r="IV331" s="8"/>
      <c r="IW331" s="8"/>
      <c r="IX331" s="8"/>
      <c r="IY331" s="8"/>
    </row>
    <row r="332" spans="1:259" s="6" customFormat="1" ht="30" x14ac:dyDescent="0.25">
      <c r="A332" s="13">
        <v>1</v>
      </c>
      <c r="B332" s="111" t="s">
        <v>68</v>
      </c>
      <c r="C332" s="573">
        <f t="shared" ref="C332:U332" si="917">C320</f>
        <v>0</v>
      </c>
      <c r="D332" s="573">
        <f t="shared" si="917"/>
        <v>0</v>
      </c>
      <c r="E332" s="573">
        <f t="shared" si="917"/>
        <v>0</v>
      </c>
      <c r="F332" s="573">
        <f t="shared" si="917"/>
        <v>0</v>
      </c>
      <c r="G332" s="574">
        <f t="shared" si="917"/>
        <v>0</v>
      </c>
      <c r="H332" s="574">
        <f t="shared" ref="H332:I332" si="918">H320</f>
        <v>0</v>
      </c>
      <c r="I332" s="574">
        <f t="shared" si="918"/>
        <v>0</v>
      </c>
      <c r="J332" s="574">
        <f t="shared" ref="J332:O332" si="919">J320</f>
        <v>0</v>
      </c>
      <c r="K332" s="574">
        <f t="shared" ref="K332:N332" si="920">K320</f>
        <v>0</v>
      </c>
      <c r="L332" s="574">
        <f t="shared" si="920"/>
        <v>0</v>
      </c>
      <c r="M332" s="574">
        <f t="shared" si="920"/>
        <v>0</v>
      </c>
      <c r="N332" s="574">
        <f t="shared" si="920"/>
        <v>0</v>
      </c>
      <c r="O332" s="574">
        <f t="shared" si="919"/>
        <v>0</v>
      </c>
      <c r="P332" s="574">
        <f t="shared" ref="P332" si="921">P320</f>
        <v>0</v>
      </c>
      <c r="Q332" s="574">
        <f t="shared" si="917"/>
        <v>0</v>
      </c>
      <c r="R332" s="574">
        <f t="shared" si="917"/>
        <v>0</v>
      </c>
      <c r="S332" s="574">
        <f t="shared" si="917"/>
        <v>0</v>
      </c>
      <c r="T332" s="574">
        <f t="shared" si="917"/>
        <v>0</v>
      </c>
      <c r="U332" s="574">
        <f t="shared" si="917"/>
        <v>0</v>
      </c>
      <c r="V332" s="574"/>
      <c r="W332" s="600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  <c r="AJ332" s="8"/>
      <c r="AK332" s="8"/>
      <c r="AL332" s="8"/>
      <c r="AM332" s="8"/>
      <c r="AN332" s="8"/>
      <c r="AO332" s="8"/>
      <c r="AP332" s="8"/>
      <c r="AQ332" s="8"/>
      <c r="AR332" s="8"/>
      <c r="AS332" s="8"/>
      <c r="AT332" s="8"/>
      <c r="AU332" s="8"/>
      <c r="AV332" s="8"/>
      <c r="AW332" s="8"/>
      <c r="AX332" s="8"/>
      <c r="AY332" s="8"/>
      <c r="AZ332" s="8"/>
      <c r="BA332" s="8"/>
      <c r="BB332" s="8"/>
      <c r="BC332" s="8"/>
      <c r="BD332" s="8"/>
      <c r="BE332" s="8"/>
      <c r="BF332" s="8"/>
      <c r="BG332" s="8"/>
      <c r="BH332" s="8"/>
      <c r="BI332" s="8"/>
      <c r="BJ332" s="8"/>
      <c r="BK332" s="8"/>
      <c r="BL332" s="8"/>
      <c r="BM332" s="8"/>
      <c r="BN332" s="8"/>
      <c r="BO332" s="8"/>
      <c r="BP332" s="8"/>
      <c r="BQ332" s="8"/>
      <c r="BR332" s="8"/>
      <c r="BS332" s="8"/>
      <c r="BT332" s="8"/>
      <c r="BU332" s="8"/>
      <c r="BV332" s="8"/>
      <c r="BW332" s="8"/>
      <c r="BX332" s="8"/>
      <c r="BY332" s="8"/>
      <c r="BZ332" s="8"/>
      <c r="CA332" s="8"/>
      <c r="CB332" s="8"/>
      <c r="CC332" s="8"/>
      <c r="CD332" s="8"/>
      <c r="CE332" s="8"/>
      <c r="CF332" s="8"/>
      <c r="CG332" s="8"/>
      <c r="CH332" s="8"/>
      <c r="CI332" s="8"/>
      <c r="CJ332" s="8"/>
      <c r="CK332" s="8"/>
      <c r="CL332" s="8"/>
      <c r="CM332" s="8"/>
      <c r="CN332" s="8"/>
      <c r="CO332" s="8"/>
      <c r="CP332" s="8"/>
      <c r="CQ332" s="8"/>
      <c r="CR332" s="8"/>
      <c r="CS332" s="8"/>
      <c r="CT332" s="8"/>
      <c r="CU332" s="8"/>
      <c r="CV332" s="8"/>
      <c r="CW332" s="8"/>
      <c r="CX332" s="8"/>
      <c r="CY332" s="8"/>
      <c r="CZ332" s="8"/>
      <c r="DA332" s="8"/>
      <c r="DB332" s="8"/>
      <c r="DC332" s="8"/>
      <c r="DD332" s="8"/>
      <c r="DE332" s="8"/>
      <c r="DF332" s="8"/>
      <c r="DG332" s="8"/>
      <c r="DH332" s="8"/>
      <c r="DI332" s="8"/>
      <c r="DJ332" s="8"/>
      <c r="DK332" s="8"/>
      <c r="DL332" s="8"/>
      <c r="DM332" s="8"/>
      <c r="DN332" s="8"/>
      <c r="DO332" s="8"/>
      <c r="DP332" s="8"/>
      <c r="DQ332" s="8"/>
      <c r="DR332" s="8"/>
      <c r="DS332" s="8"/>
      <c r="DT332" s="8"/>
      <c r="DU332" s="8"/>
      <c r="DV332" s="8"/>
      <c r="DW332" s="8"/>
      <c r="DX332" s="8"/>
      <c r="DY332" s="8"/>
      <c r="DZ332" s="8"/>
      <c r="EA332" s="8"/>
      <c r="EB332" s="8"/>
      <c r="EC332" s="8"/>
      <c r="ED332" s="8"/>
      <c r="EE332" s="8"/>
      <c r="EF332" s="8"/>
      <c r="EG332" s="8"/>
      <c r="EH332" s="8"/>
      <c r="EI332" s="8"/>
      <c r="EJ332" s="8"/>
      <c r="EK332" s="8"/>
      <c r="EL332" s="8"/>
      <c r="EM332" s="8"/>
      <c r="EN332" s="8"/>
      <c r="EO332" s="8"/>
      <c r="EP332" s="8"/>
      <c r="EQ332" s="8"/>
      <c r="ER332" s="8"/>
      <c r="ES332" s="8"/>
      <c r="ET332" s="8"/>
      <c r="EU332" s="8"/>
      <c r="EV332" s="8"/>
      <c r="EW332" s="8"/>
      <c r="EX332" s="8"/>
      <c r="EY332" s="8"/>
      <c r="EZ332" s="8"/>
      <c r="FA332" s="8"/>
      <c r="FB332" s="8"/>
      <c r="FC332" s="8"/>
      <c r="FD332" s="8"/>
      <c r="FE332" s="8"/>
      <c r="FF332" s="8"/>
      <c r="FG332" s="8"/>
      <c r="FH332" s="8"/>
      <c r="FI332" s="8"/>
      <c r="FJ332" s="8"/>
      <c r="FK332" s="8"/>
      <c r="FL332" s="8"/>
      <c r="FM332" s="8"/>
      <c r="FN332" s="8"/>
      <c r="FO332" s="8"/>
      <c r="FP332" s="8"/>
      <c r="FQ332" s="8"/>
      <c r="FR332" s="8"/>
      <c r="FS332" s="8"/>
      <c r="FT332" s="8"/>
      <c r="FU332" s="8"/>
      <c r="FV332" s="8"/>
      <c r="FW332" s="8"/>
      <c r="FX332" s="8"/>
      <c r="FY332" s="8"/>
      <c r="FZ332" s="8"/>
      <c r="GA332" s="8"/>
      <c r="GB332" s="8"/>
      <c r="GC332" s="8"/>
      <c r="GD332" s="8"/>
      <c r="GE332" s="8"/>
      <c r="GF332" s="8"/>
      <c r="GG332" s="8"/>
      <c r="GH332" s="8"/>
      <c r="GI332" s="8"/>
      <c r="GJ332" s="8"/>
      <c r="GK332" s="8"/>
      <c r="GL332" s="8"/>
      <c r="GM332" s="8"/>
      <c r="GN332" s="8"/>
      <c r="GO332" s="8"/>
      <c r="GP332" s="8"/>
      <c r="GQ332" s="8"/>
      <c r="GR332" s="8"/>
      <c r="GS332" s="8"/>
      <c r="GT332" s="8"/>
      <c r="GU332" s="8"/>
      <c r="GV332" s="8"/>
      <c r="GW332" s="8"/>
      <c r="GX332" s="8"/>
      <c r="GY332" s="8"/>
      <c r="GZ332" s="8"/>
      <c r="HA332" s="8"/>
      <c r="HB332" s="8"/>
      <c r="HC332" s="8"/>
      <c r="HD332" s="8"/>
      <c r="HE332" s="8"/>
      <c r="HF332" s="8"/>
      <c r="HG332" s="8"/>
      <c r="HH332" s="8"/>
      <c r="HI332" s="8"/>
      <c r="HJ332" s="8"/>
      <c r="HK332" s="8"/>
      <c r="HL332" s="8"/>
      <c r="HM332" s="8"/>
      <c r="HN332" s="8"/>
      <c r="HO332" s="8"/>
      <c r="HP332" s="8"/>
      <c r="HQ332" s="8"/>
      <c r="HR332" s="8"/>
      <c r="HS332" s="8"/>
      <c r="HT332" s="8"/>
      <c r="HU332" s="8"/>
      <c r="HV332" s="8"/>
      <c r="HW332" s="8"/>
      <c r="HX332" s="8"/>
      <c r="HY332" s="8"/>
      <c r="HZ332" s="8"/>
      <c r="IA332" s="8"/>
      <c r="IB332" s="8"/>
      <c r="IC332" s="8"/>
      <c r="ID332" s="8"/>
      <c r="IE332" s="8"/>
      <c r="IF332" s="8"/>
      <c r="IG332" s="8"/>
      <c r="IH332" s="8"/>
      <c r="II332" s="8"/>
      <c r="IJ332" s="8"/>
      <c r="IK332" s="8"/>
      <c r="IL332" s="8"/>
      <c r="IM332" s="8"/>
      <c r="IN332" s="8"/>
      <c r="IO332" s="8"/>
      <c r="IP332" s="8"/>
      <c r="IQ332" s="8"/>
      <c r="IR332" s="8"/>
      <c r="IS332" s="8"/>
      <c r="IT332" s="8"/>
      <c r="IU332" s="8"/>
      <c r="IV332" s="8"/>
      <c r="IW332" s="8"/>
      <c r="IX332" s="8"/>
      <c r="IY332" s="8"/>
    </row>
    <row r="333" spans="1:259" s="6" customFormat="1" ht="30" x14ac:dyDescent="0.25">
      <c r="A333" s="13">
        <v>1</v>
      </c>
      <c r="B333" s="111" t="s">
        <v>69</v>
      </c>
      <c r="C333" s="573">
        <f t="shared" ref="C333:U333" si="922">C321</f>
        <v>19</v>
      </c>
      <c r="D333" s="573">
        <f t="shared" si="922"/>
        <v>14</v>
      </c>
      <c r="E333" s="573">
        <f t="shared" si="922"/>
        <v>0</v>
      </c>
      <c r="F333" s="573">
        <f t="shared" si="922"/>
        <v>0</v>
      </c>
      <c r="G333" s="574">
        <f t="shared" si="922"/>
        <v>269.83845000000002</v>
      </c>
      <c r="H333" s="574">
        <f t="shared" ref="H333:I333" si="923">H321</f>
        <v>269.83845000000002</v>
      </c>
      <c r="I333" s="574">
        <f t="shared" si="923"/>
        <v>269.83845000000002</v>
      </c>
      <c r="J333" s="574">
        <f t="shared" ref="J333:O333" si="924">J321</f>
        <v>67.459612500000006</v>
      </c>
      <c r="K333" s="574">
        <f t="shared" ref="K333:N333" si="925">K321</f>
        <v>67.459612500000006</v>
      </c>
      <c r="L333" s="574">
        <f t="shared" si="925"/>
        <v>67.459612500000006</v>
      </c>
      <c r="M333" s="574">
        <f t="shared" si="925"/>
        <v>67.459612500000006</v>
      </c>
      <c r="N333" s="574">
        <f t="shared" si="925"/>
        <v>67.459612500000006</v>
      </c>
      <c r="O333" s="574">
        <f t="shared" si="924"/>
        <v>154.1934</v>
      </c>
      <c r="P333" s="574">
        <f t="shared" ref="P333" si="926">P321</f>
        <v>146.48373000000001</v>
      </c>
      <c r="Q333" s="574">
        <f t="shared" si="922"/>
        <v>108.25661624999996</v>
      </c>
      <c r="R333" s="574">
        <f t="shared" si="922"/>
        <v>0</v>
      </c>
      <c r="S333" s="574">
        <f t="shared" si="922"/>
        <v>-108.25661624999996</v>
      </c>
      <c r="T333" s="574">
        <f t="shared" si="922"/>
        <v>0</v>
      </c>
      <c r="U333" s="574">
        <f t="shared" si="922"/>
        <v>0</v>
      </c>
      <c r="V333" s="574"/>
      <c r="W333" s="600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  <c r="AJ333" s="8"/>
      <c r="AK333" s="8"/>
      <c r="AL333" s="8"/>
      <c r="AM333" s="8"/>
      <c r="AN333" s="8"/>
      <c r="AO333" s="8"/>
      <c r="AP333" s="8"/>
      <c r="AQ333" s="8"/>
      <c r="AR333" s="8"/>
      <c r="AS333" s="8"/>
      <c r="AT333" s="8"/>
      <c r="AU333" s="8"/>
      <c r="AV333" s="8"/>
      <c r="AW333" s="8"/>
      <c r="AX333" s="8"/>
      <c r="AY333" s="8"/>
      <c r="AZ333" s="8"/>
      <c r="BA333" s="8"/>
      <c r="BB333" s="8"/>
      <c r="BC333" s="8"/>
      <c r="BD333" s="8"/>
      <c r="BE333" s="8"/>
      <c r="BF333" s="8"/>
      <c r="BG333" s="8"/>
      <c r="BH333" s="8"/>
      <c r="BI333" s="8"/>
      <c r="BJ333" s="8"/>
      <c r="BK333" s="8"/>
      <c r="BL333" s="8"/>
      <c r="BM333" s="8"/>
      <c r="BN333" s="8"/>
      <c r="BO333" s="8"/>
      <c r="BP333" s="8"/>
      <c r="BQ333" s="8"/>
      <c r="BR333" s="8"/>
      <c r="BS333" s="8"/>
      <c r="BT333" s="8"/>
      <c r="BU333" s="8"/>
      <c r="BV333" s="8"/>
      <c r="BW333" s="8"/>
      <c r="BX333" s="8"/>
      <c r="BY333" s="8"/>
      <c r="BZ333" s="8"/>
      <c r="CA333" s="8"/>
      <c r="CB333" s="8"/>
      <c r="CC333" s="8"/>
      <c r="CD333" s="8"/>
      <c r="CE333" s="8"/>
      <c r="CF333" s="8"/>
      <c r="CG333" s="8"/>
      <c r="CH333" s="8"/>
      <c r="CI333" s="8"/>
      <c r="CJ333" s="8"/>
      <c r="CK333" s="8"/>
      <c r="CL333" s="8"/>
      <c r="CM333" s="8"/>
      <c r="CN333" s="8"/>
      <c r="CO333" s="8"/>
      <c r="CP333" s="8"/>
      <c r="CQ333" s="8"/>
      <c r="CR333" s="8"/>
      <c r="CS333" s="8"/>
      <c r="CT333" s="8"/>
      <c r="CU333" s="8"/>
      <c r="CV333" s="8"/>
      <c r="CW333" s="8"/>
      <c r="CX333" s="8"/>
      <c r="CY333" s="8"/>
      <c r="CZ333" s="8"/>
      <c r="DA333" s="8"/>
      <c r="DB333" s="8"/>
      <c r="DC333" s="8"/>
      <c r="DD333" s="8"/>
      <c r="DE333" s="8"/>
      <c r="DF333" s="8"/>
      <c r="DG333" s="8"/>
      <c r="DH333" s="8"/>
      <c r="DI333" s="8"/>
      <c r="DJ333" s="8"/>
      <c r="DK333" s="8"/>
      <c r="DL333" s="8"/>
      <c r="DM333" s="8"/>
      <c r="DN333" s="8"/>
      <c r="DO333" s="8"/>
      <c r="DP333" s="8"/>
      <c r="DQ333" s="8"/>
      <c r="DR333" s="8"/>
      <c r="DS333" s="8"/>
      <c r="DT333" s="8"/>
      <c r="DU333" s="8"/>
      <c r="DV333" s="8"/>
      <c r="DW333" s="8"/>
      <c r="DX333" s="8"/>
      <c r="DY333" s="8"/>
      <c r="DZ333" s="8"/>
      <c r="EA333" s="8"/>
      <c r="EB333" s="8"/>
      <c r="EC333" s="8"/>
      <c r="ED333" s="8"/>
      <c r="EE333" s="8"/>
      <c r="EF333" s="8"/>
      <c r="EG333" s="8"/>
      <c r="EH333" s="8"/>
      <c r="EI333" s="8"/>
      <c r="EJ333" s="8"/>
      <c r="EK333" s="8"/>
      <c r="EL333" s="8"/>
      <c r="EM333" s="8"/>
      <c r="EN333" s="8"/>
      <c r="EO333" s="8"/>
      <c r="EP333" s="8"/>
      <c r="EQ333" s="8"/>
      <c r="ER333" s="8"/>
      <c r="ES333" s="8"/>
      <c r="ET333" s="8"/>
      <c r="EU333" s="8"/>
      <c r="EV333" s="8"/>
      <c r="EW333" s="8"/>
      <c r="EX333" s="8"/>
      <c r="EY333" s="8"/>
      <c r="EZ333" s="8"/>
      <c r="FA333" s="8"/>
      <c r="FB333" s="8"/>
      <c r="FC333" s="8"/>
      <c r="FD333" s="8"/>
      <c r="FE333" s="8"/>
      <c r="FF333" s="8"/>
      <c r="FG333" s="8"/>
      <c r="FH333" s="8"/>
      <c r="FI333" s="8"/>
      <c r="FJ333" s="8"/>
      <c r="FK333" s="8"/>
      <c r="FL333" s="8"/>
      <c r="FM333" s="8"/>
      <c r="FN333" s="8"/>
      <c r="FO333" s="8"/>
      <c r="FP333" s="8"/>
      <c r="FQ333" s="8"/>
      <c r="FR333" s="8"/>
      <c r="FS333" s="8"/>
      <c r="FT333" s="8"/>
      <c r="FU333" s="8"/>
      <c r="FV333" s="8"/>
      <c r="FW333" s="8"/>
      <c r="FX333" s="8"/>
      <c r="FY333" s="8"/>
      <c r="FZ333" s="8"/>
      <c r="GA333" s="8"/>
      <c r="GB333" s="8"/>
      <c r="GC333" s="8"/>
      <c r="GD333" s="8"/>
      <c r="GE333" s="8"/>
      <c r="GF333" s="8"/>
      <c r="GG333" s="8"/>
      <c r="GH333" s="8"/>
      <c r="GI333" s="8"/>
      <c r="GJ333" s="8"/>
      <c r="GK333" s="8"/>
      <c r="GL333" s="8"/>
      <c r="GM333" s="8"/>
      <c r="GN333" s="8"/>
      <c r="GO333" s="8"/>
      <c r="GP333" s="8"/>
      <c r="GQ333" s="8"/>
      <c r="GR333" s="8"/>
      <c r="GS333" s="8"/>
      <c r="GT333" s="8"/>
      <c r="GU333" s="8"/>
      <c r="GV333" s="8"/>
      <c r="GW333" s="8"/>
      <c r="GX333" s="8"/>
      <c r="GY333" s="8"/>
      <c r="GZ333" s="8"/>
      <c r="HA333" s="8"/>
      <c r="HB333" s="8"/>
      <c r="HC333" s="8"/>
      <c r="HD333" s="8"/>
      <c r="HE333" s="8"/>
      <c r="HF333" s="8"/>
      <c r="HG333" s="8"/>
      <c r="HH333" s="8"/>
      <c r="HI333" s="8"/>
      <c r="HJ333" s="8"/>
      <c r="HK333" s="8"/>
      <c r="HL333" s="8"/>
      <c r="HM333" s="8"/>
      <c r="HN333" s="8"/>
      <c r="HO333" s="8"/>
      <c r="HP333" s="8"/>
      <c r="HQ333" s="8"/>
      <c r="HR333" s="8"/>
      <c r="HS333" s="8"/>
      <c r="HT333" s="8"/>
      <c r="HU333" s="8"/>
      <c r="HV333" s="8"/>
      <c r="HW333" s="8"/>
      <c r="HX333" s="8"/>
      <c r="HY333" s="8"/>
      <c r="HZ333" s="8"/>
      <c r="IA333" s="8"/>
      <c r="IB333" s="8"/>
      <c r="IC333" s="8"/>
      <c r="ID333" s="8"/>
      <c r="IE333" s="8"/>
      <c r="IF333" s="8"/>
      <c r="IG333" s="8"/>
      <c r="IH333" s="8"/>
      <c r="II333" s="8"/>
      <c r="IJ333" s="8"/>
      <c r="IK333" s="8"/>
      <c r="IL333" s="8"/>
      <c r="IM333" s="8"/>
      <c r="IN333" s="8"/>
      <c r="IO333" s="8"/>
      <c r="IP333" s="8"/>
      <c r="IQ333" s="8"/>
      <c r="IR333" s="8"/>
      <c r="IS333" s="8"/>
      <c r="IT333" s="8"/>
      <c r="IU333" s="8"/>
      <c r="IV333" s="8"/>
      <c r="IW333" s="8"/>
      <c r="IX333" s="8"/>
      <c r="IY333" s="8"/>
    </row>
    <row r="334" spans="1:259" s="6" customFormat="1" ht="30" x14ac:dyDescent="0.25">
      <c r="A334" s="13">
        <v>1</v>
      </c>
      <c r="B334" s="110" t="s">
        <v>66</v>
      </c>
      <c r="C334" s="573">
        <f t="shared" ref="C334:U334" si="927">C322</f>
        <v>369</v>
      </c>
      <c r="D334" s="573">
        <f t="shared" si="927"/>
        <v>264</v>
      </c>
      <c r="E334" s="573">
        <f t="shared" si="927"/>
        <v>2</v>
      </c>
      <c r="F334" s="573">
        <f t="shared" si="927"/>
        <v>0.75757575757575757</v>
      </c>
      <c r="G334" s="574">
        <f t="shared" si="927"/>
        <v>1727.9534499999997</v>
      </c>
      <c r="H334" s="574">
        <f t="shared" ref="H334:I334" si="928">H322</f>
        <v>1727.9534499999997</v>
      </c>
      <c r="I334" s="574">
        <f t="shared" si="928"/>
        <v>1727.9534499999997</v>
      </c>
      <c r="J334" s="574">
        <f t="shared" ref="J334:O334" si="929">J322</f>
        <v>431.98836249999999</v>
      </c>
      <c r="K334" s="574">
        <f t="shared" ref="K334:N334" si="930">K322</f>
        <v>431.98836249999999</v>
      </c>
      <c r="L334" s="574">
        <f t="shared" si="930"/>
        <v>431.98836249999999</v>
      </c>
      <c r="M334" s="574">
        <f t="shared" si="930"/>
        <v>431.98836249999999</v>
      </c>
      <c r="N334" s="574">
        <f t="shared" si="930"/>
        <v>431.98836249999999</v>
      </c>
      <c r="O334" s="574">
        <f t="shared" si="929"/>
        <v>1007.9727999999999</v>
      </c>
      <c r="P334" s="574">
        <f t="shared" ref="P334" si="931">P322</f>
        <v>958.88437999999996</v>
      </c>
      <c r="Q334" s="574">
        <f t="shared" si="927"/>
        <v>703.61777458333324</v>
      </c>
      <c r="R334" s="574">
        <f t="shared" si="927"/>
        <v>3.6623400000000004</v>
      </c>
      <c r="S334" s="574">
        <f t="shared" si="927"/>
        <v>-699.95543458333327</v>
      </c>
      <c r="T334" s="574">
        <f t="shared" si="927"/>
        <v>-0.11447</v>
      </c>
      <c r="U334" s="574">
        <f t="shared" si="927"/>
        <v>3.5478700000000005</v>
      </c>
      <c r="V334" s="574">
        <f t="shared" si="880"/>
        <v>0.52050134779053248</v>
      </c>
      <c r="W334" s="600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  <c r="AJ334" s="8"/>
      <c r="AK334" s="8"/>
      <c r="AL334" s="8"/>
      <c r="AM334" s="8"/>
      <c r="AN334" s="8"/>
      <c r="AO334" s="8"/>
      <c r="AP334" s="8"/>
      <c r="AQ334" s="8"/>
      <c r="AR334" s="8"/>
      <c r="AS334" s="8"/>
      <c r="AT334" s="8"/>
      <c r="AU334" s="8"/>
      <c r="AV334" s="8"/>
      <c r="AW334" s="8"/>
      <c r="AX334" s="8"/>
      <c r="AY334" s="8"/>
      <c r="AZ334" s="8"/>
      <c r="BA334" s="8"/>
      <c r="BB334" s="8"/>
      <c r="BC334" s="8"/>
      <c r="BD334" s="8"/>
      <c r="BE334" s="8"/>
      <c r="BF334" s="8"/>
      <c r="BG334" s="8"/>
      <c r="BH334" s="8"/>
      <c r="BI334" s="8"/>
      <c r="BJ334" s="8"/>
      <c r="BK334" s="8"/>
      <c r="BL334" s="8"/>
      <c r="BM334" s="8"/>
      <c r="BN334" s="8"/>
      <c r="BO334" s="8"/>
      <c r="BP334" s="8"/>
      <c r="BQ334" s="8"/>
      <c r="BR334" s="8"/>
      <c r="BS334" s="8"/>
      <c r="BT334" s="8"/>
      <c r="BU334" s="8"/>
      <c r="BV334" s="8"/>
      <c r="BW334" s="8"/>
      <c r="BX334" s="8"/>
      <c r="BY334" s="8"/>
      <c r="BZ334" s="8"/>
      <c r="CA334" s="8"/>
      <c r="CB334" s="8"/>
      <c r="CC334" s="8"/>
      <c r="CD334" s="8"/>
      <c r="CE334" s="8"/>
      <c r="CF334" s="8"/>
      <c r="CG334" s="8"/>
      <c r="CH334" s="8"/>
      <c r="CI334" s="8"/>
      <c r="CJ334" s="8"/>
      <c r="CK334" s="8"/>
      <c r="CL334" s="8"/>
      <c r="CM334" s="8"/>
      <c r="CN334" s="8"/>
      <c r="CO334" s="8"/>
      <c r="CP334" s="8"/>
      <c r="CQ334" s="8"/>
      <c r="CR334" s="8"/>
      <c r="CS334" s="8"/>
      <c r="CT334" s="8"/>
      <c r="CU334" s="8"/>
      <c r="CV334" s="8"/>
      <c r="CW334" s="8"/>
      <c r="CX334" s="8"/>
      <c r="CY334" s="8"/>
      <c r="CZ334" s="8"/>
      <c r="DA334" s="8"/>
      <c r="DB334" s="8"/>
      <c r="DC334" s="8"/>
      <c r="DD334" s="8"/>
      <c r="DE334" s="8"/>
      <c r="DF334" s="8"/>
      <c r="DG334" s="8"/>
      <c r="DH334" s="8"/>
      <c r="DI334" s="8"/>
      <c r="DJ334" s="8"/>
      <c r="DK334" s="8"/>
      <c r="DL334" s="8"/>
      <c r="DM334" s="8"/>
      <c r="DN334" s="8"/>
      <c r="DO334" s="8"/>
      <c r="DP334" s="8"/>
      <c r="DQ334" s="8"/>
      <c r="DR334" s="8"/>
      <c r="DS334" s="8"/>
      <c r="DT334" s="8"/>
      <c r="DU334" s="8"/>
      <c r="DV334" s="8"/>
      <c r="DW334" s="8"/>
      <c r="DX334" s="8"/>
      <c r="DY334" s="8"/>
      <c r="DZ334" s="8"/>
      <c r="EA334" s="8"/>
      <c r="EB334" s="8"/>
      <c r="EC334" s="8"/>
      <c r="ED334" s="8"/>
      <c r="EE334" s="8"/>
      <c r="EF334" s="8"/>
      <c r="EG334" s="8"/>
      <c r="EH334" s="8"/>
      <c r="EI334" s="8"/>
      <c r="EJ334" s="8"/>
      <c r="EK334" s="8"/>
      <c r="EL334" s="8"/>
      <c r="EM334" s="8"/>
      <c r="EN334" s="8"/>
      <c r="EO334" s="8"/>
      <c r="EP334" s="8"/>
      <c r="EQ334" s="8"/>
      <c r="ER334" s="8"/>
      <c r="ES334" s="8"/>
      <c r="ET334" s="8"/>
      <c r="EU334" s="8"/>
      <c r="EV334" s="8"/>
      <c r="EW334" s="8"/>
      <c r="EX334" s="8"/>
      <c r="EY334" s="8"/>
      <c r="EZ334" s="8"/>
      <c r="FA334" s="8"/>
      <c r="FB334" s="8"/>
      <c r="FC334" s="8"/>
      <c r="FD334" s="8"/>
      <c r="FE334" s="8"/>
      <c r="FF334" s="8"/>
      <c r="FG334" s="8"/>
      <c r="FH334" s="8"/>
      <c r="FI334" s="8"/>
      <c r="FJ334" s="8"/>
      <c r="FK334" s="8"/>
      <c r="FL334" s="8"/>
      <c r="FM334" s="8"/>
      <c r="FN334" s="8"/>
      <c r="FO334" s="8"/>
      <c r="FP334" s="8"/>
      <c r="FQ334" s="8"/>
      <c r="FR334" s="8"/>
      <c r="FS334" s="8"/>
      <c r="FT334" s="8"/>
      <c r="FU334" s="8"/>
      <c r="FV334" s="8"/>
      <c r="FW334" s="8"/>
      <c r="FX334" s="8"/>
      <c r="FY334" s="8"/>
      <c r="FZ334" s="8"/>
      <c r="GA334" s="8"/>
      <c r="GB334" s="8"/>
      <c r="GC334" s="8"/>
      <c r="GD334" s="8"/>
      <c r="GE334" s="8"/>
      <c r="GF334" s="8"/>
      <c r="GG334" s="8"/>
      <c r="GH334" s="8"/>
      <c r="GI334" s="8"/>
      <c r="GJ334" s="8"/>
      <c r="GK334" s="8"/>
      <c r="GL334" s="8"/>
      <c r="GM334" s="8"/>
      <c r="GN334" s="8"/>
      <c r="GO334" s="8"/>
      <c r="GP334" s="8"/>
      <c r="GQ334" s="8"/>
      <c r="GR334" s="8"/>
      <c r="GS334" s="8"/>
      <c r="GT334" s="8"/>
      <c r="GU334" s="8"/>
      <c r="GV334" s="8"/>
      <c r="GW334" s="8"/>
      <c r="GX334" s="8"/>
      <c r="GY334" s="8"/>
      <c r="GZ334" s="8"/>
      <c r="HA334" s="8"/>
      <c r="HB334" s="8"/>
      <c r="HC334" s="8"/>
      <c r="HD334" s="8"/>
      <c r="HE334" s="8"/>
      <c r="HF334" s="8"/>
      <c r="HG334" s="8"/>
      <c r="HH334" s="8"/>
      <c r="HI334" s="8"/>
      <c r="HJ334" s="8"/>
      <c r="HK334" s="8"/>
      <c r="HL334" s="8"/>
      <c r="HM334" s="8"/>
      <c r="HN334" s="8"/>
      <c r="HO334" s="8"/>
      <c r="HP334" s="8"/>
      <c r="HQ334" s="8"/>
      <c r="HR334" s="8"/>
      <c r="HS334" s="8"/>
      <c r="HT334" s="8"/>
      <c r="HU334" s="8"/>
      <c r="HV334" s="8"/>
      <c r="HW334" s="8"/>
      <c r="HX334" s="8"/>
      <c r="HY334" s="8"/>
      <c r="HZ334" s="8"/>
      <c r="IA334" s="8"/>
      <c r="IB334" s="8"/>
      <c r="IC334" s="8"/>
      <c r="ID334" s="8"/>
      <c r="IE334" s="8"/>
      <c r="IF334" s="8"/>
      <c r="IG334" s="8"/>
      <c r="IH334" s="8"/>
      <c r="II334" s="8"/>
      <c r="IJ334" s="8"/>
      <c r="IK334" s="8"/>
      <c r="IL334" s="8"/>
      <c r="IM334" s="8"/>
      <c r="IN334" s="8"/>
      <c r="IO334" s="8"/>
      <c r="IP334" s="8"/>
      <c r="IQ334" s="8"/>
      <c r="IR334" s="8"/>
      <c r="IS334" s="8"/>
      <c r="IT334" s="8"/>
      <c r="IU334" s="8"/>
      <c r="IV334" s="8"/>
      <c r="IW334" s="8"/>
      <c r="IX334" s="8"/>
      <c r="IY334" s="8"/>
    </row>
    <row r="335" spans="1:259" s="6" customFormat="1" ht="30" x14ac:dyDescent="0.25">
      <c r="A335" s="13">
        <v>1</v>
      </c>
      <c r="B335" s="111" t="s">
        <v>62</v>
      </c>
      <c r="C335" s="573">
        <f t="shared" ref="C335:U335" si="932">C323</f>
        <v>111</v>
      </c>
      <c r="D335" s="573">
        <f t="shared" si="932"/>
        <v>79</v>
      </c>
      <c r="E335" s="573">
        <f t="shared" si="932"/>
        <v>2</v>
      </c>
      <c r="F335" s="573">
        <f t="shared" si="932"/>
        <v>2.5316455696202533</v>
      </c>
      <c r="G335" s="574">
        <f t="shared" si="932"/>
        <v>282.8</v>
      </c>
      <c r="H335" s="574">
        <f t="shared" ref="H335:I335" si="933">H323</f>
        <v>282.8</v>
      </c>
      <c r="I335" s="574">
        <f t="shared" si="933"/>
        <v>282.8</v>
      </c>
      <c r="J335" s="574">
        <f t="shared" ref="J335:O335" si="934">J323</f>
        <v>70.7</v>
      </c>
      <c r="K335" s="574">
        <f t="shared" ref="K335:N335" si="935">K323</f>
        <v>70.7</v>
      </c>
      <c r="L335" s="574">
        <f t="shared" si="935"/>
        <v>70.7</v>
      </c>
      <c r="M335" s="574">
        <f t="shared" si="935"/>
        <v>70.7</v>
      </c>
      <c r="N335" s="574">
        <f t="shared" si="935"/>
        <v>70.7</v>
      </c>
      <c r="O335" s="574">
        <f t="shared" si="934"/>
        <v>165.21029999999999</v>
      </c>
      <c r="P335" s="574">
        <f t="shared" ref="P335" si="936">P323</f>
        <v>156.72629999999998</v>
      </c>
      <c r="Q335" s="574">
        <f t="shared" si="932"/>
        <v>115.12714999999994</v>
      </c>
      <c r="R335" s="574">
        <f t="shared" si="932"/>
        <v>3.6623400000000004</v>
      </c>
      <c r="S335" s="574">
        <f t="shared" si="932"/>
        <v>-111.46480999999994</v>
      </c>
      <c r="T335" s="574">
        <f t="shared" si="932"/>
        <v>-0.11447</v>
      </c>
      <c r="U335" s="574">
        <f t="shared" si="932"/>
        <v>3.5478700000000005</v>
      </c>
      <c r="V335" s="574">
        <f t="shared" si="880"/>
        <v>3.1811262590970091</v>
      </c>
      <c r="W335" s="600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  <c r="AJ335" s="8"/>
      <c r="AK335" s="8"/>
      <c r="AL335" s="8"/>
      <c r="AM335" s="8"/>
      <c r="AN335" s="8"/>
      <c r="AO335" s="8"/>
      <c r="AP335" s="8"/>
      <c r="AQ335" s="8"/>
      <c r="AR335" s="8"/>
      <c r="AS335" s="8"/>
      <c r="AT335" s="8"/>
      <c r="AU335" s="8"/>
      <c r="AV335" s="8"/>
      <c r="AW335" s="8"/>
      <c r="AX335" s="8"/>
      <c r="AY335" s="8"/>
      <c r="AZ335" s="8"/>
      <c r="BA335" s="8"/>
      <c r="BB335" s="8"/>
      <c r="BC335" s="8"/>
      <c r="BD335" s="8"/>
      <c r="BE335" s="8"/>
      <c r="BF335" s="8"/>
      <c r="BG335" s="8"/>
      <c r="BH335" s="8"/>
      <c r="BI335" s="8"/>
      <c r="BJ335" s="8"/>
      <c r="BK335" s="8"/>
      <c r="BL335" s="8"/>
      <c r="BM335" s="8"/>
      <c r="BN335" s="8"/>
      <c r="BO335" s="8"/>
      <c r="BP335" s="8"/>
      <c r="BQ335" s="8"/>
      <c r="BR335" s="8"/>
      <c r="BS335" s="8"/>
      <c r="BT335" s="8"/>
      <c r="BU335" s="8"/>
      <c r="BV335" s="8"/>
      <c r="BW335" s="8"/>
      <c r="BX335" s="8"/>
      <c r="BY335" s="8"/>
      <c r="BZ335" s="8"/>
      <c r="CA335" s="8"/>
      <c r="CB335" s="8"/>
      <c r="CC335" s="8"/>
      <c r="CD335" s="8"/>
      <c r="CE335" s="8"/>
      <c r="CF335" s="8"/>
      <c r="CG335" s="8"/>
      <c r="CH335" s="8"/>
      <c r="CI335" s="8"/>
      <c r="CJ335" s="8"/>
      <c r="CK335" s="8"/>
      <c r="CL335" s="8"/>
      <c r="CM335" s="8"/>
      <c r="CN335" s="8"/>
      <c r="CO335" s="8"/>
      <c r="CP335" s="8"/>
      <c r="CQ335" s="8"/>
      <c r="CR335" s="8"/>
      <c r="CS335" s="8"/>
      <c r="CT335" s="8"/>
      <c r="CU335" s="8"/>
      <c r="CV335" s="8"/>
      <c r="CW335" s="8"/>
      <c r="CX335" s="8"/>
      <c r="CY335" s="8"/>
      <c r="CZ335" s="8"/>
      <c r="DA335" s="8"/>
      <c r="DB335" s="8"/>
      <c r="DC335" s="8"/>
      <c r="DD335" s="8"/>
      <c r="DE335" s="8"/>
      <c r="DF335" s="8"/>
      <c r="DG335" s="8"/>
      <c r="DH335" s="8"/>
      <c r="DI335" s="8"/>
      <c r="DJ335" s="8"/>
      <c r="DK335" s="8"/>
      <c r="DL335" s="8"/>
      <c r="DM335" s="8"/>
      <c r="DN335" s="8"/>
      <c r="DO335" s="8"/>
      <c r="DP335" s="8"/>
      <c r="DQ335" s="8"/>
      <c r="DR335" s="8"/>
      <c r="DS335" s="8"/>
      <c r="DT335" s="8"/>
      <c r="DU335" s="8"/>
      <c r="DV335" s="8"/>
      <c r="DW335" s="8"/>
      <c r="DX335" s="8"/>
      <c r="DY335" s="8"/>
      <c r="DZ335" s="8"/>
      <c r="EA335" s="8"/>
      <c r="EB335" s="8"/>
      <c r="EC335" s="8"/>
      <c r="ED335" s="8"/>
      <c r="EE335" s="8"/>
      <c r="EF335" s="8"/>
      <c r="EG335" s="8"/>
      <c r="EH335" s="8"/>
      <c r="EI335" s="8"/>
      <c r="EJ335" s="8"/>
      <c r="EK335" s="8"/>
      <c r="EL335" s="8"/>
      <c r="EM335" s="8"/>
      <c r="EN335" s="8"/>
      <c r="EO335" s="8"/>
      <c r="EP335" s="8"/>
      <c r="EQ335" s="8"/>
      <c r="ER335" s="8"/>
      <c r="ES335" s="8"/>
      <c r="ET335" s="8"/>
      <c r="EU335" s="8"/>
      <c r="EV335" s="8"/>
      <c r="EW335" s="8"/>
      <c r="EX335" s="8"/>
      <c r="EY335" s="8"/>
      <c r="EZ335" s="8"/>
      <c r="FA335" s="8"/>
      <c r="FB335" s="8"/>
      <c r="FC335" s="8"/>
      <c r="FD335" s="8"/>
      <c r="FE335" s="8"/>
      <c r="FF335" s="8"/>
      <c r="FG335" s="8"/>
      <c r="FH335" s="8"/>
      <c r="FI335" s="8"/>
      <c r="FJ335" s="8"/>
      <c r="FK335" s="8"/>
      <c r="FL335" s="8"/>
      <c r="FM335" s="8"/>
      <c r="FN335" s="8"/>
      <c r="FO335" s="8"/>
      <c r="FP335" s="8"/>
      <c r="FQ335" s="8"/>
      <c r="FR335" s="8"/>
      <c r="FS335" s="8"/>
      <c r="FT335" s="8"/>
      <c r="FU335" s="8"/>
      <c r="FV335" s="8"/>
      <c r="FW335" s="8"/>
      <c r="FX335" s="8"/>
      <c r="FY335" s="8"/>
      <c r="FZ335" s="8"/>
      <c r="GA335" s="8"/>
      <c r="GB335" s="8"/>
      <c r="GC335" s="8"/>
      <c r="GD335" s="8"/>
      <c r="GE335" s="8"/>
      <c r="GF335" s="8"/>
      <c r="GG335" s="8"/>
      <c r="GH335" s="8"/>
      <c r="GI335" s="8"/>
      <c r="GJ335" s="8"/>
      <c r="GK335" s="8"/>
      <c r="GL335" s="8"/>
      <c r="GM335" s="8"/>
      <c r="GN335" s="8"/>
      <c r="GO335" s="8"/>
      <c r="GP335" s="8"/>
      <c r="GQ335" s="8"/>
      <c r="GR335" s="8"/>
      <c r="GS335" s="8"/>
      <c r="GT335" s="8"/>
      <c r="GU335" s="8"/>
      <c r="GV335" s="8"/>
      <c r="GW335" s="8"/>
      <c r="GX335" s="8"/>
      <c r="GY335" s="8"/>
      <c r="GZ335" s="8"/>
      <c r="HA335" s="8"/>
      <c r="HB335" s="8"/>
      <c r="HC335" s="8"/>
      <c r="HD335" s="8"/>
      <c r="HE335" s="8"/>
      <c r="HF335" s="8"/>
      <c r="HG335" s="8"/>
      <c r="HH335" s="8"/>
      <c r="HI335" s="8"/>
      <c r="HJ335" s="8"/>
      <c r="HK335" s="8"/>
      <c r="HL335" s="8"/>
      <c r="HM335" s="8"/>
      <c r="HN335" s="8"/>
      <c r="HO335" s="8"/>
      <c r="HP335" s="8"/>
      <c r="HQ335" s="8"/>
      <c r="HR335" s="8"/>
      <c r="HS335" s="8"/>
      <c r="HT335" s="8"/>
      <c r="HU335" s="8"/>
      <c r="HV335" s="8"/>
      <c r="HW335" s="8"/>
      <c r="HX335" s="8"/>
      <c r="HY335" s="8"/>
      <c r="HZ335" s="8"/>
      <c r="IA335" s="8"/>
      <c r="IB335" s="8"/>
      <c r="IC335" s="8"/>
      <c r="ID335" s="8"/>
      <c r="IE335" s="8"/>
      <c r="IF335" s="8"/>
      <c r="IG335" s="8"/>
      <c r="IH335" s="8"/>
      <c r="II335" s="8"/>
      <c r="IJ335" s="8"/>
      <c r="IK335" s="8"/>
      <c r="IL335" s="8"/>
      <c r="IM335" s="8"/>
      <c r="IN335" s="8"/>
      <c r="IO335" s="8"/>
      <c r="IP335" s="8"/>
      <c r="IQ335" s="8"/>
      <c r="IR335" s="8"/>
      <c r="IS335" s="8"/>
      <c r="IT335" s="8"/>
      <c r="IU335" s="8"/>
      <c r="IV335" s="8"/>
      <c r="IW335" s="8"/>
      <c r="IX335" s="8"/>
      <c r="IY335" s="8"/>
    </row>
    <row r="336" spans="1:259" s="6" customFormat="1" ht="45" x14ac:dyDescent="0.25">
      <c r="A336" s="13"/>
      <c r="B336" s="111" t="s">
        <v>89</v>
      </c>
      <c r="C336" s="573">
        <f t="shared" ref="C336:U336" si="937">C324</f>
        <v>0</v>
      </c>
      <c r="D336" s="573">
        <f t="shared" si="937"/>
        <v>0</v>
      </c>
      <c r="E336" s="573">
        <f t="shared" si="937"/>
        <v>0</v>
      </c>
      <c r="F336" s="573">
        <f t="shared" si="937"/>
        <v>0</v>
      </c>
      <c r="G336" s="573">
        <f t="shared" si="937"/>
        <v>0</v>
      </c>
      <c r="H336" s="573">
        <f t="shared" ref="H336:I336" si="938">H324</f>
        <v>0</v>
      </c>
      <c r="I336" s="573">
        <f t="shared" si="938"/>
        <v>0</v>
      </c>
      <c r="J336" s="573">
        <f t="shared" ref="J336:O336" si="939">J324</f>
        <v>0</v>
      </c>
      <c r="K336" s="573">
        <f t="shared" ref="K336:N336" si="940">K324</f>
        <v>0</v>
      </c>
      <c r="L336" s="573">
        <f t="shared" si="940"/>
        <v>0</v>
      </c>
      <c r="M336" s="573">
        <f t="shared" si="940"/>
        <v>0</v>
      </c>
      <c r="N336" s="573">
        <f t="shared" si="940"/>
        <v>0</v>
      </c>
      <c r="O336" s="573">
        <f t="shared" si="939"/>
        <v>0</v>
      </c>
      <c r="P336" s="573">
        <f t="shared" ref="P336" si="941">P324</f>
        <v>0</v>
      </c>
      <c r="Q336" s="573">
        <f t="shared" si="937"/>
        <v>0</v>
      </c>
      <c r="R336" s="573">
        <f t="shared" si="937"/>
        <v>0</v>
      </c>
      <c r="S336" s="573">
        <f t="shared" si="937"/>
        <v>0</v>
      </c>
      <c r="T336" s="573">
        <f t="shared" si="937"/>
        <v>0</v>
      </c>
      <c r="U336" s="573">
        <f t="shared" si="937"/>
        <v>0</v>
      </c>
      <c r="V336" s="573">
        <f>V324</f>
        <v>0</v>
      </c>
      <c r="W336" s="600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  <c r="AJ336" s="8"/>
      <c r="AK336" s="8"/>
      <c r="AL336" s="8"/>
      <c r="AM336" s="8"/>
      <c r="AN336" s="8"/>
      <c r="AO336" s="8"/>
      <c r="AP336" s="8"/>
      <c r="AQ336" s="8"/>
      <c r="AR336" s="8"/>
      <c r="AS336" s="8"/>
      <c r="AT336" s="8"/>
      <c r="AU336" s="8"/>
      <c r="AV336" s="8"/>
      <c r="AW336" s="8"/>
      <c r="AX336" s="8"/>
      <c r="AY336" s="8"/>
      <c r="AZ336" s="8"/>
      <c r="BA336" s="8"/>
      <c r="BB336" s="8"/>
      <c r="BC336" s="8"/>
      <c r="BD336" s="8"/>
      <c r="BE336" s="8"/>
      <c r="BF336" s="8"/>
      <c r="BG336" s="8"/>
      <c r="BH336" s="8"/>
      <c r="BI336" s="8"/>
      <c r="BJ336" s="8"/>
      <c r="BK336" s="8"/>
      <c r="BL336" s="8"/>
      <c r="BM336" s="8"/>
      <c r="BN336" s="8"/>
      <c r="BO336" s="8"/>
      <c r="BP336" s="8"/>
      <c r="BQ336" s="8"/>
      <c r="BR336" s="8"/>
      <c r="BS336" s="8"/>
      <c r="BT336" s="8"/>
      <c r="BU336" s="8"/>
      <c r="BV336" s="8"/>
      <c r="BW336" s="8"/>
      <c r="BX336" s="8"/>
      <c r="BY336" s="8"/>
      <c r="BZ336" s="8"/>
      <c r="CA336" s="8"/>
      <c r="CB336" s="8"/>
      <c r="CC336" s="8"/>
      <c r="CD336" s="8"/>
      <c r="CE336" s="8"/>
      <c r="CF336" s="8"/>
      <c r="CG336" s="8"/>
      <c r="CH336" s="8"/>
      <c r="CI336" s="8"/>
      <c r="CJ336" s="8"/>
      <c r="CK336" s="8"/>
      <c r="CL336" s="8"/>
      <c r="CM336" s="8"/>
      <c r="CN336" s="8"/>
      <c r="CO336" s="8"/>
      <c r="CP336" s="8"/>
      <c r="CQ336" s="8"/>
      <c r="CR336" s="8"/>
      <c r="CS336" s="8"/>
      <c r="CT336" s="8"/>
      <c r="CU336" s="8"/>
      <c r="CV336" s="8"/>
      <c r="CW336" s="8"/>
      <c r="CX336" s="8"/>
      <c r="CY336" s="8"/>
      <c r="CZ336" s="8"/>
      <c r="DA336" s="8"/>
      <c r="DB336" s="8"/>
      <c r="DC336" s="8"/>
      <c r="DD336" s="8"/>
      <c r="DE336" s="8"/>
      <c r="DF336" s="8"/>
      <c r="DG336" s="8"/>
      <c r="DH336" s="8"/>
      <c r="DI336" s="8"/>
      <c r="DJ336" s="8"/>
      <c r="DK336" s="8"/>
      <c r="DL336" s="8"/>
      <c r="DM336" s="8"/>
      <c r="DN336" s="8"/>
      <c r="DO336" s="8"/>
      <c r="DP336" s="8"/>
      <c r="DQ336" s="8"/>
      <c r="DR336" s="8"/>
      <c r="DS336" s="8"/>
      <c r="DT336" s="8"/>
      <c r="DU336" s="8"/>
      <c r="DV336" s="8"/>
      <c r="DW336" s="8"/>
      <c r="DX336" s="8"/>
      <c r="DY336" s="8"/>
      <c r="DZ336" s="8"/>
      <c r="EA336" s="8"/>
      <c r="EB336" s="8"/>
      <c r="EC336" s="8"/>
      <c r="ED336" s="8"/>
      <c r="EE336" s="8"/>
      <c r="EF336" s="8"/>
      <c r="EG336" s="8"/>
      <c r="EH336" s="8"/>
      <c r="EI336" s="8"/>
      <c r="EJ336" s="8"/>
      <c r="EK336" s="8"/>
      <c r="EL336" s="8"/>
      <c r="EM336" s="8"/>
      <c r="EN336" s="8"/>
      <c r="EO336" s="8"/>
      <c r="EP336" s="8"/>
      <c r="EQ336" s="8"/>
      <c r="ER336" s="8"/>
      <c r="ES336" s="8"/>
      <c r="ET336" s="8"/>
      <c r="EU336" s="8"/>
      <c r="EV336" s="8"/>
      <c r="EW336" s="8"/>
      <c r="EX336" s="8"/>
      <c r="EY336" s="8"/>
      <c r="EZ336" s="8"/>
      <c r="FA336" s="8"/>
      <c r="FB336" s="8"/>
      <c r="FC336" s="8"/>
      <c r="FD336" s="8"/>
      <c r="FE336" s="8"/>
      <c r="FF336" s="8"/>
      <c r="FG336" s="8"/>
      <c r="FH336" s="8"/>
      <c r="FI336" s="8"/>
      <c r="FJ336" s="8"/>
      <c r="FK336" s="8"/>
      <c r="FL336" s="8"/>
      <c r="FM336" s="8"/>
      <c r="FN336" s="8"/>
      <c r="FO336" s="8"/>
      <c r="FP336" s="8"/>
      <c r="FQ336" s="8"/>
      <c r="FR336" s="8"/>
      <c r="FS336" s="8"/>
      <c r="FT336" s="8"/>
      <c r="FU336" s="8"/>
      <c r="FV336" s="8"/>
      <c r="FW336" s="8"/>
      <c r="FX336" s="8"/>
      <c r="FY336" s="8"/>
      <c r="FZ336" s="8"/>
      <c r="GA336" s="8"/>
      <c r="GB336" s="8"/>
      <c r="GC336" s="8"/>
      <c r="GD336" s="8"/>
      <c r="GE336" s="8"/>
      <c r="GF336" s="8"/>
      <c r="GG336" s="8"/>
      <c r="GH336" s="8"/>
      <c r="GI336" s="8"/>
      <c r="GJ336" s="8"/>
      <c r="GK336" s="8"/>
      <c r="GL336" s="8"/>
      <c r="GM336" s="8"/>
      <c r="GN336" s="8"/>
      <c r="GO336" s="8"/>
      <c r="GP336" s="8"/>
      <c r="GQ336" s="8"/>
      <c r="GR336" s="8"/>
      <c r="GS336" s="8"/>
      <c r="GT336" s="8"/>
      <c r="GU336" s="8"/>
      <c r="GV336" s="8"/>
      <c r="GW336" s="8"/>
      <c r="GX336" s="8"/>
      <c r="GY336" s="8"/>
      <c r="GZ336" s="8"/>
      <c r="HA336" s="8"/>
      <c r="HB336" s="8"/>
      <c r="HC336" s="8"/>
      <c r="HD336" s="8"/>
      <c r="HE336" s="8"/>
      <c r="HF336" s="8"/>
      <c r="HG336" s="8"/>
      <c r="HH336" s="8"/>
      <c r="HI336" s="8"/>
      <c r="HJ336" s="8"/>
      <c r="HK336" s="8"/>
      <c r="HL336" s="8"/>
      <c r="HM336" s="8"/>
      <c r="HN336" s="8"/>
      <c r="HO336" s="8"/>
      <c r="HP336" s="8"/>
      <c r="HQ336" s="8"/>
      <c r="HR336" s="8"/>
      <c r="HS336" s="8"/>
      <c r="HT336" s="8"/>
      <c r="HU336" s="8"/>
      <c r="HV336" s="8"/>
      <c r="HW336" s="8"/>
      <c r="HX336" s="8"/>
      <c r="HY336" s="8"/>
      <c r="HZ336" s="8"/>
      <c r="IA336" s="8"/>
      <c r="IB336" s="8"/>
      <c r="IC336" s="8"/>
      <c r="ID336" s="8"/>
      <c r="IE336" s="8"/>
      <c r="IF336" s="8"/>
      <c r="IG336" s="8"/>
      <c r="IH336" s="8"/>
      <c r="II336" s="8"/>
      <c r="IJ336" s="8"/>
      <c r="IK336" s="8"/>
      <c r="IL336" s="8"/>
      <c r="IM336" s="8"/>
      <c r="IN336" s="8"/>
      <c r="IO336" s="8"/>
      <c r="IP336" s="8"/>
      <c r="IQ336" s="8"/>
      <c r="IR336" s="8"/>
      <c r="IS336" s="8"/>
      <c r="IT336" s="8"/>
      <c r="IU336" s="8"/>
      <c r="IV336" s="8"/>
      <c r="IW336" s="8"/>
      <c r="IX336" s="8"/>
      <c r="IY336" s="8"/>
    </row>
    <row r="337" spans="1:259" s="6" customFormat="1" ht="62.25" customHeight="1" x14ac:dyDescent="0.25">
      <c r="A337" s="13">
        <v>1</v>
      </c>
      <c r="B337" s="111" t="s">
        <v>45</v>
      </c>
      <c r="C337" s="573">
        <f t="shared" ref="C337:U337" si="942">C325</f>
        <v>236</v>
      </c>
      <c r="D337" s="573">
        <f t="shared" si="942"/>
        <v>169</v>
      </c>
      <c r="E337" s="573">
        <f t="shared" si="942"/>
        <v>0</v>
      </c>
      <c r="F337" s="573">
        <f t="shared" si="942"/>
        <v>0</v>
      </c>
      <c r="G337" s="574">
        <f t="shared" si="942"/>
        <v>1383.3622499999999</v>
      </c>
      <c r="H337" s="574">
        <f t="shared" ref="H337:I337" si="943">H325</f>
        <v>1383.3622499999999</v>
      </c>
      <c r="I337" s="574">
        <f t="shared" si="943"/>
        <v>1383.3622499999999</v>
      </c>
      <c r="J337" s="574">
        <f t="shared" ref="J337:O337" si="944">J325</f>
        <v>345.84056249999998</v>
      </c>
      <c r="K337" s="574">
        <f t="shared" ref="K337:N337" si="945">K325</f>
        <v>345.84056249999998</v>
      </c>
      <c r="L337" s="574">
        <f t="shared" si="945"/>
        <v>345.84056249999998</v>
      </c>
      <c r="M337" s="574">
        <f t="shared" si="945"/>
        <v>345.84056249999998</v>
      </c>
      <c r="N337" s="574">
        <f t="shared" si="945"/>
        <v>345.84056249999998</v>
      </c>
      <c r="O337" s="574">
        <f t="shared" si="944"/>
        <v>807.23255999999992</v>
      </c>
      <c r="P337" s="574">
        <f t="shared" ref="P337" si="946">P325</f>
        <v>768.17291999999998</v>
      </c>
      <c r="Q337" s="574">
        <f t="shared" si="942"/>
        <v>563.51668125000003</v>
      </c>
      <c r="R337" s="574">
        <f t="shared" si="942"/>
        <v>0</v>
      </c>
      <c r="S337" s="574">
        <f t="shared" si="942"/>
        <v>-563.51668125000003</v>
      </c>
      <c r="T337" s="574">
        <f t="shared" si="942"/>
        <v>0</v>
      </c>
      <c r="U337" s="574">
        <f t="shared" si="942"/>
        <v>0</v>
      </c>
      <c r="V337" s="574">
        <f t="shared" si="880"/>
        <v>0</v>
      </c>
      <c r="W337" s="600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  <c r="AJ337" s="8"/>
      <c r="AK337" s="8"/>
      <c r="AL337" s="8"/>
      <c r="AM337" s="8"/>
      <c r="AN337" s="8"/>
      <c r="AO337" s="8"/>
      <c r="AP337" s="8"/>
      <c r="AQ337" s="8"/>
      <c r="AR337" s="8"/>
      <c r="AS337" s="8"/>
      <c r="AT337" s="8"/>
      <c r="AU337" s="8"/>
      <c r="AV337" s="8"/>
      <c r="AW337" s="8"/>
      <c r="AX337" s="8"/>
      <c r="AY337" s="8"/>
      <c r="AZ337" s="8"/>
      <c r="BA337" s="8"/>
      <c r="BB337" s="8"/>
      <c r="BC337" s="8"/>
      <c r="BD337" s="8"/>
      <c r="BE337" s="8"/>
      <c r="BF337" s="8"/>
      <c r="BG337" s="8"/>
      <c r="BH337" s="8"/>
      <c r="BI337" s="8"/>
      <c r="BJ337" s="8"/>
      <c r="BK337" s="8"/>
      <c r="BL337" s="8"/>
      <c r="BM337" s="8"/>
      <c r="BN337" s="8"/>
      <c r="BO337" s="8"/>
      <c r="BP337" s="8"/>
      <c r="BQ337" s="8"/>
      <c r="BR337" s="8"/>
      <c r="BS337" s="8"/>
      <c r="BT337" s="8"/>
      <c r="BU337" s="8"/>
      <c r="BV337" s="8"/>
      <c r="BW337" s="8"/>
      <c r="BX337" s="8"/>
      <c r="BY337" s="8"/>
      <c r="BZ337" s="8"/>
      <c r="CA337" s="8"/>
      <c r="CB337" s="8"/>
      <c r="CC337" s="8"/>
      <c r="CD337" s="8"/>
      <c r="CE337" s="8"/>
      <c r="CF337" s="8"/>
      <c r="CG337" s="8"/>
      <c r="CH337" s="8"/>
      <c r="CI337" s="8"/>
      <c r="CJ337" s="8"/>
      <c r="CK337" s="8"/>
      <c r="CL337" s="8"/>
      <c r="CM337" s="8"/>
      <c r="CN337" s="8"/>
      <c r="CO337" s="8"/>
      <c r="CP337" s="8"/>
      <c r="CQ337" s="8"/>
      <c r="CR337" s="8"/>
      <c r="CS337" s="8"/>
      <c r="CT337" s="8"/>
      <c r="CU337" s="8"/>
      <c r="CV337" s="8"/>
      <c r="CW337" s="8"/>
      <c r="CX337" s="8"/>
      <c r="CY337" s="8"/>
      <c r="CZ337" s="8"/>
      <c r="DA337" s="8"/>
      <c r="DB337" s="8"/>
      <c r="DC337" s="8"/>
      <c r="DD337" s="8"/>
      <c r="DE337" s="8"/>
      <c r="DF337" s="8"/>
      <c r="DG337" s="8"/>
      <c r="DH337" s="8"/>
      <c r="DI337" s="8"/>
      <c r="DJ337" s="8"/>
      <c r="DK337" s="8"/>
      <c r="DL337" s="8"/>
      <c r="DM337" s="8"/>
      <c r="DN337" s="8"/>
      <c r="DO337" s="8"/>
      <c r="DP337" s="8"/>
      <c r="DQ337" s="8"/>
      <c r="DR337" s="8"/>
      <c r="DS337" s="8"/>
      <c r="DT337" s="8"/>
      <c r="DU337" s="8"/>
      <c r="DV337" s="8"/>
      <c r="DW337" s="8"/>
      <c r="DX337" s="8"/>
      <c r="DY337" s="8"/>
      <c r="DZ337" s="8"/>
      <c r="EA337" s="8"/>
      <c r="EB337" s="8"/>
      <c r="EC337" s="8"/>
      <c r="ED337" s="8"/>
      <c r="EE337" s="8"/>
      <c r="EF337" s="8"/>
      <c r="EG337" s="8"/>
      <c r="EH337" s="8"/>
      <c r="EI337" s="8"/>
      <c r="EJ337" s="8"/>
      <c r="EK337" s="8"/>
      <c r="EL337" s="8"/>
      <c r="EM337" s="8"/>
      <c r="EN337" s="8"/>
      <c r="EO337" s="8"/>
      <c r="EP337" s="8"/>
      <c r="EQ337" s="8"/>
      <c r="ER337" s="8"/>
      <c r="ES337" s="8"/>
      <c r="ET337" s="8"/>
      <c r="EU337" s="8"/>
      <c r="EV337" s="8"/>
      <c r="EW337" s="8"/>
      <c r="EX337" s="8"/>
      <c r="EY337" s="8"/>
      <c r="EZ337" s="8"/>
      <c r="FA337" s="8"/>
      <c r="FB337" s="8"/>
      <c r="FC337" s="8"/>
      <c r="FD337" s="8"/>
      <c r="FE337" s="8"/>
      <c r="FF337" s="8"/>
      <c r="FG337" s="8"/>
      <c r="FH337" s="8"/>
      <c r="FI337" s="8"/>
      <c r="FJ337" s="8"/>
      <c r="FK337" s="8"/>
      <c r="FL337" s="8"/>
      <c r="FM337" s="8"/>
      <c r="FN337" s="8"/>
      <c r="FO337" s="8"/>
      <c r="FP337" s="8"/>
      <c r="FQ337" s="8"/>
      <c r="FR337" s="8"/>
      <c r="FS337" s="8"/>
      <c r="FT337" s="8"/>
      <c r="FU337" s="8"/>
      <c r="FV337" s="8"/>
      <c r="FW337" s="8"/>
      <c r="FX337" s="8"/>
      <c r="FY337" s="8"/>
      <c r="FZ337" s="8"/>
      <c r="GA337" s="8"/>
      <c r="GB337" s="8"/>
      <c r="GC337" s="8"/>
      <c r="GD337" s="8"/>
      <c r="GE337" s="8"/>
      <c r="GF337" s="8"/>
      <c r="GG337" s="8"/>
      <c r="GH337" s="8"/>
      <c r="GI337" s="8"/>
      <c r="GJ337" s="8"/>
      <c r="GK337" s="8"/>
      <c r="GL337" s="8"/>
      <c r="GM337" s="8"/>
      <c r="GN337" s="8"/>
      <c r="GO337" s="8"/>
      <c r="GP337" s="8"/>
      <c r="GQ337" s="8"/>
      <c r="GR337" s="8"/>
      <c r="GS337" s="8"/>
      <c r="GT337" s="8"/>
      <c r="GU337" s="8"/>
      <c r="GV337" s="8"/>
      <c r="GW337" s="8"/>
      <c r="GX337" s="8"/>
      <c r="GY337" s="8"/>
      <c r="GZ337" s="8"/>
      <c r="HA337" s="8"/>
      <c r="HB337" s="8"/>
      <c r="HC337" s="8"/>
      <c r="HD337" s="8"/>
      <c r="HE337" s="8"/>
      <c r="HF337" s="8"/>
      <c r="HG337" s="8"/>
      <c r="HH337" s="8"/>
      <c r="HI337" s="8"/>
      <c r="HJ337" s="8"/>
      <c r="HK337" s="8"/>
      <c r="HL337" s="8"/>
      <c r="HM337" s="8"/>
      <c r="HN337" s="8"/>
      <c r="HO337" s="8"/>
      <c r="HP337" s="8"/>
      <c r="HQ337" s="8"/>
      <c r="HR337" s="8"/>
      <c r="HS337" s="8"/>
      <c r="HT337" s="8"/>
      <c r="HU337" s="8"/>
      <c r="HV337" s="8"/>
      <c r="HW337" s="8"/>
      <c r="HX337" s="8"/>
      <c r="HY337" s="8"/>
      <c r="HZ337" s="8"/>
      <c r="IA337" s="8"/>
      <c r="IB337" s="8"/>
      <c r="IC337" s="8"/>
      <c r="ID337" s="8"/>
      <c r="IE337" s="8"/>
      <c r="IF337" s="8"/>
      <c r="IG337" s="8"/>
      <c r="IH337" s="8"/>
      <c r="II337" s="8"/>
      <c r="IJ337" s="8"/>
      <c r="IK337" s="8"/>
      <c r="IL337" s="8"/>
      <c r="IM337" s="8"/>
      <c r="IN337" s="8"/>
      <c r="IO337" s="8"/>
      <c r="IP337" s="8"/>
      <c r="IQ337" s="8"/>
      <c r="IR337" s="8"/>
      <c r="IS337" s="8"/>
      <c r="IT337" s="8"/>
      <c r="IU337" s="8"/>
      <c r="IV337" s="8"/>
      <c r="IW337" s="8"/>
      <c r="IX337" s="8"/>
      <c r="IY337" s="8"/>
    </row>
    <row r="338" spans="1:259" s="6" customFormat="1" ht="45.75" thickBot="1" x14ac:dyDescent="0.3">
      <c r="A338" s="13">
        <v>1</v>
      </c>
      <c r="B338" s="111" t="s">
        <v>63</v>
      </c>
      <c r="C338" s="573">
        <f t="shared" ref="C338:U338" si="947">C326</f>
        <v>22</v>
      </c>
      <c r="D338" s="573">
        <f t="shared" si="947"/>
        <v>16</v>
      </c>
      <c r="E338" s="573">
        <f t="shared" si="947"/>
        <v>0</v>
      </c>
      <c r="F338" s="573">
        <f t="shared" si="947"/>
        <v>0</v>
      </c>
      <c r="G338" s="574">
        <f t="shared" si="947"/>
        <v>61.791199999999996</v>
      </c>
      <c r="H338" s="574">
        <f t="shared" ref="H338:I338" si="948">H326</f>
        <v>61.791199999999996</v>
      </c>
      <c r="I338" s="574">
        <f t="shared" si="948"/>
        <v>61.791199999999996</v>
      </c>
      <c r="J338" s="574">
        <f t="shared" ref="J338:O338" si="949">J326</f>
        <v>15.447800000000001</v>
      </c>
      <c r="K338" s="574">
        <f t="shared" ref="K338:N338" si="950">K326</f>
        <v>15.447800000000001</v>
      </c>
      <c r="L338" s="574">
        <f t="shared" si="950"/>
        <v>15.447800000000001</v>
      </c>
      <c r="M338" s="574">
        <f t="shared" si="950"/>
        <v>15.447800000000001</v>
      </c>
      <c r="N338" s="574">
        <f t="shared" si="950"/>
        <v>15.447800000000001</v>
      </c>
      <c r="O338" s="574">
        <f t="shared" si="949"/>
        <v>35.529940000000003</v>
      </c>
      <c r="P338" s="574">
        <f t="shared" ref="P338" si="951">P326</f>
        <v>33.985159999999993</v>
      </c>
      <c r="Q338" s="574">
        <f t="shared" si="947"/>
        <v>24.973943333333331</v>
      </c>
      <c r="R338" s="574">
        <f t="shared" si="947"/>
        <v>0</v>
      </c>
      <c r="S338" s="574">
        <f t="shared" si="947"/>
        <v>-24.973943333333331</v>
      </c>
      <c r="T338" s="574">
        <f t="shared" si="947"/>
        <v>0</v>
      </c>
      <c r="U338" s="574">
        <f t="shared" si="947"/>
        <v>0</v>
      </c>
      <c r="V338" s="574">
        <f t="shared" si="880"/>
        <v>0</v>
      </c>
      <c r="W338" s="600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  <c r="AJ338" s="8"/>
      <c r="AK338" s="8"/>
      <c r="AL338" s="8"/>
      <c r="AM338" s="8"/>
      <c r="AN338" s="8"/>
      <c r="AO338" s="8"/>
      <c r="AP338" s="8"/>
      <c r="AQ338" s="8"/>
      <c r="AR338" s="8"/>
      <c r="AS338" s="8"/>
      <c r="AT338" s="8"/>
      <c r="AU338" s="8"/>
      <c r="AV338" s="8"/>
      <c r="AW338" s="8"/>
      <c r="AX338" s="8"/>
      <c r="AY338" s="8"/>
      <c r="AZ338" s="8"/>
      <c r="BA338" s="8"/>
      <c r="BB338" s="8"/>
      <c r="BC338" s="8"/>
      <c r="BD338" s="8"/>
      <c r="BE338" s="8"/>
      <c r="BF338" s="8"/>
      <c r="BG338" s="8"/>
      <c r="BH338" s="8"/>
      <c r="BI338" s="8"/>
      <c r="BJ338" s="8"/>
      <c r="BK338" s="8"/>
      <c r="BL338" s="8"/>
      <c r="BM338" s="8"/>
      <c r="BN338" s="8"/>
      <c r="BO338" s="8"/>
      <c r="BP338" s="8"/>
      <c r="BQ338" s="8"/>
      <c r="BR338" s="8"/>
      <c r="BS338" s="8"/>
      <c r="BT338" s="8"/>
      <c r="BU338" s="8"/>
      <c r="BV338" s="8"/>
      <c r="BW338" s="8"/>
      <c r="BX338" s="8"/>
      <c r="BY338" s="8"/>
      <c r="BZ338" s="8"/>
      <c r="CA338" s="8"/>
      <c r="CB338" s="8"/>
      <c r="CC338" s="8"/>
      <c r="CD338" s="8"/>
      <c r="CE338" s="8"/>
      <c r="CF338" s="8"/>
      <c r="CG338" s="8"/>
      <c r="CH338" s="8"/>
      <c r="CI338" s="8"/>
      <c r="CJ338" s="8"/>
      <c r="CK338" s="8"/>
      <c r="CL338" s="8"/>
      <c r="CM338" s="8"/>
      <c r="CN338" s="8"/>
      <c r="CO338" s="8"/>
      <c r="CP338" s="8"/>
      <c r="CQ338" s="8"/>
      <c r="CR338" s="8"/>
      <c r="CS338" s="8"/>
      <c r="CT338" s="8"/>
      <c r="CU338" s="8"/>
      <c r="CV338" s="8"/>
      <c r="CW338" s="8"/>
      <c r="CX338" s="8"/>
      <c r="CY338" s="8"/>
      <c r="CZ338" s="8"/>
      <c r="DA338" s="8"/>
      <c r="DB338" s="8"/>
      <c r="DC338" s="8"/>
      <c r="DD338" s="8"/>
      <c r="DE338" s="8"/>
      <c r="DF338" s="8"/>
      <c r="DG338" s="8"/>
      <c r="DH338" s="8"/>
      <c r="DI338" s="8"/>
      <c r="DJ338" s="8"/>
      <c r="DK338" s="8"/>
      <c r="DL338" s="8"/>
      <c r="DM338" s="8"/>
      <c r="DN338" s="8"/>
      <c r="DO338" s="8"/>
      <c r="DP338" s="8"/>
      <c r="DQ338" s="8"/>
      <c r="DR338" s="8"/>
      <c r="DS338" s="8"/>
      <c r="DT338" s="8"/>
      <c r="DU338" s="8"/>
      <c r="DV338" s="8"/>
      <c r="DW338" s="8"/>
      <c r="DX338" s="8"/>
      <c r="DY338" s="8"/>
      <c r="DZ338" s="8"/>
      <c r="EA338" s="8"/>
      <c r="EB338" s="8"/>
      <c r="EC338" s="8"/>
      <c r="ED338" s="8"/>
      <c r="EE338" s="8"/>
      <c r="EF338" s="8"/>
      <c r="EG338" s="8"/>
      <c r="EH338" s="8"/>
      <c r="EI338" s="8"/>
      <c r="EJ338" s="8"/>
      <c r="EK338" s="8"/>
      <c r="EL338" s="8"/>
      <c r="EM338" s="8"/>
      <c r="EN338" s="8"/>
      <c r="EO338" s="8"/>
      <c r="EP338" s="8"/>
      <c r="EQ338" s="8"/>
      <c r="ER338" s="8"/>
      <c r="ES338" s="8"/>
      <c r="ET338" s="8"/>
      <c r="EU338" s="8"/>
      <c r="EV338" s="8"/>
      <c r="EW338" s="8"/>
      <c r="EX338" s="8"/>
      <c r="EY338" s="8"/>
      <c r="EZ338" s="8"/>
      <c r="FA338" s="8"/>
      <c r="FB338" s="8"/>
      <c r="FC338" s="8"/>
      <c r="FD338" s="8"/>
      <c r="FE338" s="8"/>
      <c r="FF338" s="8"/>
      <c r="FG338" s="8"/>
      <c r="FH338" s="8"/>
      <c r="FI338" s="8"/>
      <c r="FJ338" s="8"/>
      <c r="FK338" s="8"/>
      <c r="FL338" s="8"/>
      <c r="FM338" s="8"/>
      <c r="FN338" s="8"/>
      <c r="FO338" s="8"/>
      <c r="FP338" s="8"/>
      <c r="FQ338" s="8"/>
      <c r="FR338" s="8"/>
      <c r="FS338" s="8"/>
      <c r="FT338" s="8"/>
      <c r="FU338" s="8"/>
      <c r="FV338" s="8"/>
      <c r="FW338" s="8"/>
      <c r="FX338" s="8"/>
      <c r="FY338" s="8"/>
      <c r="FZ338" s="8"/>
      <c r="GA338" s="8"/>
      <c r="GB338" s="8"/>
      <c r="GC338" s="8"/>
      <c r="GD338" s="8"/>
      <c r="GE338" s="8"/>
      <c r="GF338" s="8"/>
      <c r="GG338" s="8"/>
      <c r="GH338" s="8"/>
      <c r="GI338" s="8"/>
      <c r="GJ338" s="8"/>
      <c r="GK338" s="8"/>
      <c r="GL338" s="8"/>
      <c r="GM338" s="8"/>
      <c r="GN338" s="8"/>
      <c r="GO338" s="8"/>
      <c r="GP338" s="8"/>
      <c r="GQ338" s="8"/>
      <c r="GR338" s="8"/>
      <c r="GS338" s="8"/>
      <c r="GT338" s="8"/>
      <c r="GU338" s="8"/>
      <c r="GV338" s="8"/>
      <c r="GW338" s="8"/>
      <c r="GX338" s="8"/>
      <c r="GY338" s="8"/>
      <c r="GZ338" s="8"/>
      <c r="HA338" s="8"/>
      <c r="HB338" s="8"/>
      <c r="HC338" s="8"/>
      <c r="HD338" s="8"/>
      <c r="HE338" s="8"/>
      <c r="HF338" s="8"/>
      <c r="HG338" s="8"/>
      <c r="HH338" s="8"/>
      <c r="HI338" s="8"/>
      <c r="HJ338" s="8"/>
      <c r="HK338" s="8"/>
      <c r="HL338" s="8"/>
      <c r="HM338" s="8"/>
      <c r="HN338" s="8"/>
      <c r="HO338" s="8"/>
      <c r="HP338" s="8"/>
      <c r="HQ338" s="8"/>
      <c r="HR338" s="8"/>
      <c r="HS338" s="8"/>
      <c r="HT338" s="8"/>
      <c r="HU338" s="8"/>
      <c r="HV338" s="8"/>
      <c r="HW338" s="8"/>
      <c r="HX338" s="8"/>
      <c r="HY338" s="8"/>
      <c r="HZ338" s="8"/>
      <c r="IA338" s="8"/>
      <c r="IB338" s="8"/>
      <c r="IC338" s="8"/>
      <c r="ID338" s="8"/>
      <c r="IE338" s="8"/>
      <c r="IF338" s="8"/>
      <c r="IG338" s="8"/>
      <c r="IH338" s="8"/>
      <c r="II338" s="8"/>
      <c r="IJ338" s="8"/>
      <c r="IK338" s="8"/>
      <c r="IL338" s="8"/>
      <c r="IM338" s="8"/>
      <c r="IN338" s="8"/>
      <c r="IO338" s="8"/>
      <c r="IP338" s="8"/>
      <c r="IQ338" s="8"/>
      <c r="IR338" s="8"/>
      <c r="IS338" s="8"/>
      <c r="IT338" s="8"/>
      <c r="IU338" s="8"/>
      <c r="IV338" s="8"/>
      <c r="IW338" s="8"/>
      <c r="IX338" s="8"/>
      <c r="IY338" s="8"/>
    </row>
    <row r="339" spans="1:259" ht="15.75" thickBot="1" x14ac:dyDescent="0.3">
      <c r="A339" s="13">
        <v>1</v>
      </c>
      <c r="B339" s="241" t="s">
        <v>61</v>
      </c>
      <c r="C339" s="575">
        <f t="shared" ref="C339:R339" si="952">C327</f>
        <v>0</v>
      </c>
      <c r="D339" s="575">
        <f t="shared" si="952"/>
        <v>0</v>
      </c>
      <c r="E339" s="575">
        <f t="shared" si="952"/>
        <v>0</v>
      </c>
      <c r="F339" s="575">
        <f t="shared" si="952"/>
        <v>0</v>
      </c>
      <c r="G339" s="576">
        <f t="shared" si="952"/>
        <v>2998.0618999999997</v>
      </c>
      <c r="H339" s="576">
        <f t="shared" ref="H339:I339" si="953">H327</f>
        <v>2998.0618999999997</v>
      </c>
      <c r="I339" s="576">
        <f t="shared" si="953"/>
        <v>2998.0618999999997</v>
      </c>
      <c r="J339" s="576">
        <f t="shared" ref="J339:O339" si="954">J327</f>
        <v>749.51547499999992</v>
      </c>
      <c r="K339" s="576">
        <f t="shared" ref="K339:N339" si="955">K327</f>
        <v>749.51547499999992</v>
      </c>
      <c r="L339" s="576">
        <f t="shared" si="955"/>
        <v>749.51547499999992</v>
      </c>
      <c r="M339" s="576">
        <f t="shared" si="955"/>
        <v>749.51547499999992</v>
      </c>
      <c r="N339" s="576">
        <f t="shared" si="955"/>
        <v>749.51547499999992</v>
      </c>
      <c r="O339" s="576">
        <f t="shared" si="954"/>
        <v>1748.8693999999998</v>
      </c>
      <c r="P339" s="576">
        <f t="shared" ref="P339" si="956">P327</f>
        <v>1664.2541099999999</v>
      </c>
      <c r="Q339" s="576">
        <f t="shared" si="952"/>
        <v>1220.9873408333333</v>
      </c>
      <c r="R339" s="576">
        <f t="shared" si="952"/>
        <v>46.925629999999998</v>
      </c>
      <c r="S339" s="576">
        <f t="shared" ref="S339" si="957">S327</f>
        <v>-1174.0617108333331</v>
      </c>
      <c r="T339" s="576">
        <f t="shared" ref="T339:U339" si="958">T327</f>
        <v>-2.63916</v>
      </c>
      <c r="U339" s="576">
        <f t="shared" si="958"/>
        <v>44.286470000000001</v>
      </c>
      <c r="V339" s="576">
        <f>V327</f>
        <v>3.8432527865500137</v>
      </c>
      <c r="W339" s="600"/>
    </row>
    <row r="340" spans="1:259" s="91" customFormat="1" x14ac:dyDescent="0.25">
      <c r="W340" s="96"/>
      <c r="X340" s="96"/>
      <c r="Y340" s="96"/>
      <c r="Z340" s="96"/>
      <c r="AA340" s="96"/>
      <c r="AB340" s="96"/>
      <c r="AC340" s="96"/>
      <c r="AD340" s="96"/>
      <c r="AE340" s="96"/>
      <c r="AF340" s="96"/>
      <c r="AG340" s="96"/>
      <c r="AH340" s="96"/>
      <c r="AI340" s="96"/>
      <c r="AJ340" s="96"/>
      <c r="AK340" s="96"/>
      <c r="AL340" s="96"/>
      <c r="AM340" s="96"/>
      <c r="AN340" s="96"/>
      <c r="AO340" s="96"/>
      <c r="AP340" s="96"/>
      <c r="AQ340" s="96"/>
      <c r="AR340" s="96"/>
      <c r="AS340" s="96"/>
      <c r="AT340" s="96"/>
      <c r="AU340" s="96"/>
      <c r="AV340" s="96"/>
      <c r="AW340" s="96"/>
      <c r="AX340" s="96"/>
      <c r="AY340" s="96"/>
      <c r="AZ340" s="96"/>
      <c r="BA340" s="96"/>
      <c r="BB340" s="96"/>
      <c r="BC340" s="96"/>
      <c r="BD340" s="96"/>
      <c r="BE340" s="96"/>
      <c r="BF340" s="96"/>
      <c r="BG340" s="96"/>
      <c r="BH340" s="96"/>
      <c r="BI340" s="96"/>
      <c r="BJ340" s="96"/>
      <c r="BK340" s="96"/>
      <c r="BL340" s="96"/>
      <c r="BM340" s="96"/>
      <c r="BN340" s="96"/>
      <c r="BO340" s="96"/>
      <c r="BP340" s="96"/>
      <c r="BQ340" s="96"/>
      <c r="BR340" s="96"/>
      <c r="BS340" s="96"/>
      <c r="BT340" s="96"/>
      <c r="BU340" s="96"/>
      <c r="BV340" s="96"/>
      <c r="BW340" s="96"/>
      <c r="BX340" s="96"/>
      <c r="BY340" s="96"/>
      <c r="BZ340" s="96"/>
      <c r="CA340" s="96"/>
      <c r="CB340" s="96"/>
      <c r="CC340" s="96"/>
      <c r="CD340" s="96"/>
      <c r="CE340" s="96"/>
      <c r="CF340" s="96"/>
      <c r="CG340" s="96"/>
      <c r="CH340" s="96"/>
      <c r="CI340" s="96"/>
      <c r="CJ340" s="96"/>
      <c r="CK340" s="96"/>
      <c r="CL340" s="96"/>
      <c r="CM340" s="96"/>
      <c r="CN340" s="96"/>
      <c r="CO340" s="96"/>
      <c r="CP340" s="96"/>
      <c r="CQ340" s="96"/>
      <c r="CR340" s="96"/>
      <c r="CS340" s="96"/>
      <c r="CT340" s="96"/>
      <c r="CU340" s="96"/>
      <c r="CV340" s="96"/>
      <c r="CW340" s="96"/>
      <c r="CX340" s="96"/>
      <c r="CY340" s="96"/>
      <c r="CZ340" s="96"/>
      <c r="DA340" s="96"/>
      <c r="DB340" s="96"/>
      <c r="DC340" s="96"/>
      <c r="DD340" s="96"/>
      <c r="DE340" s="96"/>
      <c r="DF340" s="96"/>
      <c r="DG340" s="96"/>
      <c r="DH340" s="96"/>
      <c r="DI340" s="96"/>
      <c r="DJ340" s="96"/>
      <c r="DK340" s="96"/>
      <c r="DL340" s="96"/>
      <c r="DM340" s="96"/>
      <c r="DN340" s="96"/>
      <c r="DO340" s="96"/>
      <c r="DP340" s="96"/>
      <c r="DQ340" s="96"/>
      <c r="DR340" s="96"/>
      <c r="DS340" s="96"/>
      <c r="DT340" s="96"/>
      <c r="DU340" s="96"/>
      <c r="DV340" s="96"/>
      <c r="DW340" s="96"/>
      <c r="DX340" s="96"/>
      <c r="DY340" s="96"/>
      <c r="DZ340" s="96"/>
      <c r="EA340" s="96"/>
      <c r="EB340" s="96"/>
      <c r="EC340" s="96"/>
      <c r="ED340" s="96"/>
      <c r="EE340" s="96"/>
      <c r="EF340" s="96"/>
      <c r="EG340" s="96"/>
      <c r="EH340" s="96"/>
      <c r="EI340" s="96"/>
      <c r="EJ340" s="96"/>
      <c r="EK340" s="96"/>
      <c r="EL340" s="96"/>
      <c r="EM340" s="96"/>
      <c r="EN340" s="96"/>
      <c r="EO340" s="96"/>
      <c r="EP340" s="96"/>
      <c r="EQ340" s="96"/>
      <c r="ER340" s="96"/>
      <c r="ES340" s="96"/>
      <c r="ET340" s="96"/>
      <c r="EU340" s="96"/>
      <c r="EV340" s="96"/>
      <c r="EW340" s="96"/>
      <c r="EX340" s="96"/>
      <c r="EY340" s="96"/>
      <c r="EZ340" s="96"/>
      <c r="FA340" s="96"/>
      <c r="FB340" s="96"/>
      <c r="FC340" s="96"/>
      <c r="FD340" s="96"/>
      <c r="FE340" s="96"/>
      <c r="FF340" s="96"/>
      <c r="FG340" s="96"/>
      <c r="FH340" s="96"/>
      <c r="FI340" s="96"/>
      <c r="FJ340" s="96"/>
      <c r="FK340" s="96"/>
      <c r="FL340" s="96"/>
      <c r="FM340" s="96"/>
      <c r="FN340" s="96"/>
      <c r="FO340" s="96"/>
      <c r="FP340" s="96"/>
      <c r="FQ340" s="96"/>
      <c r="FR340" s="96"/>
      <c r="FS340" s="96"/>
      <c r="FT340" s="96"/>
      <c r="FU340" s="96"/>
      <c r="FV340" s="96"/>
      <c r="FW340" s="96"/>
      <c r="FX340" s="96"/>
      <c r="FY340" s="96"/>
      <c r="FZ340" s="96"/>
      <c r="GA340" s="96"/>
      <c r="GB340" s="96"/>
      <c r="GC340" s="96"/>
      <c r="GD340" s="96"/>
      <c r="GE340" s="96"/>
      <c r="GF340" s="96"/>
      <c r="GG340" s="96"/>
      <c r="GH340" s="96"/>
      <c r="GI340" s="96"/>
      <c r="GJ340" s="96"/>
      <c r="GK340" s="96"/>
      <c r="GL340" s="96"/>
      <c r="GM340" s="96"/>
      <c r="GN340" s="96"/>
      <c r="GO340" s="96"/>
      <c r="GP340" s="96"/>
      <c r="GQ340" s="96"/>
      <c r="GR340" s="96"/>
      <c r="GS340" s="96"/>
      <c r="GT340" s="96"/>
      <c r="GU340" s="96"/>
      <c r="GV340" s="96"/>
      <c r="GW340" s="96"/>
      <c r="GX340" s="96"/>
      <c r="GY340" s="96"/>
      <c r="GZ340" s="96"/>
      <c r="HA340" s="96"/>
      <c r="HB340" s="96"/>
      <c r="HC340" s="96"/>
      <c r="HD340" s="96"/>
      <c r="HE340" s="96"/>
      <c r="HF340" s="96"/>
      <c r="HG340" s="96"/>
      <c r="HH340" s="96"/>
      <c r="HI340" s="96"/>
      <c r="HJ340" s="96"/>
      <c r="HK340" s="96"/>
      <c r="HL340" s="96"/>
      <c r="HM340" s="96"/>
      <c r="HN340" s="96"/>
      <c r="HO340" s="96"/>
      <c r="HP340" s="96"/>
      <c r="HQ340" s="96"/>
      <c r="HR340" s="96"/>
      <c r="HS340" s="96"/>
      <c r="HT340" s="96"/>
      <c r="HU340" s="96"/>
      <c r="HV340" s="96"/>
      <c r="HW340" s="96"/>
      <c r="HX340" s="96"/>
      <c r="HY340" s="96"/>
      <c r="HZ340" s="96"/>
      <c r="IA340" s="96"/>
      <c r="IB340" s="96"/>
      <c r="IC340" s="96"/>
      <c r="ID340" s="96"/>
      <c r="IE340" s="96"/>
      <c r="IF340" s="96"/>
      <c r="IG340" s="96"/>
      <c r="IH340" s="96"/>
      <c r="II340" s="96"/>
      <c r="IJ340" s="96"/>
      <c r="IK340" s="96"/>
      <c r="IL340" s="96"/>
      <c r="IM340" s="96"/>
      <c r="IN340" s="96"/>
      <c r="IO340" s="96"/>
      <c r="IP340" s="96"/>
      <c r="IQ340" s="96"/>
      <c r="IR340" s="96"/>
      <c r="IS340" s="96"/>
      <c r="IT340" s="96"/>
      <c r="IU340" s="96"/>
      <c r="IV340" s="96"/>
      <c r="IW340" s="96"/>
      <c r="IX340" s="96"/>
      <c r="IY340" s="96"/>
    </row>
    <row r="341" spans="1:259" s="91" customFormat="1" x14ac:dyDescent="0.25">
      <c r="W341" s="96"/>
      <c r="X341" s="96"/>
      <c r="Y341" s="96"/>
      <c r="Z341" s="96"/>
      <c r="AA341" s="96"/>
      <c r="AB341" s="96"/>
      <c r="AC341" s="96"/>
      <c r="AD341" s="96"/>
      <c r="AE341" s="96"/>
      <c r="AF341" s="96"/>
      <c r="AG341" s="96"/>
      <c r="AH341" s="96"/>
      <c r="AI341" s="96"/>
      <c r="AJ341" s="96"/>
      <c r="AK341" s="96"/>
      <c r="AL341" s="96"/>
      <c r="AM341" s="96"/>
      <c r="AN341" s="96"/>
      <c r="AO341" s="96"/>
      <c r="AP341" s="96"/>
      <c r="AQ341" s="96"/>
      <c r="AR341" s="96"/>
      <c r="AS341" s="96"/>
      <c r="AT341" s="96"/>
      <c r="AU341" s="96"/>
      <c r="AV341" s="96"/>
      <c r="AW341" s="96"/>
      <c r="AX341" s="96"/>
      <c r="AY341" s="96"/>
      <c r="AZ341" s="96"/>
      <c r="BA341" s="96"/>
      <c r="BB341" s="96"/>
      <c r="BC341" s="96"/>
      <c r="BD341" s="96"/>
      <c r="BE341" s="96"/>
      <c r="BF341" s="96"/>
      <c r="BG341" s="96"/>
      <c r="BH341" s="96"/>
      <c r="BI341" s="96"/>
      <c r="BJ341" s="96"/>
      <c r="BK341" s="96"/>
      <c r="BL341" s="96"/>
      <c r="BM341" s="96"/>
      <c r="BN341" s="96"/>
      <c r="BO341" s="96"/>
      <c r="BP341" s="96"/>
      <c r="BQ341" s="96"/>
      <c r="BR341" s="96"/>
      <c r="BS341" s="96"/>
      <c r="BT341" s="96"/>
      <c r="BU341" s="96"/>
      <c r="BV341" s="96"/>
      <c r="BW341" s="96"/>
      <c r="BX341" s="96"/>
      <c r="BY341" s="96"/>
      <c r="BZ341" s="96"/>
      <c r="CA341" s="96"/>
      <c r="CB341" s="96"/>
      <c r="CC341" s="96"/>
      <c r="CD341" s="96"/>
      <c r="CE341" s="96"/>
      <c r="CF341" s="96"/>
      <c r="CG341" s="96"/>
      <c r="CH341" s="96"/>
      <c r="CI341" s="96"/>
      <c r="CJ341" s="96"/>
      <c r="CK341" s="96"/>
      <c r="CL341" s="96"/>
      <c r="CM341" s="96"/>
      <c r="CN341" s="96"/>
      <c r="CO341" s="96"/>
      <c r="CP341" s="96"/>
      <c r="CQ341" s="96"/>
      <c r="CR341" s="96"/>
      <c r="CS341" s="96"/>
      <c r="CT341" s="96"/>
      <c r="CU341" s="96"/>
      <c r="CV341" s="96"/>
      <c r="CW341" s="96"/>
      <c r="CX341" s="96"/>
      <c r="CY341" s="96"/>
      <c r="CZ341" s="96"/>
      <c r="DA341" s="96"/>
      <c r="DB341" s="96"/>
      <c r="DC341" s="96"/>
      <c r="DD341" s="96"/>
      <c r="DE341" s="96"/>
      <c r="DF341" s="96"/>
      <c r="DG341" s="96"/>
      <c r="DH341" s="96"/>
      <c r="DI341" s="96"/>
      <c r="DJ341" s="96"/>
      <c r="DK341" s="96"/>
      <c r="DL341" s="96"/>
      <c r="DM341" s="96"/>
      <c r="DN341" s="96"/>
      <c r="DO341" s="96"/>
      <c r="DP341" s="96"/>
      <c r="DQ341" s="96"/>
      <c r="DR341" s="96"/>
      <c r="DS341" s="96"/>
      <c r="DT341" s="96"/>
      <c r="DU341" s="96"/>
      <c r="DV341" s="96"/>
      <c r="DW341" s="96"/>
      <c r="DX341" s="96"/>
      <c r="DY341" s="96"/>
      <c r="DZ341" s="96"/>
      <c r="EA341" s="96"/>
      <c r="EB341" s="96"/>
      <c r="EC341" s="96"/>
      <c r="ED341" s="96"/>
      <c r="EE341" s="96"/>
      <c r="EF341" s="96"/>
      <c r="EG341" s="96"/>
      <c r="EH341" s="96"/>
      <c r="EI341" s="96"/>
      <c r="EJ341" s="96"/>
      <c r="EK341" s="96"/>
      <c r="EL341" s="96"/>
      <c r="EM341" s="96"/>
      <c r="EN341" s="96"/>
      <c r="EO341" s="96"/>
      <c r="EP341" s="96"/>
      <c r="EQ341" s="96"/>
      <c r="ER341" s="96"/>
      <c r="ES341" s="96"/>
      <c r="ET341" s="96"/>
      <c r="EU341" s="96"/>
      <c r="EV341" s="96"/>
      <c r="EW341" s="96"/>
      <c r="EX341" s="96"/>
      <c r="EY341" s="96"/>
      <c r="EZ341" s="96"/>
      <c r="FA341" s="96"/>
      <c r="FB341" s="96"/>
      <c r="FC341" s="96"/>
      <c r="FD341" s="96"/>
      <c r="FE341" s="96"/>
      <c r="FF341" s="96"/>
      <c r="FG341" s="96"/>
      <c r="FH341" s="96"/>
      <c r="FI341" s="96"/>
      <c r="FJ341" s="96"/>
      <c r="FK341" s="96"/>
      <c r="FL341" s="96"/>
      <c r="FM341" s="96"/>
      <c r="FN341" s="96"/>
      <c r="FO341" s="96"/>
      <c r="FP341" s="96"/>
      <c r="FQ341" s="96"/>
      <c r="FR341" s="96"/>
      <c r="FS341" s="96"/>
      <c r="FT341" s="96"/>
      <c r="FU341" s="96"/>
      <c r="FV341" s="96"/>
      <c r="FW341" s="96"/>
      <c r="FX341" s="96"/>
      <c r="FY341" s="96"/>
      <c r="FZ341" s="96"/>
      <c r="GA341" s="96"/>
      <c r="GB341" s="96"/>
      <c r="GC341" s="96"/>
      <c r="GD341" s="96"/>
      <c r="GE341" s="96"/>
      <c r="GF341" s="96"/>
      <c r="GG341" s="96"/>
      <c r="GH341" s="96"/>
      <c r="GI341" s="96"/>
      <c r="GJ341" s="96"/>
      <c r="GK341" s="96"/>
      <c r="GL341" s="96"/>
      <c r="GM341" s="96"/>
      <c r="GN341" s="96"/>
      <c r="GO341" s="96"/>
      <c r="GP341" s="96"/>
      <c r="GQ341" s="96"/>
      <c r="GR341" s="96"/>
      <c r="GS341" s="96"/>
      <c r="GT341" s="96"/>
      <c r="GU341" s="96"/>
      <c r="GV341" s="96"/>
      <c r="GW341" s="96"/>
      <c r="GX341" s="96"/>
      <c r="GY341" s="96"/>
      <c r="GZ341" s="96"/>
      <c r="HA341" s="96"/>
      <c r="HB341" s="96"/>
      <c r="HC341" s="96"/>
      <c r="HD341" s="96"/>
      <c r="HE341" s="96"/>
      <c r="HF341" s="96"/>
      <c r="HG341" s="96"/>
      <c r="HH341" s="96"/>
      <c r="HI341" s="96"/>
      <c r="HJ341" s="96"/>
      <c r="HK341" s="96"/>
      <c r="HL341" s="96"/>
      <c r="HM341" s="96"/>
      <c r="HN341" s="96"/>
      <c r="HO341" s="96"/>
      <c r="HP341" s="96"/>
      <c r="HQ341" s="96"/>
      <c r="HR341" s="96"/>
      <c r="HS341" s="96"/>
      <c r="HT341" s="96"/>
      <c r="HU341" s="96"/>
      <c r="HV341" s="96"/>
      <c r="HW341" s="96"/>
      <c r="HX341" s="96"/>
      <c r="HY341" s="96"/>
      <c r="HZ341" s="96"/>
      <c r="IA341" s="96"/>
      <c r="IB341" s="96"/>
      <c r="IC341" s="96"/>
      <c r="ID341" s="96"/>
      <c r="IE341" s="96"/>
      <c r="IF341" s="96"/>
      <c r="IG341" s="96"/>
      <c r="IH341" s="96"/>
      <c r="II341" s="96"/>
      <c r="IJ341" s="96"/>
      <c r="IK341" s="96"/>
      <c r="IL341" s="96"/>
      <c r="IM341" s="96"/>
      <c r="IN341" s="96"/>
      <c r="IO341" s="96"/>
      <c r="IP341" s="96"/>
      <c r="IQ341" s="96"/>
      <c r="IR341" s="96"/>
      <c r="IS341" s="96"/>
      <c r="IT341" s="96"/>
      <c r="IU341" s="96"/>
      <c r="IV341" s="96"/>
      <c r="IW341" s="96"/>
      <c r="IX341" s="96"/>
      <c r="IY341" s="96"/>
    </row>
    <row r="342" spans="1:259" s="91" customFormat="1" x14ac:dyDescent="0.25">
      <c r="W342" s="96"/>
      <c r="X342" s="96"/>
      <c r="Y342" s="96"/>
      <c r="Z342" s="96"/>
      <c r="AA342" s="96"/>
      <c r="AB342" s="96"/>
      <c r="AC342" s="96"/>
      <c r="AD342" s="96"/>
      <c r="AE342" s="96"/>
      <c r="AF342" s="96"/>
      <c r="AG342" s="96"/>
      <c r="AH342" s="96"/>
      <c r="AI342" s="96"/>
      <c r="AJ342" s="96"/>
      <c r="AK342" s="96"/>
      <c r="AL342" s="96"/>
      <c r="AM342" s="96"/>
      <c r="AN342" s="96"/>
      <c r="AO342" s="96"/>
      <c r="AP342" s="96"/>
      <c r="AQ342" s="96"/>
      <c r="AR342" s="96"/>
      <c r="AS342" s="96"/>
      <c r="AT342" s="96"/>
      <c r="AU342" s="96"/>
      <c r="AV342" s="96"/>
      <c r="AW342" s="96"/>
      <c r="AX342" s="96"/>
      <c r="AY342" s="96"/>
      <c r="AZ342" s="96"/>
      <c r="BA342" s="96"/>
      <c r="BB342" s="96"/>
      <c r="BC342" s="96"/>
      <c r="BD342" s="96"/>
      <c r="BE342" s="96"/>
      <c r="BF342" s="96"/>
      <c r="BG342" s="96"/>
      <c r="BH342" s="96"/>
      <c r="BI342" s="96"/>
      <c r="BJ342" s="96"/>
      <c r="BK342" s="96"/>
      <c r="BL342" s="96"/>
      <c r="BM342" s="96"/>
      <c r="BN342" s="96"/>
      <c r="BO342" s="96"/>
      <c r="BP342" s="96"/>
      <c r="BQ342" s="96"/>
      <c r="BR342" s="96"/>
      <c r="BS342" s="96"/>
      <c r="BT342" s="96"/>
      <c r="BU342" s="96"/>
      <c r="BV342" s="96"/>
      <c r="BW342" s="96"/>
      <c r="BX342" s="96"/>
      <c r="BY342" s="96"/>
      <c r="BZ342" s="96"/>
      <c r="CA342" s="96"/>
      <c r="CB342" s="96"/>
      <c r="CC342" s="96"/>
      <c r="CD342" s="96"/>
      <c r="CE342" s="96"/>
      <c r="CF342" s="96"/>
      <c r="CG342" s="96"/>
      <c r="CH342" s="96"/>
      <c r="CI342" s="96"/>
      <c r="CJ342" s="96"/>
      <c r="CK342" s="96"/>
      <c r="CL342" s="96"/>
      <c r="CM342" s="96"/>
      <c r="CN342" s="96"/>
      <c r="CO342" s="96"/>
      <c r="CP342" s="96"/>
      <c r="CQ342" s="96"/>
      <c r="CR342" s="96"/>
      <c r="CS342" s="96"/>
      <c r="CT342" s="96"/>
      <c r="CU342" s="96"/>
      <c r="CV342" s="96"/>
      <c r="CW342" s="96"/>
      <c r="CX342" s="96"/>
      <c r="CY342" s="96"/>
      <c r="CZ342" s="96"/>
      <c r="DA342" s="96"/>
      <c r="DB342" s="96"/>
      <c r="DC342" s="96"/>
      <c r="DD342" s="96"/>
      <c r="DE342" s="96"/>
      <c r="DF342" s="96"/>
      <c r="DG342" s="96"/>
      <c r="DH342" s="96"/>
      <c r="DI342" s="96"/>
      <c r="DJ342" s="96"/>
      <c r="DK342" s="96"/>
      <c r="DL342" s="96"/>
      <c r="DM342" s="96"/>
      <c r="DN342" s="96"/>
      <c r="DO342" s="96"/>
      <c r="DP342" s="96"/>
      <c r="DQ342" s="96"/>
      <c r="DR342" s="96"/>
      <c r="DS342" s="96"/>
      <c r="DT342" s="96"/>
      <c r="DU342" s="96"/>
      <c r="DV342" s="96"/>
      <c r="DW342" s="96"/>
      <c r="DX342" s="96"/>
      <c r="DY342" s="96"/>
      <c r="DZ342" s="96"/>
      <c r="EA342" s="96"/>
      <c r="EB342" s="96"/>
      <c r="EC342" s="96"/>
      <c r="ED342" s="96"/>
      <c r="EE342" s="96"/>
      <c r="EF342" s="96"/>
      <c r="EG342" s="96"/>
      <c r="EH342" s="96"/>
      <c r="EI342" s="96"/>
      <c r="EJ342" s="96"/>
      <c r="EK342" s="96"/>
      <c r="EL342" s="96"/>
      <c r="EM342" s="96"/>
      <c r="EN342" s="96"/>
      <c r="EO342" s="96"/>
      <c r="EP342" s="96"/>
      <c r="EQ342" s="96"/>
      <c r="ER342" s="96"/>
      <c r="ES342" s="96"/>
      <c r="ET342" s="96"/>
      <c r="EU342" s="96"/>
      <c r="EV342" s="96"/>
      <c r="EW342" s="96"/>
      <c r="EX342" s="96"/>
      <c r="EY342" s="96"/>
      <c r="EZ342" s="96"/>
      <c r="FA342" s="96"/>
      <c r="FB342" s="96"/>
      <c r="FC342" s="96"/>
      <c r="FD342" s="96"/>
      <c r="FE342" s="96"/>
      <c r="FF342" s="96"/>
      <c r="FG342" s="96"/>
      <c r="FH342" s="96"/>
      <c r="FI342" s="96"/>
      <c r="FJ342" s="96"/>
      <c r="FK342" s="96"/>
      <c r="FL342" s="96"/>
      <c r="FM342" s="96"/>
      <c r="FN342" s="96"/>
      <c r="FO342" s="96"/>
      <c r="FP342" s="96"/>
      <c r="FQ342" s="96"/>
      <c r="FR342" s="96"/>
      <c r="FS342" s="96"/>
      <c r="FT342" s="96"/>
      <c r="FU342" s="96"/>
      <c r="FV342" s="96"/>
      <c r="FW342" s="96"/>
      <c r="FX342" s="96"/>
      <c r="FY342" s="96"/>
      <c r="FZ342" s="96"/>
      <c r="GA342" s="96"/>
      <c r="GB342" s="96"/>
      <c r="GC342" s="96"/>
      <c r="GD342" s="96"/>
      <c r="GE342" s="96"/>
      <c r="GF342" s="96"/>
      <c r="GG342" s="96"/>
      <c r="GH342" s="96"/>
      <c r="GI342" s="96"/>
      <c r="GJ342" s="96"/>
      <c r="GK342" s="96"/>
      <c r="GL342" s="96"/>
      <c r="GM342" s="96"/>
      <c r="GN342" s="96"/>
      <c r="GO342" s="96"/>
      <c r="GP342" s="96"/>
      <c r="GQ342" s="96"/>
      <c r="GR342" s="96"/>
      <c r="GS342" s="96"/>
      <c r="GT342" s="96"/>
      <c r="GU342" s="96"/>
      <c r="GV342" s="96"/>
      <c r="GW342" s="96"/>
      <c r="GX342" s="96"/>
      <c r="GY342" s="96"/>
      <c r="GZ342" s="96"/>
      <c r="HA342" s="96"/>
      <c r="HB342" s="96"/>
      <c r="HC342" s="96"/>
      <c r="HD342" s="96"/>
      <c r="HE342" s="96"/>
      <c r="HF342" s="96"/>
      <c r="HG342" s="96"/>
      <c r="HH342" s="96"/>
      <c r="HI342" s="96"/>
      <c r="HJ342" s="96"/>
      <c r="HK342" s="96"/>
      <c r="HL342" s="96"/>
      <c r="HM342" s="96"/>
      <c r="HN342" s="96"/>
      <c r="HO342" s="96"/>
      <c r="HP342" s="96"/>
      <c r="HQ342" s="96"/>
      <c r="HR342" s="96"/>
      <c r="HS342" s="96"/>
      <c r="HT342" s="96"/>
      <c r="HU342" s="96"/>
      <c r="HV342" s="96"/>
      <c r="HW342" s="96"/>
      <c r="HX342" s="96"/>
      <c r="HY342" s="96"/>
      <c r="HZ342" s="96"/>
      <c r="IA342" s="96"/>
      <c r="IB342" s="96"/>
      <c r="IC342" s="96"/>
      <c r="ID342" s="96"/>
      <c r="IE342" s="96"/>
      <c r="IF342" s="96"/>
      <c r="IG342" s="96"/>
      <c r="IH342" s="96"/>
      <c r="II342" s="96"/>
      <c r="IJ342" s="96"/>
      <c r="IK342" s="96"/>
      <c r="IL342" s="96"/>
      <c r="IM342" s="96"/>
      <c r="IN342" s="96"/>
      <c r="IO342" s="96"/>
      <c r="IP342" s="96"/>
      <c r="IQ342" s="96"/>
      <c r="IR342" s="96"/>
      <c r="IS342" s="96"/>
      <c r="IT342" s="96"/>
      <c r="IU342" s="96"/>
      <c r="IV342" s="96"/>
      <c r="IW342" s="96"/>
      <c r="IX342" s="96"/>
      <c r="IY342" s="96"/>
    </row>
  </sheetData>
  <autoFilter ref="B7:V339"/>
  <mergeCells count="4">
    <mergeCell ref="C5:F5"/>
    <mergeCell ref="B1:V1"/>
    <mergeCell ref="B2:V2"/>
    <mergeCell ref="G5:V5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6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X32"/>
  <sheetViews>
    <sheetView zoomScale="80" zoomScaleNormal="8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O11" sqref="O11"/>
    </sheetView>
  </sheetViews>
  <sheetFormatPr defaultColWidth="9.140625" defaultRowHeight="15" x14ac:dyDescent="0.25"/>
  <cols>
    <col min="1" max="1" width="42" style="5" customWidth="1"/>
    <col min="2" max="2" width="13.5703125" style="5" customWidth="1"/>
    <col min="3" max="3" width="12.28515625" style="5" customWidth="1"/>
    <col min="4" max="4" width="12.140625" style="5" customWidth="1"/>
    <col min="5" max="5" width="7.7109375" style="5" customWidth="1"/>
    <col min="6" max="6" width="15.28515625" style="5" hidden="1" customWidth="1"/>
    <col min="7" max="13" width="11.85546875" style="5" hidden="1" customWidth="1"/>
    <col min="14" max="14" width="14.5703125" style="5" customWidth="1"/>
    <col min="15" max="15" width="15.85546875" style="5" customWidth="1"/>
    <col min="16" max="16" width="18.5703125" style="5" customWidth="1"/>
    <col min="17" max="20" width="11.85546875" style="91" customWidth="1"/>
    <col min="21" max="21" width="11.85546875" style="5" customWidth="1"/>
    <col min="22" max="22" width="12.140625" style="5" bestFit="1" customWidth="1"/>
    <col min="23" max="16384" width="9.140625" style="5"/>
  </cols>
  <sheetData>
    <row r="1" spans="1:24" s="42" customFormat="1" ht="34.5" customHeight="1" x14ac:dyDescent="0.25">
      <c r="A1" s="650" t="str">
        <f>'1 уровень'!$C$1</f>
        <v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январь-октябрь  2020</v>
      </c>
      <c r="B1" s="651"/>
      <c r="C1" s="651"/>
      <c r="D1" s="651"/>
      <c r="E1" s="651"/>
      <c r="F1" s="651"/>
      <c r="G1" s="651"/>
      <c r="H1" s="651"/>
      <c r="I1" s="651"/>
      <c r="J1" s="651"/>
      <c r="K1" s="651"/>
      <c r="L1" s="651"/>
      <c r="M1" s="651"/>
      <c r="N1" s="651"/>
      <c r="O1" s="651"/>
      <c r="P1" s="651"/>
      <c r="Q1" s="651"/>
      <c r="R1" s="651"/>
      <c r="S1" s="651"/>
      <c r="T1" s="651"/>
      <c r="U1" s="651"/>
    </row>
    <row r="2" spans="1:24" ht="14.25" hidden="1" customHeight="1" x14ac:dyDescent="0.25">
      <c r="A2" s="90">
        <v>10</v>
      </c>
    </row>
    <row r="3" spans="1:24" ht="21" customHeight="1" thickBot="1" x14ac:dyDescent="0.3">
      <c r="A3" s="90"/>
    </row>
    <row r="4" spans="1:24" ht="15.75" customHeight="1" thickBot="1" x14ac:dyDescent="0.3">
      <c r="A4" s="25" t="s">
        <v>0</v>
      </c>
      <c r="B4" s="647" t="s">
        <v>56</v>
      </c>
      <c r="C4" s="648"/>
      <c r="D4" s="648"/>
      <c r="E4" s="649"/>
      <c r="F4" s="647" t="s">
        <v>55</v>
      </c>
      <c r="G4" s="652"/>
      <c r="H4" s="652"/>
      <c r="I4" s="652"/>
      <c r="J4" s="652"/>
      <c r="K4" s="652"/>
      <c r="L4" s="652"/>
      <c r="M4" s="652"/>
      <c r="N4" s="652"/>
      <c r="O4" s="652"/>
      <c r="P4" s="652"/>
      <c r="Q4" s="652"/>
      <c r="R4" s="652"/>
      <c r="S4" s="652"/>
      <c r="T4" s="652"/>
      <c r="U4" s="653"/>
    </row>
    <row r="5" spans="1:24" ht="135" customHeight="1" thickBot="1" x14ac:dyDescent="0.3">
      <c r="A5" s="26"/>
      <c r="B5" s="167" t="s">
        <v>137</v>
      </c>
      <c r="C5" s="167" t="str">
        <f>'2 уровень'!D6</f>
        <v>План 10 мес. 2020 г. (законченный случай)</v>
      </c>
      <c r="D5" s="168" t="s">
        <v>57</v>
      </c>
      <c r="E5" s="63" t="s">
        <v>33</v>
      </c>
      <c r="F5" s="187" t="s">
        <v>134</v>
      </c>
      <c r="G5" s="187" t="s">
        <v>135</v>
      </c>
      <c r="H5" s="187" t="s">
        <v>136</v>
      </c>
      <c r="I5" s="187" t="s">
        <v>143</v>
      </c>
      <c r="J5" s="187" t="s">
        <v>144</v>
      </c>
      <c r="K5" s="187" t="s">
        <v>145</v>
      </c>
      <c r="L5" s="187" t="s">
        <v>146</v>
      </c>
      <c r="M5" s="187" t="s">
        <v>147</v>
      </c>
      <c r="N5" s="187" t="s">
        <v>148</v>
      </c>
      <c r="O5" s="187" t="s">
        <v>151</v>
      </c>
      <c r="P5" s="187" t="str">
        <f>'1 уровень'!R6</f>
        <v>План 10 мес. 2020 г. (тыс.руб)</v>
      </c>
      <c r="Q5" s="180" t="s">
        <v>58</v>
      </c>
      <c r="R5" s="180" t="s">
        <v>84</v>
      </c>
      <c r="S5" s="180" t="s">
        <v>82</v>
      </c>
      <c r="T5" s="180" t="s">
        <v>83</v>
      </c>
      <c r="U5" s="63" t="s">
        <v>33</v>
      </c>
    </row>
    <row r="6" spans="1:24" s="13" customFormat="1" ht="15.75" thickBot="1" x14ac:dyDescent="0.3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/>
      <c r="G6" s="36"/>
      <c r="H6" s="36"/>
      <c r="I6" s="36"/>
      <c r="J6" s="36"/>
      <c r="K6" s="36"/>
      <c r="L6" s="36"/>
      <c r="M6" s="36"/>
      <c r="N6" s="36"/>
      <c r="O6" s="36"/>
      <c r="P6" s="254">
        <v>7</v>
      </c>
      <c r="Q6" s="254">
        <v>8</v>
      </c>
      <c r="R6" s="254"/>
      <c r="S6" s="254">
        <v>9</v>
      </c>
      <c r="T6" s="254">
        <v>10</v>
      </c>
      <c r="U6" s="36">
        <v>11</v>
      </c>
      <c r="V6" s="49"/>
    </row>
    <row r="7" spans="1:24" ht="17.25" customHeight="1" x14ac:dyDescent="0.25">
      <c r="A7" s="250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1"/>
      <c r="Q7" s="93"/>
      <c r="R7" s="93"/>
      <c r="S7" s="93"/>
      <c r="T7" s="93"/>
      <c r="U7" s="1"/>
    </row>
    <row r="8" spans="1:24" ht="43.5" x14ac:dyDescent="0.25">
      <c r="A8" s="122" t="s">
        <v>130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11"/>
      <c r="Q8" s="86"/>
      <c r="R8" s="86"/>
      <c r="S8" s="86"/>
      <c r="T8" s="86"/>
      <c r="U8" s="11"/>
    </row>
    <row r="9" spans="1:24" s="24" customFormat="1" ht="30" x14ac:dyDescent="0.25">
      <c r="A9" s="131" t="s">
        <v>74</v>
      </c>
      <c r="B9" s="298">
        <f>SUM(B10:B13)</f>
        <v>293</v>
      </c>
      <c r="C9" s="298">
        <f>SUM(C10:C13)</f>
        <v>210</v>
      </c>
      <c r="D9" s="298">
        <f>SUM(D10:D13)</f>
        <v>328</v>
      </c>
      <c r="E9" s="298">
        <f t="shared" ref="E9:E19" si="0">D9/C9*100</f>
        <v>156.1904761904762</v>
      </c>
      <c r="F9" s="281">
        <f>SUM(F10:F13)</f>
        <v>2244.8972899999999</v>
      </c>
      <c r="G9" s="281">
        <f>SUM(G10:G13)</f>
        <v>2244.8972899999999</v>
      </c>
      <c r="H9" s="281">
        <f>SUM(H10:H13)</f>
        <v>2244.8972899999999</v>
      </c>
      <c r="I9" s="281">
        <f t="shared" ref="I9:N9" si="1">SUM(I10:I13)</f>
        <v>561.22432249999997</v>
      </c>
      <c r="J9" s="281">
        <f t="shared" ref="J9:M9" si="2">SUM(J10:J13)</f>
        <v>561.22432249999997</v>
      </c>
      <c r="K9" s="281">
        <f t="shared" si="2"/>
        <v>561.22432249999997</v>
      </c>
      <c r="L9" s="281">
        <f t="shared" si="2"/>
        <v>561.22432249999997</v>
      </c>
      <c r="M9" s="281">
        <f t="shared" si="2"/>
        <v>561.22432249999997</v>
      </c>
      <c r="N9" s="281">
        <f t="shared" si="1"/>
        <v>1309.5234200000002</v>
      </c>
      <c r="O9" s="281">
        <f t="shared" ref="O9" si="3">SUM(O10:O13)</f>
        <v>1244.8532299999999</v>
      </c>
      <c r="P9" s="619">
        <f t="shared" ref="P9:T9" si="4">SUM(P10:P13)</f>
        <v>913.81714124999996</v>
      </c>
      <c r="Q9" s="281">
        <f t="shared" si="4"/>
        <v>1515.7815900000001</v>
      </c>
      <c r="R9" s="281">
        <f t="shared" si="4"/>
        <v>601.96444874999997</v>
      </c>
      <c r="S9" s="281">
        <f t="shared" si="4"/>
        <v>0</v>
      </c>
      <c r="T9" s="281">
        <f t="shared" si="4"/>
        <v>1515.7815900000001</v>
      </c>
      <c r="U9" s="298">
        <f t="shared" ref="U9:U19" si="5">Q9/P9*100</f>
        <v>165.87362192906338</v>
      </c>
      <c r="V9" s="49"/>
    </row>
    <row r="10" spans="1:24" s="24" customFormat="1" ht="59.25" customHeight="1" x14ac:dyDescent="0.25">
      <c r="A10" s="45" t="s">
        <v>43</v>
      </c>
      <c r="B10" s="298">
        <v>211</v>
      </c>
      <c r="C10" s="604">
        <f>ROUND(B10/7*5,0)</f>
        <v>151</v>
      </c>
      <c r="D10" s="298">
        <v>208</v>
      </c>
      <c r="E10" s="298">
        <f t="shared" si="0"/>
        <v>137.74834437086093</v>
      </c>
      <c r="F10" s="281">
        <v>1614.0158000000001</v>
      </c>
      <c r="G10" s="281">
        <v>1614.0158000000001</v>
      </c>
      <c r="H10" s="281">
        <v>1614.0158000000001</v>
      </c>
      <c r="I10" s="281">
        <v>403.50395000000003</v>
      </c>
      <c r="J10" s="281">
        <v>403.50395000000003</v>
      </c>
      <c r="K10" s="281">
        <v>403.50395000000003</v>
      </c>
      <c r="L10" s="281">
        <v>403.50395000000003</v>
      </c>
      <c r="M10" s="281">
        <v>403.50395000000003</v>
      </c>
      <c r="N10" s="281">
        <v>942.78180000000009</v>
      </c>
      <c r="O10" s="281">
        <v>896.06029000000001</v>
      </c>
      <c r="P10" s="604">
        <f>F10/12*$A$2+(G10-F10)/11*9+(H10-G10)/10*8+(I10-H10)/9*7+(J10-I10)/8*6+(K10-J10)/7*5+(L10-K10)/6*4+(M10-L10)/5*3+(N10-M10)/4*2+(O10-N10)/3*1</f>
        <v>657.56903833333331</v>
      </c>
      <c r="Q10" s="298">
        <f t="shared" ref="Q10:Q18" si="6">T10-S10</f>
        <v>1020.22075</v>
      </c>
      <c r="R10" s="298">
        <f t="shared" ref="R10:R20" si="7">Q10-P10</f>
        <v>362.65171166666664</v>
      </c>
      <c r="S10" s="298">
        <v>0</v>
      </c>
      <c r="T10" s="298">
        <v>1020.22075</v>
      </c>
      <c r="U10" s="298">
        <f t="shared" si="5"/>
        <v>155.15036300763785</v>
      </c>
      <c r="V10" s="5"/>
      <c r="W10" s="5"/>
      <c r="X10" s="5"/>
    </row>
    <row r="11" spans="1:24" s="24" customFormat="1" ht="38.1" customHeight="1" x14ac:dyDescent="0.25">
      <c r="A11" s="45" t="s">
        <v>44</v>
      </c>
      <c r="B11" s="298">
        <v>64</v>
      </c>
      <c r="C11" s="299">
        <f>ROUND(B11/7*5,0)</f>
        <v>46</v>
      </c>
      <c r="D11" s="298">
        <v>96</v>
      </c>
      <c r="E11" s="298">
        <f t="shared" si="0"/>
        <v>208.69565217391303</v>
      </c>
      <c r="F11" s="281">
        <v>293.17038000000002</v>
      </c>
      <c r="G11" s="281">
        <v>293.17038000000002</v>
      </c>
      <c r="H11" s="281">
        <v>293.17038000000002</v>
      </c>
      <c r="I11" s="281">
        <v>73.292595000000006</v>
      </c>
      <c r="J11" s="281">
        <v>73.292595000000006</v>
      </c>
      <c r="K11" s="281">
        <v>73.292595000000006</v>
      </c>
      <c r="L11" s="281">
        <v>73.292595000000006</v>
      </c>
      <c r="M11" s="281">
        <v>73.292595000000006</v>
      </c>
      <c r="N11" s="281">
        <v>172.30189000000001</v>
      </c>
      <c r="O11" s="281">
        <v>164.58688000000001</v>
      </c>
      <c r="P11" s="604">
        <f>F11/12*$A$2+(G11-F11)/11*9+(H11-G11)/10*8+(I11-H11)/9*7+(J11-I11)/8*6+(K11-J11)/7*5+(L11-K11)/6*4+(M11-L11)/5*3+(N11-M11)/4*2+(O11-N11)/3*1</f>
        <v>120.22557250000001</v>
      </c>
      <c r="Q11" s="298">
        <f t="shared" si="6"/>
        <v>251.09095999999997</v>
      </c>
      <c r="R11" s="298">
        <f t="shared" si="7"/>
        <v>130.86538749999994</v>
      </c>
      <c r="S11" s="298">
        <v>0</v>
      </c>
      <c r="T11" s="298">
        <v>251.09095999999997</v>
      </c>
      <c r="U11" s="298">
        <f t="shared" si="5"/>
        <v>208.84987675978829</v>
      </c>
      <c r="V11" s="5"/>
      <c r="W11" s="5"/>
      <c r="X11" s="5"/>
    </row>
    <row r="12" spans="1:24" s="24" customFormat="1" ht="43.5" customHeight="1" x14ac:dyDescent="0.25">
      <c r="A12" s="45" t="s">
        <v>64</v>
      </c>
      <c r="B12" s="298"/>
      <c r="C12" s="299">
        <f>ROUND(B12/12*$A$2,0)</f>
        <v>0</v>
      </c>
      <c r="D12" s="298"/>
      <c r="E12" s="298"/>
      <c r="F12" s="281"/>
      <c r="G12" s="281"/>
      <c r="H12" s="281"/>
      <c r="I12" s="281"/>
      <c r="J12" s="281"/>
      <c r="K12" s="281"/>
      <c r="L12" s="281"/>
      <c r="M12" s="281"/>
      <c r="N12" s="281">
        <v>0</v>
      </c>
      <c r="O12" s="281">
        <v>0</v>
      </c>
      <c r="P12" s="604">
        <f t="shared" ref="P12" si="8">F12/12*$A$2+(G12-F12)/11*8+(H12-G12)/10*7+(I12-H12)/9*6+(J12-I12)/8*5+(K12-J12)/7*4+(L12-K12)/6*3+(M12-L12)/5*2+(N12-M12)/4*1</f>
        <v>0</v>
      </c>
      <c r="Q12" s="298">
        <f t="shared" si="6"/>
        <v>0</v>
      </c>
      <c r="R12" s="298">
        <f t="shared" si="7"/>
        <v>0</v>
      </c>
      <c r="S12" s="298"/>
      <c r="T12" s="298"/>
      <c r="U12" s="298"/>
      <c r="V12" s="5"/>
      <c r="W12" s="5"/>
      <c r="X12" s="5"/>
    </row>
    <row r="13" spans="1:24" s="24" customFormat="1" ht="30" x14ac:dyDescent="0.25">
      <c r="A13" s="45" t="s">
        <v>65</v>
      </c>
      <c r="B13" s="298">
        <v>18</v>
      </c>
      <c r="C13" s="299">
        <f>ROUND(B13/7*5,0)</f>
        <v>13</v>
      </c>
      <c r="D13" s="298">
        <v>24</v>
      </c>
      <c r="E13" s="298">
        <f t="shared" si="0"/>
        <v>184.61538461538461</v>
      </c>
      <c r="F13" s="281">
        <v>337.71110999999996</v>
      </c>
      <c r="G13" s="281">
        <v>337.71110999999996</v>
      </c>
      <c r="H13" s="281">
        <v>337.71110999999996</v>
      </c>
      <c r="I13" s="281">
        <v>84.427777499999991</v>
      </c>
      <c r="J13" s="281">
        <v>84.427777499999991</v>
      </c>
      <c r="K13" s="281">
        <v>84.427777499999991</v>
      </c>
      <c r="L13" s="281">
        <v>84.427777499999991</v>
      </c>
      <c r="M13" s="281">
        <v>84.427777499999991</v>
      </c>
      <c r="N13" s="281">
        <v>194.43973</v>
      </c>
      <c r="O13" s="281">
        <v>184.20606000000001</v>
      </c>
      <c r="P13" s="604">
        <f>F13/12*$A$2+(G13-F13)/11*9+(H13-G13)/10*8+(I13-H13)/9*7+(J13-I13)/8*6+(K13-J13)/7*5+(L13-K13)/6*4+(M13-L13)/5*3+(N13-M13)/4*2+(O13-N13)/3*1</f>
        <v>136.02253041666665</v>
      </c>
      <c r="Q13" s="298">
        <f t="shared" si="6"/>
        <v>244.46987999999999</v>
      </c>
      <c r="R13" s="298">
        <f t="shared" si="7"/>
        <v>108.44734958333333</v>
      </c>
      <c r="S13" s="298">
        <v>0</v>
      </c>
      <c r="T13" s="298">
        <v>244.46987999999999</v>
      </c>
      <c r="U13" s="298">
        <f t="shared" si="5"/>
        <v>179.72749018205695</v>
      </c>
      <c r="V13" s="5"/>
      <c r="W13" s="5"/>
      <c r="X13" s="5"/>
    </row>
    <row r="14" spans="1:24" s="24" customFormat="1" ht="36" customHeight="1" x14ac:dyDescent="0.25">
      <c r="A14" s="131" t="s">
        <v>66</v>
      </c>
      <c r="B14" s="298">
        <f>B15+B17+B18</f>
        <v>405</v>
      </c>
      <c r="C14" s="298">
        <f t="shared" ref="C14:D14" si="9">C15+C17+C18</f>
        <v>289</v>
      </c>
      <c r="D14" s="298">
        <f t="shared" si="9"/>
        <v>570</v>
      </c>
      <c r="E14" s="298">
        <f t="shared" si="0"/>
        <v>197.2318339100346</v>
      </c>
      <c r="F14" s="298">
        <f t="shared" ref="F14:T14" si="10">F15+F17+F18</f>
        <v>2737.4762000000001</v>
      </c>
      <c r="G14" s="298">
        <f t="shared" ref="G14:H14" si="11">G15+G17+G18</f>
        <v>2737.4762000000001</v>
      </c>
      <c r="H14" s="298">
        <f t="shared" si="11"/>
        <v>2737.4762000000001</v>
      </c>
      <c r="I14" s="298">
        <f t="shared" ref="I14:N14" si="12">I15+I17+I18</f>
        <v>684.36905000000002</v>
      </c>
      <c r="J14" s="298">
        <f t="shared" ref="J14:M14" si="13">J15+J17+J18</f>
        <v>684.36905000000002</v>
      </c>
      <c r="K14" s="298">
        <f t="shared" si="13"/>
        <v>684.36905000000002</v>
      </c>
      <c r="L14" s="298">
        <f t="shared" si="13"/>
        <v>684.36905000000002</v>
      </c>
      <c r="M14" s="298">
        <f t="shared" si="13"/>
        <v>684.36905000000002</v>
      </c>
      <c r="N14" s="298">
        <f t="shared" si="12"/>
        <v>1596.86112</v>
      </c>
      <c r="O14" s="298">
        <f t="shared" ref="O14" si="14">O15+O17+O18</f>
        <v>1519.1672999999998</v>
      </c>
      <c r="P14" s="620">
        <f t="shared" si="10"/>
        <v>1114.7171449999998</v>
      </c>
      <c r="Q14" s="298">
        <f t="shared" si="10"/>
        <v>2057.3618800000004</v>
      </c>
      <c r="R14" s="298">
        <f t="shared" si="10"/>
        <v>942.64473500000042</v>
      </c>
      <c r="S14" s="298">
        <f t="shared" si="10"/>
        <v>0</v>
      </c>
      <c r="T14" s="298">
        <f t="shared" si="10"/>
        <v>2057.3618800000004</v>
      </c>
      <c r="U14" s="298">
        <f t="shared" si="5"/>
        <v>184.56358092527597</v>
      </c>
      <c r="V14" s="49"/>
    </row>
    <row r="15" spans="1:24" s="24" customFormat="1" ht="30" x14ac:dyDescent="0.25">
      <c r="A15" s="45" t="s">
        <v>62</v>
      </c>
      <c r="B15" s="298">
        <v>72</v>
      </c>
      <c r="C15" s="604">
        <f>ROUND(B15/7*5,0)</f>
        <v>51</v>
      </c>
      <c r="D15" s="298">
        <v>176</v>
      </c>
      <c r="E15" s="298">
        <f t="shared" si="0"/>
        <v>345.0980392156863</v>
      </c>
      <c r="F15" s="281">
        <v>249.37120000000002</v>
      </c>
      <c r="G15" s="281">
        <v>249.37120000000002</v>
      </c>
      <c r="H15" s="281">
        <v>249.37120000000002</v>
      </c>
      <c r="I15" s="281">
        <v>62.342799999999997</v>
      </c>
      <c r="J15" s="281">
        <v>62.342799999999997</v>
      </c>
      <c r="K15" s="281">
        <v>62.342799999999997</v>
      </c>
      <c r="L15" s="281">
        <v>62.342799999999997</v>
      </c>
      <c r="M15" s="281">
        <v>62.342799999999997</v>
      </c>
      <c r="N15" s="281">
        <v>144.51563999999999</v>
      </c>
      <c r="O15" s="281">
        <v>136.84268</v>
      </c>
      <c r="P15" s="604">
        <f>F15/12*$A$2+(G15-F15)/11*9+(H15-G15)/10*8+(I15-H15)/9*7+(J15-I15)/8*6+(K15-J15)/7*5+(L15-K15)/6*4+(M15-L15)/5*3+(N15-M15)/4*2+(O15-N15)/3*1</f>
        <v>100.87156666666665</v>
      </c>
      <c r="Q15" s="298">
        <f t="shared" si="6"/>
        <v>336.97250999999994</v>
      </c>
      <c r="R15" s="577">
        <f t="shared" si="7"/>
        <v>236.1009433333333</v>
      </c>
      <c r="S15" s="577">
        <v>0</v>
      </c>
      <c r="T15" s="577">
        <v>336.97250999999994</v>
      </c>
      <c r="U15" s="298">
        <f t="shared" si="5"/>
        <v>334.06094614703119</v>
      </c>
      <c r="V15" s="49"/>
    </row>
    <row r="16" spans="1:24" s="24" customFormat="1" ht="45" x14ac:dyDescent="0.25">
      <c r="A16" s="621" t="s">
        <v>89</v>
      </c>
      <c r="B16" s="298"/>
      <c r="C16" s="604"/>
      <c r="D16" s="298"/>
      <c r="E16" s="298"/>
      <c r="F16" s="281"/>
      <c r="G16" s="281"/>
      <c r="H16" s="281"/>
      <c r="I16" s="281"/>
      <c r="J16" s="281"/>
      <c r="K16" s="281"/>
      <c r="L16" s="281"/>
      <c r="M16" s="281"/>
      <c r="N16" s="281">
        <v>0</v>
      </c>
      <c r="O16" s="281">
        <v>0</v>
      </c>
      <c r="P16" s="604">
        <f t="shared" ref="P16" si="15">F16/12*$A$2+(G16-F16)/11*8+(H16-G16)/10*7+(I16-H16)/9*6+(J16-I16)/8*5+(K16-J16)/7*4+(L16-K16)/6*3+(M16-L16)/5*2+(N16-M16)/4*1</f>
        <v>0</v>
      </c>
      <c r="Q16" s="298"/>
      <c r="R16" s="577"/>
      <c r="S16" s="577"/>
      <c r="T16" s="577"/>
      <c r="U16" s="298"/>
      <c r="V16" s="49"/>
    </row>
    <row r="17" spans="1:23" s="24" customFormat="1" ht="60" x14ac:dyDescent="0.25">
      <c r="A17" s="45" t="s">
        <v>73</v>
      </c>
      <c r="B17" s="298">
        <v>278</v>
      </c>
      <c r="C17" s="299">
        <f t="shared" ref="C17:C18" si="16">ROUND(B17/7*5,0)</f>
        <v>199</v>
      </c>
      <c r="D17" s="298">
        <v>346</v>
      </c>
      <c r="E17" s="298">
        <f t="shared" si="0"/>
        <v>173.86934673366835</v>
      </c>
      <c r="F17" s="281">
        <v>2311.145</v>
      </c>
      <c r="G17" s="281">
        <v>2311.145</v>
      </c>
      <c r="H17" s="281">
        <v>2311.145</v>
      </c>
      <c r="I17" s="281">
        <v>577.78625</v>
      </c>
      <c r="J17" s="281">
        <v>577.78625</v>
      </c>
      <c r="K17" s="281">
        <v>577.78625</v>
      </c>
      <c r="L17" s="281">
        <v>577.78625</v>
      </c>
      <c r="M17" s="281">
        <v>577.78625</v>
      </c>
      <c r="N17" s="281">
        <v>1349.70868</v>
      </c>
      <c r="O17" s="281">
        <v>1284.9966199999999</v>
      </c>
      <c r="P17" s="604">
        <f t="shared" ref="P17:P18" si="17">F17/12*$A$2+(G17-F17)/11*9+(H17-G17)/10*8+(I17-H17)/9*7+(J17-I17)/8*6+(K17-J17)/7*5+(L17-K17)/6*4+(M17-L17)/5*3+(N17-M17)/4*2+(O17-N17)/3*1</f>
        <v>942.17677833333323</v>
      </c>
      <c r="Q17" s="298">
        <f t="shared" si="6"/>
        <v>1636.4286700000002</v>
      </c>
      <c r="R17" s="298">
        <f t="shared" si="7"/>
        <v>694.25189166666701</v>
      </c>
      <c r="S17" s="298">
        <v>0</v>
      </c>
      <c r="T17" s="298">
        <v>1636.4286700000002</v>
      </c>
      <c r="U17" s="298">
        <f t="shared" si="5"/>
        <v>173.68594807598274</v>
      </c>
      <c r="V17" s="49"/>
    </row>
    <row r="18" spans="1:23" s="24" customFormat="1" ht="45.75" thickBot="1" x14ac:dyDescent="0.3">
      <c r="A18" s="45" t="s">
        <v>63</v>
      </c>
      <c r="B18" s="298">
        <v>55</v>
      </c>
      <c r="C18" s="299">
        <f t="shared" si="16"/>
        <v>39</v>
      </c>
      <c r="D18" s="298">
        <v>48</v>
      </c>
      <c r="E18" s="298">
        <f t="shared" si="0"/>
        <v>123.07692307692308</v>
      </c>
      <c r="F18" s="281">
        <v>176.96</v>
      </c>
      <c r="G18" s="281">
        <v>176.96</v>
      </c>
      <c r="H18" s="281">
        <v>176.96</v>
      </c>
      <c r="I18" s="281">
        <v>44.24</v>
      </c>
      <c r="J18" s="281">
        <v>44.24</v>
      </c>
      <c r="K18" s="281">
        <v>44.24</v>
      </c>
      <c r="L18" s="281">
        <v>44.24</v>
      </c>
      <c r="M18" s="281">
        <v>44.24</v>
      </c>
      <c r="N18" s="281">
        <v>102.63679999999999</v>
      </c>
      <c r="O18" s="281">
        <v>97.328000000000003</v>
      </c>
      <c r="P18" s="604">
        <f t="shared" si="17"/>
        <v>71.668800000000005</v>
      </c>
      <c r="Q18" s="298">
        <f t="shared" si="6"/>
        <v>83.960700000000017</v>
      </c>
      <c r="R18" s="298">
        <f t="shared" si="7"/>
        <v>12.291900000000012</v>
      </c>
      <c r="S18" s="298">
        <v>0</v>
      </c>
      <c r="T18" s="298">
        <v>83.960700000000017</v>
      </c>
      <c r="U18" s="298">
        <f t="shared" si="5"/>
        <v>117.15097783135759</v>
      </c>
      <c r="V18" s="49"/>
    </row>
    <row r="19" spans="1:23" s="24" customFormat="1" ht="27" customHeight="1" thickBot="1" x14ac:dyDescent="0.3">
      <c r="A19" s="115" t="s">
        <v>3</v>
      </c>
      <c r="B19" s="345">
        <f>B14+B9</f>
        <v>698</v>
      </c>
      <c r="C19" s="345">
        <f>C14+C9</f>
        <v>499</v>
      </c>
      <c r="D19" s="345">
        <f>D14+D9</f>
        <v>898</v>
      </c>
      <c r="E19" s="345">
        <f t="shared" si="0"/>
        <v>179.95991983967937</v>
      </c>
      <c r="F19" s="438">
        <f>F14+F9</f>
        <v>4982.3734899999999</v>
      </c>
      <c r="G19" s="438">
        <f>G14+G9</f>
        <v>4982.3734899999999</v>
      </c>
      <c r="H19" s="438">
        <f>H14+H9</f>
        <v>4982.3734899999999</v>
      </c>
      <c r="I19" s="438">
        <f t="shared" ref="I19:N19" si="18">I14+I9</f>
        <v>1245.5933725</v>
      </c>
      <c r="J19" s="438">
        <f t="shared" si="18"/>
        <v>1245.5933725</v>
      </c>
      <c r="K19" s="438">
        <f t="shared" si="18"/>
        <v>1245.5933725</v>
      </c>
      <c r="L19" s="438">
        <f t="shared" si="18"/>
        <v>1245.5933725</v>
      </c>
      <c r="M19" s="438">
        <f t="shared" si="18"/>
        <v>1245.5933725</v>
      </c>
      <c r="N19" s="438">
        <f t="shared" si="18"/>
        <v>2906.38454</v>
      </c>
      <c r="O19" s="438">
        <f t="shared" ref="O19" si="19">O14+O9</f>
        <v>2764.0205299999998</v>
      </c>
      <c r="P19" s="438">
        <f t="shared" ref="P19:T19" si="20">P14+P9</f>
        <v>2028.5342862499997</v>
      </c>
      <c r="Q19" s="438">
        <f t="shared" si="20"/>
        <v>3573.1434700000004</v>
      </c>
      <c r="R19" s="438">
        <f t="shared" si="20"/>
        <v>1544.6091837500003</v>
      </c>
      <c r="S19" s="438">
        <f t="shared" si="20"/>
        <v>0</v>
      </c>
      <c r="T19" s="438">
        <f t="shared" si="20"/>
        <v>3573.1434700000004</v>
      </c>
      <c r="U19" s="623">
        <f t="shared" si="5"/>
        <v>176.14410040884272</v>
      </c>
      <c r="V19" s="49"/>
    </row>
    <row r="20" spans="1:23" x14ac:dyDescent="0.25">
      <c r="A20" s="247" t="s">
        <v>12</v>
      </c>
      <c r="B20" s="578"/>
      <c r="C20" s="578"/>
      <c r="D20" s="578"/>
      <c r="E20" s="578"/>
      <c r="F20" s="579"/>
      <c r="G20" s="579"/>
      <c r="H20" s="579"/>
      <c r="I20" s="579"/>
      <c r="J20" s="579"/>
      <c r="K20" s="579"/>
      <c r="L20" s="579"/>
      <c r="M20" s="579"/>
      <c r="N20" s="579"/>
      <c r="O20" s="579"/>
      <c r="P20" s="579"/>
      <c r="Q20" s="579"/>
      <c r="R20" s="579">
        <f t="shared" si="7"/>
        <v>0</v>
      </c>
      <c r="S20" s="579"/>
      <c r="T20" s="579"/>
      <c r="U20" s="579"/>
      <c r="V20" s="49"/>
      <c r="W20" s="24"/>
    </row>
    <row r="21" spans="1:23" s="6" customFormat="1" ht="30" x14ac:dyDescent="0.25">
      <c r="A21" s="207" t="s">
        <v>74</v>
      </c>
      <c r="B21" s="580">
        <f t="shared" ref="B21:U21" si="21">B9</f>
        <v>293</v>
      </c>
      <c r="C21" s="580">
        <f t="shared" si="21"/>
        <v>210</v>
      </c>
      <c r="D21" s="580">
        <f t="shared" si="21"/>
        <v>328</v>
      </c>
      <c r="E21" s="580">
        <f t="shared" si="21"/>
        <v>156.1904761904762</v>
      </c>
      <c r="F21" s="580">
        <f t="shared" si="21"/>
        <v>2244.8972899999999</v>
      </c>
      <c r="G21" s="580">
        <f t="shared" ref="G21:H21" si="22">G9</f>
        <v>2244.8972899999999</v>
      </c>
      <c r="H21" s="580">
        <f t="shared" si="22"/>
        <v>2244.8972899999999</v>
      </c>
      <c r="I21" s="580">
        <f t="shared" ref="I21:N21" si="23">I9</f>
        <v>561.22432249999997</v>
      </c>
      <c r="J21" s="580">
        <f t="shared" si="23"/>
        <v>561.22432249999997</v>
      </c>
      <c r="K21" s="580">
        <f t="shared" si="23"/>
        <v>561.22432249999997</v>
      </c>
      <c r="L21" s="580">
        <f t="shared" si="23"/>
        <v>561.22432249999997</v>
      </c>
      <c r="M21" s="580">
        <f t="shared" si="23"/>
        <v>561.22432249999997</v>
      </c>
      <c r="N21" s="580">
        <f t="shared" si="23"/>
        <v>1309.5234200000002</v>
      </c>
      <c r="O21" s="580">
        <f t="shared" ref="O21" si="24">O9</f>
        <v>1244.8532299999999</v>
      </c>
      <c r="P21" s="580">
        <f t="shared" si="21"/>
        <v>913.81714124999996</v>
      </c>
      <c r="Q21" s="580">
        <f t="shared" si="21"/>
        <v>1515.7815900000001</v>
      </c>
      <c r="R21" s="580">
        <f t="shared" si="21"/>
        <v>601.96444874999997</v>
      </c>
      <c r="S21" s="580">
        <f t="shared" si="21"/>
        <v>0</v>
      </c>
      <c r="T21" s="580">
        <f t="shared" si="21"/>
        <v>1515.7815900000001</v>
      </c>
      <c r="U21" s="580">
        <f t="shared" si="21"/>
        <v>165.87362192906338</v>
      </c>
      <c r="V21" s="49"/>
      <c r="W21" s="24"/>
    </row>
    <row r="22" spans="1:23" s="6" customFormat="1" ht="30" x14ac:dyDescent="0.25">
      <c r="A22" s="204" t="s">
        <v>43</v>
      </c>
      <c r="B22" s="580">
        <f t="shared" ref="B22:U22" si="25">B10</f>
        <v>211</v>
      </c>
      <c r="C22" s="580">
        <f t="shared" si="25"/>
        <v>151</v>
      </c>
      <c r="D22" s="580">
        <f t="shared" si="25"/>
        <v>208</v>
      </c>
      <c r="E22" s="580">
        <f t="shared" si="25"/>
        <v>137.74834437086093</v>
      </c>
      <c r="F22" s="580">
        <f t="shared" si="25"/>
        <v>1614.0158000000001</v>
      </c>
      <c r="G22" s="580">
        <f t="shared" ref="G22:H22" si="26">G10</f>
        <v>1614.0158000000001</v>
      </c>
      <c r="H22" s="580">
        <f t="shared" si="26"/>
        <v>1614.0158000000001</v>
      </c>
      <c r="I22" s="580">
        <f t="shared" ref="I22:N22" si="27">I10</f>
        <v>403.50395000000003</v>
      </c>
      <c r="J22" s="580">
        <f t="shared" si="27"/>
        <v>403.50395000000003</v>
      </c>
      <c r="K22" s="580">
        <f t="shared" si="27"/>
        <v>403.50395000000003</v>
      </c>
      <c r="L22" s="580">
        <f t="shared" si="27"/>
        <v>403.50395000000003</v>
      </c>
      <c r="M22" s="580">
        <f t="shared" si="27"/>
        <v>403.50395000000003</v>
      </c>
      <c r="N22" s="580">
        <f t="shared" si="27"/>
        <v>942.78180000000009</v>
      </c>
      <c r="O22" s="580">
        <f t="shared" ref="O22" si="28">O10</f>
        <v>896.06029000000001</v>
      </c>
      <c r="P22" s="580">
        <f t="shared" si="25"/>
        <v>657.56903833333331</v>
      </c>
      <c r="Q22" s="580">
        <f t="shared" si="25"/>
        <v>1020.22075</v>
      </c>
      <c r="R22" s="580">
        <f t="shared" si="25"/>
        <v>362.65171166666664</v>
      </c>
      <c r="S22" s="580">
        <f t="shared" si="25"/>
        <v>0</v>
      </c>
      <c r="T22" s="580">
        <f t="shared" si="25"/>
        <v>1020.22075</v>
      </c>
      <c r="U22" s="580">
        <f t="shared" si="25"/>
        <v>155.15036300763785</v>
      </c>
      <c r="V22" s="49"/>
      <c r="W22" s="24"/>
    </row>
    <row r="23" spans="1:23" s="6" customFormat="1" ht="30" x14ac:dyDescent="0.25">
      <c r="A23" s="204" t="s">
        <v>44</v>
      </c>
      <c r="B23" s="580">
        <f t="shared" ref="B23:U23" si="29">B11</f>
        <v>64</v>
      </c>
      <c r="C23" s="580">
        <f t="shared" si="29"/>
        <v>46</v>
      </c>
      <c r="D23" s="580">
        <f t="shared" si="29"/>
        <v>96</v>
      </c>
      <c r="E23" s="580">
        <f t="shared" si="29"/>
        <v>208.69565217391303</v>
      </c>
      <c r="F23" s="580">
        <f t="shared" si="29"/>
        <v>293.17038000000002</v>
      </c>
      <c r="G23" s="580">
        <f t="shared" ref="G23:H23" si="30">G11</f>
        <v>293.17038000000002</v>
      </c>
      <c r="H23" s="580">
        <f t="shared" si="30"/>
        <v>293.17038000000002</v>
      </c>
      <c r="I23" s="580">
        <f t="shared" ref="I23:N23" si="31">I11</f>
        <v>73.292595000000006</v>
      </c>
      <c r="J23" s="580">
        <f t="shared" si="31"/>
        <v>73.292595000000006</v>
      </c>
      <c r="K23" s="580">
        <f t="shared" si="31"/>
        <v>73.292595000000006</v>
      </c>
      <c r="L23" s="580">
        <f t="shared" si="31"/>
        <v>73.292595000000006</v>
      </c>
      <c r="M23" s="580">
        <f t="shared" si="31"/>
        <v>73.292595000000006</v>
      </c>
      <c r="N23" s="580">
        <f t="shared" si="31"/>
        <v>172.30189000000001</v>
      </c>
      <c r="O23" s="580">
        <f t="shared" ref="O23" si="32">O11</f>
        <v>164.58688000000001</v>
      </c>
      <c r="P23" s="580">
        <f t="shared" si="29"/>
        <v>120.22557250000001</v>
      </c>
      <c r="Q23" s="580">
        <f t="shared" si="29"/>
        <v>251.09095999999997</v>
      </c>
      <c r="R23" s="580">
        <f t="shared" si="29"/>
        <v>130.86538749999994</v>
      </c>
      <c r="S23" s="580">
        <f t="shared" si="29"/>
        <v>0</v>
      </c>
      <c r="T23" s="580">
        <f t="shared" si="29"/>
        <v>251.09095999999997</v>
      </c>
      <c r="U23" s="580">
        <f t="shared" si="29"/>
        <v>208.84987675978829</v>
      </c>
      <c r="V23" s="49"/>
      <c r="W23" s="24"/>
    </row>
    <row r="24" spans="1:23" s="6" customFormat="1" ht="45" x14ac:dyDescent="0.25">
      <c r="A24" s="204" t="s">
        <v>64</v>
      </c>
      <c r="B24" s="580">
        <f t="shared" ref="B24:U24" si="33">B12</f>
        <v>0</v>
      </c>
      <c r="C24" s="580">
        <f t="shared" si="33"/>
        <v>0</v>
      </c>
      <c r="D24" s="580">
        <f t="shared" si="33"/>
        <v>0</v>
      </c>
      <c r="E24" s="580">
        <f t="shared" si="33"/>
        <v>0</v>
      </c>
      <c r="F24" s="580">
        <f t="shared" si="33"/>
        <v>0</v>
      </c>
      <c r="G24" s="580">
        <f t="shared" ref="G24:H24" si="34">G12</f>
        <v>0</v>
      </c>
      <c r="H24" s="580">
        <f t="shared" si="34"/>
        <v>0</v>
      </c>
      <c r="I24" s="580">
        <f t="shared" ref="I24:N24" si="35">I12</f>
        <v>0</v>
      </c>
      <c r="J24" s="580">
        <f t="shared" si="35"/>
        <v>0</v>
      </c>
      <c r="K24" s="580">
        <f t="shared" si="35"/>
        <v>0</v>
      </c>
      <c r="L24" s="580">
        <f t="shared" si="35"/>
        <v>0</v>
      </c>
      <c r="M24" s="580">
        <f t="shared" si="35"/>
        <v>0</v>
      </c>
      <c r="N24" s="580">
        <f t="shared" si="35"/>
        <v>0</v>
      </c>
      <c r="O24" s="580">
        <f t="shared" ref="O24" si="36">O12</f>
        <v>0</v>
      </c>
      <c r="P24" s="580">
        <f t="shared" si="33"/>
        <v>0</v>
      </c>
      <c r="Q24" s="580">
        <f t="shared" si="33"/>
        <v>0</v>
      </c>
      <c r="R24" s="580">
        <f t="shared" si="33"/>
        <v>0</v>
      </c>
      <c r="S24" s="580">
        <f t="shared" si="33"/>
        <v>0</v>
      </c>
      <c r="T24" s="580">
        <f t="shared" si="33"/>
        <v>0</v>
      </c>
      <c r="U24" s="580">
        <f t="shared" si="33"/>
        <v>0</v>
      </c>
      <c r="V24" s="49"/>
      <c r="W24" s="24"/>
    </row>
    <row r="25" spans="1:23" s="6" customFormat="1" ht="30" x14ac:dyDescent="0.25">
      <c r="A25" s="204" t="s">
        <v>65</v>
      </c>
      <c r="B25" s="580">
        <f t="shared" ref="B25:U25" si="37">B13</f>
        <v>18</v>
      </c>
      <c r="C25" s="580">
        <f t="shared" si="37"/>
        <v>13</v>
      </c>
      <c r="D25" s="580">
        <f t="shared" si="37"/>
        <v>24</v>
      </c>
      <c r="E25" s="580">
        <f t="shared" si="37"/>
        <v>184.61538461538461</v>
      </c>
      <c r="F25" s="580">
        <f t="shared" si="37"/>
        <v>337.71110999999996</v>
      </c>
      <c r="G25" s="580">
        <f t="shared" ref="G25:H25" si="38">G13</f>
        <v>337.71110999999996</v>
      </c>
      <c r="H25" s="580">
        <f t="shared" si="38"/>
        <v>337.71110999999996</v>
      </c>
      <c r="I25" s="580">
        <f t="shared" ref="I25:N25" si="39">I13</f>
        <v>84.427777499999991</v>
      </c>
      <c r="J25" s="580">
        <f t="shared" si="39"/>
        <v>84.427777499999991</v>
      </c>
      <c r="K25" s="580">
        <f t="shared" si="39"/>
        <v>84.427777499999991</v>
      </c>
      <c r="L25" s="580">
        <f t="shared" si="39"/>
        <v>84.427777499999991</v>
      </c>
      <c r="M25" s="580">
        <f t="shared" si="39"/>
        <v>84.427777499999991</v>
      </c>
      <c r="N25" s="580">
        <f t="shared" si="39"/>
        <v>194.43973</v>
      </c>
      <c r="O25" s="580">
        <f t="shared" ref="O25" si="40">O13</f>
        <v>184.20606000000001</v>
      </c>
      <c r="P25" s="580">
        <f t="shared" si="37"/>
        <v>136.02253041666665</v>
      </c>
      <c r="Q25" s="580">
        <f t="shared" si="37"/>
        <v>244.46987999999999</v>
      </c>
      <c r="R25" s="580">
        <f t="shared" si="37"/>
        <v>108.44734958333333</v>
      </c>
      <c r="S25" s="580">
        <f t="shared" si="37"/>
        <v>0</v>
      </c>
      <c r="T25" s="580">
        <f t="shared" si="37"/>
        <v>244.46987999999999</v>
      </c>
      <c r="U25" s="580">
        <f t="shared" si="37"/>
        <v>179.72749018205695</v>
      </c>
      <c r="V25" s="49"/>
      <c r="W25" s="24"/>
    </row>
    <row r="26" spans="1:23" s="6" customFormat="1" ht="30" x14ac:dyDescent="0.25">
      <c r="A26" s="207" t="s">
        <v>66</v>
      </c>
      <c r="B26" s="580">
        <f t="shared" ref="B26:U26" si="41">B14</f>
        <v>405</v>
      </c>
      <c r="C26" s="580">
        <f t="shared" si="41"/>
        <v>289</v>
      </c>
      <c r="D26" s="580">
        <f t="shared" si="41"/>
        <v>570</v>
      </c>
      <c r="E26" s="580">
        <f t="shared" si="41"/>
        <v>197.2318339100346</v>
      </c>
      <c r="F26" s="580">
        <f t="shared" si="41"/>
        <v>2737.4762000000001</v>
      </c>
      <c r="G26" s="580">
        <f t="shared" ref="G26:H26" si="42">G14</f>
        <v>2737.4762000000001</v>
      </c>
      <c r="H26" s="580">
        <f t="shared" si="42"/>
        <v>2737.4762000000001</v>
      </c>
      <c r="I26" s="580">
        <f t="shared" ref="I26:N26" si="43">I14</f>
        <v>684.36905000000002</v>
      </c>
      <c r="J26" s="580">
        <f t="shared" si="43"/>
        <v>684.36905000000002</v>
      </c>
      <c r="K26" s="580">
        <f t="shared" si="43"/>
        <v>684.36905000000002</v>
      </c>
      <c r="L26" s="580">
        <f t="shared" si="43"/>
        <v>684.36905000000002</v>
      </c>
      <c r="M26" s="580">
        <f t="shared" si="43"/>
        <v>684.36905000000002</v>
      </c>
      <c r="N26" s="580">
        <f t="shared" si="43"/>
        <v>1596.86112</v>
      </c>
      <c r="O26" s="580">
        <f t="shared" ref="O26" si="44">O14</f>
        <v>1519.1672999999998</v>
      </c>
      <c r="P26" s="580">
        <f t="shared" si="41"/>
        <v>1114.7171449999998</v>
      </c>
      <c r="Q26" s="580">
        <f t="shared" si="41"/>
        <v>2057.3618800000004</v>
      </c>
      <c r="R26" s="580">
        <f t="shared" si="41"/>
        <v>942.64473500000042</v>
      </c>
      <c r="S26" s="580">
        <f t="shared" si="41"/>
        <v>0</v>
      </c>
      <c r="T26" s="580">
        <f t="shared" si="41"/>
        <v>2057.3618800000004</v>
      </c>
      <c r="U26" s="580">
        <f t="shared" si="41"/>
        <v>184.56358092527597</v>
      </c>
      <c r="V26" s="49"/>
      <c r="W26" s="24"/>
    </row>
    <row r="27" spans="1:23" s="6" customFormat="1" ht="30" x14ac:dyDescent="0.25">
      <c r="A27" s="204" t="s">
        <v>62</v>
      </c>
      <c r="B27" s="580">
        <f t="shared" ref="B27:U27" si="45">B15</f>
        <v>72</v>
      </c>
      <c r="C27" s="580">
        <f t="shared" si="45"/>
        <v>51</v>
      </c>
      <c r="D27" s="580">
        <f t="shared" si="45"/>
        <v>176</v>
      </c>
      <c r="E27" s="580">
        <f t="shared" si="45"/>
        <v>345.0980392156863</v>
      </c>
      <c r="F27" s="580">
        <f t="shared" si="45"/>
        <v>249.37120000000002</v>
      </c>
      <c r="G27" s="580">
        <f t="shared" ref="G27:H27" si="46">G15</f>
        <v>249.37120000000002</v>
      </c>
      <c r="H27" s="580">
        <f t="shared" si="46"/>
        <v>249.37120000000002</v>
      </c>
      <c r="I27" s="580">
        <f t="shared" ref="I27:N27" si="47">I15</f>
        <v>62.342799999999997</v>
      </c>
      <c r="J27" s="580">
        <f t="shared" si="47"/>
        <v>62.342799999999997</v>
      </c>
      <c r="K27" s="580">
        <f t="shared" si="47"/>
        <v>62.342799999999997</v>
      </c>
      <c r="L27" s="580">
        <f t="shared" si="47"/>
        <v>62.342799999999997</v>
      </c>
      <c r="M27" s="580">
        <f t="shared" si="47"/>
        <v>62.342799999999997</v>
      </c>
      <c r="N27" s="580">
        <f t="shared" si="47"/>
        <v>144.51563999999999</v>
      </c>
      <c r="O27" s="580">
        <f t="shared" ref="O27" si="48">O15</f>
        <v>136.84268</v>
      </c>
      <c r="P27" s="580">
        <f t="shared" si="45"/>
        <v>100.87156666666665</v>
      </c>
      <c r="Q27" s="580">
        <f t="shared" si="45"/>
        <v>336.97250999999994</v>
      </c>
      <c r="R27" s="580">
        <f t="shared" si="45"/>
        <v>236.1009433333333</v>
      </c>
      <c r="S27" s="580">
        <f t="shared" si="45"/>
        <v>0</v>
      </c>
      <c r="T27" s="580">
        <f t="shared" si="45"/>
        <v>336.97250999999994</v>
      </c>
      <c r="U27" s="580">
        <f t="shared" si="45"/>
        <v>334.06094614703119</v>
      </c>
      <c r="V27" s="49"/>
      <c r="W27" s="24"/>
    </row>
    <row r="28" spans="1:23" s="6" customFormat="1" ht="45" x14ac:dyDescent="0.25">
      <c r="A28" s="204" t="s">
        <v>89</v>
      </c>
      <c r="B28" s="580">
        <f t="shared" ref="B28:U28" si="49">B16</f>
        <v>0</v>
      </c>
      <c r="C28" s="580">
        <f t="shared" si="49"/>
        <v>0</v>
      </c>
      <c r="D28" s="580">
        <f t="shared" si="49"/>
        <v>0</v>
      </c>
      <c r="E28" s="580">
        <f t="shared" si="49"/>
        <v>0</v>
      </c>
      <c r="F28" s="580">
        <f t="shared" si="49"/>
        <v>0</v>
      </c>
      <c r="G28" s="580">
        <f t="shared" ref="G28:H28" si="50">G16</f>
        <v>0</v>
      </c>
      <c r="H28" s="580">
        <f t="shared" si="50"/>
        <v>0</v>
      </c>
      <c r="I28" s="580">
        <f t="shared" ref="I28:N28" si="51">I16</f>
        <v>0</v>
      </c>
      <c r="J28" s="580">
        <f t="shared" si="51"/>
        <v>0</v>
      </c>
      <c r="K28" s="580">
        <f t="shared" si="51"/>
        <v>0</v>
      </c>
      <c r="L28" s="580">
        <f t="shared" si="51"/>
        <v>0</v>
      </c>
      <c r="M28" s="580">
        <f t="shared" si="51"/>
        <v>0</v>
      </c>
      <c r="N28" s="580">
        <f t="shared" si="51"/>
        <v>0</v>
      </c>
      <c r="O28" s="580">
        <f t="shared" ref="O28" si="52">O16</f>
        <v>0</v>
      </c>
      <c r="P28" s="580">
        <f t="shared" si="49"/>
        <v>0</v>
      </c>
      <c r="Q28" s="580">
        <f t="shared" si="49"/>
        <v>0</v>
      </c>
      <c r="R28" s="580">
        <f t="shared" si="49"/>
        <v>0</v>
      </c>
      <c r="S28" s="580">
        <f t="shared" si="49"/>
        <v>0</v>
      </c>
      <c r="T28" s="580">
        <f t="shared" si="49"/>
        <v>0</v>
      </c>
      <c r="U28" s="580">
        <f t="shared" si="49"/>
        <v>0</v>
      </c>
      <c r="V28" s="49"/>
      <c r="W28" s="24"/>
    </row>
    <row r="29" spans="1:23" s="6" customFormat="1" ht="60" x14ac:dyDescent="0.25">
      <c r="A29" s="204" t="s">
        <v>45</v>
      </c>
      <c r="B29" s="580">
        <f t="shared" ref="B29:U29" si="53">B17</f>
        <v>278</v>
      </c>
      <c r="C29" s="580">
        <f t="shared" si="53"/>
        <v>199</v>
      </c>
      <c r="D29" s="580">
        <f t="shared" si="53"/>
        <v>346</v>
      </c>
      <c r="E29" s="580">
        <f t="shared" si="53"/>
        <v>173.86934673366835</v>
      </c>
      <c r="F29" s="580">
        <f t="shared" si="53"/>
        <v>2311.145</v>
      </c>
      <c r="G29" s="580">
        <f t="shared" ref="G29:H29" si="54">G17</f>
        <v>2311.145</v>
      </c>
      <c r="H29" s="580">
        <f t="shared" si="54"/>
        <v>2311.145</v>
      </c>
      <c r="I29" s="580">
        <f t="shared" ref="I29:N29" si="55">I17</f>
        <v>577.78625</v>
      </c>
      <c r="J29" s="580">
        <f t="shared" si="55"/>
        <v>577.78625</v>
      </c>
      <c r="K29" s="580">
        <f t="shared" si="55"/>
        <v>577.78625</v>
      </c>
      <c r="L29" s="580">
        <f t="shared" si="55"/>
        <v>577.78625</v>
      </c>
      <c r="M29" s="580">
        <f t="shared" si="55"/>
        <v>577.78625</v>
      </c>
      <c r="N29" s="580">
        <f t="shared" si="55"/>
        <v>1349.70868</v>
      </c>
      <c r="O29" s="580">
        <f t="shared" ref="O29" si="56">O17</f>
        <v>1284.9966199999999</v>
      </c>
      <c r="P29" s="580">
        <f t="shared" si="53"/>
        <v>942.17677833333323</v>
      </c>
      <c r="Q29" s="580">
        <f t="shared" si="53"/>
        <v>1636.4286700000002</v>
      </c>
      <c r="R29" s="580">
        <f t="shared" si="53"/>
        <v>694.25189166666701</v>
      </c>
      <c r="S29" s="580">
        <f t="shared" si="53"/>
        <v>0</v>
      </c>
      <c r="T29" s="580">
        <f t="shared" si="53"/>
        <v>1636.4286700000002</v>
      </c>
      <c r="U29" s="580">
        <f t="shared" si="53"/>
        <v>173.68594807598274</v>
      </c>
      <c r="V29" s="49"/>
      <c r="W29" s="24"/>
    </row>
    <row r="30" spans="1:23" s="6" customFormat="1" ht="45" x14ac:dyDescent="0.25">
      <c r="A30" s="204" t="s">
        <v>63</v>
      </c>
      <c r="B30" s="580">
        <f t="shared" ref="B30:U30" si="57">B18</f>
        <v>55</v>
      </c>
      <c r="C30" s="580">
        <f t="shared" si="57"/>
        <v>39</v>
      </c>
      <c r="D30" s="580">
        <f t="shared" si="57"/>
        <v>48</v>
      </c>
      <c r="E30" s="580">
        <f t="shared" si="57"/>
        <v>123.07692307692308</v>
      </c>
      <c r="F30" s="580">
        <f t="shared" si="57"/>
        <v>176.96</v>
      </c>
      <c r="G30" s="580">
        <f t="shared" ref="G30:H30" si="58">G18</f>
        <v>176.96</v>
      </c>
      <c r="H30" s="580">
        <f t="shared" si="58"/>
        <v>176.96</v>
      </c>
      <c r="I30" s="580">
        <f t="shared" ref="I30:N30" si="59">I18</f>
        <v>44.24</v>
      </c>
      <c r="J30" s="580">
        <f t="shared" si="59"/>
        <v>44.24</v>
      </c>
      <c r="K30" s="580">
        <f t="shared" si="59"/>
        <v>44.24</v>
      </c>
      <c r="L30" s="580">
        <f t="shared" si="59"/>
        <v>44.24</v>
      </c>
      <c r="M30" s="580">
        <f t="shared" si="59"/>
        <v>44.24</v>
      </c>
      <c r="N30" s="580">
        <f t="shared" si="59"/>
        <v>102.63679999999999</v>
      </c>
      <c r="O30" s="580">
        <f t="shared" ref="O30" si="60">O18</f>
        <v>97.328000000000003</v>
      </c>
      <c r="P30" s="580">
        <f t="shared" si="57"/>
        <v>71.668800000000005</v>
      </c>
      <c r="Q30" s="580">
        <f t="shared" si="57"/>
        <v>83.960700000000017</v>
      </c>
      <c r="R30" s="580">
        <f t="shared" si="57"/>
        <v>12.291900000000012</v>
      </c>
      <c r="S30" s="580">
        <f t="shared" si="57"/>
        <v>0</v>
      </c>
      <c r="T30" s="580">
        <f t="shared" si="57"/>
        <v>83.960700000000017</v>
      </c>
      <c r="U30" s="580">
        <f t="shared" si="57"/>
        <v>117.15097783135759</v>
      </c>
      <c r="V30" s="49"/>
      <c r="W30" s="24"/>
    </row>
    <row r="31" spans="1:23" ht="15.75" thickBot="1" x14ac:dyDescent="0.3">
      <c r="A31" s="249" t="s">
        <v>4</v>
      </c>
      <c r="B31" s="581"/>
      <c r="C31" s="581"/>
      <c r="D31" s="581"/>
      <c r="E31" s="581"/>
      <c r="F31" s="581">
        <f t="shared" ref="F31:P31" si="61">F19</f>
        <v>4982.3734899999999</v>
      </c>
      <c r="G31" s="581">
        <f t="shared" ref="G31:H31" si="62">G19</f>
        <v>4982.3734899999999</v>
      </c>
      <c r="H31" s="581">
        <f t="shared" si="62"/>
        <v>4982.3734899999999</v>
      </c>
      <c r="I31" s="581">
        <f t="shared" ref="I31:N31" si="63">I19</f>
        <v>1245.5933725</v>
      </c>
      <c r="J31" s="581">
        <f t="shared" si="63"/>
        <v>1245.5933725</v>
      </c>
      <c r="K31" s="581">
        <f t="shared" si="63"/>
        <v>1245.5933725</v>
      </c>
      <c r="L31" s="581">
        <f t="shared" si="63"/>
        <v>1245.5933725</v>
      </c>
      <c r="M31" s="581">
        <f t="shared" si="63"/>
        <v>1245.5933725</v>
      </c>
      <c r="N31" s="581">
        <f t="shared" si="63"/>
        <v>2906.38454</v>
      </c>
      <c r="O31" s="581">
        <f t="shared" ref="O31" si="64">O19</f>
        <v>2764.0205299999998</v>
      </c>
      <c r="P31" s="581">
        <f t="shared" si="61"/>
        <v>2028.5342862499997</v>
      </c>
      <c r="Q31" s="581">
        <f t="shared" ref="Q31:T31" si="65">Q19</f>
        <v>3573.1434700000004</v>
      </c>
      <c r="R31" s="581">
        <f t="shared" ref="R31" si="66">R19</f>
        <v>1544.6091837500003</v>
      </c>
      <c r="S31" s="581">
        <f t="shared" si="65"/>
        <v>0</v>
      </c>
      <c r="T31" s="581">
        <f t="shared" si="65"/>
        <v>3573.1434700000004</v>
      </c>
      <c r="U31" s="581">
        <f>U19</f>
        <v>176.14410040884272</v>
      </c>
      <c r="V31" s="49"/>
      <c r="W31" s="24"/>
    </row>
    <row r="32" spans="1:23" ht="15" customHeight="1" x14ac:dyDescent="0.25"/>
  </sheetData>
  <mergeCells count="3">
    <mergeCell ref="A1:U1"/>
    <mergeCell ref="B4:E4"/>
    <mergeCell ref="F4:U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HH32"/>
  <sheetViews>
    <sheetView zoomScale="80" zoomScaleNormal="8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O11" sqref="O11"/>
    </sheetView>
  </sheetViews>
  <sheetFormatPr defaultColWidth="11.42578125" defaultRowHeight="15" x14ac:dyDescent="0.25"/>
  <cols>
    <col min="1" max="1" width="42.7109375" style="5" customWidth="1"/>
    <col min="2" max="2" width="12.5703125" style="5" customWidth="1"/>
    <col min="3" max="3" width="14.42578125" style="5" customWidth="1"/>
    <col min="4" max="4" width="13.28515625" style="5" customWidth="1"/>
    <col min="5" max="5" width="11.28515625" style="5" customWidth="1"/>
    <col min="6" max="6" width="18.140625" style="5" hidden="1" customWidth="1"/>
    <col min="7" max="13" width="17.42578125" style="5" hidden="1" customWidth="1"/>
    <col min="14" max="15" width="17.42578125" style="5" customWidth="1"/>
    <col min="16" max="16" width="20.140625" style="5" customWidth="1"/>
    <col min="17" max="20" width="12.140625" style="91" customWidth="1"/>
    <col min="21" max="21" width="12.140625" style="5" customWidth="1"/>
    <col min="22" max="22" width="14.7109375" style="5" customWidth="1"/>
    <col min="23" max="16384" width="11.42578125" style="5"/>
  </cols>
  <sheetData>
    <row r="1" spans="1:24" ht="33" customHeight="1" x14ac:dyDescent="0.25">
      <c r="A1" s="650" t="str">
        <f>'1 уровень'!$C$1</f>
        <v>Выполнение планового задания по амбулаторно-поликлинической медицинской помощи, лицам застрахованным в Хабаровском крае, в рамках территориальной программы ОМС за январь-октябрь  2020</v>
      </c>
      <c r="B1" s="651"/>
      <c r="C1" s="651"/>
      <c r="D1" s="651"/>
      <c r="E1" s="651"/>
      <c r="F1" s="651"/>
      <c r="G1" s="651"/>
      <c r="H1" s="651"/>
      <c r="I1" s="651"/>
      <c r="J1" s="651"/>
      <c r="K1" s="651"/>
      <c r="L1" s="651"/>
      <c r="M1" s="651"/>
      <c r="N1" s="651"/>
      <c r="O1" s="651"/>
      <c r="P1" s="651"/>
      <c r="Q1" s="651"/>
      <c r="R1" s="651"/>
      <c r="S1" s="651"/>
      <c r="T1" s="651"/>
      <c r="U1" s="651"/>
    </row>
    <row r="2" spans="1:24" ht="13.5" hidden="1" customHeight="1" x14ac:dyDescent="0.25">
      <c r="A2" s="90">
        <v>10</v>
      </c>
    </row>
    <row r="3" spans="1:24" ht="15.75" thickBot="1" x14ac:dyDescent="0.3">
      <c r="A3" s="90"/>
    </row>
    <row r="4" spans="1:24" ht="15.75" customHeight="1" thickBot="1" x14ac:dyDescent="0.3">
      <c r="A4" s="25" t="s">
        <v>0</v>
      </c>
      <c r="B4" s="647" t="s">
        <v>56</v>
      </c>
      <c r="C4" s="648"/>
      <c r="D4" s="648"/>
      <c r="E4" s="649"/>
      <c r="F4" s="647" t="s">
        <v>55</v>
      </c>
      <c r="G4" s="652"/>
      <c r="H4" s="652"/>
      <c r="I4" s="652"/>
      <c r="J4" s="652"/>
      <c r="K4" s="652"/>
      <c r="L4" s="652"/>
      <c r="M4" s="652"/>
      <c r="N4" s="652"/>
      <c r="O4" s="652"/>
      <c r="P4" s="652"/>
      <c r="Q4" s="652"/>
      <c r="R4" s="652"/>
      <c r="S4" s="652"/>
      <c r="T4" s="652"/>
      <c r="U4" s="653"/>
    </row>
    <row r="5" spans="1:24" ht="90.75" thickBot="1" x14ac:dyDescent="0.3">
      <c r="A5" s="26"/>
      <c r="B5" s="167" t="s">
        <v>137</v>
      </c>
      <c r="C5" s="167" t="str">
        <f>'2 уровень'!D6</f>
        <v>План 10 мес. 2020 г. (законченный случай)</v>
      </c>
      <c r="D5" s="168" t="s">
        <v>57</v>
      </c>
      <c r="E5" s="63" t="s">
        <v>33</v>
      </c>
      <c r="F5" s="187" t="s">
        <v>134</v>
      </c>
      <c r="G5" s="187" t="s">
        <v>135</v>
      </c>
      <c r="H5" s="187" t="s">
        <v>136</v>
      </c>
      <c r="I5" s="187" t="s">
        <v>143</v>
      </c>
      <c r="J5" s="187" t="s">
        <v>144</v>
      </c>
      <c r="K5" s="187" t="s">
        <v>145</v>
      </c>
      <c r="L5" s="187" t="s">
        <v>146</v>
      </c>
      <c r="M5" s="187" t="s">
        <v>147</v>
      </c>
      <c r="N5" s="187" t="s">
        <v>148</v>
      </c>
      <c r="O5" s="187" t="s">
        <v>151</v>
      </c>
      <c r="P5" s="187" t="str">
        <f>'1 уровень'!R6</f>
        <v>План 10 мес. 2020 г. (тыс.руб)</v>
      </c>
      <c r="Q5" s="180" t="s">
        <v>58</v>
      </c>
      <c r="R5" s="180" t="s">
        <v>84</v>
      </c>
      <c r="S5" s="180" t="s">
        <v>82</v>
      </c>
      <c r="T5" s="180" t="s">
        <v>83</v>
      </c>
      <c r="U5" s="63" t="s">
        <v>33</v>
      </c>
    </row>
    <row r="6" spans="1:24" s="13" customFormat="1" ht="15.75" thickBot="1" x14ac:dyDescent="0.3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/>
      <c r="G6" s="36"/>
      <c r="H6" s="36"/>
      <c r="I6" s="36"/>
      <c r="J6" s="36"/>
      <c r="K6" s="36"/>
      <c r="L6" s="36"/>
      <c r="M6" s="36"/>
      <c r="N6" s="36"/>
      <c r="O6" s="36"/>
      <c r="P6" s="254">
        <v>7</v>
      </c>
      <c r="Q6" s="254">
        <v>8</v>
      </c>
      <c r="R6" s="254"/>
      <c r="S6" s="254">
        <v>9</v>
      </c>
      <c r="T6" s="254">
        <v>10</v>
      </c>
      <c r="U6" s="36">
        <v>11</v>
      </c>
      <c r="V6" s="49"/>
    </row>
    <row r="7" spans="1:24" s="13" customFormat="1" ht="13.9" customHeight="1" x14ac:dyDescent="0.25">
      <c r="A7" s="19"/>
      <c r="B7" s="14"/>
      <c r="C7" s="14"/>
      <c r="D7" s="14"/>
      <c r="E7" s="14"/>
      <c r="F7" s="628"/>
      <c r="G7" s="628"/>
      <c r="H7" s="628"/>
      <c r="I7" s="629"/>
      <c r="J7" s="629"/>
      <c r="K7" s="629"/>
      <c r="L7" s="629"/>
      <c r="M7" s="629"/>
      <c r="N7" s="629"/>
      <c r="O7" s="629"/>
      <c r="P7" s="629"/>
      <c r="Q7" s="630"/>
      <c r="R7" s="630"/>
      <c r="S7" s="630"/>
      <c r="T7" s="630"/>
      <c r="U7" s="629"/>
    </row>
    <row r="8" spans="1:24" ht="35.25" customHeight="1" x14ac:dyDescent="0.25">
      <c r="A8" s="246" t="s">
        <v>131</v>
      </c>
      <c r="B8" s="10"/>
      <c r="C8" s="10"/>
      <c r="D8" s="10"/>
      <c r="E8" s="9"/>
      <c r="F8" s="631"/>
      <c r="G8" s="631"/>
      <c r="H8" s="631"/>
      <c r="I8" s="631"/>
      <c r="J8" s="631"/>
      <c r="K8" s="631"/>
      <c r="L8" s="631"/>
      <c r="M8" s="631"/>
      <c r="N8" s="631"/>
      <c r="O8" s="631"/>
      <c r="P8" s="631"/>
      <c r="Q8" s="631"/>
      <c r="R8" s="632"/>
      <c r="S8" s="631"/>
      <c r="T8" s="631"/>
      <c r="U8" s="631"/>
    </row>
    <row r="9" spans="1:24" s="24" customFormat="1" ht="30" x14ac:dyDescent="0.25">
      <c r="A9" s="75" t="s">
        <v>74</v>
      </c>
      <c r="B9" s="506">
        <f>SUM(B10:B13)</f>
        <v>897</v>
      </c>
      <c r="C9" s="506">
        <f>SUM(C10:C13)</f>
        <v>640</v>
      </c>
      <c r="D9" s="298">
        <f>SUM(D10:D13)</f>
        <v>262</v>
      </c>
      <c r="E9" s="298">
        <f t="shared" ref="E9:E19" si="0">D9/C9*100</f>
        <v>40.9375</v>
      </c>
      <c r="F9" s="283">
        <f>SUM(F10:F13)</f>
        <v>6969.4606799999992</v>
      </c>
      <c r="G9" s="283">
        <f>SUM(G10:G13)</f>
        <v>6969.4606799999992</v>
      </c>
      <c r="H9" s="283">
        <f>SUM(H10:H13)</f>
        <v>6969.4606799999992</v>
      </c>
      <c r="I9" s="283">
        <f t="shared" ref="I9:N9" si="1">SUM(I10:I13)</f>
        <v>1742.3651699999998</v>
      </c>
      <c r="J9" s="283">
        <f t="shared" ref="J9:M9" si="2">SUM(J10:J13)</f>
        <v>1742.3651699999998</v>
      </c>
      <c r="K9" s="283">
        <f t="shared" si="2"/>
        <v>1742.3651699999998</v>
      </c>
      <c r="L9" s="283">
        <f t="shared" si="2"/>
        <v>1742.3651699999998</v>
      </c>
      <c r="M9" s="283">
        <f t="shared" si="2"/>
        <v>1742.3651699999998</v>
      </c>
      <c r="N9" s="283">
        <f t="shared" si="1"/>
        <v>4065.5187299999998</v>
      </c>
      <c r="O9" s="283">
        <f t="shared" ref="O9" si="3">SUM(O10:O13)</f>
        <v>3878.9809399999995</v>
      </c>
      <c r="P9" s="601">
        <f t="shared" ref="P9:T9" si="4">SUM(P10:P13)</f>
        <v>2841.762686666666</v>
      </c>
      <c r="Q9" s="283">
        <f t="shared" si="4"/>
        <v>1521.6312800000001</v>
      </c>
      <c r="R9" s="283">
        <f t="shared" si="4"/>
        <v>-1320.1314066666657</v>
      </c>
      <c r="S9" s="283">
        <f t="shared" si="4"/>
        <v>-98.16400999999999</v>
      </c>
      <c r="T9" s="283">
        <f t="shared" si="4"/>
        <v>1423.4672700000001</v>
      </c>
      <c r="U9" s="297">
        <f t="shared" ref="U9:U19" si="5">Q9/P9*100</f>
        <v>53.545332519825742</v>
      </c>
      <c r="V9" s="5"/>
      <c r="W9" s="5"/>
      <c r="X9" s="5"/>
    </row>
    <row r="10" spans="1:24" s="24" customFormat="1" ht="38.1" customHeight="1" x14ac:dyDescent="0.25">
      <c r="A10" s="75" t="s">
        <v>43</v>
      </c>
      <c r="B10" s="506">
        <v>667</v>
      </c>
      <c r="C10" s="620">
        <f>ROUND(B10/7*5,0)</f>
        <v>476</v>
      </c>
      <c r="D10" s="298">
        <v>207</v>
      </c>
      <c r="E10" s="298">
        <f t="shared" si="0"/>
        <v>43.487394957983192</v>
      </c>
      <c r="F10" s="283">
        <v>5360.2920000000004</v>
      </c>
      <c r="G10" s="283">
        <v>5360.2920000000004</v>
      </c>
      <c r="H10" s="283">
        <v>5360.2920000000004</v>
      </c>
      <c r="I10" s="283">
        <v>1340.0730000000001</v>
      </c>
      <c r="J10" s="283">
        <v>1340.0730000000001</v>
      </c>
      <c r="K10" s="283">
        <v>1340.0730000000001</v>
      </c>
      <c r="L10" s="283">
        <v>1340.0730000000001</v>
      </c>
      <c r="M10" s="283">
        <v>1340.0730000000001</v>
      </c>
      <c r="N10" s="283">
        <v>3125.8541700000001</v>
      </c>
      <c r="O10" s="283">
        <v>2978.4461399999996</v>
      </c>
      <c r="P10" s="609">
        <f>F10/12*$A$2+(G10-F10)/11*9+(H10-G10)/10*8+(I10-H10)/9*7+(J10-I10)/8*6+(K10-J10)/7*5+(L10-K10)/6*4+(M10-L10)/5*3+(N10-M10)/4*2+(O10-N10)/3*1</f>
        <v>2183.8275749999993</v>
      </c>
      <c r="Q10" s="297">
        <f t="shared" ref="Q10:Q12" si="6">T10-S10</f>
        <v>971.33658000000003</v>
      </c>
      <c r="R10" s="297">
        <f t="shared" ref="R10:R18" si="7">Q10-P10</f>
        <v>-1212.4909949999992</v>
      </c>
      <c r="S10" s="297">
        <v>-52.661639999999998</v>
      </c>
      <c r="T10" s="297">
        <v>918.67493999999999</v>
      </c>
      <c r="U10" s="297">
        <f t="shared" si="5"/>
        <v>44.478629683023406</v>
      </c>
      <c r="V10" s="5"/>
      <c r="W10" s="5"/>
      <c r="X10" s="5"/>
    </row>
    <row r="11" spans="1:24" s="24" customFormat="1" ht="30" x14ac:dyDescent="0.25">
      <c r="A11" s="75" t="s">
        <v>44</v>
      </c>
      <c r="B11" s="506">
        <v>200</v>
      </c>
      <c r="C11" s="506">
        <f t="shared" ref="C11:C13" si="8">ROUND(B11/7*5,0)</f>
        <v>143</v>
      </c>
      <c r="D11" s="298">
        <v>11</v>
      </c>
      <c r="E11" s="298">
        <f t="shared" si="0"/>
        <v>7.6923076923076925</v>
      </c>
      <c r="F11" s="283">
        <v>984.08879999999988</v>
      </c>
      <c r="G11" s="283">
        <v>984.08879999999988</v>
      </c>
      <c r="H11" s="283">
        <v>984.08879999999988</v>
      </c>
      <c r="I11" s="283">
        <v>246.02219999999997</v>
      </c>
      <c r="J11" s="283">
        <v>246.02219999999997</v>
      </c>
      <c r="K11" s="283">
        <v>246.02219999999997</v>
      </c>
      <c r="L11" s="283">
        <v>246.02219999999997</v>
      </c>
      <c r="M11" s="283">
        <v>246.02219999999997</v>
      </c>
      <c r="N11" s="283">
        <v>574.05179999999996</v>
      </c>
      <c r="O11" s="283">
        <v>546.71600000000001</v>
      </c>
      <c r="P11" s="609">
        <f t="shared" ref="P11:P13" si="9">F11/12*$A$2+(G11-F11)/11*9+(H11-G11)/10*8+(I11-H11)/9*7+(J11-I11)/8*6+(K11-J11)/7*5+(L11-K11)/6*4+(M11-L11)/5*3+(N11-M11)/4*2+(O11-N11)/3*1</f>
        <v>400.92506666666657</v>
      </c>
      <c r="Q11" s="297">
        <f t="shared" si="6"/>
        <v>34.246419999999993</v>
      </c>
      <c r="R11" s="297">
        <f t="shared" si="7"/>
        <v>-366.67864666666657</v>
      </c>
      <c r="S11" s="297">
        <v>-0.32956999999999997</v>
      </c>
      <c r="T11" s="297">
        <v>33.916849999999997</v>
      </c>
      <c r="U11" s="297">
        <f t="shared" si="5"/>
        <v>8.5418505469683783</v>
      </c>
      <c r="V11" s="5"/>
      <c r="W11" s="5"/>
      <c r="X11" s="5"/>
    </row>
    <row r="12" spans="1:24" s="24" customFormat="1" ht="45" x14ac:dyDescent="0.25">
      <c r="A12" s="75" t="s">
        <v>64</v>
      </c>
      <c r="B12" s="506">
        <v>6</v>
      </c>
      <c r="C12" s="506">
        <f t="shared" si="8"/>
        <v>4</v>
      </c>
      <c r="D12" s="298">
        <v>7</v>
      </c>
      <c r="E12" s="298">
        <f t="shared" si="0"/>
        <v>175</v>
      </c>
      <c r="F12" s="283">
        <v>129.73356000000001</v>
      </c>
      <c r="G12" s="283">
        <v>129.73356000000001</v>
      </c>
      <c r="H12" s="283">
        <v>129.73356000000001</v>
      </c>
      <c r="I12" s="283">
        <v>32.433390000000003</v>
      </c>
      <c r="J12" s="283">
        <v>32.433390000000003</v>
      </c>
      <c r="K12" s="283">
        <v>32.433390000000003</v>
      </c>
      <c r="L12" s="283">
        <v>32.433390000000003</v>
      </c>
      <c r="M12" s="283">
        <v>32.433390000000003</v>
      </c>
      <c r="N12" s="283">
        <v>70.763759999999991</v>
      </c>
      <c r="O12" s="283">
        <v>70.763759999999991</v>
      </c>
      <c r="P12" s="609">
        <f t="shared" si="9"/>
        <v>51.598574999999997</v>
      </c>
      <c r="Q12" s="297">
        <f t="shared" si="6"/>
        <v>82.098590000000002</v>
      </c>
      <c r="R12" s="297">
        <f t="shared" si="7"/>
        <v>30.500015000000005</v>
      </c>
      <c r="S12" s="297">
        <v>-5.0191999999999997</v>
      </c>
      <c r="T12" s="297">
        <v>77.079390000000004</v>
      </c>
      <c r="U12" s="297">
        <f t="shared" si="5"/>
        <v>159.11018860501477</v>
      </c>
      <c r="V12" s="5"/>
      <c r="W12" s="5"/>
      <c r="X12" s="5"/>
    </row>
    <row r="13" spans="1:24" s="24" customFormat="1" ht="30" x14ac:dyDescent="0.25">
      <c r="A13" s="75" t="s">
        <v>65</v>
      </c>
      <c r="B13" s="506">
        <v>24</v>
      </c>
      <c r="C13" s="506">
        <f t="shared" si="8"/>
        <v>17</v>
      </c>
      <c r="D13" s="298">
        <v>37</v>
      </c>
      <c r="E13" s="298">
        <f t="shared" si="0"/>
        <v>217.64705882352939</v>
      </c>
      <c r="F13" s="283">
        <v>495.34631999999993</v>
      </c>
      <c r="G13" s="283">
        <v>495.34631999999993</v>
      </c>
      <c r="H13" s="283">
        <v>495.34631999999993</v>
      </c>
      <c r="I13" s="283">
        <v>123.83657999999998</v>
      </c>
      <c r="J13" s="283">
        <v>123.83657999999998</v>
      </c>
      <c r="K13" s="283">
        <v>123.83657999999998</v>
      </c>
      <c r="L13" s="283">
        <v>123.83657999999998</v>
      </c>
      <c r="M13" s="283">
        <v>123.83657999999998</v>
      </c>
      <c r="N13" s="283">
        <v>294.84899999999999</v>
      </c>
      <c r="O13" s="283">
        <v>283.05503999999996</v>
      </c>
      <c r="P13" s="609">
        <f t="shared" si="9"/>
        <v>205.41147000000004</v>
      </c>
      <c r="Q13" s="297">
        <f t="shared" ref="Q13:Q18" si="10">T13-S13</f>
        <v>433.94969000000003</v>
      </c>
      <c r="R13" s="297">
        <f t="shared" si="7"/>
        <v>228.53822</v>
      </c>
      <c r="S13" s="297">
        <v>-40.153599999999997</v>
      </c>
      <c r="T13" s="297">
        <v>393.79609000000005</v>
      </c>
      <c r="U13" s="297">
        <f t="shared" si="5"/>
        <v>211.25874324350048</v>
      </c>
      <c r="V13" s="5"/>
      <c r="W13" s="5"/>
      <c r="X13" s="5"/>
    </row>
    <row r="14" spans="1:24" s="24" customFormat="1" ht="30" x14ac:dyDescent="0.25">
      <c r="A14" s="75" t="s">
        <v>66</v>
      </c>
      <c r="B14" s="506">
        <f>B15+B17+B18</f>
        <v>1001</v>
      </c>
      <c r="C14" s="506">
        <f t="shared" ref="C14:D14" si="11">C15+C17+C18</f>
        <v>716</v>
      </c>
      <c r="D14" s="298">
        <f t="shared" si="11"/>
        <v>218</v>
      </c>
      <c r="E14" s="298">
        <f t="shared" si="0"/>
        <v>30.446927374301673</v>
      </c>
      <c r="F14" s="283">
        <f t="shared" ref="F14:T14" si="12">F15+F17+F18</f>
        <v>7959.8388600000008</v>
      </c>
      <c r="G14" s="283">
        <f t="shared" ref="G14:H14" si="13">G15+G17+G18</f>
        <v>7959.8388600000008</v>
      </c>
      <c r="H14" s="283">
        <f t="shared" si="13"/>
        <v>7959.8388600000008</v>
      </c>
      <c r="I14" s="283">
        <f t="shared" ref="I14:N14" si="14">I15+I17+I18</f>
        <v>1989.9597150000002</v>
      </c>
      <c r="J14" s="283">
        <f t="shared" ref="J14:M14" si="15">J15+J17+J18</f>
        <v>1989.9597150000002</v>
      </c>
      <c r="K14" s="283">
        <f t="shared" si="15"/>
        <v>1989.9597150000002</v>
      </c>
      <c r="L14" s="283">
        <f t="shared" si="15"/>
        <v>1989.9597150000002</v>
      </c>
      <c r="M14" s="283">
        <f t="shared" si="15"/>
        <v>1989.9597150000002</v>
      </c>
      <c r="N14" s="283">
        <f t="shared" si="14"/>
        <v>4643.2393200000006</v>
      </c>
      <c r="O14" s="283">
        <f t="shared" ref="O14" si="16">O15+O17+O18</f>
        <v>4423.6437999999998</v>
      </c>
      <c r="P14" s="609">
        <f t="shared" si="12"/>
        <v>3243.4010108333323</v>
      </c>
      <c r="Q14" s="297">
        <f t="shared" si="12"/>
        <v>764.46315000000004</v>
      </c>
      <c r="R14" s="297">
        <f t="shared" si="12"/>
        <v>-2478.9378608333323</v>
      </c>
      <c r="S14" s="297">
        <f t="shared" si="12"/>
        <v>-14.221679999999999</v>
      </c>
      <c r="T14" s="297">
        <f t="shared" si="12"/>
        <v>750.24146999999994</v>
      </c>
      <c r="U14" s="297">
        <f t="shared" si="5"/>
        <v>23.569800571887512</v>
      </c>
      <c r="V14" s="69"/>
    </row>
    <row r="15" spans="1:24" s="24" customFormat="1" ht="30" x14ac:dyDescent="0.25">
      <c r="A15" s="75" t="s">
        <v>62</v>
      </c>
      <c r="B15" s="298">
        <v>222</v>
      </c>
      <c r="C15" s="620">
        <f>ROUND(B15/7*5,0)</f>
        <v>159</v>
      </c>
      <c r="D15" s="298">
        <v>78</v>
      </c>
      <c r="E15" s="298">
        <f t="shared" si="0"/>
        <v>49.056603773584904</v>
      </c>
      <c r="F15" s="283">
        <v>896.60799999999995</v>
      </c>
      <c r="G15" s="283">
        <v>896.60799999999995</v>
      </c>
      <c r="H15" s="283">
        <v>896.60799999999995</v>
      </c>
      <c r="I15" s="283">
        <v>224.15199999999999</v>
      </c>
      <c r="J15" s="283">
        <v>224.15199999999999</v>
      </c>
      <c r="K15" s="283">
        <v>224.15199999999999</v>
      </c>
      <c r="L15" s="283">
        <v>224.15199999999999</v>
      </c>
      <c r="M15" s="283">
        <v>224.15199999999999</v>
      </c>
      <c r="N15" s="283">
        <v>521.87185999999997</v>
      </c>
      <c r="O15" s="283">
        <v>497.21514000000002</v>
      </c>
      <c r="P15" s="609">
        <f>F15/12*$A$2+(G15-F15)/11*9+(H15-G15)/10*8+(I15-H15)/9*7+(J15-I15)/8*6+(K15-J15)/7*5+(L15-K15)/6*4+(M15-L15)/5*3+(N15-M15)/4*2+(O15-N15)/3*1</f>
        <v>364.79302333333322</v>
      </c>
      <c r="Q15" s="297">
        <f t="shared" si="10"/>
        <v>177.74190000000002</v>
      </c>
      <c r="R15" s="283">
        <f t="shared" si="7"/>
        <v>-187.05112333333321</v>
      </c>
      <c r="S15" s="283">
        <v>-0.11741</v>
      </c>
      <c r="T15" s="283">
        <v>177.62449000000001</v>
      </c>
      <c r="U15" s="297">
        <f t="shared" si="5"/>
        <v>48.72404038209541</v>
      </c>
      <c r="V15" s="69"/>
    </row>
    <row r="16" spans="1:24" s="24" customFormat="1" ht="45" x14ac:dyDescent="0.25">
      <c r="A16" s="621" t="s">
        <v>89</v>
      </c>
      <c r="B16" s="298"/>
      <c r="C16" s="620"/>
      <c r="D16" s="298"/>
      <c r="E16" s="298"/>
      <c r="F16" s="283"/>
      <c r="G16" s="283"/>
      <c r="H16" s="283"/>
      <c r="I16" s="283"/>
      <c r="J16" s="283"/>
      <c r="K16" s="283"/>
      <c r="L16" s="283"/>
      <c r="M16" s="283"/>
      <c r="N16" s="283">
        <v>0</v>
      </c>
      <c r="O16" s="283">
        <v>0</v>
      </c>
      <c r="P16" s="609">
        <f t="shared" ref="P16" si="17">F16/12*$A$2+(G16-F16)/11*8+(H16-G16)/10*7+(I16-H16)/9*6+(J16-I16)/8*5+(K16-J16)/7*4+(L16-K16)/6*3+(M16-L16)/5*2+(N16-M16)/4*1</f>
        <v>0</v>
      </c>
      <c r="Q16" s="297"/>
      <c r="R16" s="283"/>
      <c r="S16" s="283"/>
      <c r="T16" s="283"/>
      <c r="U16" s="297"/>
      <c r="V16" s="69"/>
    </row>
    <row r="17" spans="1:216" s="24" customFormat="1" ht="60" x14ac:dyDescent="0.25">
      <c r="A17" s="75" t="s">
        <v>73</v>
      </c>
      <c r="B17" s="298">
        <v>729</v>
      </c>
      <c r="C17" s="506">
        <f t="shared" ref="C17:C18" si="18">ROUND(B17/7*5,0)</f>
        <v>521</v>
      </c>
      <c r="D17" s="298">
        <v>117</v>
      </c>
      <c r="E17" s="298">
        <f t="shared" si="0"/>
        <v>22.456813819577732</v>
      </c>
      <c r="F17" s="283">
        <v>6884.7689400000008</v>
      </c>
      <c r="G17" s="283">
        <v>6884.7689400000008</v>
      </c>
      <c r="H17" s="283">
        <v>6884.7689400000008</v>
      </c>
      <c r="I17" s="283">
        <v>1721.1922350000002</v>
      </c>
      <c r="J17" s="283">
        <v>1721.1922350000002</v>
      </c>
      <c r="K17" s="283">
        <v>1721.1922350000002</v>
      </c>
      <c r="L17" s="283">
        <v>1721.1922350000002</v>
      </c>
      <c r="M17" s="283">
        <v>1721.1922350000002</v>
      </c>
      <c r="N17" s="283">
        <v>4017.4281000000001</v>
      </c>
      <c r="O17" s="283">
        <v>3828.37266</v>
      </c>
      <c r="P17" s="609">
        <f t="shared" ref="P17:P18" si="19">F17/12*$A$2+(G17-F17)/11*9+(H17-G17)/10*8+(I17-H17)/9*7+(J17-I17)/8*6+(K17-J17)/7*5+(L17-K17)/6*4+(M17-L17)/5*3+(N17-M17)/4*2+(O17-N17)/3*1</f>
        <v>2806.2916874999992</v>
      </c>
      <c r="Q17" s="297">
        <f t="shared" si="10"/>
        <v>543.18061</v>
      </c>
      <c r="R17" s="297">
        <f t="shared" si="7"/>
        <v>-2263.1110774999993</v>
      </c>
      <c r="S17" s="297">
        <v>-14.10427</v>
      </c>
      <c r="T17" s="297">
        <v>529.07633999999996</v>
      </c>
      <c r="U17" s="297">
        <f t="shared" si="5"/>
        <v>19.355814380218455</v>
      </c>
      <c r="V17" s="69"/>
    </row>
    <row r="18" spans="1:216" s="24" customFormat="1" ht="45.75" thickBot="1" x14ac:dyDescent="0.3">
      <c r="A18" s="75" t="s">
        <v>63</v>
      </c>
      <c r="B18" s="298">
        <v>50</v>
      </c>
      <c r="C18" s="506">
        <f t="shared" si="18"/>
        <v>36</v>
      </c>
      <c r="D18" s="298">
        <v>23</v>
      </c>
      <c r="E18" s="298">
        <f t="shared" si="0"/>
        <v>63.888888888888886</v>
      </c>
      <c r="F18" s="283">
        <v>178.46191999999999</v>
      </c>
      <c r="G18" s="283">
        <v>178.46191999999999</v>
      </c>
      <c r="H18" s="283">
        <v>178.46191999999999</v>
      </c>
      <c r="I18" s="283">
        <v>44.615479999999998</v>
      </c>
      <c r="J18" s="283">
        <v>44.615479999999998</v>
      </c>
      <c r="K18" s="283">
        <v>44.615479999999998</v>
      </c>
      <c r="L18" s="283">
        <v>44.615479999999998</v>
      </c>
      <c r="M18" s="283">
        <v>44.615479999999998</v>
      </c>
      <c r="N18" s="283">
        <v>103.93935999999999</v>
      </c>
      <c r="O18" s="283">
        <v>98.055999999999997</v>
      </c>
      <c r="P18" s="609">
        <f t="shared" si="19"/>
        <v>72.316299999999998</v>
      </c>
      <c r="Q18" s="297">
        <f t="shared" si="10"/>
        <v>43.540639999999996</v>
      </c>
      <c r="R18" s="297">
        <f t="shared" si="7"/>
        <v>-28.775660000000002</v>
      </c>
      <c r="S18" s="297">
        <v>0</v>
      </c>
      <c r="T18" s="297">
        <v>43.540639999999996</v>
      </c>
      <c r="U18" s="297">
        <f t="shared" si="5"/>
        <v>60.208611336586628</v>
      </c>
      <c r="V18" s="69"/>
    </row>
    <row r="19" spans="1:216" s="8" customFormat="1" ht="27" customHeight="1" thickBot="1" x14ac:dyDescent="0.3">
      <c r="A19" s="115" t="s">
        <v>3</v>
      </c>
      <c r="B19" s="345">
        <f>B14+B9</f>
        <v>1898</v>
      </c>
      <c r="C19" s="345">
        <f>C14+C9</f>
        <v>1356</v>
      </c>
      <c r="D19" s="345">
        <f>D14+D9</f>
        <v>480</v>
      </c>
      <c r="E19" s="345">
        <f t="shared" si="0"/>
        <v>35.398230088495573</v>
      </c>
      <c r="F19" s="436">
        <f>F14+F9</f>
        <v>14929.29954</v>
      </c>
      <c r="G19" s="436">
        <f>G14+G9</f>
        <v>14929.29954</v>
      </c>
      <c r="H19" s="436">
        <f>H14+H9</f>
        <v>14929.29954</v>
      </c>
      <c r="I19" s="436">
        <f t="shared" ref="I19:N19" si="20">I14+I9</f>
        <v>3732.324885</v>
      </c>
      <c r="J19" s="436">
        <f t="shared" si="20"/>
        <v>3732.324885</v>
      </c>
      <c r="K19" s="436">
        <f t="shared" si="20"/>
        <v>3732.324885</v>
      </c>
      <c r="L19" s="436">
        <f t="shared" si="20"/>
        <v>3732.324885</v>
      </c>
      <c r="M19" s="436">
        <f t="shared" si="20"/>
        <v>3732.324885</v>
      </c>
      <c r="N19" s="436">
        <f t="shared" si="20"/>
        <v>8708.7580500000004</v>
      </c>
      <c r="O19" s="436">
        <f t="shared" ref="O19" si="21">O14+O9</f>
        <v>8302.6247399999993</v>
      </c>
      <c r="P19" s="436">
        <f t="shared" ref="P19:T19" si="22">P14+P9</f>
        <v>6085.1636974999983</v>
      </c>
      <c r="Q19" s="436">
        <f t="shared" si="22"/>
        <v>2286.0944300000001</v>
      </c>
      <c r="R19" s="436">
        <f t="shared" si="22"/>
        <v>-3799.0692674999982</v>
      </c>
      <c r="S19" s="436">
        <f t="shared" si="22"/>
        <v>-112.38568999999998</v>
      </c>
      <c r="T19" s="436">
        <f t="shared" si="22"/>
        <v>2173.70874</v>
      </c>
      <c r="U19" s="345">
        <f t="shared" si="5"/>
        <v>37.568330839467947</v>
      </c>
      <c r="V19" s="69"/>
      <c r="W19" s="24"/>
    </row>
    <row r="20" spans="1:216" x14ac:dyDescent="0.25">
      <c r="A20" s="245" t="s">
        <v>12</v>
      </c>
      <c r="B20" s="582"/>
      <c r="C20" s="582"/>
      <c r="D20" s="582"/>
      <c r="E20" s="582"/>
      <c r="F20" s="583"/>
      <c r="G20" s="583"/>
      <c r="H20" s="583"/>
      <c r="I20" s="583"/>
      <c r="J20" s="583"/>
      <c r="K20" s="583"/>
      <c r="L20" s="583"/>
      <c r="M20" s="583"/>
      <c r="N20" s="583"/>
      <c r="O20" s="583"/>
      <c r="P20" s="583"/>
      <c r="Q20" s="584"/>
      <c r="R20" s="584"/>
      <c r="S20" s="584"/>
      <c r="T20" s="584"/>
      <c r="U20" s="583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</row>
    <row r="21" spans="1:216" s="6" customFormat="1" ht="30" x14ac:dyDescent="0.25">
      <c r="A21" s="138" t="s">
        <v>74</v>
      </c>
      <c r="B21" s="585">
        <f t="shared" ref="B21:U21" si="23">B9</f>
        <v>897</v>
      </c>
      <c r="C21" s="585">
        <f t="shared" si="23"/>
        <v>640</v>
      </c>
      <c r="D21" s="585">
        <f t="shared" si="23"/>
        <v>262</v>
      </c>
      <c r="E21" s="585">
        <f t="shared" si="23"/>
        <v>40.9375</v>
      </c>
      <c r="F21" s="585">
        <f t="shared" si="23"/>
        <v>6969.4606799999992</v>
      </c>
      <c r="G21" s="585">
        <f t="shared" ref="G21:H21" si="24">G9</f>
        <v>6969.4606799999992</v>
      </c>
      <c r="H21" s="585">
        <f t="shared" si="24"/>
        <v>6969.4606799999992</v>
      </c>
      <c r="I21" s="585">
        <f t="shared" ref="I21:N21" si="25">I9</f>
        <v>1742.3651699999998</v>
      </c>
      <c r="J21" s="585">
        <f t="shared" si="25"/>
        <v>1742.3651699999998</v>
      </c>
      <c r="K21" s="585">
        <f t="shared" si="25"/>
        <v>1742.3651699999998</v>
      </c>
      <c r="L21" s="585">
        <f t="shared" si="25"/>
        <v>1742.3651699999998</v>
      </c>
      <c r="M21" s="585">
        <f t="shared" si="25"/>
        <v>1742.3651699999998</v>
      </c>
      <c r="N21" s="585">
        <f t="shared" si="25"/>
        <v>4065.5187299999998</v>
      </c>
      <c r="O21" s="585">
        <f t="shared" ref="O21" si="26">O9</f>
        <v>3878.9809399999995</v>
      </c>
      <c r="P21" s="585">
        <f t="shared" si="23"/>
        <v>2841.762686666666</v>
      </c>
      <c r="Q21" s="585">
        <f t="shared" si="23"/>
        <v>1521.6312800000001</v>
      </c>
      <c r="R21" s="585">
        <f t="shared" si="23"/>
        <v>-1320.1314066666657</v>
      </c>
      <c r="S21" s="585">
        <f t="shared" si="23"/>
        <v>-98.16400999999999</v>
      </c>
      <c r="T21" s="585">
        <f t="shared" si="23"/>
        <v>1423.4672700000001</v>
      </c>
      <c r="U21" s="585">
        <f t="shared" si="23"/>
        <v>53.545332519825742</v>
      </c>
    </row>
    <row r="22" spans="1:216" s="6" customFormat="1" ht="30" x14ac:dyDescent="0.25">
      <c r="A22" s="139" t="s">
        <v>43</v>
      </c>
      <c r="B22" s="585">
        <f t="shared" ref="B22:U22" si="27">B10</f>
        <v>667</v>
      </c>
      <c r="C22" s="585">
        <f t="shared" si="27"/>
        <v>476</v>
      </c>
      <c r="D22" s="585">
        <f t="shared" si="27"/>
        <v>207</v>
      </c>
      <c r="E22" s="585">
        <f t="shared" si="27"/>
        <v>43.487394957983192</v>
      </c>
      <c r="F22" s="585">
        <f t="shared" si="27"/>
        <v>5360.2920000000004</v>
      </c>
      <c r="G22" s="585">
        <f t="shared" ref="G22:H22" si="28">G10</f>
        <v>5360.2920000000004</v>
      </c>
      <c r="H22" s="585">
        <f t="shared" si="28"/>
        <v>5360.2920000000004</v>
      </c>
      <c r="I22" s="585">
        <f t="shared" ref="I22:N22" si="29">I10</f>
        <v>1340.0730000000001</v>
      </c>
      <c r="J22" s="585">
        <f t="shared" si="29"/>
        <v>1340.0730000000001</v>
      </c>
      <c r="K22" s="585">
        <f t="shared" si="29"/>
        <v>1340.0730000000001</v>
      </c>
      <c r="L22" s="585">
        <f t="shared" si="29"/>
        <v>1340.0730000000001</v>
      </c>
      <c r="M22" s="585">
        <f t="shared" si="29"/>
        <v>1340.0730000000001</v>
      </c>
      <c r="N22" s="585">
        <f t="shared" si="29"/>
        <v>3125.8541700000001</v>
      </c>
      <c r="O22" s="585">
        <f t="shared" ref="O22" si="30">O10</f>
        <v>2978.4461399999996</v>
      </c>
      <c r="P22" s="585">
        <f t="shared" si="27"/>
        <v>2183.8275749999993</v>
      </c>
      <c r="Q22" s="585">
        <f t="shared" si="27"/>
        <v>971.33658000000003</v>
      </c>
      <c r="R22" s="585">
        <f t="shared" si="27"/>
        <v>-1212.4909949999992</v>
      </c>
      <c r="S22" s="585">
        <f t="shared" si="27"/>
        <v>-52.661639999999998</v>
      </c>
      <c r="T22" s="585">
        <f t="shared" si="27"/>
        <v>918.67493999999999</v>
      </c>
      <c r="U22" s="585">
        <f t="shared" si="27"/>
        <v>44.478629683023406</v>
      </c>
    </row>
    <row r="23" spans="1:216" s="6" customFormat="1" ht="30" x14ac:dyDescent="0.25">
      <c r="A23" s="139" t="s">
        <v>44</v>
      </c>
      <c r="B23" s="585">
        <f t="shared" ref="B23:U23" si="31">B11</f>
        <v>200</v>
      </c>
      <c r="C23" s="585">
        <f t="shared" si="31"/>
        <v>143</v>
      </c>
      <c r="D23" s="585">
        <f t="shared" si="31"/>
        <v>11</v>
      </c>
      <c r="E23" s="585">
        <f t="shared" si="31"/>
        <v>7.6923076923076925</v>
      </c>
      <c r="F23" s="585">
        <f t="shared" si="31"/>
        <v>984.08879999999988</v>
      </c>
      <c r="G23" s="585">
        <f t="shared" ref="G23:H23" si="32">G11</f>
        <v>984.08879999999988</v>
      </c>
      <c r="H23" s="585">
        <f t="shared" si="32"/>
        <v>984.08879999999988</v>
      </c>
      <c r="I23" s="585">
        <f t="shared" ref="I23:N23" si="33">I11</f>
        <v>246.02219999999997</v>
      </c>
      <c r="J23" s="585">
        <f t="shared" si="33"/>
        <v>246.02219999999997</v>
      </c>
      <c r="K23" s="585">
        <f t="shared" si="33"/>
        <v>246.02219999999997</v>
      </c>
      <c r="L23" s="585">
        <f t="shared" si="33"/>
        <v>246.02219999999997</v>
      </c>
      <c r="M23" s="585">
        <f t="shared" si="33"/>
        <v>246.02219999999997</v>
      </c>
      <c r="N23" s="585">
        <f t="shared" si="33"/>
        <v>574.05179999999996</v>
      </c>
      <c r="O23" s="585">
        <f t="shared" ref="O23" si="34">O11</f>
        <v>546.71600000000001</v>
      </c>
      <c r="P23" s="585">
        <f t="shared" si="31"/>
        <v>400.92506666666657</v>
      </c>
      <c r="Q23" s="585">
        <f t="shared" si="31"/>
        <v>34.246419999999993</v>
      </c>
      <c r="R23" s="585">
        <f t="shared" si="31"/>
        <v>-366.67864666666657</v>
      </c>
      <c r="S23" s="585">
        <f t="shared" si="31"/>
        <v>-0.32956999999999997</v>
      </c>
      <c r="T23" s="585">
        <f t="shared" si="31"/>
        <v>33.916849999999997</v>
      </c>
      <c r="U23" s="585">
        <f t="shared" si="31"/>
        <v>8.5418505469683783</v>
      </c>
    </row>
    <row r="24" spans="1:216" s="6" customFormat="1" ht="45" x14ac:dyDescent="0.25">
      <c r="A24" s="139" t="s">
        <v>77</v>
      </c>
      <c r="B24" s="585">
        <f t="shared" ref="B24:U24" si="35">B12</f>
        <v>6</v>
      </c>
      <c r="C24" s="585">
        <f t="shared" si="35"/>
        <v>4</v>
      </c>
      <c r="D24" s="585">
        <f t="shared" si="35"/>
        <v>7</v>
      </c>
      <c r="E24" s="585">
        <f t="shared" si="35"/>
        <v>175</v>
      </c>
      <c r="F24" s="585">
        <f t="shared" si="35"/>
        <v>129.73356000000001</v>
      </c>
      <c r="G24" s="585">
        <f t="shared" ref="G24:H24" si="36">G12</f>
        <v>129.73356000000001</v>
      </c>
      <c r="H24" s="585">
        <f t="shared" si="36"/>
        <v>129.73356000000001</v>
      </c>
      <c r="I24" s="585">
        <f t="shared" ref="I24:N24" si="37">I12</f>
        <v>32.433390000000003</v>
      </c>
      <c r="J24" s="585">
        <f t="shared" si="37"/>
        <v>32.433390000000003</v>
      </c>
      <c r="K24" s="585">
        <f t="shared" si="37"/>
        <v>32.433390000000003</v>
      </c>
      <c r="L24" s="585">
        <f t="shared" si="37"/>
        <v>32.433390000000003</v>
      </c>
      <c r="M24" s="585">
        <f t="shared" si="37"/>
        <v>32.433390000000003</v>
      </c>
      <c r="N24" s="585">
        <f t="shared" si="37"/>
        <v>70.763759999999991</v>
      </c>
      <c r="O24" s="585">
        <f t="shared" ref="O24" si="38">O12</f>
        <v>70.763759999999991</v>
      </c>
      <c r="P24" s="585">
        <f t="shared" si="35"/>
        <v>51.598574999999997</v>
      </c>
      <c r="Q24" s="585">
        <f t="shared" si="35"/>
        <v>82.098590000000002</v>
      </c>
      <c r="R24" s="585">
        <f t="shared" si="35"/>
        <v>30.500015000000005</v>
      </c>
      <c r="S24" s="585">
        <f t="shared" si="35"/>
        <v>-5.0191999999999997</v>
      </c>
      <c r="T24" s="585">
        <f t="shared" si="35"/>
        <v>77.079390000000004</v>
      </c>
      <c r="U24" s="585">
        <f t="shared" si="35"/>
        <v>159.11018860501477</v>
      </c>
    </row>
    <row r="25" spans="1:216" s="6" customFormat="1" ht="30" x14ac:dyDescent="0.25">
      <c r="A25" s="139" t="s">
        <v>65</v>
      </c>
      <c r="B25" s="585">
        <f t="shared" ref="B25:U25" si="39">B13</f>
        <v>24</v>
      </c>
      <c r="C25" s="585">
        <f t="shared" si="39"/>
        <v>17</v>
      </c>
      <c r="D25" s="585">
        <f t="shared" si="39"/>
        <v>37</v>
      </c>
      <c r="E25" s="585">
        <f t="shared" si="39"/>
        <v>217.64705882352939</v>
      </c>
      <c r="F25" s="585">
        <f t="shared" si="39"/>
        <v>495.34631999999993</v>
      </c>
      <c r="G25" s="585">
        <f t="shared" ref="G25:H25" si="40">G13</f>
        <v>495.34631999999993</v>
      </c>
      <c r="H25" s="585">
        <f t="shared" si="40"/>
        <v>495.34631999999993</v>
      </c>
      <c r="I25" s="585">
        <f t="shared" ref="I25:N25" si="41">I13</f>
        <v>123.83657999999998</v>
      </c>
      <c r="J25" s="585">
        <f t="shared" si="41"/>
        <v>123.83657999999998</v>
      </c>
      <c r="K25" s="585">
        <f t="shared" si="41"/>
        <v>123.83657999999998</v>
      </c>
      <c r="L25" s="585">
        <f t="shared" si="41"/>
        <v>123.83657999999998</v>
      </c>
      <c r="M25" s="585">
        <f t="shared" si="41"/>
        <v>123.83657999999998</v>
      </c>
      <c r="N25" s="585">
        <f t="shared" si="41"/>
        <v>294.84899999999999</v>
      </c>
      <c r="O25" s="585">
        <f t="shared" ref="O25" si="42">O13</f>
        <v>283.05503999999996</v>
      </c>
      <c r="P25" s="585">
        <f t="shared" si="39"/>
        <v>205.41147000000004</v>
      </c>
      <c r="Q25" s="585">
        <f t="shared" si="39"/>
        <v>433.94969000000003</v>
      </c>
      <c r="R25" s="585">
        <f t="shared" si="39"/>
        <v>228.53822</v>
      </c>
      <c r="S25" s="585">
        <f t="shared" si="39"/>
        <v>-40.153599999999997</v>
      </c>
      <c r="T25" s="585">
        <f t="shared" si="39"/>
        <v>393.79609000000005</v>
      </c>
      <c r="U25" s="585">
        <f t="shared" si="39"/>
        <v>211.25874324350048</v>
      </c>
    </row>
    <row r="26" spans="1:216" s="6" customFormat="1" ht="30" x14ac:dyDescent="0.25">
      <c r="A26" s="138" t="s">
        <v>66</v>
      </c>
      <c r="B26" s="585">
        <f t="shared" ref="B26:U26" si="43">B14</f>
        <v>1001</v>
      </c>
      <c r="C26" s="585">
        <f t="shared" si="43"/>
        <v>716</v>
      </c>
      <c r="D26" s="585">
        <f t="shared" si="43"/>
        <v>218</v>
      </c>
      <c r="E26" s="585">
        <f t="shared" si="43"/>
        <v>30.446927374301673</v>
      </c>
      <c r="F26" s="585">
        <f t="shared" si="43"/>
        <v>7959.8388600000008</v>
      </c>
      <c r="G26" s="585">
        <f t="shared" ref="G26:H26" si="44">G14</f>
        <v>7959.8388600000008</v>
      </c>
      <c r="H26" s="585">
        <f t="shared" si="44"/>
        <v>7959.8388600000008</v>
      </c>
      <c r="I26" s="585">
        <f t="shared" ref="I26:N26" si="45">I14</f>
        <v>1989.9597150000002</v>
      </c>
      <c r="J26" s="585">
        <f t="shared" si="45"/>
        <v>1989.9597150000002</v>
      </c>
      <c r="K26" s="585">
        <f t="shared" si="45"/>
        <v>1989.9597150000002</v>
      </c>
      <c r="L26" s="585">
        <f t="shared" si="45"/>
        <v>1989.9597150000002</v>
      </c>
      <c r="M26" s="585">
        <f t="shared" si="45"/>
        <v>1989.9597150000002</v>
      </c>
      <c r="N26" s="585">
        <f t="shared" si="45"/>
        <v>4643.2393200000006</v>
      </c>
      <c r="O26" s="585">
        <f t="shared" ref="O26" si="46">O14</f>
        <v>4423.6437999999998</v>
      </c>
      <c r="P26" s="585">
        <f t="shared" si="43"/>
        <v>3243.4010108333323</v>
      </c>
      <c r="Q26" s="585">
        <f t="shared" si="43"/>
        <v>764.46315000000004</v>
      </c>
      <c r="R26" s="585">
        <f t="shared" si="43"/>
        <v>-2478.9378608333323</v>
      </c>
      <c r="S26" s="585">
        <f t="shared" si="43"/>
        <v>-14.221679999999999</v>
      </c>
      <c r="T26" s="585">
        <f t="shared" si="43"/>
        <v>750.24146999999994</v>
      </c>
      <c r="U26" s="585">
        <f t="shared" si="43"/>
        <v>23.569800571887512</v>
      </c>
    </row>
    <row r="27" spans="1:216" s="6" customFormat="1" ht="30" x14ac:dyDescent="0.25">
      <c r="A27" s="139" t="s">
        <v>62</v>
      </c>
      <c r="B27" s="585">
        <f t="shared" ref="B27:U27" si="47">B15</f>
        <v>222</v>
      </c>
      <c r="C27" s="585">
        <f t="shared" si="47"/>
        <v>159</v>
      </c>
      <c r="D27" s="585">
        <f t="shared" si="47"/>
        <v>78</v>
      </c>
      <c r="E27" s="585">
        <f t="shared" si="47"/>
        <v>49.056603773584904</v>
      </c>
      <c r="F27" s="585">
        <f t="shared" si="47"/>
        <v>896.60799999999995</v>
      </c>
      <c r="G27" s="585">
        <f t="shared" ref="G27:H27" si="48">G15</f>
        <v>896.60799999999995</v>
      </c>
      <c r="H27" s="585">
        <f t="shared" si="48"/>
        <v>896.60799999999995</v>
      </c>
      <c r="I27" s="585">
        <f t="shared" ref="I27:N27" si="49">I15</f>
        <v>224.15199999999999</v>
      </c>
      <c r="J27" s="585">
        <f t="shared" si="49"/>
        <v>224.15199999999999</v>
      </c>
      <c r="K27" s="585">
        <f t="shared" si="49"/>
        <v>224.15199999999999</v>
      </c>
      <c r="L27" s="585">
        <f t="shared" si="49"/>
        <v>224.15199999999999</v>
      </c>
      <c r="M27" s="585">
        <f t="shared" si="49"/>
        <v>224.15199999999999</v>
      </c>
      <c r="N27" s="585">
        <f t="shared" si="49"/>
        <v>521.87185999999997</v>
      </c>
      <c r="O27" s="585">
        <f t="shared" ref="O27" si="50">O15</f>
        <v>497.21514000000002</v>
      </c>
      <c r="P27" s="585">
        <f t="shared" si="47"/>
        <v>364.79302333333322</v>
      </c>
      <c r="Q27" s="585">
        <f t="shared" si="47"/>
        <v>177.74190000000002</v>
      </c>
      <c r="R27" s="585">
        <f t="shared" si="47"/>
        <v>-187.05112333333321</v>
      </c>
      <c r="S27" s="585">
        <f t="shared" si="47"/>
        <v>-0.11741</v>
      </c>
      <c r="T27" s="585">
        <f t="shared" si="47"/>
        <v>177.62449000000001</v>
      </c>
      <c r="U27" s="585">
        <f t="shared" si="47"/>
        <v>48.72404038209541</v>
      </c>
    </row>
    <row r="28" spans="1:216" s="6" customFormat="1" ht="45" x14ac:dyDescent="0.25">
      <c r="A28" s="139" t="s">
        <v>89</v>
      </c>
      <c r="B28" s="585">
        <f t="shared" ref="B28:U28" si="51">B16</f>
        <v>0</v>
      </c>
      <c r="C28" s="585">
        <f t="shared" si="51"/>
        <v>0</v>
      </c>
      <c r="D28" s="585">
        <f t="shared" si="51"/>
        <v>0</v>
      </c>
      <c r="E28" s="585">
        <f t="shared" si="51"/>
        <v>0</v>
      </c>
      <c r="F28" s="585">
        <f t="shared" si="51"/>
        <v>0</v>
      </c>
      <c r="G28" s="585">
        <f t="shared" ref="G28:H28" si="52">G16</f>
        <v>0</v>
      </c>
      <c r="H28" s="585">
        <f t="shared" si="52"/>
        <v>0</v>
      </c>
      <c r="I28" s="585">
        <f t="shared" ref="I28:N28" si="53">I16</f>
        <v>0</v>
      </c>
      <c r="J28" s="585">
        <f t="shared" si="53"/>
        <v>0</v>
      </c>
      <c r="K28" s="585">
        <f t="shared" si="53"/>
        <v>0</v>
      </c>
      <c r="L28" s="585">
        <f t="shared" si="53"/>
        <v>0</v>
      </c>
      <c r="M28" s="585">
        <f t="shared" si="53"/>
        <v>0</v>
      </c>
      <c r="N28" s="585">
        <f t="shared" si="53"/>
        <v>0</v>
      </c>
      <c r="O28" s="585">
        <f t="shared" ref="O28" si="54">O16</f>
        <v>0</v>
      </c>
      <c r="P28" s="585">
        <f t="shared" si="51"/>
        <v>0</v>
      </c>
      <c r="Q28" s="585">
        <f t="shared" si="51"/>
        <v>0</v>
      </c>
      <c r="R28" s="585">
        <f t="shared" si="51"/>
        <v>0</v>
      </c>
      <c r="S28" s="585">
        <f t="shared" si="51"/>
        <v>0</v>
      </c>
      <c r="T28" s="585">
        <f t="shared" si="51"/>
        <v>0</v>
      </c>
      <c r="U28" s="585">
        <f t="shared" si="51"/>
        <v>0</v>
      </c>
    </row>
    <row r="29" spans="1:216" s="6" customFormat="1" ht="62.25" customHeight="1" x14ac:dyDescent="0.25">
      <c r="A29" s="139" t="s">
        <v>45</v>
      </c>
      <c r="B29" s="585">
        <f t="shared" ref="B29:U29" si="55">B17</f>
        <v>729</v>
      </c>
      <c r="C29" s="585">
        <f t="shared" si="55"/>
        <v>521</v>
      </c>
      <c r="D29" s="585">
        <f t="shared" si="55"/>
        <v>117</v>
      </c>
      <c r="E29" s="585">
        <f t="shared" si="55"/>
        <v>22.456813819577732</v>
      </c>
      <c r="F29" s="585">
        <f t="shared" si="55"/>
        <v>6884.7689400000008</v>
      </c>
      <c r="G29" s="585">
        <f t="shared" ref="G29:H29" si="56">G17</f>
        <v>6884.7689400000008</v>
      </c>
      <c r="H29" s="585">
        <f t="shared" si="56"/>
        <v>6884.7689400000008</v>
      </c>
      <c r="I29" s="585">
        <f t="shared" ref="I29:N29" si="57">I17</f>
        <v>1721.1922350000002</v>
      </c>
      <c r="J29" s="585">
        <f t="shared" si="57"/>
        <v>1721.1922350000002</v>
      </c>
      <c r="K29" s="585">
        <f t="shared" si="57"/>
        <v>1721.1922350000002</v>
      </c>
      <c r="L29" s="585">
        <f t="shared" si="57"/>
        <v>1721.1922350000002</v>
      </c>
      <c r="M29" s="585">
        <f t="shared" si="57"/>
        <v>1721.1922350000002</v>
      </c>
      <c r="N29" s="585">
        <f t="shared" si="57"/>
        <v>4017.4281000000001</v>
      </c>
      <c r="O29" s="585">
        <f t="shared" ref="O29" si="58">O17</f>
        <v>3828.37266</v>
      </c>
      <c r="P29" s="585">
        <f t="shared" si="55"/>
        <v>2806.2916874999992</v>
      </c>
      <c r="Q29" s="585">
        <f t="shared" si="55"/>
        <v>543.18061</v>
      </c>
      <c r="R29" s="585">
        <f t="shared" si="55"/>
        <v>-2263.1110774999993</v>
      </c>
      <c r="S29" s="585">
        <f t="shared" si="55"/>
        <v>-14.10427</v>
      </c>
      <c r="T29" s="585">
        <f t="shared" si="55"/>
        <v>529.07633999999996</v>
      </c>
      <c r="U29" s="585">
        <f t="shared" si="55"/>
        <v>19.355814380218455</v>
      </c>
    </row>
    <row r="30" spans="1:216" s="6" customFormat="1" ht="45" x14ac:dyDescent="0.25">
      <c r="A30" s="139" t="s">
        <v>63</v>
      </c>
      <c r="B30" s="585">
        <f t="shared" ref="B30:U30" si="59">B18</f>
        <v>50</v>
      </c>
      <c r="C30" s="585">
        <f t="shared" si="59"/>
        <v>36</v>
      </c>
      <c r="D30" s="585">
        <f t="shared" si="59"/>
        <v>23</v>
      </c>
      <c r="E30" s="585">
        <f t="shared" si="59"/>
        <v>63.888888888888886</v>
      </c>
      <c r="F30" s="585">
        <f t="shared" si="59"/>
        <v>178.46191999999999</v>
      </c>
      <c r="G30" s="585">
        <f t="shared" ref="G30:H30" si="60">G18</f>
        <v>178.46191999999999</v>
      </c>
      <c r="H30" s="585">
        <f t="shared" si="60"/>
        <v>178.46191999999999</v>
      </c>
      <c r="I30" s="585">
        <f t="shared" ref="I30:N30" si="61">I18</f>
        <v>44.615479999999998</v>
      </c>
      <c r="J30" s="585">
        <f t="shared" si="61"/>
        <v>44.615479999999998</v>
      </c>
      <c r="K30" s="585">
        <f t="shared" si="61"/>
        <v>44.615479999999998</v>
      </c>
      <c r="L30" s="585">
        <f t="shared" si="61"/>
        <v>44.615479999999998</v>
      </c>
      <c r="M30" s="585">
        <f t="shared" si="61"/>
        <v>44.615479999999998</v>
      </c>
      <c r="N30" s="585">
        <f t="shared" si="61"/>
        <v>103.93935999999999</v>
      </c>
      <c r="O30" s="585">
        <f t="shared" ref="O30" si="62">O18</f>
        <v>98.055999999999997</v>
      </c>
      <c r="P30" s="585">
        <f t="shared" si="59"/>
        <v>72.316299999999998</v>
      </c>
      <c r="Q30" s="585">
        <f t="shared" si="59"/>
        <v>43.540639999999996</v>
      </c>
      <c r="R30" s="585">
        <f t="shared" si="59"/>
        <v>-28.775660000000002</v>
      </c>
      <c r="S30" s="585">
        <f t="shared" si="59"/>
        <v>0</v>
      </c>
      <c r="T30" s="585">
        <f t="shared" si="59"/>
        <v>43.540639999999996</v>
      </c>
      <c r="U30" s="585">
        <f t="shared" si="59"/>
        <v>60.208611336586628</v>
      </c>
    </row>
    <row r="31" spans="1:216" ht="15.75" thickBot="1" x14ac:dyDescent="0.3">
      <c r="A31" s="231" t="s">
        <v>4</v>
      </c>
      <c r="B31" s="586"/>
      <c r="C31" s="586"/>
      <c r="D31" s="586"/>
      <c r="E31" s="586"/>
      <c r="F31" s="586">
        <f t="shared" ref="F31:G31" si="63">F19</f>
        <v>14929.29954</v>
      </c>
      <c r="G31" s="586">
        <f t="shared" si="63"/>
        <v>14929.29954</v>
      </c>
      <c r="H31" s="586">
        <f t="shared" ref="H31:N31" si="64">H19</f>
        <v>14929.29954</v>
      </c>
      <c r="I31" s="586">
        <f t="shared" si="64"/>
        <v>3732.324885</v>
      </c>
      <c r="J31" s="586">
        <f t="shared" si="64"/>
        <v>3732.324885</v>
      </c>
      <c r="K31" s="586">
        <f t="shared" si="64"/>
        <v>3732.324885</v>
      </c>
      <c r="L31" s="586">
        <f t="shared" si="64"/>
        <v>3732.324885</v>
      </c>
      <c r="M31" s="586">
        <f t="shared" si="64"/>
        <v>3732.324885</v>
      </c>
      <c r="N31" s="586">
        <f t="shared" si="64"/>
        <v>8708.7580500000004</v>
      </c>
      <c r="O31" s="586">
        <f t="shared" ref="O31" si="65">O19</f>
        <v>8302.6247399999993</v>
      </c>
      <c r="P31" s="586">
        <f t="shared" ref="P31:U31" si="66">P19</f>
        <v>6085.1636974999983</v>
      </c>
      <c r="Q31" s="586">
        <f t="shared" si="66"/>
        <v>2286.0944300000001</v>
      </c>
      <c r="R31" s="586">
        <f t="shared" ref="R31" si="67">R19</f>
        <v>-3799.0692674999982</v>
      </c>
      <c r="S31" s="586">
        <f t="shared" si="66"/>
        <v>-112.38568999999998</v>
      </c>
      <c r="T31" s="586">
        <f t="shared" si="66"/>
        <v>2173.70874</v>
      </c>
      <c r="U31" s="586">
        <f t="shared" si="66"/>
        <v>37.568330839467947</v>
      </c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</row>
    <row r="32" spans="1:216" ht="17.25" customHeight="1" x14ac:dyDescent="0.25"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</row>
  </sheetData>
  <mergeCells count="3">
    <mergeCell ref="A1:U1"/>
    <mergeCell ref="B4:E4"/>
    <mergeCell ref="F4:U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O242"/>
  <sheetViews>
    <sheetView showZeros="0" tabSelected="1" zoomScale="80" zoomScaleNormal="80" zoomScaleSheetLayoutView="100" workbookViewId="0">
      <pane xSplit="1" ySplit="6" topLeftCell="B225" activePane="bottomRight" state="frozen"/>
      <selection pane="topRight" activeCell="B1" sqref="B1"/>
      <selection pane="bottomLeft" activeCell="A7" sqref="A7"/>
      <selection pane="bottomRight" activeCell="E238" sqref="E238"/>
    </sheetView>
  </sheetViews>
  <sheetFormatPr defaultColWidth="9.140625" defaultRowHeight="15" x14ac:dyDescent="0.25"/>
  <cols>
    <col min="1" max="1" width="45.28515625" style="30" customWidth="1"/>
    <col min="2" max="2" width="13" style="38" customWidth="1"/>
    <col min="3" max="3" width="14.42578125" style="38" customWidth="1"/>
    <col min="4" max="4" width="13.42578125" style="38" customWidth="1"/>
    <col min="5" max="5" width="9" style="97" customWidth="1"/>
    <col min="6" max="6" width="13.42578125" style="97" hidden="1" customWidth="1"/>
    <col min="7" max="14" width="12.85546875" style="97" hidden="1" customWidth="1"/>
    <col min="15" max="15" width="12.85546875" style="97" customWidth="1"/>
    <col min="16" max="16" width="13.42578125" style="30" customWidth="1"/>
    <col min="17" max="20" width="13.5703125" style="30" customWidth="1"/>
    <col min="21" max="21" width="11.28515625" style="30" customWidth="1"/>
    <col min="22" max="22" width="15.28515625" style="30" customWidth="1"/>
    <col min="23" max="23" width="13" style="244" customWidth="1"/>
    <col min="24" max="24" width="10.5703125" style="587" customWidth="1"/>
    <col min="25" max="25" width="18.7109375" style="30" bestFit="1" customWidth="1"/>
    <col min="26" max="26" width="13.42578125" style="30" bestFit="1" customWidth="1"/>
    <col min="27" max="16384" width="9.140625" style="30"/>
  </cols>
  <sheetData>
    <row r="1" spans="1:197" ht="59.25" customHeight="1" x14ac:dyDescent="0.25">
      <c r="A1" s="650" t="s">
        <v>153</v>
      </c>
      <c r="B1" s="654"/>
      <c r="C1" s="654"/>
      <c r="D1" s="654"/>
      <c r="E1" s="654"/>
      <c r="F1" s="654"/>
      <c r="G1" s="654"/>
      <c r="H1" s="654"/>
      <c r="I1" s="654"/>
      <c r="J1" s="654"/>
      <c r="K1" s="654"/>
      <c r="L1" s="654"/>
      <c r="M1" s="654"/>
      <c r="N1" s="654"/>
      <c r="O1" s="654"/>
      <c r="P1" s="654"/>
      <c r="Q1" s="654"/>
      <c r="R1" s="654"/>
      <c r="S1" s="654"/>
      <c r="T1" s="654"/>
      <c r="U1" s="654"/>
    </row>
    <row r="2" spans="1:197" ht="16.5" customHeight="1" x14ac:dyDescent="0.25">
      <c r="A2" s="650"/>
      <c r="B2" s="651"/>
      <c r="C2" s="651"/>
      <c r="D2" s="651"/>
      <c r="E2" s="651"/>
      <c r="F2" s="651"/>
      <c r="G2" s="651"/>
      <c r="H2" s="651"/>
      <c r="I2" s="651"/>
      <c r="J2" s="651"/>
      <c r="K2" s="651"/>
      <c r="L2" s="651"/>
      <c r="M2" s="651"/>
      <c r="N2" s="651"/>
      <c r="O2" s="651"/>
      <c r="P2" s="651"/>
      <c r="Q2" s="651"/>
      <c r="R2" s="651"/>
      <c r="S2" s="651"/>
      <c r="T2" s="651"/>
      <c r="U2" s="651"/>
    </row>
    <row r="3" spans="1:197" ht="15" customHeight="1" thickBot="1" x14ac:dyDescent="0.3">
      <c r="A3" s="234"/>
    </row>
    <row r="4" spans="1:197" ht="30" customHeight="1" thickBot="1" x14ac:dyDescent="0.3">
      <c r="A4" s="25" t="s">
        <v>0</v>
      </c>
      <c r="B4" s="647" t="s">
        <v>56</v>
      </c>
      <c r="C4" s="648"/>
      <c r="D4" s="648"/>
      <c r="E4" s="649"/>
      <c r="F4" s="647" t="s">
        <v>55</v>
      </c>
      <c r="G4" s="652"/>
      <c r="H4" s="652"/>
      <c r="I4" s="652"/>
      <c r="J4" s="652"/>
      <c r="K4" s="652"/>
      <c r="L4" s="652"/>
      <c r="M4" s="652"/>
      <c r="N4" s="652"/>
      <c r="O4" s="652"/>
      <c r="P4" s="652"/>
      <c r="Q4" s="652"/>
      <c r="R4" s="652"/>
      <c r="S4" s="652"/>
      <c r="T4" s="652"/>
      <c r="U4" s="653"/>
    </row>
    <row r="5" spans="1:197" ht="105.75" thickBot="1" x14ac:dyDescent="0.3">
      <c r="A5" s="26"/>
      <c r="B5" s="167" t="s">
        <v>137</v>
      </c>
      <c r="C5" s="167" t="str">
        <f>'1 уровень'!E6</f>
        <v>План 10 мес. 2020 г. (законченный случай)</v>
      </c>
      <c r="D5" s="167" t="s">
        <v>57</v>
      </c>
      <c r="E5" s="63" t="s">
        <v>33</v>
      </c>
      <c r="F5" s="187" t="s">
        <v>134</v>
      </c>
      <c r="G5" s="187" t="s">
        <v>135</v>
      </c>
      <c r="H5" s="187" t="s">
        <v>136</v>
      </c>
      <c r="I5" s="187" t="s">
        <v>143</v>
      </c>
      <c r="J5" s="187" t="s">
        <v>144</v>
      </c>
      <c r="K5" s="187" t="s">
        <v>145</v>
      </c>
      <c r="L5" s="187" t="s">
        <v>146</v>
      </c>
      <c r="M5" s="187" t="s">
        <v>147</v>
      </c>
      <c r="N5" s="187" t="s">
        <v>148</v>
      </c>
      <c r="O5" s="187" t="s">
        <v>151</v>
      </c>
      <c r="P5" s="187" t="str">
        <f>'1 уровень'!R6</f>
        <v>План 10 мес. 2020 г. (тыс.руб)</v>
      </c>
      <c r="Q5" s="180" t="s">
        <v>58</v>
      </c>
      <c r="R5" s="180" t="s">
        <v>84</v>
      </c>
      <c r="S5" s="180" t="s">
        <v>82</v>
      </c>
      <c r="T5" s="180" t="s">
        <v>83</v>
      </c>
      <c r="U5" s="63" t="s">
        <v>33</v>
      </c>
    </row>
    <row r="6" spans="1:197" s="13" customFormat="1" ht="15.75" thickBot="1" x14ac:dyDescent="0.3">
      <c r="A6" s="36">
        <v>1</v>
      </c>
      <c r="B6" s="36">
        <v>2</v>
      </c>
      <c r="C6" s="36">
        <v>3</v>
      </c>
      <c r="D6" s="36">
        <v>4</v>
      </c>
      <c r="E6" s="36">
        <v>5</v>
      </c>
      <c r="F6" s="36"/>
      <c r="G6" s="36"/>
      <c r="H6" s="36"/>
      <c r="I6" s="36"/>
      <c r="J6" s="36"/>
      <c r="K6" s="36"/>
      <c r="L6" s="36"/>
      <c r="M6" s="36"/>
      <c r="N6" s="36"/>
      <c r="O6" s="36"/>
      <c r="P6" s="254">
        <v>7</v>
      </c>
      <c r="Q6" s="254">
        <v>8</v>
      </c>
      <c r="R6" s="254"/>
      <c r="S6" s="254">
        <v>9</v>
      </c>
      <c r="T6" s="254">
        <v>10</v>
      </c>
      <c r="U6" s="36">
        <v>11</v>
      </c>
      <c r="V6" s="107"/>
      <c r="W6" s="244"/>
      <c r="X6" s="588"/>
    </row>
    <row r="7" spans="1:197" s="31" customFormat="1" ht="15" customHeight="1" x14ac:dyDescent="0.25">
      <c r="A7" s="27" t="s">
        <v>16</v>
      </c>
      <c r="B7" s="29"/>
      <c r="C7" s="29"/>
      <c r="D7" s="29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39"/>
      <c r="Q7" s="39"/>
      <c r="R7" s="39"/>
      <c r="S7" s="39"/>
      <c r="T7" s="39"/>
      <c r="U7" s="39"/>
      <c r="W7" s="244"/>
      <c r="X7" s="588"/>
    </row>
    <row r="8" spans="1:197" ht="30" x14ac:dyDescent="0.25">
      <c r="A8" s="204" t="s">
        <v>74</v>
      </c>
      <c r="B8" s="205">
        <f>'1 уровень'!D200</f>
        <v>84449</v>
      </c>
      <c r="C8" s="205">
        <f>'1 уровень'!E200</f>
        <v>60322</v>
      </c>
      <c r="D8" s="205">
        <f>'1 уровень'!F200</f>
        <v>47689</v>
      </c>
      <c r="E8" s="206">
        <f>'1 уровень'!G200</f>
        <v>79.057391996286597</v>
      </c>
      <c r="F8" s="265">
        <f>'1 уровень'!H200</f>
        <v>390203.8543200001</v>
      </c>
      <c r="G8" s="265">
        <f>'1 уровень'!I200</f>
        <v>390203.8543200001</v>
      </c>
      <c r="H8" s="265">
        <f>'1 уровень'!J200</f>
        <v>390203.8543200001</v>
      </c>
      <c r="I8" s="265">
        <f>'1 уровень'!K200</f>
        <v>97550.963580000025</v>
      </c>
      <c r="J8" s="265">
        <f>'1 уровень'!L200</f>
        <v>97550.963580000025</v>
      </c>
      <c r="K8" s="265">
        <f>'1 уровень'!M200</f>
        <v>97550.963580000025</v>
      </c>
      <c r="L8" s="265">
        <f>'1 уровень'!N200</f>
        <v>97550.963580000025</v>
      </c>
      <c r="M8" s="265">
        <f>'1 уровень'!O200</f>
        <v>97550.963580000025</v>
      </c>
      <c r="N8" s="265">
        <f>'1 уровень'!P200</f>
        <v>227618.91501</v>
      </c>
      <c r="O8" s="265">
        <f>'1 уровень'!Q200</f>
        <v>216774.16985999999</v>
      </c>
      <c r="P8" s="265">
        <f>'1 уровень'!R200</f>
        <v>158970.02424500001</v>
      </c>
      <c r="Q8" s="265">
        <f>'1 уровень'!S200</f>
        <v>124619.16054999997</v>
      </c>
      <c r="R8" s="265">
        <f>'1 уровень'!T200</f>
        <v>-34350.863695000022</v>
      </c>
      <c r="S8" s="265">
        <f>'1 уровень'!U200</f>
        <v>-385.35316</v>
      </c>
      <c r="T8" s="265">
        <f>'1 уровень'!V200</f>
        <v>124233.80738999999</v>
      </c>
      <c r="U8" s="265">
        <f>'1 уровень'!W200</f>
        <v>78.391609450811004</v>
      </c>
      <c r="V8" s="68"/>
      <c r="X8" s="588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  <c r="DB8" s="31"/>
      <c r="DC8" s="31"/>
      <c r="DD8" s="31"/>
      <c r="DE8" s="31"/>
      <c r="DF8" s="31"/>
      <c r="DG8" s="31"/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/>
      <c r="EW8" s="31"/>
      <c r="EX8" s="31"/>
      <c r="EY8" s="31"/>
      <c r="EZ8" s="31"/>
      <c r="FA8" s="31"/>
      <c r="FB8" s="31"/>
      <c r="FC8" s="31"/>
      <c r="FD8" s="31"/>
      <c r="FE8" s="31"/>
      <c r="FF8" s="31"/>
      <c r="FG8" s="31"/>
      <c r="FH8" s="31"/>
      <c r="FI8" s="31"/>
      <c r="FJ8" s="31"/>
      <c r="FK8" s="31"/>
      <c r="FL8" s="31"/>
      <c r="FM8" s="31"/>
      <c r="FN8" s="31"/>
      <c r="FO8" s="31"/>
      <c r="FP8" s="31"/>
      <c r="FQ8" s="31"/>
      <c r="FR8" s="31"/>
      <c r="FS8" s="31"/>
      <c r="FT8" s="31"/>
      <c r="FU8" s="31"/>
      <c r="FV8" s="31"/>
      <c r="FW8" s="31"/>
      <c r="FX8" s="31"/>
      <c r="FY8" s="31"/>
      <c r="FZ8" s="31"/>
      <c r="GA8" s="31"/>
      <c r="GB8" s="31"/>
      <c r="GC8" s="31"/>
      <c r="GD8" s="31"/>
      <c r="GE8" s="31"/>
      <c r="GF8" s="31"/>
      <c r="GG8" s="31"/>
      <c r="GH8" s="31"/>
      <c r="GI8" s="31"/>
      <c r="GJ8" s="31"/>
      <c r="GK8" s="31"/>
      <c r="GL8" s="31"/>
      <c r="GM8" s="31"/>
      <c r="GN8" s="31"/>
      <c r="GO8" s="31"/>
    </row>
    <row r="9" spans="1:197" ht="30" x14ac:dyDescent="0.25">
      <c r="A9" s="75" t="s">
        <v>43</v>
      </c>
      <c r="B9" s="33">
        <f>'1 уровень'!D201</f>
        <v>64463</v>
      </c>
      <c r="C9" s="33">
        <f>'1 уровень'!E201</f>
        <v>46045</v>
      </c>
      <c r="D9" s="33">
        <f>'1 уровень'!F201</f>
        <v>33645</v>
      </c>
      <c r="E9" s="100">
        <f>'1 уровень'!G201</f>
        <v>73.069822999239875</v>
      </c>
      <c r="F9" s="266">
        <f>'1 уровень'!H201</f>
        <v>323657.80887999997</v>
      </c>
      <c r="G9" s="266">
        <f>'1 уровень'!I201</f>
        <v>323657.80887999997</v>
      </c>
      <c r="H9" s="266">
        <f>'1 уровень'!J201</f>
        <v>323657.80887999997</v>
      </c>
      <c r="I9" s="266">
        <f>'1 уровень'!K201</f>
        <v>80914.452219999992</v>
      </c>
      <c r="J9" s="266">
        <f>'1 уровень'!L201</f>
        <v>80914.452219999992</v>
      </c>
      <c r="K9" s="266">
        <f>'1 уровень'!M201</f>
        <v>80914.452219999992</v>
      </c>
      <c r="L9" s="266">
        <f>'1 уровень'!N201</f>
        <v>80914.452219999992</v>
      </c>
      <c r="M9" s="266">
        <f>'1 уровень'!O201</f>
        <v>80914.452219999992</v>
      </c>
      <c r="N9" s="266">
        <f>'1 уровень'!P201</f>
        <v>188788.60573000001</v>
      </c>
      <c r="O9" s="266">
        <f>'1 уровень'!Q201</f>
        <v>179801.28781000004</v>
      </c>
      <c r="P9" s="266">
        <f>'1 уровень'!R201</f>
        <v>131855.75633500001</v>
      </c>
      <c r="Q9" s="266">
        <f>'1 уровень'!S201</f>
        <v>96177.952720000001</v>
      </c>
      <c r="R9" s="266">
        <f>'1 уровень'!T201</f>
        <v>-35677.803615000012</v>
      </c>
      <c r="S9" s="266">
        <f>'1 уровень'!U201</f>
        <v>-331.90258999999998</v>
      </c>
      <c r="T9" s="266">
        <f>'1 уровень'!V201</f>
        <v>95846.050130000003</v>
      </c>
      <c r="U9" s="266">
        <f>'1 уровень'!W201</f>
        <v>72.941792905608906</v>
      </c>
      <c r="V9" s="68"/>
      <c r="X9" s="588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  <c r="CY9" s="31"/>
      <c r="CZ9" s="31"/>
      <c r="DA9" s="31"/>
      <c r="DB9" s="31"/>
      <c r="DC9" s="31"/>
      <c r="DD9" s="31"/>
      <c r="DE9" s="31"/>
      <c r="DF9" s="31"/>
      <c r="DG9" s="31"/>
      <c r="DH9" s="31"/>
      <c r="DI9" s="31"/>
      <c r="DJ9" s="31"/>
      <c r="DK9" s="31"/>
      <c r="DL9" s="31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31"/>
      <c r="EA9" s="31"/>
      <c r="EB9" s="31"/>
      <c r="EC9" s="31"/>
      <c r="ED9" s="31"/>
      <c r="EE9" s="31"/>
      <c r="EF9" s="31"/>
      <c r="EG9" s="31"/>
      <c r="EH9" s="31"/>
      <c r="EI9" s="31"/>
      <c r="EJ9" s="31"/>
      <c r="EK9" s="31"/>
      <c r="EL9" s="31"/>
      <c r="EM9" s="31"/>
      <c r="EN9" s="31"/>
      <c r="EO9" s="31"/>
      <c r="EP9" s="31"/>
      <c r="EQ9" s="31"/>
      <c r="ER9" s="31"/>
      <c r="ES9" s="31"/>
      <c r="ET9" s="31"/>
      <c r="EU9" s="31"/>
      <c r="EV9" s="31"/>
      <c r="EW9" s="31"/>
      <c r="EX9" s="31"/>
      <c r="EY9" s="31"/>
      <c r="EZ9" s="31"/>
      <c r="FA9" s="31"/>
      <c r="FB9" s="31"/>
      <c r="FC9" s="31"/>
      <c r="FD9" s="31"/>
      <c r="FE9" s="31"/>
      <c r="FF9" s="31"/>
      <c r="FG9" s="31"/>
      <c r="FH9" s="31"/>
      <c r="FI9" s="31"/>
      <c r="FJ9" s="31"/>
      <c r="FK9" s="31"/>
      <c r="FL9" s="31"/>
      <c r="FM9" s="31"/>
      <c r="FN9" s="31"/>
      <c r="FO9" s="31"/>
      <c r="FP9" s="31"/>
      <c r="FQ9" s="31"/>
      <c r="FR9" s="31"/>
      <c r="FS9" s="31"/>
      <c r="FT9" s="31"/>
      <c r="FU9" s="31"/>
      <c r="FV9" s="31"/>
      <c r="FW9" s="31"/>
      <c r="FX9" s="31"/>
      <c r="FY9" s="31"/>
      <c r="FZ9" s="31"/>
      <c r="GA9" s="31"/>
      <c r="GB9" s="31"/>
      <c r="GC9" s="31"/>
      <c r="GD9" s="31"/>
      <c r="GE9" s="31"/>
      <c r="GF9" s="31"/>
      <c r="GG9" s="31"/>
      <c r="GH9" s="31"/>
      <c r="GI9" s="31"/>
      <c r="GJ9" s="31"/>
      <c r="GK9" s="31"/>
      <c r="GL9" s="31"/>
      <c r="GM9" s="31"/>
      <c r="GN9" s="31"/>
      <c r="GO9" s="31"/>
    </row>
    <row r="10" spans="1:197" ht="30" x14ac:dyDescent="0.25">
      <c r="A10" s="75" t="s">
        <v>44</v>
      </c>
      <c r="B10" s="33">
        <f>'1 уровень'!D202</f>
        <v>18987</v>
      </c>
      <c r="C10" s="33">
        <f>'1 уровень'!E202</f>
        <v>13562</v>
      </c>
      <c r="D10" s="33">
        <f>'1 уровень'!F202</f>
        <v>12914</v>
      </c>
      <c r="E10" s="100">
        <f>'1 уровень'!G202</f>
        <v>95.221943666125938</v>
      </c>
      <c r="F10" s="266">
        <f>'1 уровень'!H202</f>
        <v>55032.929279999997</v>
      </c>
      <c r="G10" s="266">
        <f>'1 уровень'!I202</f>
        <v>55032.929279999997</v>
      </c>
      <c r="H10" s="266">
        <f>'1 уровень'!J202</f>
        <v>55032.929279999997</v>
      </c>
      <c r="I10" s="266">
        <f>'1 уровень'!K202</f>
        <v>13758.232319999999</v>
      </c>
      <c r="J10" s="266">
        <f>'1 уровень'!L202</f>
        <v>13758.232319999999</v>
      </c>
      <c r="K10" s="266">
        <f>'1 уровень'!M202</f>
        <v>13758.232319999999</v>
      </c>
      <c r="L10" s="266">
        <f>'1 уровень'!N202</f>
        <v>13758.232319999999</v>
      </c>
      <c r="M10" s="266">
        <f>'1 уровень'!O202</f>
        <v>13758.232319999999</v>
      </c>
      <c r="N10" s="266">
        <f>'1 уровень'!P202</f>
        <v>32104.15236</v>
      </c>
      <c r="O10" s="266">
        <f>'1 уровень'!Q202</f>
        <v>30574.38636</v>
      </c>
      <c r="P10" s="266">
        <f>'1 уровень'!R202</f>
        <v>22421.270339999999</v>
      </c>
      <c r="Q10" s="266">
        <f>'1 уровень'!S202</f>
        <v>21203.541689999991</v>
      </c>
      <c r="R10" s="266">
        <f>'1 уровень'!T202</f>
        <v>-1217.7286500000102</v>
      </c>
      <c r="S10" s="266">
        <f>'1 уровень'!U202</f>
        <v>-32.288130000000002</v>
      </c>
      <c r="T10" s="266">
        <f>'1 уровень'!V202</f>
        <v>21171.253559999986</v>
      </c>
      <c r="U10" s="266">
        <f>'1 уровень'!W202</f>
        <v>94.568868616567386</v>
      </c>
      <c r="V10" s="68"/>
      <c r="X10" s="588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31"/>
      <c r="CC10" s="31"/>
      <c r="CD10" s="31"/>
      <c r="CE10" s="31"/>
      <c r="CF10" s="31"/>
      <c r="CG10" s="31"/>
      <c r="CH10" s="31"/>
      <c r="CI10" s="31"/>
      <c r="CJ10" s="31"/>
      <c r="CK10" s="31"/>
      <c r="CL10" s="31"/>
      <c r="CM10" s="31"/>
      <c r="CN10" s="31"/>
      <c r="CO10" s="31"/>
      <c r="CP10" s="31"/>
      <c r="CQ10" s="31"/>
      <c r="CR10" s="31"/>
      <c r="CS10" s="31"/>
      <c r="CT10" s="31"/>
      <c r="CU10" s="31"/>
      <c r="CV10" s="31"/>
      <c r="CW10" s="31"/>
      <c r="CX10" s="31"/>
      <c r="CY10" s="31"/>
      <c r="CZ10" s="31"/>
      <c r="DA10" s="31"/>
      <c r="DB10" s="31"/>
      <c r="DC10" s="31"/>
      <c r="DD10" s="31"/>
      <c r="DE10" s="31"/>
      <c r="DF10" s="31"/>
      <c r="DG10" s="31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  <c r="FG10" s="31"/>
      <c r="FH10" s="31"/>
      <c r="FI10" s="31"/>
      <c r="FJ10" s="31"/>
      <c r="FK10" s="31"/>
      <c r="FL10" s="31"/>
      <c r="FM10" s="31"/>
      <c r="FN10" s="31"/>
      <c r="FO10" s="31"/>
      <c r="FP10" s="31"/>
      <c r="FQ10" s="31"/>
      <c r="FR10" s="31"/>
      <c r="FS10" s="31"/>
      <c r="FT10" s="31"/>
      <c r="FU10" s="31"/>
      <c r="FV10" s="31"/>
      <c r="FW10" s="31"/>
      <c r="FX10" s="31"/>
      <c r="FY10" s="31"/>
      <c r="FZ10" s="31"/>
      <c r="GA10" s="31"/>
      <c r="GB10" s="31"/>
      <c r="GC10" s="31"/>
      <c r="GD10" s="31"/>
      <c r="GE10" s="31"/>
      <c r="GF10" s="31"/>
      <c r="GG10" s="31"/>
      <c r="GH10" s="31"/>
      <c r="GI10" s="31"/>
      <c r="GJ10" s="31"/>
      <c r="GK10" s="31"/>
      <c r="GL10" s="31"/>
      <c r="GM10" s="31"/>
      <c r="GN10" s="31"/>
      <c r="GO10" s="31"/>
    </row>
    <row r="11" spans="1:197" ht="30" x14ac:dyDescent="0.25">
      <c r="A11" s="75" t="s">
        <v>64</v>
      </c>
      <c r="B11" s="33">
        <f>'1 уровень'!D203</f>
        <v>405</v>
      </c>
      <c r="C11" s="33">
        <f>'1 уровень'!E203</f>
        <v>291</v>
      </c>
      <c r="D11" s="33">
        <f>'1 уровень'!F203</f>
        <v>462</v>
      </c>
      <c r="E11" s="100">
        <f>'1 уровень'!G203</f>
        <v>158.76288659793815</v>
      </c>
      <c r="F11" s="266">
        <f>'1 уровень'!H203</f>
        <v>4670.7787099999996</v>
      </c>
      <c r="G11" s="266">
        <f>'1 уровень'!I203</f>
        <v>4670.7787099999996</v>
      </c>
      <c r="H11" s="266">
        <f>'1 уровень'!J203</f>
        <v>4670.7787099999996</v>
      </c>
      <c r="I11" s="266">
        <f>'1 уровень'!K203</f>
        <v>1167.6946774999999</v>
      </c>
      <c r="J11" s="266">
        <f>'1 уровень'!L203</f>
        <v>1167.6946774999999</v>
      </c>
      <c r="K11" s="266">
        <f>'1 уровень'!M203</f>
        <v>1167.6946774999999</v>
      </c>
      <c r="L11" s="266">
        <f>'1 уровень'!N203</f>
        <v>1167.6946774999999</v>
      </c>
      <c r="M11" s="266">
        <f>'1 уровень'!O203</f>
        <v>1167.6946774999999</v>
      </c>
      <c r="N11" s="266">
        <f>'1 уровень'!P203</f>
        <v>2717.1253999999999</v>
      </c>
      <c r="O11" s="266">
        <f>'1 уровень'!Q203</f>
        <v>2582.2060699999997</v>
      </c>
      <c r="P11" s="266">
        <f>'1 уровень'!R203</f>
        <v>1897.4369287499999</v>
      </c>
      <c r="Q11" s="266">
        <f>'1 уровень'!S203</f>
        <v>2960.50758</v>
      </c>
      <c r="R11" s="266">
        <f>'1 уровень'!T203</f>
        <v>1063.0706512500001</v>
      </c>
      <c r="S11" s="266">
        <f>'1 уровень'!U203</f>
        <v>-7.9426500000000004</v>
      </c>
      <c r="T11" s="266">
        <f>'1 уровень'!V203</f>
        <v>2952.5649299999995</v>
      </c>
      <c r="U11" s="266">
        <f>'1 уровень'!W203</f>
        <v>156.02666603260082</v>
      </c>
      <c r="V11" s="68"/>
      <c r="X11" s="588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  <c r="BG11" s="31"/>
      <c r="BH11" s="31"/>
      <c r="BI11" s="31"/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31"/>
      <c r="BU11" s="31"/>
      <c r="BV11" s="31"/>
      <c r="BW11" s="31"/>
      <c r="BX11" s="31"/>
      <c r="BY11" s="31"/>
      <c r="BZ11" s="31"/>
      <c r="CA11" s="31"/>
      <c r="CB11" s="31"/>
      <c r="CC11" s="31"/>
      <c r="CD11" s="31"/>
      <c r="CE11" s="31"/>
      <c r="CF11" s="31"/>
      <c r="CG11" s="31"/>
      <c r="CH11" s="31"/>
      <c r="CI11" s="31"/>
      <c r="CJ11" s="31"/>
      <c r="CK11" s="31"/>
      <c r="CL11" s="31"/>
      <c r="CM11" s="31"/>
      <c r="CN11" s="31"/>
      <c r="CO11" s="31"/>
      <c r="CP11" s="31"/>
      <c r="CQ11" s="31"/>
      <c r="CR11" s="31"/>
      <c r="CS11" s="31"/>
      <c r="CT11" s="31"/>
      <c r="CU11" s="31"/>
      <c r="CV11" s="31"/>
      <c r="CW11" s="31"/>
      <c r="CX11" s="31"/>
      <c r="CY11" s="31"/>
      <c r="CZ11" s="31"/>
      <c r="DA11" s="31"/>
      <c r="DB11" s="31"/>
      <c r="DC11" s="31"/>
      <c r="DD11" s="31"/>
      <c r="DE11" s="31"/>
      <c r="DF11" s="31"/>
      <c r="DG11" s="31"/>
      <c r="DH11" s="31"/>
      <c r="DI11" s="31"/>
      <c r="DJ11" s="31"/>
      <c r="DK11" s="31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31"/>
      <c r="EF11" s="31"/>
      <c r="EG11" s="31"/>
      <c r="EH11" s="31"/>
      <c r="EI11" s="31"/>
      <c r="EJ11" s="31"/>
      <c r="EK11" s="31"/>
      <c r="EL11" s="31"/>
      <c r="EM11" s="31"/>
      <c r="EN11" s="31"/>
      <c r="EO11" s="31"/>
      <c r="EP11" s="31"/>
      <c r="EQ11" s="31"/>
      <c r="ER11" s="31"/>
      <c r="ES11" s="31"/>
      <c r="ET11" s="31"/>
      <c r="EU11" s="31"/>
      <c r="EV11" s="31"/>
      <c r="EW11" s="31"/>
      <c r="EX11" s="31"/>
      <c r="EY11" s="31"/>
      <c r="EZ11" s="31"/>
      <c r="FA11" s="31"/>
      <c r="FB11" s="31"/>
      <c r="FC11" s="31"/>
      <c r="FD11" s="31"/>
      <c r="FE11" s="31"/>
      <c r="FF11" s="31"/>
      <c r="FG11" s="31"/>
      <c r="FH11" s="31"/>
      <c r="FI11" s="31"/>
      <c r="FJ11" s="31"/>
      <c r="FK11" s="31"/>
      <c r="FL11" s="31"/>
      <c r="FM11" s="31"/>
      <c r="FN11" s="31"/>
      <c r="FO11" s="31"/>
      <c r="FP11" s="31"/>
      <c r="FQ11" s="31"/>
      <c r="FR11" s="31"/>
      <c r="FS11" s="31"/>
      <c r="FT11" s="31"/>
      <c r="FU11" s="31"/>
      <c r="FV11" s="31"/>
      <c r="FW11" s="31"/>
      <c r="FX11" s="31"/>
      <c r="FY11" s="31"/>
      <c r="FZ11" s="31"/>
      <c r="GA11" s="31"/>
      <c r="GB11" s="31"/>
      <c r="GC11" s="31"/>
      <c r="GD11" s="31"/>
      <c r="GE11" s="31"/>
      <c r="GF11" s="31"/>
      <c r="GG11" s="31"/>
      <c r="GH11" s="31"/>
      <c r="GI11" s="31"/>
      <c r="GJ11" s="31"/>
      <c r="GK11" s="31"/>
      <c r="GL11" s="31"/>
      <c r="GM11" s="31"/>
      <c r="GN11" s="31"/>
      <c r="GO11" s="31"/>
    </row>
    <row r="12" spans="1:197" ht="30" x14ac:dyDescent="0.25">
      <c r="A12" s="75" t="s">
        <v>65</v>
      </c>
      <c r="B12" s="33">
        <f>'1 уровень'!D204</f>
        <v>594</v>
      </c>
      <c r="C12" s="33">
        <f>'1 уровень'!E204</f>
        <v>424</v>
      </c>
      <c r="D12" s="33">
        <f>'1 уровень'!F204</f>
        <v>668</v>
      </c>
      <c r="E12" s="100">
        <f>'1 уровень'!G204</f>
        <v>157.54716981132074</v>
      </c>
      <c r="F12" s="266">
        <f>'1 уровень'!H204</f>
        <v>6842.33745</v>
      </c>
      <c r="G12" s="266">
        <f>'1 уровень'!I204</f>
        <v>6842.33745</v>
      </c>
      <c r="H12" s="266">
        <f>'1 уровень'!J204</f>
        <v>6842.33745</v>
      </c>
      <c r="I12" s="266">
        <f>'1 уровень'!K204</f>
        <v>1710.5843625</v>
      </c>
      <c r="J12" s="266">
        <f>'1 уровень'!L204</f>
        <v>1710.5843625</v>
      </c>
      <c r="K12" s="266">
        <f>'1 уровень'!M204</f>
        <v>1710.5843625</v>
      </c>
      <c r="L12" s="266">
        <f>'1 уровень'!N204</f>
        <v>1710.5843625</v>
      </c>
      <c r="M12" s="266">
        <f>'1 уровень'!O204</f>
        <v>1710.5843625</v>
      </c>
      <c r="N12" s="266">
        <f>'1 уровень'!P204</f>
        <v>4009.03152</v>
      </c>
      <c r="O12" s="266">
        <f>'1 уровень'!Q204</f>
        <v>3816.2896199999996</v>
      </c>
      <c r="P12" s="266">
        <f>'1 уровень'!R204</f>
        <v>2795.5606412500001</v>
      </c>
      <c r="Q12" s="266">
        <f>'1 уровень'!S204</f>
        <v>4277.1585599999999</v>
      </c>
      <c r="R12" s="266">
        <f>'1 уровень'!T204</f>
        <v>1481.59791875</v>
      </c>
      <c r="S12" s="266">
        <f>'1 уровень'!U204</f>
        <v>-13.21979</v>
      </c>
      <c r="T12" s="266">
        <f>'1 уровень'!V204</f>
        <v>4263.9387699999997</v>
      </c>
      <c r="U12" s="266">
        <f>'1 уровень'!W204</f>
        <v>152.99823931157943</v>
      </c>
      <c r="V12" s="68"/>
      <c r="X12" s="588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  <c r="CC12" s="31"/>
      <c r="CD12" s="31"/>
      <c r="CE12" s="31"/>
      <c r="CF12" s="31"/>
      <c r="CG12" s="31"/>
      <c r="CH12" s="31"/>
      <c r="CI12" s="31"/>
      <c r="CJ12" s="31"/>
      <c r="CK12" s="31"/>
      <c r="CL12" s="31"/>
      <c r="CM12" s="31"/>
      <c r="CN12" s="31"/>
      <c r="CO12" s="31"/>
      <c r="CP12" s="31"/>
      <c r="CQ12" s="31"/>
      <c r="CR12" s="31"/>
      <c r="CS12" s="31"/>
      <c r="CT12" s="31"/>
      <c r="CU12" s="31"/>
      <c r="CV12" s="31"/>
      <c r="CW12" s="31"/>
      <c r="CX12" s="31"/>
      <c r="CY12" s="31"/>
      <c r="CZ12" s="31"/>
      <c r="DA12" s="31"/>
      <c r="DB12" s="31"/>
      <c r="DC12" s="31"/>
      <c r="DD12" s="31"/>
      <c r="DE12" s="31"/>
      <c r="DF12" s="31"/>
      <c r="DG12" s="31"/>
      <c r="DH12" s="31"/>
      <c r="DI12" s="31"/>
      <c r="DJ12" s="31"/>
      <c r="DK12" s="31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31"/>
      <c r="EF12" s="31"/>
      <c r="EG12" s="31"/>
      <c r="EH12" s="31"/>
      <c r="EI12" s="31"/>
      <c r="EJ12" s="31"/>
      <c r="EK12" s="31"/>
      <c r="EL12" s="31"/>
      <c r="EM12" s="31"/>
      <c r="EN12" s="31"/>
      <c r="EO12" s="31"/>
      <c r="EP12" s="31"/>
      <c r="EQ12" s="31"/>
      <c r="ER12" s="31"/>
      <c r="ES12" s="31"/>
      <c r="ET12" s="31"/>
      <c r="EU12" s="31"/>
      <c r="EV12" s="31"/>
      <c r="EW12" s="31"/>
      <c r="EX12" s="31"/>
      <c r="EY12" s="31"/>
      <c r="EZ12" s="31"/>
      <c r="FA12" s="31"/>
      <c r="FB12" s="31"/>
      <c r="FC12" s="31"/>
      <c r="FD12" s="31"/>
      <c r="FE12" s="31"/>
      <c r="FF12" s="31"/>
      <c r="FG12" s="31"/>
      <c r="FH12" s="31"/>
      <c r="FI12" s="31"/>
      <c r="FJ12" s="31"/>
      <c r="FK12" s="31"/>
      <c r="FL12" s="31"/>
      <c r="FM12" s="31"/>
      <c r="FN12" s="31"/>
      <c r="FO12" s="31"/>
      <c r="FP12" s="31"/>
      <c r="FQ12" s="31"/>
      <c r="FR12" s="31"/>
      <c r="FS12" s="31"/>
      <c r="FT12" s="31"/>
      <c r="FU12" s="31"/>
      <c r="FV12" s="31"/>
      <c r="FW12" s="31"/>
      <c r="FX12" s="31"/>
      <c r="FY12" s="31"/>
      <c r="FZ12" s="31"/>
      <c r="GA12" s="31"/>
      <c r="GB12" s="31"/>
      <c r="GC12" s="31"/>
      <c r="GD12" s="31"/>
      <c r="GE12" s="31"/>
      <c r="GF12" s="31"/>
      <c r="GG12" s="31"/>
      <c r="GH12" s="31"/>
      <c r="GI12" s="31"/>
      <c r="GJ12" s="31"/>
      <c r="GK12" s="31"/>
      <c r="GL12" s="31"/>
      <c r="GM12" s="31"/>
      <c r="GN12" s="31"/>
      <c r="GO12" s="31"/>
    </row>
    <row r="13" spans="1:197" ht="30" x14ac:dyDescent="0.25">
      <c r="A13" s="207" t="s">
        <v>66</v>
      </c>
      <c r="B13" s="205">
        <f>'1 уровень'!D205</f>
        <v>101043</v>
      </c>
      <c r="C13" s="205">
        <f>'1 уровень'!E205</f>
        <v>72093</v>
      </c>
      <c r="D13" s="205">
        <f>'1 уровень'!F205</f>
        <v>71961</v>
      </c>
      <c r="E13" s="206">
        <f>'1 уровень'!G205</f>
        <v>99.816903166742961</v>
      </c>
      <c r="F13" s="265">
        <f>'1 уровень'!H205</f>
        <v>379462.52100000001</v>
      </c>
      <c r="G13" s="265">
        <f>'1 уровень'!I205</f>
        <v>379462.52100000001</v>
      </c>
      <c r="H13" s="265">
        <f>'1 уровень'!J205</f>
        <v>379462.52100000001</v>
      </c>
      <c r="I13" s="265">
        <f>'1 уровень'!K205</f>
        <v>94865.630250000002</v>
      </c>
      <c r="J13" s="265">
        <f>'1 уровень'!L205</f>
        <v>94865.630250000002</v>
      </c>
      <c r="K13" s="265">
        <f>'1 уровень'!M205</f>
        <v>94865.630250000002</v>
      </c>
      <c r="L13" s="265">
        <f>'1 уровень'!N205</f>
        <v>94865.630250000002</v>
      </c>
      <c r="M13" s="265">
        <f>'1 уровень'!O205</f>
        <v>94865.630250000002</v>
      </c>
      <c r="N13" s="265">
        <f>'1 уровень'!P205</f>
        <v>221351.20259999999</v>
      </c>
      <c r="O13" s="265">
        <f>'1 уровень'!Q205</f>
        <v>210812.77499999999</v>
      </c>
      <c r="P13" s="265">
        <f>'1 уровень'!R205</f>
        <v>154595.60722499999</v>
      </c>
      <c r="Q13" s="265">
        <f>'1 уровень'!S205</f>
        <v>147167.14291999998</v>
      </c>
      <c r="R13" s="265">
        <f>'1 уровень'!T205</f>
        <v>-7428.4643050000032</v>
      </c>
      <c r="S13" s="265">
        <f>'1 уровень'!U205</f>
        <v>-27.358499999999999</v>
      </c>
      <c r="T13" s="265">
        <f>'1 уровень'!V205</f>
        <v>147139.78441999998</v>
      </c>
      <c r="U13" s="265">
        <f>'1 уровень'!W205</f>
        <v>95.194905962503483</v>
      </c>
      <c r="V13" s="68"/>
      <c r="X13" s="588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  <c r="CJ13" s="31"/>
      <c r="CK13" s="31"/>
      <c r="CL13" s="31"/>
      <c r="CM13" s="31"/>
      <c r="CN13" s="31"/>
      <c r="CO13" s="31"/>
      <c r="CP13" s="31"/>
      <c r="CQ13" s="31"/>
      <c r="CR13" s="31"/>
      <c r="CS13" s="31"/>
      <c r="CT13" s="31"/>
      <c r="CU13" s="31"/>
      <c r="CV13" s="31"/>
      <c r="CW13" s="31"/>
      <c r="CX13" s="31"/>
      <c r="CY13" s="31"/>
      <c r="CZ13" s="31"/>
      <c r="DA13" s="31"/>
      <c r="DB13" s="31"/>
      <c r="DC13" s="31"/>
      <c r="DD13" s="31"/>
      <c r="DE13" s="31"/>
      <c r="DF13" s="31"/>
      <c r="DG13" s="31"/>
      <c r="DH13" s="31"/>
      <c r="DI13" s="31"/>
      <c r="DJ13" s="31"/>
      <c r="DK13" s="31"/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31"/>
      <c r="EF13" s="31"/>
      <c r="EG13" s="31"/>
      <c r="EH13" s="31"/>
      <c r="EI13" s="31"/>
      <c r="EJ13" s="31"/>
      <c r="EK13" s="31"/>
      <c r="EL13" s="31"/>
      <c r="EM13" s="31"/>
      <c r="EN13" s="31"/>
      <c r="EO13" s="31"/>
      <c r="EP13" s="31"/>
      <c r="EQ13" s="31"/>
      <c r="ER13" s="31"/>
      <c r="ES13" s="31"/>
      <c r="ET13" s="31"/>
      <c r="EU13" s="31"/>
      <c r="EV13" s="31"/>
      <c r="EW13" s="31"/>
      <c r="EX13" s="31"/>
      <c r="EY13" s="31"/>
      <c r="EZ13" s="31"/>
      <c r="FA13" s="31"/>
      <c r="FB13" s="31"/>
      <c r="FC13" s="31"/>
      <c r="FD13" s="31"/>
      <c r="FE13" s="31"/>
      <c r="FF13" s="31"/>
      <c r="FG13" s="31"/>
      <c r="FH13" s="31"/>
      <c r="FI13" s="31"/>
      <c r="FJ13" s="31"/>
      <c r="FK13" s="31"/>
      <c r="FL13" s="31"/>
      <c r="FM13" s="31"/>
      <c r="FN13" s="31"/>
      <c r="FO13" s="31"/>
      <c r="FP13" s="31"/>
      <c r="FQ13" s="31"/>
      <c r="FR13" s="31"/>
      <c r="FS13" s="31"/>
      <c r="FT13" s="31"/>
      <c r="FU13" s="31"/>
      <c r="FV13" s="31"/>
      <c r="FW13" s="31"/>
      <c r="FX13" s="31"/>
      <c r="FY13" s="31"/>
      <c r="FZ13" s="31"/>
      <c r="GA13" s="31"/>
      <c r="GB13" s="31"/>
      <c r="GC13" s="31"/>
      <c r="GD13" s="31"/>
      <c r="GE13" s="31"/>
      <c r="GF13" s="31"/>
      <c r="GG13" s="31"/>
      <c r="GH13" s="31"/>
      <c r="GI13" s="31"/>
      <c r="GJ13" s="31"/>
      <c r="GK13" s="31"/>
      <c r="GL13" s="31"/>
      <c r="GM13" s="31"/>
      <c r="GN13" s="31"/>
      <c r="GO13" s="31"/>
    </row>
    <row r="14" spans="1:197" ht="30" x14ac:dyDescent="0.25">
      <c r="A14" s="75" t="s">
        <v>62</v>
      </c>
      <c r="B14" s="33">
        <f>'1 уровень'!D206</f>
        <v>24383</v>
      </c>
      <c r="C14" s="33">
        <f>'1 уровень'!E206</f>
        <v>17417</v>
      </c>
      <c r="D14" s="33">
        <f>'1 уровень'!F206</f>
        <v>15511</v>
      </c>
      <c r="E14" s="100">
        <f>'1 уровень'!G206</f>
        <v>89.056668771889534</v>
      </c>
      <c r="F14" s="266">
        <f>'1 уровень'!H206</f>
        <v>50301.378000000004</v>
      </c>
      <c r="G14" s="266">
        <f>'1 уровень'!I206</f>
        <v>50301.378000000004</v>
      </c>
      <c r="H14" s="266">
        <f>'1 уровень'!J206</f>
        <v>50301.378000000004</v>
      </c>
      <c r="I14" s="266">
        <f>'1 уровень'!K206</f>
        <v>12575.344500000001</v>
      </c>
      <c r="J14" s="266">
        <f>'1 уровень'!L206</f>
        <v>12575.344500000001</v>
      </c>
      <c r="K14" s="266">
        <f>'1 уровень'!M206</f>
        <v>12575.344500000001</v>
      </c>
      <c r="L14" s="266">
        <f>'1 уровень'!N206</f>
        <v>12575.344500000001</v>
      </c>
      <c r="M14" s="266">
        <f>'1 уровень'!O206</f>
        <v>12575.344500000001</v>
      </c>
      <c r="N14" s="266">
        <f>'1 уровень'!P206</f>
        <v>29338.004300000001</v>
      </c>
      <c r="O14" s="266">
        <f>'1 уровень'!Q206</f>
        <v>27941.030299999995</v>
      </c>
      <c r="P14" s="266">
        <f>'1 уровень'!R206</f>
        <v>20491.016399999993</v>
      </c>
      <c r="Q14" s="266">
        <f>'1 уровень'!S206</f>
        <v>19133.47035</v>
      </c>
      <c r="R14" s="266">
        <f>'1 уровень'!T206</f>
        <v>-1357.5460499999981</v>
      </c>
      <c r="S14" s="266">
        <f>'1 уровень'!U206</f>
        <v>-20.45682</v>
      </c>
      <c r="T14" s="266">
        <f>'1 уровень'!V206</f>
        <v>19113.013529999997</v>
      </c>
      <c r="U14" s="266">
        <f>'1 уровень'!W206</f>
        <v>93.374920875081656</v>
      </c>
      <c r="V14" s="68"/>
      <c r="X14" s="588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31"/>
      <c r="EF14" s="31"/>
      <c r="EG14" s="31"/>
      <c r="EH14" s="31"/>
      <c r="EI14" s="31"/>
      <c r="EJ14" s="31"/>
      <c r="EK14" s="31"/>
      <c r="EL14" s="31"/>
      <c r="EM14" s="31"/>
      <c r="EN14" s="31"/>
      <c r="EO14" s="31"/>
      <c r="EP14" s="31"/>
      <c r="EQ14" s="31"/>
      <c r="ER14" s="31"/>
      <c r="ES14" s="31"/>
      <c r="ET14" s="31"/>
      <c r="EU14" s="31"/>
      <c r="EV14" s="31"/>
      <c r="EW14" s="31"/>
      <c r="EX14" s="31"/>
      <c r="EY14" s="31"/>
      <c r="EZ14" s="31"/>
      <c r="FA14" s="31"/>
      <c r="FB14" s="31"/>
      <c r="FC14" s="31"/>
      <c r="FD14" s="31"/>
      <c r="FE14" s="31"/>
      <c r="FF14" s="31"/>
      <c r="FG14" s="31"/>
      <c r="FH14" s="31"/>
      <c r="FI14" s="31"/>
      <c r="FJ14" s="31"/>
      <c r="FK14" s="31"/>
      <c r="FL14" s="31"/>
      <c r="FM14" s="31"/>
      <c r="FN14" s="31"/>
      <c r="FO14" s="31"/>
      <c r="FP14" s="31"/>
      <c r="FQ14" s="31"/>
      <c r="FR14" s="31"/>
      <c r="FS14" s="31"/>
      <c r="FT14" s="31"/>
      <c r="FU14" s="31"/>
      <c r="FV14" s="31"/>
      <c r="FW14" s="31"/>
      <c r="FX14" s="31"/>
      <c r="FY14" s="31"/>
      <c r="FZ14" s="31"/>
      <c r="GA14" s="31"/>
      <c r="GB14" s="31"/>
      <c r="GC14" s="31"/>
      <c r="GD14" s="31"/>
      <c r="GE14" s="31"/>
      <c r="GF14" s="31"/>
      <c r="GG14" s="31"/>
      <c r="GH14" s="31"/>
      <c r="GI14" s="31"/>
      <c r="GJ14" s="31"/>
      <c r="GK14" s="31"/>
      <c r="GL14" s="31"/>
      <c r="GM14" s="31"/>
      <c r="GN14" s="31"/>
      <c r="GO14" s="31"/>
    </row>
    <row r="15" spans="1:197" ht="45" x14ac:dyDescent="0.25">
      <c r="A15" s="75" t="s">
        <v>89</v>
      </c>
      <c r="B15" s="33">
        <f>'1 уровень'!D207</f>
        <v>0</v>
      </c>
      <c r="C15" s="33">
        <f>'1 уровень'!E207</f>
        <v>0</v>
      </c>
      <c r="D15" s="33">
        <f>'1 уровень'!F207</f>
        <v>568</v>
      </c>
      <c r="E15" s="100">
        <f>'1 уровень'!G207</f>
        <v>0</v>
      </c>
      <c r="F15" s="266">
        <f>'1 уровень'!H207</f>
        <v>0</v>
      </c>
      <c r="G15" s="266">
        <f>'1 уровень'!I207</f>
        <v>0</v>
      </c>
      <c r="H15" s="266">
        <f>'1 уровень'!J207</f>
        <v>0</v>
      </c>
      <c r="I15" s="266">
        <f>'1 уровень'!K207</f>
        <v>0</v>
      </c>
      <c r="J15" s="266">
        <f>'1 уровень'!L207</f>
        <v>0</v>
      </c>
      <c r="K15" s="266">
        <f>'1 уровень'!M207</f>
        <v>0</v>
      </c>
      <c r="L15" s="266">
        <f>'1 уровень'!N207</f>
        <v>0</v>
      </c>
      <c r="M15" s="266">
        <f>'1 уровень'!O207</f>
        <v>0</v>
      </c>
      <c r="N15" s="266">
        <f>'1 уровень'!P207</f>
        <v>0</v>
      </c>
      <c r="O15" s="266">
        <f>'1 уровень'!Q207</f>
        <v>0</v>
      </c>
      <c r="P15" s="266">
        <f>'1 уровень'!R207</f>
        <v>0</v>
      </c>
      <c r="Q15" s="266">
        <f>'1 уровень'!S207</f>
        <v>0</v>
      </c>
      <c r="R15" s="266">
        <f>'1 уровень'!T207</f>
        <v>0</v>
      </c>
      <c r="S15" s="266">
        <f>'1 уровень'!U207</f>
        <v>-1.6552600000000002</v>
      </c>
      <c r="T15" s="266">
        <f>'1 уровень'!V207</f>
        <v>709.05325999999991</v>
      </c>
      <c r="U15" s="266">
        <f>'1 уровень'!W207</f>
        <v>0</v>
      </c>
      <c r="V15" s="68"/>
      <c r="X15" s="588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/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/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1"/>
      <c r="DA15" s="31"/>
      <c r="DB15" s="31"/>
      <c r="DC15" s="31"/>
      <c r="DD15" s="31"/>
      <c r="DE15" s="31"/>
      <c r="DF15" s="31"/>
      <c r="DG15" s="31"/>
      <c r="DH15" s="31"/>
      <c r="DI15" s="31"/>
      <c r="DJ15" s="31"/>
      <c r="DK15" s="31"/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  <c r="FG15" s="31"/>
      <c r="FH15" s="31"/>
      <c r="FI15" s="31"/>
      <c r="FJ15" s="31"/>
      <c r="FK15" s="31"/>
      <c r="FL15" s="31"/>
      <c r="FM15" s="31"/>
      <c r="FN15" s="31"/>
      <c r="FO15" s="31"/>
      <c r="FP15" s="31"/>
      <c r="FQ15" s="31"/>
      <c r="FR15" s="31"/>
      <c r="FS15" s="31"/>
      <c r="FT15" s="31"/>
      <c r="FU15" s="31"/>
      <c r="FV15" s="31"/>
      <c r="FW15" s="31"/>
      <c r="FX15" s="31"/>
      <c r="FY15" s="31"/>
      <c r="FZ15" s="31"/>
      <c r="GA15" s="31"/>
      <c r="GB15" s="31"/>
      <c r="GC15" s="31"/>
      <c r="GD15" s="31"/>
      <c r="GE15" s="31"/>
      <c r="GF15" s="31"/>
      <c r="GG15" s="31"/>
      <c r="GH15" s="31"/>
      <c r="GI15" s="31"/>
      <c r="GJ15" s="31"/>
      <c r="GK15" s="31"/>
      <c r="GL15" s="31"/>
      <c r="GM15" s="31"/>
      <c r="GN15" s="31"/>
      <c r="GO15" s="31"/>
    </row>
    <row r="16" spans="1:197" ht="60" x14ac:dyDescent="0.25">
      <c r="A16" s="75" t="s">
        <v>45</v>
      </c>
      <c r="B16" s="33">
        <f>'1 уровень'!D208</f>
        <v>59768</v>
      </c>
      <c r="C16" s="33">
        <f>'1 уровень'!E208</f>
        <v>42610</v>
      </c>
      <c r="D16" s="33">
        <f>'1 уровень'!F208</f>
        <v>45446</v>
      </c>
      <c r="E16" s="100">
        <f>'1 уровень'!G208</f>
        <v>106.655714620981</v>
      </c>
      <c r="F16" s="266">
        <f>'1 уровень'!H208</f>
        <v>293690.67</v>
      </c>
      <c r="G16" s="266">
        <f>'1 уровень'!I208</f>
        <v>293690.67</v>
      </c>
      <c r="H16" s="266">
        <f>'1 уровень'!J208</f>
        <v>293690.67</v>
      </c>
      <c r="I16" s="266">
        <f>'1 уровень'!K208</f>
        <v>73422.667499999996</v>
      </c>
      <c r="J16" s="266">
        <f>'1 уровень'!L208</f>
        <v>73422.667499999996</v>
      </c>
      <c r="K16" s="266">
        <f>'1 уровень'!M208</f>
        <v>73422.667499999996</v>
      </c>
      <c r="L16" s="266">
        <f>'1 уровень'!N208</f>
        <v>73422.667499999996</v>
      </c>
      <c r="M16" s="266">
        <f>'1 уровень'!O208</f>
        <v>73422.667499999996</v>
      </c>
      <c r="N16" s="266">
        <f>'1 уровень'!P208</f>
        <v>171320.04749999999</v>
      </c>
      <c r="O16" s="266">
        <f>'1 уровень'!Q208</f>
        <v>163165.53750000003</v>
      </c>
      <c r="P16" s="266">
        <f>'1 уровень'!R208</f>
        <v>119653.18749999999</v>
      </c>
      <c r="Q16" s="266">
        <f>'1 уровень'!S208</f>
        <v>113105.82414999999</v>
      </c>
      <c r="R16" s="266">
        <f>'1 уровень'!T208</f>
        <v>-6547.3633500000051</v>
      </c>
      <c r="S16" s="266">
        <f>'1 уровень'!U208</f>
        <v>-6.7715499999999995</v>
      </c>
      <c r="T16" s="266">
        <f>'1 уровень'!V208</f>
        <v>113099.05259999998</v>
      </c>
      <c r="U16" s="266">
        <f>'1 уровень'!W208</f>
        <v>94.528049367677738</v>
      </c>
      <c r="V16" s="68"/>
      <c r="X16" s="588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  <c r="BM16" s="31"/>
      <c r="BN16" s="31"/>
      <c r="BO16" s="31"/>
      <c r="BP16" s="31"/>
      <c r="BQ16" s="31"/>
      <c r="BR16" s="31"/>
      <c r="BS16" s="31"/>
      <c r="BT16" s="31"/>
      <c r="BU16" s="31"/>
      <c r="BV16" s="31"/>
      <c r="BW16" s="31"/>
      <c r="BX16" s="31"/>
      <c r="BY16" s="31"/>
      <c r="BZ16" s="31"/>
      <c r="CA16" s="31"/>
      <c r="CB16" s="31"/>
      <c r="CC16" s="31"/>
      <c r="CD16" s="31"/>
      <c r="CE16" s="31"/>
      <c r="CF16" s="31"/>
      <c r="CG16" s="31"/>
      <c r="CH16" s="31"/>
      <c r="CI16" s="31"/>
      <c r="CJ16" s="31"/>
      <c r="CK16" s="31"/>
      <c r="CL16" s="31"/>
      <c r="CM16" s="31"/>
      <c r="CN16" s="31"/>
      <c r="CO16" s="31"/>
      <c r="CP16" s="31"/>
      <c r="CQ16" s="31"/>
      <c r="CR16" s="31"/>
      <c r="CS16" s="31"/>
      <c r="CT16" s="31"/>
      <c r="CU16" s="31"/>
      <c r="CV16" s="31"/>
      <c r="CW16" s="31"/>
      <c r="CX16" s="31"/>
      <c r="CY16" s="31"/>
      <c r="CZ16" s="31"/>
      <c r="DA16" s="31"/>
      <c r="DB16" s="31"/>
      <c r="DC16" s="31"/>
      <c r="DD16" s="31"/>
      <c r="DE16" s="31"/>
      <c r="DF16" s="31"/>
      <c r="DG16" s="31"/>
      <c r="DH16" s="31"/>
      <c r="DI16" s="31"/>
      <c r="DJ16" s="31"/>
      <c r="DK16" s="31"/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31"/>
      <c r="EF16" s="31"/>
      <c r="EG16" s="31"/>
      <c r="EH16" s="31"/>
      <c r="EI16" s="31"/>
      <c r="EJ16" s="31"/>
      <c r="EK16" s="31"/>
      <c r="EL16" s="31"/>
      <c r="EM16" s="31"/>
      <c r="EN16" s="31"/>
      <c r="EO16" s="31"/>
      <c r="EP16" s="31"/>
      <c r="EQ16" s="31"/>
      <c r="ER16" s="31"/>
      <c r="ES16" s="31"/>
      <c r="ET16" s="31"/>
      <c r="EU16" s="31"/>
      <c r="EV16" s="31"/>
      <c r="EW16" s="31"/>
      <c r="EX16" s="31"/>
      <c r="EY16" s="31"/>
      <c r="EZ16" s="31"/>
      <c r="FA16" s="31"/>
      <c r="FB16" s="31"/>
      <c r="FC16" s="31"/>
      <c r="FD16" s="31"/>
      <c r="FE16" s="31"/>
      <c r="FF16" s="31"/>
      <c r="FG16" s="31"/>
      <c r="FH16" s="31"/>
      <c r="FI16" s="31"/>
      <c r="FJ16" s="31"/>
      <c r="FK16" s="31"/>
      <c r="FL16" s="31"/>
      <c r="FM16" s="31"/>
      <c r="FN16" s="31"/>
      <c r="FO16" s="31"/>
      <c r="FP16" s="31"/>
      <c r="FQ16" s="31"/>
      <c r="FR16" s="31"/>
      <c r="FS16" s="31"/>
      <c r="FT16" s="31"/>
      <c r="FU16" s="31"/>
      <c r="FV16" s="31"/>
      <c r="FW16" s="31"/>
      <c r="FX16" s="31"/>
      <c r="FY16" s="31"/>
      <c r="FZ16" s="31"/>
      <c r="GA16" s="31"/>
      <c r="GB16" s="31"/>
      <c r="GC16" s="31"/>
      <c r="GD16" s="31"/>
      <c r="GE16" s="31"/>
      <c r="GF16" s="31"/>
      <c r="GG16" s="31"/>
      <c r="GH16" s="31"/>
      <c r="GI16" s="31"/>
      <c r="GJ16" s="31"/>
      <c r="GK16" s="31"/>
      <c r="GL16" s="31"/>
      <c r="GM16" s="31"/>
      <c r="GN16" s="31"/>
      <c r="GO16" s="31"/>
    </row>
    <row r="17" spans="1:197" ht="45.75" thickBot="1" x14ac:dyDescent="0.3">
      <c r="A17" s="75" t="s">
        <v>63</v>
      </c>
      <c r="B17" s="33">
        <f>'1 уровень'!D209</f>
        <v>16892</v>
      </c>
      <c r="C17" s="33">
        <f>'1 уровень'!E209</f>
        <v>12066</v>
      </c>
      <c r="D17" s="33">
        <f>'1 уровень'!F209</f>
        <v>11004</v>
      </c>
      <c r="E17" s="100">
        <f>'1 уровень'!G209</f>
        <v>91.198408751864747</v>
      </c>
      <c r="F17" s="266">
        <f>'1 уровень'!H209</f>
        <v>35470.472999999998</v>
      </c>
      <c r="G17" s="266">
        <f>'1 уровень'!I209</f>
        <v>35470.472999999998</v>
      </c>
      <c r="H17" s="266">
        <f>'1 уровень'!J209</f>
        <v>35470.472999999998</v>
      </c>
      <c r="I17" s="266">
        <f>'1 уровень'!K209</f>
        <v>8867.6182499999995</v>
      </c>
      <c r="J17" s="266">
        <f>'1 уровень'!L209</f>
        <v>8867.6182499999995</v>
      </c>
      <c r="K17" s="266">
        <f>'1 уровень'!M209</f>
        <v>8867.6182499999995</v>
      </c>
      <c r="L17" s="266">
        <f>'1 уровень'!N209</f>
        <v>8867.6182499999995</v>
      </c>
      <c r="M17" s="266">
        <f>'1 уровень'!O209</f>
        <v>8867.6182499999995</v>
      </c>
      <c r="N17" s="266">
        <f>'1 уровень'!P209</f>
        <v>20693.150799999996</v>
      </c>
      <c r="O17" s="266">
        <f>'1 уровень'!Q209</f>
        <v>19706.207200000001</v>
      </c>
      <c r="P17" s="266">
        <f>'1 уровень'!R209</f>
        <v>14451.403324999999</v>
      </c>
      <c r="Q17" s="266">
        <f>'1 уровень'!S209</f>
        <v>14927.848420000002</v>
      </c>
      <c r="R17" s="266">
        <f>'1 уровень'!T209</f>
        <v>476.44509499999975</v>
      </c>
      <c r="S17" s="266">
        <f>'1 уровень'!U209</f>
        <v>-0.13013</v>
      </c>
      <c r="T17" s="266">
        <f>'1 уровень'!V209</f>
        <v>14927.718290000001</v>
      </c>
      <c r="U17" s="266">
        <f>'1 уровень'!W209</f>
        <v>103.2968777099715</v>
      </c>
      <c r="V17" s="68"/>
      <c r="X17" s="588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  <c r="CX17" s="31"/>
      <c r="CY17" s="31"/>
      <c r="CZ17" s="31"/>
      <c r="DA17" s="31"/>
      <c r="DB17" s="31"/>
      <c r="DC17" s="31"/>
      <c r="DD17" s="31"/>
      <c r="DE17" s="31"/>
      <c r="DF17" s="31"/>
      <c r="DG17" s="31"/>
      <c r="DH17" s="31"/>
      <c r="DI17" s="31"/>
      <c r="DJ17" s="31"/>
      <c r="DK17" s="31"/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  <c r="FG17" s="31"/>
      <c r="FH17" s="31"/>
      <c r="FI17" s="31"/>
      <c r="FJ17" s="31"/>
      <c r="FK17" s="31"/>
      <c r="FL17" s="31"/>
      <c r="FM17" s="31"/>
      <c r="FN17" s="31"/>
      <c r="FO17" s="31"/>
      <c r="FP17" s="31"/>
      <c r="FQ17" s="31"/>
      <c r="FR17" s="31"/>
      <c r="FS17" s="31"/>
      <c r="FT17" s="31"/>
      <c r="FU17" s="31"/>
      <c r="FV17" s="31"/>
      <c r="FW17" s="31"/>
      <c r="FX17" s="31"/>
      <c r="FY17" s="31"/>
      <c r="FZ17" s="31"/>
      <c r="GA17" s="31"/>
      <c r="GB17" s="31"/>
      <c r="GC17" s="31"/>
      <c r="GD17" s="31"/>
      <c r="GE17" s="31"/>
      <c r="GF17" s="31"/>
      <c r="GG17" s="31"/>
      <c r="GH17" s="31"/>
      <c r="GI17" s="31"/>
      <c r="GJ17" s="31"/>
      <c r="GK17" s="31"/>
      <c r="GL17" s="31"/>
      <c r="GM17" s="31"/>
      <c r="GN17" s="31"/>
      <c r="GO17" s="31"/>
    </row>
    <row r="18" spans="1:197" ht="15.75" thickBot="1" x14ac:dyDescent="0.3">
      <c r="A18" s="210" t="s">
        <v>60</v>
      </c>
      <c r="B18" s="211">
        <f>'1 уровень'!D210</f>
        <v>0</v>
      </c>
      <c r="C18" s="211">
        <f>'1 уровень'!E210</f>
        <v>0</v>
      </c>
      <c r="D18" s="211">
        <f>'1 уровень'!F210</f>
        <v>0</v>
      </c>
      <c r="E18" s="212">
        <f>'1 уровень'!G210</f>
        <v>0</v>
      </c>
      <c r="F18" s="633">
        <f>'1 уровень'!H210</f>
        <v>769666.37531999999</v>
      </c>
      <c r="G18" s="633">
        <f>'1 уровень'!I210</f>
        <v>769666.37531999999</v>
      </c>
      <c r="H18" s="633">
        <f>'1 уровень'!J210</f>
        <v>769666.37531999999</v>
      </c>
      <c r="I18" s="633">
        <f>'1 уровень'!K210</f>
        <v>192416.59383</v>
      </c>
      <c r="J18" s="633">
        <f>'1 уровень'!L210</f>
        <v>192416.59383</v>
      </c>
      <c r="K18" s="633">
        <f>'1 уровень'!M210</f>
        <v>192416.59383</v>
      </c>
      <c r="L18" s="633">
        <f>'1 уровень'!N210</f>
        <v>192416.59383</v>
      </c>
      <c r="M18" s="633">
        <f>'1 уровень'!O210</f>
        <v>192416.59383</v>
      </c>
      <c r="N18" s="633">
        <f>'1 уровень'!P210</f>
        <v>448970.11761000007</v>
      </c>
      <c r="O18" s="633">
        <f>'1 уровень'!Q210</f>
        <v>427586.94485999999</v>
      </c>
      <c r="P18" s="633">
        <f>'1 уровень'!R210</f>
        <v>313565.63147000002</v>
      </c>
      <c r="Q18" s="633">
        <f>'1 уровень'!S210</f>
        <v>271786.30346999998</v>
      </c>
      <c r="R18" s="633">
        <f>'1 уровень'!T210</f>
        <v>-41779.328000000023</v>
      </c>
      <c r="S18" s="633">
        <f>'1 уровень'!U210</f>
        <v>-412.71166000000005</v>
      </c>
      <c r="T18" s="633">
        <f>'1 уровень'!V210</f>
        <v>271373.59180999995</v>
      </c>
      <c r="U18" s="633">
        <f>'1 уровень'!W210</f>
        <v>1549.7801792146158</v>
      </c>
      <c r="V18" s="68"/>
      <c r="X18" s="588"/>
    </row>
    <row r="19" spans="1:197" ht="15.75" customHeight="1" thickBot="1" x14ac:dyDescent="0.3">
      <c r="A19" s="222"/>
      <c r="B19" s="223"/>
      <c r="C19" s="223"/>
      <c r="D19" s="223"/>
      <c r="E19" s="224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67"/>
      <c r="U19" s="267"/>
      <c r="V19" s="68"/>
      <c r="X19" s="588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31"/>
      <c r="CE19" s="31"/>
      <c r="CF19" s="31"/>
      <c r="CG19" s="31"/>
      <c r="CH19" s="31"/>
      <c r="CI19" s="31"/>
      <c r="CJ19" s="31"/>
      <c r="CK19" s="31"/>
      <c r="CL19" s="31"/>
      <c r="CM19" s="31"/>
      <c r="CN19" s="31"/>
      <c r="CO19" s="31"/>
      <c r="CP19" s="31"/>
      <c r="CQ19" s="31"/>
      <c r="CR19" s="31"/>
      <c r="CS19" s="31"/>
      <c r="CT19" s="31"/>
      <c r="CU19" s="31"/>
      <c r="CV19" s="31"/>
      <c r="CW19" s="31"/>
      <c r="CX19" s="31"/>
      <c r="CY19" s="31"/>
      <c r="CZ19" s="31"/>
      <c r="DA19" s="31"/>
      <c r="DB19" s="31"/>
      <c r="DC19" s="31"/>
      <c r="DD19" s="31"/>
      <c r="DE19" s="31"/>
      <c r="DF19" s="31"/>
      <c r="DG19" s="31"/>
      <c r="DH19" s="31"/>
      <c r="DI19" s="31"/>
      <c r="DJ19" s="31"/>
      <c r="DK19" s="31"/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  <c r="FG19" s="31"/>
      <c r="FH19" s="31"/>
      <c r="FI19" s="31"/>
      <c r="FJ19" s="31"/>
      <c r="FK19" s="31"/>
      <c r="FL19" s="31"/>
      <c r="FM19" s="31"/>
      <c r="FN19" s="31"/>
      <c r="FO19" s="31"/>
      <c r="FP19" s="31"/>
      <c r="FQ19" s="31"/>
      <c r="FR19" s="31"/>
      <c r="FS19" s="31"/>
      <c r="FT19" s="31"/>
      <c r="FU19" s="31"/>
      <c r="FV19" s="31"/>
      <c r="FW19" s="31"/>
      <c r="FX19" s="31"/>
      <c r="FY19" s="31"/>
      <c r="FZ19" s="31"/>
      <c r="GA19" s="31"/>
      <c r="GB19" s="31"/>
      <c r="GC19" s="31"/>
      <c r="GD19" s="31"/>
      <c r="GE19" s="31"/>
      <c r="GF19" s="31"/>
      <c r="GG19" s="31"/>
      <c r="GH19" s="31"/>
      <c r="GI19" s="31"/>
      <c r="GJ19" s="31"/>
      <c r="GK19" s="31"/>
      <c r="GL19" s="31"/>
      <c r="GM19" s="31"/>
      <c r="GN19" s="31"/>
      <c r="GO19" s="31"/>
    </row>
    <row r="20" spans="1:197" s="31" customFormat="1" ht="15" customHeight="1" x14ac:dyDescent="0.25">
      <c r="A20" s="27" t="s">
        <v>17</v>
      </c>
      <c r="B20" s="40"/>
      <c r="C20" s="40"/>
      <c r="D20" s="40"/>
      <c r="E20" s="101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68"/>
      <c r="U20" s="268"/>
      <c r="V20" s="68"/>
      <c r="W20" s="244"/>
      <c r="X20" s="588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</row>
    <row r="21" spans="1:197" ht="30" x14ac:dyDescent="0.25">
      <c r="A21" s="204" t="s">
        <v>74</v>
      </c>
      <c r="B21" s="205">
        <f>'2 уровень'!C94</f>
        <v>40128</v>
      </c>
      <c r="C21" s="205">
        <f>'2 уровень'!D94</f>
        <v>28664</v>
      </c>
      <c r="D21" s="205">
        <f>'2 уровень'!E94</f>
        <v>23501</v>
      </c>
      <c r="E21" s="206">
        <f>'2 уровень'!F94</f>
        <v>81.987859335752162</v>
      </c>
      <c r="F21" s="261">
        <f>'2 уровень'!G94</f>
        <v>218977.42828999998</v>
      </c>
      <c r="G21" s="261">
        <f>'2 уровень'!H94</f>
        <v>218977.42828999998</v>
      </c>
      <c r="H21" s="261">
        <f>'2 уровень'!I94</f>
        <v>218977.42828999998</v>
      </c>
      <c r="I21" s="261">
        <f>'2 уровень'!J94</f>
        <v>54744.357072499995</v>
      </c>
      <c r="J21" s="261">
        <f>'2 уровень'!K94</f>
        <v>54744.357072499995</v>
      </c>
      <c r="K21" s="261">
        <f>'2 уровень'!L94</f>
        <v>54744.357072499995</v>
      </c>
      <c r="L21" s="261">
        <f>'2 уровень'!M94</f>
        <v>54744.357072499995</v>
      </c>
      <c r="M21" s="261">
        <f>'2 уровень'!N94</f>
        <v>54744.357072499995</v>
      </c>
      <c r="N21" s="261">
        <f>'2 уровень'!O94</f>
        <v>127736.83317</v>
      </c>
      <c r="O21" s="261">
        <f>'2 уровень'!P94</f>
        <v>121659.33848000002</v>
      </c>
      <c r="P21" s="261">
        <f>'2 уровень'!Q94</f>
        <v>89214.763557916682</v>
      </c>
      <c r="Q21" s="261">
        <f>'2 уровень'!R94</f>
        <v>74847.894369999995</v>
      </c>
      <c r="R21" s="261">
        <f>'2 уровень'!S94</f>
        <v>-14366.869187916667</v>
      </c>
      <c r="S21" s="261">
        <f>'2 уровень'!T94</f>
        <v>-216.10323</v>
      </c>
      <c r="T21" s="261">
        <f>'2 уровень'!U94</f>
        <v>74631.791139999987</v>
      </c>
      <c r="U21" s="261">
        <f>'2 уровень'!V94</f>
        <v>83.896309741840028</v>
      </c>
      <c r="V21" s="68"/>
      <c r="X21" s="588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1"/>
      <c r="CP21" s="31"/>
      <c r="CQ21" s="31"/>
      <c r="CR21" s="31"/>
      <c r="CS21" s="31"/>
      <c r="CT21" s="31"/>
      <c r="CU21" s="31"/>
      <c r="CV21" s="31"/>
      <c r="CW21" s="31"/>
      <c r="CX21" s="31"/>
      <c r="CY21" s="31"/>
      <c r="CZ21" s="31"/>
      <c r="DA21" s="31"/>
      <c r="DB21" s="31"/>
      <c r="DC21" s="31"/>
      <c r="DD21" s="31"/>
      <c r="DE21" s="31"/>
      <c r="DF21" s="31"/>
      <c r="DG21" s="31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  <c r="FH21" s="31"/>
      <c r="FI21" s="31"/>
      <c r="FJ21" s="31"/>
      <c r="FK21" s="31"/>
      <c r="FL21" s="31"/>
      <c r="FM21" s="31"/>
      <c r="FN21" s="31"/>
      <c r="FO21" s="31"/>
      <c r="FP21" s="31"/>
      <c r="FQ21" s="31"/>
      <c r="FR21" s="31"/>
      <c r="FS21" s="31"/>
      <c r="FT21" s="31"/>
      <c r="FU21" s="31"/>
      <c r="FV21" s="31"/>
      <c r="FW21" s="31"/>
      <c r="FX21" s="31"/>
      <c r="FY21" s="31"/>
      <c r="FZ21" s="31"/>
      <c r="GA21" s="31"/>
      <c r="GB21" s="31"/>
      <c r="GC21" s="31"/>
      <c r="GD21" s="31"/>
      <c r="GE21" s="31"/>
      <c r="GF21" s="31"/>
      <c r="GG21" s="31"/>
      <c r="GH21" s="31"/>
      <c r="GI21" s="31"/>
      <c r="GJ21" s="31"/>
      <c r="GK21" s="31"/>
      <c r="GL21" s="31"/>
      <c r="GM21" s="31"/>
      <c r="GN21" s="31"/>
      <c r="GO21" s="31"/>
    </row>
    <row r="22" spans="1:197" ht="30" x14ac:dyDescent="0.25">
      <c r="A22" s="75" t="s">
        <v>43</v>
      </c>
      <c r="B22" s="33">
        <f>'2 уровень'!C95</f>
        <v>30444</v>
      </c>
      <c r="C22" s="33">
        <f>'2 уровень'!D95</f>
        <v>21745</v>
      </c>
      <c r="D22" s="33">
        <f>'2 уровень'!E95</f>
        <v>17853</v>
      </c>
      <c r="E22" s="100">
        <f>'2 уровень'!F95</f>
        <v>82.101632559209008</v>
      </c>
      <c r="F22" s="262">
        <f>'2 уровень'!G95</f>
        <v>180072.8</v>
      </c>
      <c r="G22" s="262">
        <f>'2 уровень'!H95</f>
        <v>180072.8</v>
      </c>
      <c r="H22" s="262">
        <f>'2 уровень'!I95</f>
        <v>180072.8</v>
      </c>
      <c r="I22" s="262">
        <f>'2 уровень'!J95</f>
        <v>45018.2</v>
      </c>
      <c r="J22" s="262">
        <f>'2 уровень'!K95</f>
        <v>45018.2</v>
      </c>
      <c r="K22" s="262">
        <f>'2 уровень'!L95</f>
        <v>45018.2</v>
      </c>
      <c r="L22" s="262">
        <f>'2 уровень'!M95</f>
        <v>45018.2</v>
      </c>
      <c r="M22" s="262">
        <f>'2 уровень'!N95</f>
        <v>45018.2</v>
      </c>
      <c r="N22" s="262">
        <f>'2 уровень'!O95</f>
        <v>105038.63565000001</v>
      </c>
      <c r="O22" s="262">
        <f>'2 уровень'!P95</f>
        <v>100037.34365</v>
      </c>
      <c r="P22" s="262">
        <f>'2 уровень'!Q95</f>
        <v>73361.320491666673</v>
      </c>
      <c r="Q22" s="262">
        <f>'2 уровень'!R95</f>
        <v>60551.635760000005</v>
      </c>
      <c r="R22" s="262">
        <f>'2 уровень'!S95</f>
        <v>-12809.684731666661</v>
      </c>
      <c r="S22" s="262">
        <f>'2 уровень'!T95</f>
        <v>-173.15350999999998</v>
      </c>
      <c r="T22" s="262">
        <f>'2 уровень'!U95</f>
        <v>60378.482250000008</v>
      </c>
      <c r="U22" s="262">
        <f>'2 уровень'!V95</f>
        <v>82.538911996381316</v>
      </c>
      <c r="V22" s="68"/>
      <c r="X22" s="588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  <c r="BV22" s="31"/>
      <c r="BW22" s="31"/>
      <c r="BX22" s="31"/>
      <c r="BY22" s="31"/>
      <c r="BZ22" s="31"/>
      <c r="CA22" s="31"/>
      <c r="CB22" s="31"/>
      <c r="CC22" s="31"/>
      <c r="CD22" s="31"/>
      <c r="CE22" s="31"/>
      <c r="CF22" s="31"/>
      <c r="CG22" s="31"/>
      <c r="CH22" s="31"/>
      <c r="CI22" s="31"/>
      <c r="CJ22" s="31"/>
      <c r="CK22" s="31"/>
      <c r="CL22" s="31"/>
      <c r="CM22" s="31"/>
      <c r="CN22" s="31"/>
      <c r="CO22" s="31"/>
      <c r="CP22" s="31"/>
      <c r="CQ22" s="31"/>
      <c r="CR22" s="31"/>
      <c r="CS22" s="31"/>
      <c r="CT22" s="31"/>
      <c r="CU22" s="31"/>
      <c r="CV22" s="31"/>
      <c r="CW22" s="31"/>
      <c r="CX22" s="31"/>
      <c r="CY22" s="31"/>
      <c r="CZ22" s="31"/>
      <c r="DA22" s="31"/>
      <c r="DB22" s="31"/>
      <c r="DC22" s="31"/>
      <c r="DD22" s="31"/>
      <c r="DE22" s="31"/>
      <c r="DF22" s="31"/>
      <c r="DG22" s="31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  <c r="FH22" s="31"/>
      <c r="FI22" s="31"/>
      <c r="FJ22" s="31"/>
      <c r="FK22" s="31"/>
      <c r="FL22" s="31"/>
      <c r="FM22" s="31"/>
      <c r="FN22" s="31"/>
      <c r="FO22" s="31"/>
      <c r="FP22" s="31"/>
      <c r="FQ22" s="31"/>
      <c r="FR22" s="31"/>
      <c r="FS22" s="31"/>
      <c r="FT22" s="31"/>
      <c r="FU22" s="31"/>
      <c r="FV22" s="31"/>
      <c r="FW22" s="31"/>
      <c r="FX22" s="31"/>
      <c r="FY22" s="31"/>
      <c r="FZ22" s="31"/>
      <c r="GA22" s="31"/>
      <c r="GB22" s="31"/>
      <c r="GC22" s="31"/>
      <c r="GD22" s="31"/>
      <c r="GE22" s="31"/>
      <c r="GF22" s="31"/>
      <c r="GG22" s="31"/>
      <c r="GH22" s="31"/>
      <c r="GI22" s="31"/>
      <c r="GJ22" s="31"/>
      <c r="GK22" s="31"/>
      <c r="GL22" s="31"/>
      <c r="GM22" s="31"/>
      <c r="GN22" s="31"/>
      <c r="GO22" s="31"/>
    </row>
    <row r="23" spans="1:197" ht="30" x14ac:dyDescent="0.25">
      <c r="A23" s="75" t="s">
        <v>44</v>
      </c>
      <c r="B23" s="33">
        <f>'2 уровень'!C96</f>
        <v>9135</v>
      </c>
      <c r="C23" s="33">
        <f>'2 уровень'!D96</f>
        <v>6526</v>
      </c>
      <c r="D23" s="33">
        <f>'2 уровень'!E96</f>
        <v>5084</v>
      </c>
      <c r="E23" s="100">
        <f>'2 уровень'!F96</f>
        <v>77.903769537235661</v>
      </c>
      <c r="F23" s="262">
        <f>'2 уровень'!G96</f>
        <v>31295.184000000001</v>
      </c>
      <c r="G23" s="262">
        <f>'2 уровень'!H96</f>
        <v>31295.184000000001</v>
      </c>
      <c r="H23" s="262">
        <f>'2 уровень'!I96</f>
        <v>31295.184000000001</v>
      </c>
      <c r="I23" s="262">
        <f>'2 уровень'!J96</f>
        <v>7823.7960000000003</v>
      </c>
      <c r="J23" s="262">
        <f>'2 уровень'!K96</f>
        <v>7823.7960000000003</v>
      </c>
      <c r="K23" s="262">
        <f>'2 уровень'!L96</f>
        <v>7823.7960000000003</v>
      </c>
      <c r="L23" s="262">
        <f>'2 уровень'!M96</f>
        <v>7823.7960000000003</v>
      </c>
      <c r="M23" s="262">
        <f>'2 уровень'!N96</f>
        <v>7823.7960000000003</v>
      </c>
      <c r="N23" s="262">
        <f>'2 уровень'!O96</f>
        <v>18257.427599999999</v>
      </c>
      <c r="O23" s="262">
        <f>'2 уровень'!P96</f>
        <v>17389.385999999999</v>
      </c>
      <c r="P23" s="262">
        <f>'2 уровень'!Q96</f>
        <v>12751.264599999999</v>
      </c>
      <c r="Q23" s="262">
        <f>'2 уровень'!R96</f>
        <v>9956.1928999999927</v>
      </c>
      <c r="R23" s="262">
        <f>'2 уровень'!S96</f>
        <v>-2795.0717000000054</v>
      </c>
      <c r="S23" s="262">
        <f>'2 уровень'!T96</f>
        <v>-42.949719999999999</v>
      </c>
      <c r="T23" s="262">
        <f>'2 уровень'!U96</f>
        <v>9913.2431799999922</v>
      </c>
      <c r="U23" s="262">
        <f>'2 уровень'!V96</f>
        <v>78.080043135486292</v>
      </c>
      <c r="V23" s="68"/>
      <c r="X23" s="588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  <c r="BL23" s="31"/>
      <c r="BM23" s="31"/>
      <c r="BN23" s="31"/>
      <c r="BO23" s="31"/>
      <c r="BP23" s="31"/>
      <c r="BQ23" s="31"/>
      <c r="BR23" s="31"/>
      <c r="BS23" s="31"/>
      <c r="BT23" s="31"/>
      <c r="BU23" s="31"/>
      <c r="BV23" s="31"/>
      <c r="BW23" s="31"/>
      <c r="BX23" s="31"/>
      <c r="BY23" s="31"/>
      <c r="BZ23" s="31"/>
      <c r="CA23" s="31"/>
      <c r="CB23" s="31"/>
      <c r="CC23" s="31"/>
      <c r="CD23" s="31"/>
      <c r="CE23" s="31"/>
      <c r="CF23" s="31"/>
      <c r="CG23" s="31"/>
      <c r="CH23" s="31"/>
      <c r="CI23" s="31"/>
      <c r="CJ23" s="31"/>
      <c r="CK23" s="31"/>
      <c r="CL23" s="31"/>
      <c r="CM23" s="31"/>
      <c r="CN23" s="31"/>
      <c r="CO23" s="31"/>
      <c r="CP23" s="31"/>
      <c r="CQ23" s="31"/>
      <c r="CR23" s="31"/>
      <c r="CS23" s="31"/>
      <c r="CT23" s="31"/>
      <c r="CU23" s="31"/>
      <c r="CV23" s="31"/>
      <c r="CW23" s="31"/>
      <c r="CX23" s="31"/>
      <c r="CY23" s="31"/>
      <c r="CZ23" s="31"/>
      <c r="DA23" s="31"/>
      <c r="DB23" s="31"/>
      <c r="DC23" s="31"/>
      <c r="DD23" s="31"/>
      <c r="DE23" s="31"/>
      <c r="DF23" s="31"/>
      <c r="DG23" s="31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  <c r="FH23" s="31"/>
      <c r="FI23" s="31"/>
      <c r="FJ23" s="31"/>
      <c r="FK23" s="31"/>
      <c r="FL23" s="31"/>
      <c r="FM23" s="31"/>
      <c r="FN23" s="31"/>
      <c r="FO23" s="31"/>
      <c r="FP23" s="31"/>
      <c r="FQ23" s="31"/>
      <c r="FR23" s="31"/>
      <c r="FS23" s="31"/>
      <c r="FT23" s="31"/>
      <c r="FU23" s="31"/>
      <c r="FV23" s="31"/>
      <c r="FW23" s="31"/>
      <c r="FX23" s="31"/>
      <c r="FY23" s="31"/>
      <c r="FZ23" s="31"/>
      <c r="GA23" s="31"/>
      <c r="GB23" s="31"/>
      <c r="GC23" s="31"/>
      <c r="GD23" s="31"/>
      <c r="GE23" s="31"/>
      <c r="GF23" s="31"/>
      <c r="GG23" s="31"/>
      <c r="GH23" s="31"/>
      <c r="GI23" s="31"/>
      <c r="GJ23" s="31"/>
      <c r="GK23" s="31"/>
      <c r="GL23" s="31"/>
      <c r="GM23" s="31"/>
      <c r="GN23" s="31"/>
      <c r="GO23" s="31"/>
    </row>
    <row r="24" spans="1:197" ht="45" x14ac:dyDescent="0.25">
      <c r="A24" s="75" t="s">
        <v>53</v>
      </c>
      <c r="B24" s="33">
        <f>'2 уровень'!C97</f>
        <v>101</v>
      </c>
      <c r="C24" s="33">
        <f>'2 уровень'!D97</f>
        <v>72</v>
      </c>
      <c r="D24" s="33">
        <f>'2 уровень'!E97</f>
        <v>114</v>
      </c>
      <c r="E24" s="100">
        <f>'2 уровень'!F97</f>
        <v>158.33333333333331</v>
      </c>
      <c r="F24" s="262">
        <f>'2 уровень'!G97</f>
        <v>1395.45027</v>
      </c>
      <c r="G24" s="262">
        <f>'2 уровень'!H97</f>
        <v>1395.45027</v>
      </c>
      <c r="H24" s="262">
        <f>'2 уровень'!I97</f>
        <v>1395.45027</v>
      </c>
      <c r="I24" s="262">
        <f>'2 уровень'!J97</f>
        <v>348.86256750000001</v>
      </c>
      <c r="J24" s="262">
        <f>'2 уровень'!K97</f>
        <v>348.86256750000001</v>
      </c>
      <c r="K24" s="262">
        <f>'2 уровень'!L97</f>
        <v>348.86256750000001</v>
      </c>
      <c r="L24" s="262">
        <f>'2 уровень'!M97</f>
        <v>348.86256750000001</v>
      </c>
      <c r="M24" s="262">
        <f>'2 уровень'!N97</f>
        <v>348.86256750000001</v>
      </c>
      <c r="N24" s="262">
        <f>'2 уровень'!O97</f>
        <v>817.22502000000009</v>
      </c>
      <c r="O24" s="262">
        <f>'2 уровень'!P97</f>
        <v>778.67667000000006</v>
      </c>
      <c r="P24" s="262">
        <f>'2 уровень'!Q97</f>
        <v>570.19434375000003</v>
      </c>
      <c r="Q24" s="262">
        <f>'2 уровень'!R97</f>
        <v>878.55942000000005</v>
      </c>
      <c r="R24" s="262">
        <f>'2 уровень'!S97</f>
        <v>308.36507624999996</v>
      </c>
      <c r="S24" s="262">
        <f>'2 уровень'!T97</f>
        <v>0</v>
      </c>
      <c r="T24" s="262">
        <f>'2 уровень'!U97</f>
        <v>878.55942000000005</v>
      </c>
      <c r="U24" s="262">
        <f>'2 уровень'!V97</f>
        <v>154.0806971570384</v>
      </c>
      <c r="V24" s="68"/>
      <c r="X24" s="588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  <c r="BL24" s="31"/>
      <c r="BM24" s="31"/>
      <c r="BN24" s="31"/>
      <c r="BO24" s="31"/>
      <c r="BP24" s="31"/>
      <c r="BQ24" s="31"/>
      <c r="BR24" s="31"/>
      <c r="BS24" s="31"/>
      <c r="BT24" s="31"/>
      <c r="BU24" s="31"/>
      <c r="BV24" s="31"/>
      <c r="BW24" s="31"/>
      <c r="BX24" s="31"/>
      <c r="BY24" s="31"/>
      <c r="BZ24" s="31"/>
      <c r="CA24" s="31"/>
      <c r="CB24" s="31"/>
      <c r="CC24" s="31"/>
      <c r="CD24" s="31"/>
      <c r="CE24" s="31"/>
      <c r="CF24" s="31"/>
      <c r="CG24" s="31"/>
      <c r="CH24" s="31"/>
      <c r="CI24" s="31"/>
      <c r="CJ24" s="31"/>
      <c r="CK24" s="31"/>
      <c r="CL24" s="31"/>
      <c r="CM24" s="31"/>
      <c r="CN24" s="31"/>
      <c r="CO24" s="31"/>
      <c r="CP24" s="31"/>
      <c r="CQ24" s="31"/>
      <c r="CR24" s="31"/>
      <c r="CS24" s="31"/>
      <c r="CT24" s="31"/>
      <c r="CU24" s="31"/>
      <c r="CV24" s="31"/>
      <c r="CW24" s="31"/>
      <c r="CX24" s="31"/>
      <c r="CY24" s="31"/>
      <c r="CZ24" s="31"/>
      <c r="DA24" s="31"/>
      <c r="DB24" s="31"/>
      <c r="DC24" s="31"/>
      <c r="DD24" s="31"/>
      <c r="DE24" s="31"/>
      <c r="DF24" s="31"/>
      <c r="DG24" s="31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  <c r="FH24" s="31"/>
      <c r="FI24" s="31"/>
      <c r="FJ24" s="31"/>
      <c r="FK24" s="31"/>
      <c r="FL24" s="31"/>
      <c r="FM24" s="31"/>
      <c r="FN24" s="31"/>
      <c r="FO24" s="31"/>
      <c r="FP24" s="31"/>
      <c r="FQ24" s="31"/>
      <c r="FR24" s="31"/>
      <c r="FS24" s="31"/>
      <c r="FT24" s="31"/>
      <c r="FU24" s="31"/>
      <c r="FV24" s="31"/>
      <c r="FW24" s="31"/>
      <c r="FX24" s="31"/>
      <c r="FY24" s="31"/>
      <c r="FZ24" s="31"/>
      <c r="GA24" s="31"/>
      <c r="GB24" s="31"/>
      <c r="GC24" s="31"/>
      <c r="GD24" s="31"/>
      <c r="GE24" s="31"/>
      <c r="GF24" s="31"/>
      <c r="GG24" s="31"/>
      <c r="GH24" s="31"/>
      <c r="GI24" s="31"/>
      <c r="GJ24" s="31"/>
      <c r="GK24" s="31"/>
      <c r="GL24" s="31"/>
      <c r="GM24" s="31"/>
      <c r="GN24" s="31"/>
      <c r="GO24" s="31"/>
    </row>
    <row r="25" spans="1:197" ht="30" x14ac:dyDescent="0.25">
      <c r="A25" s="75" t="s">
        <v>54</v>
      </c>
      <c r="B25" s="33">
        <f>'2 уровень'!C98</f>
        <v>448</v>
      </c>
      <c r="C25" s="33">
        <f>'2 уровень'!D98</f>
        <v>321</v>
      </c>
      <c r="D25" s="33">
        <f>'2 уровень'!E98</f>
        <v>450</v>
      </c>
      <c r="E25" s="100">
        <f>'2 уровень'!F98</f>
        <v>140.18691588785046</v>
      </c>
      <c r="F25" s="262">
        <f>'2 уровень'!G98</f>
        <v>6213.9940200000001</v>
      </c>
      <c r="G25" s="262">
        <f>'2 уровень'!H98</f>
        <v>6213.9940200000001</v>
      </c>
      <c r="H25" s="262">
        <f>'2 уровень'!I98</f>
        <v>6213.9940200000001</v>
      </c>
      <c r="I25" s="262">
        <f>'2 уровень'!J98</f>
        <v>1553.498505</v>
      </c>
      <c r="J25" s="262">
        <f>'2 уровень'!K98</f>
        <v>1553.498505</v>
      </c>
      <c r="K25" s="262">
        <f>'2 уровень'!L98</f>
        <v>1553.498505</v>
      </c>
      <c r="L25" s="262">
        <f>'2 уровень'!M98</f>
        <v>1553.498505</v>
      </c>
      <c r="M25" s="262">
        <f>'2 уровень'!N98</f>
        <v>1553.498505</v>
      </c>
      <c r="N25" s="262">
        <f>'2 уровень'!O98</f>
        <v>3623.5449000000008</v>
      </c>
      <c r="O25" s="262">
        <f>'2 уровень'!P98</f>
        <v>3453.9321599999998</v>
      </c>
      <c r="P25" s="262">
        <f>'2 уровень'!Q98</f>
        <v>2531.9841225</v>
      </c>
      <c r="Q25" s="262">
        <f>'2 уровень'!R98</f>
        <v>3461.5062899999994</v>
      </c>
      <c r="R25" s="262">
        <f>'2 уровень'!S98</f>
        <v>929.52216749999889</v>
      </c>
      <c r="S25" s="262">
        <f>'2 уровень'!T98</f>
        <v>0</v>
      </c>
      <c r="T25" s="262">
        <f>'2 уровень'!U98</f>
        <v>3461.5062899999994</v>
      </c>
      <c r="U25" s="262">
        <f>'2 уровень'!V98</f>
        <v>136.71121628449308</v>
      </c>
      <c r="V25" s="68"/>
      <c r="X25" s="588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  <c r="CC25" s="31"/>
      <c r="CD25" s="31"/>
      <c r="CE25" s="31"/>
      <c r="CF25" s="31"/>
      <c r="CG25" s="31"/>
      <c r="CH25" s="31"/>
      <c r="CI25" s="31"/>
      <c r="CJ25" s="31"/>
      <c r="CK25" s="31"/>
      <c r="CL25" s="31"/>
      <c r="CM25" s="31"/>
      <c r="CN25" s="31"/>
      <c r="CO25" s="31"/>
      <c r="CP25" s="31"/>
      <c r="CQ25" s="31"/>
      <c r="CR25" s="31"/>
      <c r="CS25" s="31"/>
      <c r="CT25" s="31"/>
      <c r="CU25" s="31"/>
      <c r="CV25" s="31"/>
      <c r="CW25" s="31"/>
      <c r="CX25" s="31"/>
      <c r="CY25" s="31"/>
      <c r="CZ25" s="31"/>
      <c r="DA25" s="31"/>
      <c r="DB25" s="31"/>
      <c r="DC25" s="31"/>
      <c r="DD25" s="31"/>
      <c r="DE25" s="31"/>
      <c r="DF25" s="31"/>
      <c r="DG25" s="31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  <c r="FH25" s="31"/>
      <c r="FI25" s="31"/>
      <c r="FJ25" s="31"/>
      <c r="FK25" s="31"/>
      <c r="FL25" s="31"/>
      <c r="FM25" s="31"/>
      <c r="FN25" s="31"/>
      <c r="FO25" s="31"/>
      <c r="FP25" s="31"/>
      <c r="FQ25" s="31"/>
      <c r="FR25" s="31"/>
      <c r="FS25" s="31"/>
      <c r="FT25" s="31"/>
      <c r="FU25" s="31"/>
      <c r="FV25" s="31"/>
      <c r="FW25" s="31"/>
      <c r="FX25" s="31"/>
      <c r="FY25" s="31"/>
      <c r="FZ25" s="31"/>
      <c r="GA25" s="31"/>
      <c r="GB25" s="31"/>
      <c r="GC25" s="31"/>
      <c r="GD25" s="31"/>
      <c r="GE25" s="31"/>
      <c r="GF25" s="31"/>
      <c r="GG25" s="31"/>
      <c r="GH25" s="31"/>
      <c r="GI25" s="31"/>
      <c r="GJ25" s="31"/>
      <c r="GK25" s="31"/>
      <c r="GL25" s="31"/>
      <c r="GM25" s="31"/>
      <c r="GN25" s="31"/>
      <c r="GO25" s="31"/>
    </row>
    <row r="26" spans="1:197" ht="30" x14ac:dyDescent="0.25">
      <c r="A26" s="207" t="s">
        <v>66</v>
      </c>
      <c r="B26" s="205">
        <f>'2 уровень'!C99</f>
        <v>49967</v>
      </c>
      <c r="C26" s="205">
        <f>'2 уровень'!D99</f>
        <v>35692</v>
      </c>
      <c r="D26" s="205">
        <f>'2 уровень'!E99</f>
        <v>36562</v>
      </c>
      <c r="E26" s="206">
        <f>'2 уровень'!F99</f>
        <v>102.43752101311219</v>
      </c>
      <c r="F26" s="261">
        <f>'2 уровень'!G99</f>
        <v>217204.04925000004</v>
      </c>
      <c r="G26" s="261">
        <f>'2 уровень'!H99</f>
        <v>217204.04925000004</v>
      </c>
      <c r="H26" s="261">
        <f>'2 уровень'!I99</f>
        <v>217204.04925000004</v>
      </c>
      <c r="I26" s="261">
        <f>'2 уровень'!J99</f>
        <v>54301.01231250001</v>
      </c>
      <c r="J26" s="261">
        <f>'2 уровень'!K99</f>
        <v>54301.01231250001</v>
      </c>
      <c r="K26" s="261">
        <f>'2 уровень'!L99</f>
        <v>54301.01231250001</v>
      </c>
      <c r="L26" s="261">
        <f>'2 уровень'!M99</f>
        <v>54301.01231250001</v>
      </c>
      <c r="M26" s="261">
        <f>'2 уровень'!N99</f>
        <v>54301.01231250001</v>
      </c>
      <c r="N26" s="261">
        <f>'2 уровень'!O99</f>
        <v>126704.29673000003</v>
      </c>
      <c r="O26" s="261">
        <f>'2 уровень'!P99</f>
        <v>120670.05015999998</v>
      </c>
      <c r="P26" s="261">
        <f>'2 уровень'!Q99</f>
        <v>88491.238997916676</v>
      </c>
      <c r="Q26" s="261">
        <f>'2 уровень'!R99</f>
        <v>85698.708740000002</v>
      </c>
      <c r="R26" s="261">
        <f>'2 уровень'!S99</f>
        <v>-2470.2212866666505</v>
      </c>
      <c r="S26" s="261">
        <f>'2 уровень'!T99</f>
        <v>-246.41462999999996</v>
      </c>
      <c r="T26" s="261">
        <f>'2 уровень'!U99</f>
        <v>85475.569710000011</v>
      </c>
      <c r="U26" s="261">
        <f>'2 уровень'!V99</f>
        <v>96.84428618071172</v>
      </c>
      <c r="V26" s="68"/>
      <c r="X26" s="588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  <c r="BM26" s="31"/>
      <c r="BN26" s="31"/>
      <c r="BO26" s="31"/>
      <c r="BP26" s="31"/>
      <c r="BQ26" s="31"/>
      <c r="BR26" s="31"/>
      <c r="BS26" s="31"/>
      <c r="BT26" s="31"/>
      <c r="BU26" s="31"/>
      <c r="BV26" s="31"/>
      <c r="BW26" s="31"/>
      <c r="BX26" s="31"/>
      <c r="BY26" s="31"/>
      <c r="BZ26" s="31"/>
      <c r="CA26" s="31"/>
      <c r="CB26" s="31"/>
      <c r="CC26" s="31"/>
      <c r="CD26" s="31"/>
      <c r="CE26" s="31"/>
      <c r="CF26" s="31"/>
      <c r="CG26" s="31"/>
      <c r="CH26" s="31"/>
      <c r="CI26" s="31"/>
      <c r="CJ26" s="31"/>
      <c r="CK26" s="31"/>
      <c r="CL26" s="31"/>
      <c r="CM26" s="31"/>
      <c r="CN26" s="31"/>
      <c r="CO26" s="31"/>
      <c r="CP26" s="31"/>
      <c r="CQ26" s="31"/>
      <c r="CR26" s="31"/>
      <c r="CS26" s="31"/>
      <c r="CT26" s="31"/>
      <c r="CU26" s="31"/>
      <c r="CV26" s="31"/>
      <c r="CW26" s="31"/>
      <c r="CX26" s="31"/>
      <c r="CY26" s="31"/>
      <c r="CZ26" s="31"/>
      <c r="DA26" s="31"/>
      <c r="DB26" s="31"/>
      <c r="DC26" s="31"/>
      <c r="DD26" s="31"/>
      <c r="DE26" s="31"/>
      <c r="DF26" s="31"/>
      <c r="DG26" s="31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  <c r="FH26" s="31"/>
      <c r="FI26" s="31"/>
      <c r="FJ26" s="31"/>
      <c r="FK26" s="31"/>
      <c r="FL26" s="31"/>
      <c r="FM26" s="31"/>
      <c r="FN26" s="31"/>
      <c r="FO26" s="31"/>
      <c r="FP26" s="31"/>
      <c r="FQ26" s="31"/>
      <c r="FR26" s="31"/>
      <c r="FS26" s="31"/>
      <c r="FT26" s="31"/>
      <c r="FU26" s="31"/>
      <c r="FV26" s="31"/>
      <c r="FW26" s="31"/>
      <c r="FX26" s="31"/>
      <c r="FY26" s="31"/>
      <c r="FZ26" s="31"/>
      <c r="GA26" s="31"/>
      <c r="GB26" s="31"/>
      <c r="GC26" s="31"/>
      <c r="GD26" s="31"/>
      <c r="GE26" s="31"/>
      <c r="GF26" s="31"/>
      <c r="GG26" s="31"/>
      <c r="GH26" s="31"/>
      <c r="GI26" s="31"/>
      <c r="GJ26" s="31"/>
      <c r="GK26" s="31"/>
      <c r="GL26" s="31"/>
      <c r="GM26" s="31"/>
      <c r="GN26" s="31"/>
      <c r="GO26" s="31"/>
    </row>
    <row r="27" spans="1:197" ht="30" x14ac:dyDescent="0.25">
      <c r="A27" s="75" t="s">
        <v>62</v>
      </c>
      <c r="B27" s="33">
        <f>'2 уровень'!C100</f>
        <v>9999</v>
      </c>
      <c r="C27" s="33">
        <f>'2 уровень'!D100</f>
        <v>7143</v>
      </c>
      <c r="D27" s="33">
        <f>'2 уровень'!E100</f>
        <v>7409</v>
      </c>
      <c r="E27" s="100">
        <f>'2 уровень'!F100</f>
        <v>103.72392552148956</v>
      </c>
      <c r="F27" s="262">
        <f>'2 уровень'!G100</f>
        <v>24372</v>
      </c>
      <c r="G27" s="262">
        <f>'2 уровень'!H100</f>
        <v>24372</v>
      </c>
      <c r="H27" s="262">
        <f>'2 уровень'!I100</f>
        <v>24372</v>
      </c>
      <c r="I27" s="262">
        <f>'2 уровень'!J100</f>
        <v>6093.0000000000009</v>
      </c>
      <c r="J27" s="262">
        <f>'2 уровень'!K100</f>
        <v>6093.0000000000009</v>
      </c>
      <c r="K27" s="262">
        <f>'2 уровень'!L100</f>
        <v>6093.0000000000009</v>
      </c>
      <c r="L27" s="262">
        <f>'2 уровень'!M100</f>
        <v>6093.0000000000009</v>
      </c>
      <c r="M27" s="262">
        <f>'2 уровень'!N100</f>
        <v>6093.0000000000009</v>
      </c>
      <c r="N27" s="262">
        <f>'2 уровень'!O100</f>
        <v>14217.94241</v>
      </c>
      <c r="O27" s="262">
        <f>'2 уровень'!P100</f>
        <v>13539.58841</v>
      </c>
      <c r="P27" s="262">
        <f>'2 уровень'!Q100</f>
        <v>9929.3532050000013</v>
      </c>
      <c r="Q27" s="262">
        <f>'2 уровень'!R100</f>
        <v>10479.081999999999</v>
      </c>
      <c r="R27" s="262">
        <f>'2 уровень'!S100</f>
        <v>549.72879499999817</v>
      </c>
      <c r="S27" s="262">
        <f>'2 уровень'!T100</f>
        <v>-19.132939999999998</v>
      </c>
      <c r="T27" s="262">
        <f>'2 уровень'!U100</f>
        <v>10459.949059999999</v>
      </c>
      <c r="U27" s="262">
        <f>'2 уровень'!V100</f>
        <v>105.53640084757158</v>
      </c>
      <c r="V27" s="68"/>
      <c r="X27" s="588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S27" s="31"/>
      <c r="CT27" s="31"/>
      <c r="CU27" s="31"/>
      <c r="CV27" s="31"/>
      <c r="CW27" s="31"/>
      <c r="CX27" s="31"/>
      <c r="CY27" s="31"/>
      <c r="CZ27" s="31"/>
      <c r="DA27" s="31"/>
      <c r="DB27" s="31"/>
      <c r="DC27" s="31"/>
      <c r="DD27" s="31"/>
      <c r="DE27" s="31"/>
      <c r="DF27" s="31"/>
      <c r="DG27" s="31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  <c r="FH27" s="31"/>
      <c r="FI27" s="31"/>
      <c r="FJ27" s="31"/>
      <c r="FK27" s="31"/>
      <c r="FL27" s="31"/>
      <c r="FM27" s="31"/>
      <c r="FN27" s="31"/>
      <c r="FO27" s="31"/>
      <c r="FP27" s="31"/>
      <c r="FQ27" s="31"/>
      <c r="FR27" s="31"/>
      <c r="FS27" s="31"/>
      <c r="FT27" s="31"/>
      <c r="FU27" s="31"/>
      <c r="FV27" s="31"/>
      <c r="FW27" s="31"/>
      <c r="FX27" s="31"/>
      <c r="FY27" s="31"/>
      <c r="FZ27" s="31"/>
      <c r="GA27" s="31"/>
      <c r="GB27" s="31"/>
      <c r="GC27" s="31"/>
      <c r="GD27" s="31"/>
      <c r="GE27" s="31"/>
      <c r="GF27" s="31"/>
      <c r="GG27" s="31"/>
      <c r="GH27" s="31"/>
      <c r="GI27" s="31"/>
      <c r="GJ27" s="31"/>
      <c r="GK27" s="31"/>
      <c r="GL27" s="31"/>
      <c r="GM27" s="31"/>
      <c r="GN27" s="31"/>
      <c r="GO27" s="31"/>
    </row>
    <row r="28" spans="1:197" ht="45" x14ac:dyDescent="0.25">
      <c r="A28" s="75" t="s">
        <v>89</v>
      </c>
      <c r="B28" s="33">
        <f>'2 уровень'!C101</f>
        <v>0</v>
      </c>
      <c r="C28" s="33">
        <f>'2 уровень'!D101</f>
        <v>0</v>
      </c>
      <c r="D28" s="33">
        <f>'2 уровень'!E101</f>
        <v>961</v>
      </c>
      <c r="E28" s="100">
        <f>'2 уровень'!F101</f>
        <v>0</v>
      </c>
      <c r="F28" s="262">
        <f>'2 уровень'!G101</f>
        <v>0</v>
      </c>
      <c r="G28" s="262">
        <f>'2 уровень'!H101</f>
        <v>0</v>
      </c>
      <c r="H28" s="262">
        <f>'2 уровень'!I101</f>
        <v>0</v>
      </c>
      <c r="I28" s="262">
        <f>'2 уровень'!J101</f>
        <v>0</v>
      </c>
      <c r="J28" s="262">
        <f>'2 уровень'!K101</f>
        <v>0</v>
      </c>
      <c r="K28" s="262">
        <f>'2 уровень'!L101</f>
        <v>0</v>
      </c>
      <c r="L28" s="262">
        <f>'2 уровень'!M101</f>
        <v>0</v>
      </c>
      <c r="M28" s="262">
        <f>'2 уровень'!N101</f>
        <v>0</v>
      </c>
      <c r="N28" s="262">
        <f>'2 уровень'!O101</f>
        <v>0</v>
      </c>
      <c r="O28" s="262">
        <f>'2 уровень'!P101</f>
        <v>0</v>
      </c>
      <c r="P28" s="262">
        <f>'2 уровень'!Q101</f>
        <v>0</v>
      </c>
      <c r="Q28" s="262">
        <f>'2 уровень'!R101</f>
        <v>0</v>
      </c>
      <c r="R28" s="262">
        <f>'2 уровень'!S101</f>
        <v>0</v>
      </c>
      <c r="S28" s="262">
        <f>'2 уровень'!T101</f>
        <v>-4.0331700000000001</v>
      </c>
      <c r="T28" s="262">
        <f>'2 уровень'!U101</f>
        <v>1428.6140299999997</v>
      </c>
      <c r="U28" s="262">
        <f>'2 уровень'!V101</f>
        <v>0</v>
      </c>
      <c r="V28" s="68"/>
      <c r="X28" s="588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  <c r="CC28" s="31"/>
      <c r="CD28" s="31"/>
      <c r="CE28" s="31"/>
      <c r="CF28" s="31"/>
      <c r="CG28" s="31"/>
      <c r="CH28" s="31"/>
      <c r="CI28" s="31"/>
      <c r="CJ28" s="31"/>
      <c r="CK28" s="31"/>
      <c r="CL28" s="31"/>
      <c r="CM28" s="31"/>
      <c r="CN28" s="31"/>
      <c r="CO28" s="31"/>
      <c r="CP28" s="31"/>
      <c r="CQ28" s="31"/>
      <c r="CR28" s="31"/>
      <c r="CS28" s="31"/>
      <c r="CT28" s="31"/>
      <c r="CU28" s="31"/>
      <c r="CV28" s="31"/>
      <c r="CW28" s="31"/>
      <c r="CX28" s="31"/>
      <c r="CY28" s="31"/>
      <c r="CZ28" s="31"/>
      <c r="DA28" s="31"/>
      <c r="DB28" s="31"/>
      <c r="DC28" s="31"/>
      <c r="DD28" s="31"/>
      <c r="DE28" s="31"/>
      <c r="DF28" s="31"/>
      <c r="DG28" s="31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  <c r="FH28" s="31"/>
      <c r="FI28" s="31"/>
      <c r="FJ28" s="31"/>
      <c r="FK28" s="31"/>
      <c r="FL28" s="31"/>
      <c r="FM28" s="31"/>
      <c r="FN28" s="31"/>
      <c r="FO28" s="31"/>
      <c r="FP28" s="31"/>
      <c r="FQ28" s="31"/>
      <c r="FR28" s="31"/>
      <c r="FS28" s="31"/>
      <c r="FT28" s="31"/>
      <c r="FU28" s="31"/>
      <c r="FV28" s="31"/>
      <c r="FW28" s="31"/>
      <c r="FX28" s="31"/>
      <c r="FY28" s="31"/>
      <c r="FZ28" s="31"/>
      <c r="GA28" s="31"/>
      <c r="GB28" s="31"/>
      <c r="GC28" s="31"/>
      <c r="GD28" s="31"/>
      <c r="GE28" s="31"/>
      <c r="GF28" s="31"/>
      <c r="GG28" s="31"/>
      <c r="GH28" s="31"/>
      <c r="GI28" s="31"/>
      <c r="GJ28" s="31"/>
      <c r="GK28" s="31"/>
      <c r="GL28" s="31"/>
      <c r="GM28" s="31"/>
      <c r="GN28" s="31"/>
      <c r="GO28" s="31"/>
    </row>
    <row r="29" spans="1:197" ht="60" x14ac:dyDescent="0.25">
      <c r="A29" s="75" t="s">
        <v>45</v>
      </c>
      <c r="B29" s="33">
        <f>'2 уровень'!C102</f>
        <v>26539</v>
      </c>
      <c r="C29" s="33">
        <f>'2 уровень'!D102</f>
        <v>18957</v>
      </c>
      <c r="D29" s="33">
        <f>'2 уровень'!E102</f>
        <v>19968</v>
      </c>
      <c r="E29" s="100">
        <f>'2 уровень'!F102</f>
        <v>105.33312232948251</v>
      </c>
      <c r="F29" s="262">
        <f>'2 уровень'!G102</f>
        <v>155493.17187000002</v>
      </c>
      <c r="G29" s="262">
        <f>'2 уровень'!H102</f>
        <v>155493.17187000002</v>
      </c>
      <c r="H29" s="262">
        <f>'2 уровень'!I102</f>
        <v>155493.17187000002</v>
      </c>
      <c r="I29" s="262">
        <f>'2 уровень'!J102</f>
        <v>38873.292967500005</v>
      </c>
      <c r="J29" s="262">
        <f>'2 уровень'!K102</f>
        <v>38873.292967500005</v>
      </c>
      <c r="K29" s="262">
        <f>'2 уровень'!L102</f>
        <v>38873.292967500005</v>
      </c>
      <c r="L29" s="262">
        <f>'2 уровень'!M102</f>
        <v>38873.292967500005</v>
      </c>
      <c r="M29" s="262">
        <f>'2 уровень'!N102</f>
        <v>38873.292967500005</v>
      </c>
      <c r="N29" s="262">
        <f>'2 уровень'!O102</f>
        <v>90704.956319999998</v>
      </c>
      <c r="O29" s="262">
        <f>'2 уровень'!P102</f>
        <v>86385.611130000005</v>
      </c>
      <c r="P29" s="262">
        <f>'2 уровень'!Q102</f>
        <v>63349.342913749999</v>
      </c>
      <c r="Q29" s="262">
        <f>'2 уровень'!R102</f>
        <v>61500.808620000011</v>
      </c>
      <c r="R29" s="262">
        <f>'2 уровень'!S102</f>
        <v>-1535.1078074999896</v>
      </c>
      <c r="S29" s="262">
        <f>'2 уровень'!T102</f>
        <v>-226.71661999999998</v>
      </c>
      <c r="T29" s="262">
        <f>'2 уровень'!U102</f>
        <v>61275.707340000001</v>
      </c>
      <c r="U29" s="262">
        <f>'2 уровень'!V102</f>
        <v>97.081999261986411</v>
      </c>
      <c r="V29" s="68"/>
      <c r="X29" s="588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  <c r="BM29" s="31"/>
      <c r="BN29" s="31"/>
      <c r="BO29" s="31"/>
      <c r="BP29" s="31"/>
      <c r="BQ29" s="31"/>
      <c r="BR29" s="31"/>
      <c r="BS29" s="31"/>
      <c r="BT29" s="31"/>
      <c r="BU29" s="31"/>
      <c r="BV29" s="31"/>
      <c r="BW29" s="31"/>
      <c r="BX29" s="31"/>
      <c r="BY29" s="31"/>
      <c r="BZ29" s="31"/>
      <c r="CA29" s="31"/>
      <c r="CB29" s="31"/>
      <c r="CC29" s="31"/>
      <c r="CD29" s="31"/>
      <c r="CE29" s="31"/>
      <c r="CF29" s="31"/>
      <c r="CG29" s="31"/>
      <c r="CH29" s="31"/>
      <c r="CI29" s="31"/>
      <c r="CJ29" s="31"/>
      <c r="CK29" s="31"/>
      <c r="CL29" s="31"/>
      <c r="CM29" s="31"/>
      <c r="CN29" s="31"/>
      <c r="CO29" s="31"/>
      <c r="CP29" s="31"/>
      <c r="CQ29" s="31"/>
      <c r="CR29" s="31"/>
      <c r="CS29" s="31"/>
      <c r="CT29" s="31"/>
      <c r="CU29" s="31"/>
      <c r="CV29" s="31"/>
      <c r="CW29" s="31"/>
      <c r="CX29" s="31"/>
      <c r="CY29" s="31"/>
      <c r="CZ29" s="31"/>
      <c r="DA29" s="31"/>
      <c r="DB29" s="31"/>
      <c r="DC29" s="31"/>
      <c r="DD29" s="31"/>
      <c r="DE29" s="31"/>
      <c r="DF29" s="31"/>
      <c r="DG29" s="31"/>
      <c r="DH29" s="31"/>
      <c r="DI29" s="31"/>
      <c r="DJ29" s="31"/>
      <c r="DK29" s="31"/>
      <c r="DL29" s="31"/>
      <c r="DM29" s="31"/>
      <c r="DN29" s="31"/>
      <c r="DO29" s="31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  <c r="FH29" s="31"/>
      <c r="FI29" s="31"/>
      <c r="FJ29" s="31"/>
      <c r="FK29" s="31"/>
      <c r="FL29" s="31"/>
      <c r="FM29" s="31"/>
      <c r="FN29" s="31"/>
      <c r="FO29" s="31"/>
      <c r="FP29" s="31"/>
      <c r="FQ29" s="31"/>
      <c r="FR29" s="31"/>
      <c r="FS29" s="31"/>
      <c r="FT29" s="31"/>
      <c r="FU29" s="31"/>
      <c r="FV29" s="31"/>
      <c r="FW29" s="31"/>
      <c r="FX29" s="31"/>
      <c r="FY29" s="31"/>
      <c r="FZ29" s="31"/>
      <c r="GA29" s="31"/>
      <c r="GB29" s="31"/>
      <c r="GC29" s="31"/>
      <c r="GD29" s="31"/>
      <c r="GE29" s="31"/>
      <c r="GF29" s="31"/>
      <c r="GG29" s="31"/>
      <c r="GH29" s="31"/>
      <c r="GI29" s="31"/>
      <c r="GJ29" s="31"/>
      <c r="GK29" s="31"/>
      <c r="GL29" s="31"/>
      <c r="GM29" s="31"/>
      <c r="GN29" s="31"/>
      <c r="GO29" s="31"/>
    </row>
    <row r="30" spans="1:197" ht="45.75" thickBot="1" x14ac:dyDescent="0.3">
      <c r="A30" s="75" t="s">
        <v>63</v>
      </c>
      <c r="B30" s="33">
        <f>'2 уровень'!C103</f>
        <v>13429</v>
      </c>
      <c r="C30" s="33">
        <f>'2 уровень'!D103</f>
        <v>9592</v>
      </c>
      <c r="D30" s="33">
        <f>'2 уровень'!E103</f>
        <v>9185</v>
      </c>
      <c r="E30" s="100">
        <f>'2 уровень'!F103</f>
        <v>95.756880733944953</v>
      </c>
      <c r="F30" s="262">
        <f>'2 уровень'!G103</f>
        <v>37338.877380000005</v>
      </c>
      <c r="G30" s="262">
        <f>'2 уровень'!H103</f>
        <v>37338.877380000005</v>
      </c>
      <c r="H30" s="262">
        <f>'2 уровень'!I103</f>
        <v>37338.877380000005</v>
      </c>
      <c r="I30" s="262">
        <f>'2 уровень'!J103</f>
        <v>9334.7193450000013</v>
      </c>
      <c r="J30" s="262">
        <f>'2 уровень'!K103</f>
        <v>9334.7193450000013</v>
      </c>
      <c r="K30" s="262">
        <f>'2 уровень'!L103</f>
        <v>9334.7193450000013</v>
      </c>
      <c r="L30" s="262">
        <f>'2 уровень'!M103</f>
        <v>9334.7193450000013</v>
      </c>
      <c r="M30" s="262">
        <f>'2 уровень'!N103</f>
        <v>9334.7193450000013</v>
      </c>
      <c r="N30" s="262">
        <f>'2 уровень'!O103</f>
        <v>21781.398000000001</v>
      </c>
      <c r="O30" s="262">
        <f>'2 уровень'!P103</f>
        <v>20744.850620000001</v>
      </c>
      <c r="P30" s="262">
        <f>'2 уровень'!Q103</f>
        <v>15212.542879166664</v>
      </c>
      <c r="Q30" s="262">
        <f>'2 уровень'!R103</f>
        <v>13718.818120000002</v>
      </c>
      <c r="R30" s="262">
        <f>'2 уровень'!S103</f>
        <v>-1484.8422741666618</v>
      </c>
      <c r="S30" s="262">
        <f>'2 уровень'!T103</f>
        <v>-0.56507000000000007</v>
      </c>
      <c r="T30" s="262">
        <f>'2 уровень'!U103</f>
        <v>13739.913310000002</v>
      </c>
      <c r="U30" s="262">
        <f>'2 уровень'!V103</f>
        <v>90.180965989504003</v>
      </c>
      <c r="V30" s="68"/>
      <c r="X30" s="588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  <c r="CC30" s="31"/>
      <c r="CD30" s="31"/>
      <c r="CE30" s="31"/>
      <c r="CF30" s="31"/>
      <c r="CG30" s="31"/>
      <c r="CH30" s="31"/>
      <c r="CI30" s="31"/>
      <c r="CJ30" s="31"/>
      <c r="CK30" s="31"/>
      <c r="CL30" s="31"/>
      <c r="CM30" s="31"/>
      <c r="CN30" s="31"/>
      <c r="CO30" s="31"/>
      <c r="CP30" s="31"/>
      <c r="CQ30" s="31"/>
      <c r="CR30" s="31"/>
      <c r="CS30" s="31"/>
      <c r="CT30" s="31"/>
      <c r="CU30" s="31"/>
      <c r="CV30" s="31"/>
      <c r="CW30" s="31"/>
      <c r="CX30" s="31"/>
      <c r="CY30" s="31"/>
      <c r="CZ30" s="31"/>
      <c r="DA30" s="31"/>
      <c r="DB30" s="31"/>
      <c r="DC30" s="31"/>
      <c r="DD30" s="31"/>
      <c r="DE30" s="31"/>
      <c r="DF30" s="31"/>
      <c r="DG30" s="31"/>
      <c r="DH30" s="31"/>
      <c r="DI30" s="31"/>
      <c r="DJ30" s="31"/>
      <c r="DK30" s="31"/>
      <c r="DL30" s="31"/>
      <c r="DM30" s="31"/>
      <c r="DN30" s="31"/>
      <c r="DO30" s="31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  <c r="FG30" s="31"/>
      <c r="FH30" s="31"/>
      <c r="FI30" s="31"/>
      <c r="FJ30" s="31"/>
      <c r="FK30" s="31"/>
      <c r="FL30" s="31"/>
      <c r="FM30" s="31"/>
      <c r="FN30" s="31"/>
      <c r="FO30" s="31"/>
      <c r="FP30" s="31"/>
      <c r="FQ30" s="31"/>
      <c r="FR30" s="31"/>
      <c r="FS30" s="31"/>
      <c r="FT30" s="31"/>
      <c r="FU30" s="31"/>
      <c r="FV30" s="31"/>
      <c r="FW30" s="31"/>
      <c r="FX30" s="31"/>
      <c r="FY30" s="31"/>
      <c r="FZ30" s="31"/>
      <c r="GA30" s="31"/>
      <c r="GB30" s="31"/>
      <c r="GC30" s="31"/>
      <c r="GD30" s="31"/>
      <c r="GE30" s="31"/>
      <c r="GF30" s="31"/>
      <c r="GG30" s="31"/>
      <c r="GH30" s="31"/>
      <c r="GI30" s="31"/>
      <c r="GJ30" s="31"/>
      <c r="GK30" s="31"/>
      <c r="GL30" s="31"/>
      <c r="GM30" s="31"/>
      <c r="GN30" s="31"/>
      <c r="GO30" s="31"/>
    </row>
    <row r="31" spans="1:197" ht="15.75" thickBot="1" x14ac:dyDescent="0.3">
      <c r="A31" s="210" t="s">
        <v>60</v>
      </c>
      <c r="B31" s="211">
        <f>'2 уровень'!C104</f>
        <v>0</v>
      </c>
      <c r="C31" s="211">
        <f>'2 уровень'!D104</f>
        <v>0</v>
      </c>
      <c r="D31" s="211">
        <f>'2 уровень'!E104</f>
        <v>0</v>
      </c>
      <c r="E31" s="212">
        <f>'2 уровень'!F104</f>
        <v>0</v>
      </c>
      <c r="F31" s="259">
        <f>'2 уровень'!G104</f>
        <v>436181.47753999999</v>
      </c>
      <c r="G31" s="259">
        <f>'2 уровень'!H104</f>
        <v>436181.47753999999</v>
      </c>
      <c r="H31" s="259">
        <f>'2 уровень'!I104</f>
        <v>436181.47753999999</v>
      </c>
      <c r="I31" s="259">
        <f>'2 уровень'!J104</f>
        <v>109045.369385</v>
      </c>
      <c r="J31" s="259">
        <f>'2 уровень'!K104</f>
        <v>109045.369385</v>
      </c>
      <c r="K31" s="259">
        <f>'2 уровень'!L104</f>
        <v>109045.369385</v>
      </c>
      <c r="L31" s="259">
        <f>'2 уровень'!M104</f>
        <v>109045.369385</v>
      </c>
      <c r="M31" s="259">
        <f>'2 уровень'!N104</f>
        <v>109045.369385</v>
      </c>
      <c r="N31" s="259">
        <f>'2 уровень'!O104</f>
        <v>254441.1299</v>
      </c>
      <c r="O31" s="259">
        <f>'2 уровень'!P104</f>
        <v>242329.38863999999</v>
      </c>
      <c r="P31" s="259">
        <f>'2 уровень'!Q104</f>
        <v>177706.00255583331</v>
      </c>
      <c r="Q31" s="259">
        <f>'2 уровень'!R104</f>
        <v>160546.60311000003</v>
      </c>
      <c r="R31" s="259">
        <f>'2 уровень'!S104</f>
        <v>-16837.090474583318</v>
      </c>
      <c r="S31" s="259">
        <f>'2 уровень'!T104</f>
        <v>-462.51785999999998</v>
      </c>
      <c r="T31" s="259">
        <f>'2 уровень'!U104</f>
        <v>160107.36085</v>
      </c>
      <c r="U31" s="259">
        <f>'2 уровень'!V104</f>
        <v>90.343939316038586</v>
      </c>
      <c r="V31" s="68"/>
      <c r="X31" s="588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</row>
    <row r="32" spans="1:197" ht="15" customHeight="1" x14ac:dyDescent="0.25">
      <c r="A32" s="27" t="s">
        <v>11</v>
      </c>
      <c r="B32" s="41"/>
      <c r="C32" s="41"/>
      <c r="D32" s="41"/>
      <c r="E32" s="102"/>
      <c r="F32" s="270"/>
      <c r="G32" s="270"/>
      <c r="H32" s="270"/>
      <c r="I32" s="270"/>
      <c r="J32" s="270"/>
      <c r="K32" s="270"/>
      <c r="L32" s="270"/>
      <c r="M32" s="270"/>
      <c r="N32" s="270"/>
      <c r="O32" s="270"/>
      <c r="P32" s="270"/>
      <c r="Q32" s="270"/>
      <c r="R32" s="270"/>
      <c r="S32" s="270"/>
      <c r="T32" s="270"/>
      <c r="U32" s="270"/>
      <c r="V32" s="68"/>
      <c r="X32" s="588"/>
    </row>
    <row r="33" spans="1:197" ht="30" x14ac:dyDescent="0.25">
      <c r="A33" s="207" t="s">
        <v>74</v>
      </c>
      <c r="B33" s="205">
        <f>'2 уровень'!C120</f>
        <v>4766</v>
      </c>
      <c r="C33" s="205">
        <f>'2 уровень'!D120</f>
        <v>3405</v>
      </c>
      <c r="D33" s="205">
        <f>'2 уровень'!E120</f>
        <v>2470</v>
      </c>
      <c r="E33" s="206">
        <f>'2 уровень'!F120</f>
        <v>72.540381791483114</v>
      </c>
      <c r="F33" s="261">
        <f>'2 уровень'!G120</f>
        <v>28800.305059999999</v>
      </c>
      <c r="G33" s="261">
        <f>'2 уровень'!H120</f>
        <v>28800.305059999999</v>
      </c>
      <c r="H33" s="261">
        <f>'2 уровень'!I120</f>
        <v>28800.305059999999</v>
      </c>
      <c r="I33" s="261">
        <f>'2 уровень'!J120</f>
        <v>7200.0762649999997</v>
      </c>
      <c r="J33" s="261">
        <f>'2 уровень'!K120</f>
        <v>7200.0762649999997</v>
      </c>
      <c r="K33" s="261">
        <f>'2 уровень'!L120</f>
        <v>7200.0762649999997</v>
      </c>
      <c r="L33" s="261">
        <f>'2 уровень'!M120</f>
        <v>7200.0762649999997</v>
      </c>
      <c r="M33" s="261">
        <f>'2 уровень'!N120</f>
        <v>7200.0762649999997</v>
      </c>
      <c r="N33" s="261">
        <f>'2 уровень'!O120</f>
        <v>16800.177950000001</v>
      </c>
      <c r="O33" s="261">
        <f>'2 уровень'!P120</f>
        <v>16003.29537</v>
      </c>
      <c r="P33" s="261">
        <f>'2 уровень'!Q120</f>
        <v>11734.499580833331</v>
      </c>
      <c r="Q33" s="261">
        <f>'2 уровень'!R120</f>
        <v>9294.6824999999972</v>
      </c>
      <c r="R33" s="261">
        <f>'2 уровень'!S120</f>
        <v>-2439.8170808333352</v>
      </c>
      <c r="S33" s="261">
        <f>'2 уровень'!T120</f>
        <v>-138.97716</v>
      </c>
      <c r="T33" s="261">
        <f>'2 уровень'!U120</f>
        <v>9155.7053399999986</v>
      </c>
      <c r="U33" s="261">
        <f>'2 уровень'!V120</f>
        <v>79.208171051295324</v>
      </c>
      <c r="V33" s="68"/>
      <c r="X33" s="588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31"/>
      <c r="BN33" s="31"/>
      <c r="BO33" s="31"/>
      <c r="BP33" s="31"/>
      <c r="BQ33" s="31"/>
      <c r="BR33" s="31"/>
      <c r="BS33" s="31"/>
      <c r="BT33" s="31"/>
      <c r="BU33" s="31"/>
      <c r="BV33" s="31"/>
      <c r="BW33" s="31"/>
      <c r="BX33" s="31"/>
      <c r="BY33" s="31"/>
      <c r="BZ33" s="31"/>
      <c r="CA33" s="31"/>
      <c r="CB33" s="31"/>
      <c r="CC33" s="31"/>
      <c r="CD33" s="31"/>
      <c r="CE33" s="31"/>
      <c r="CF33" s="31"/>
      <c r="CG33" s="31"/>
      <c r="CH33" s="31"/>
      <c r="CI33" s="31"/>
      <c r="CJ33" s="31"/>
      <c r="CK33" s="31"/>
      <c r="CL33" s="31"/>
      <c r="CM33" s="31"/>
      <c r="CN33" s="31"/>
      <c r="CO33" s="31"/>
      <c r="CP33" s="31"/>
      <c r="CQ33" s="31"/>
      <c r="CR33" s="31"/>
      <c r="CS33" s="31"/>
      <c r="CT33" s="31"/>
      <c r="CU33" s="31"/>
      <c r="CV33" s="31"/>
      <c r="CW33" s="31"/>
      <c r="CX33" s="31"/>
      <c r="CY33" s="31"/>
      <c r="CZ33" s="31"/>
      <c r="DA33" s="31"/>
      <c r="DB33" s="31"/>
      <c r="DC33" s="31"/>
      <c r="DD33" s="31"/>
      <c r="DE33" s="31"/>
      <c r="DF33" s="31"/>
      <c r="DG33" s="31"/>
      <c r="DH33" s="31"/>
      <c r="DI33" s="31"/>
      <c r="DJ33" s="31"/>
      <c r="DK33" s="31"/>
      <c r="DL33" s="31"/>
      <c r="DM33" s="31"/>
      <c r="DN33" s="31"/>
      <c r="DO33" s="31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  <c r="FG33" s="31"/>
      <c r="FH33" s="31"/>
      <c r="FI33" s="31"/>
      <c r="FJ33" s="31"/>
      <c r="FK33" s="31"/>
      <c r="FL33" s="31"/>
      <c r="FM33" s="31"/>
      <c r="FN33" s="31"/>
      <c r="FO33" s="31"/>
      <c r="FP33" s="31"/>
      <c r="FQ33" s="31"/>
      <c r="FR33" s="31"/>
      <c r="FS33" s="31"/>
      <c r="FT33" s="31"/>
      <c r="FU33" s="31"/>
      <c r="FV33" s="31"/>
      <c r="FW33" s="31"/>
      <c r="FX33" s="31"/>
      <c r="FY33" s="31"/>
      <c r="FZ33" s="31"/>
      <c r="GA33" s="31"/>
      <c r="GB33" s="31"/>
      <c r="GC33" s="31"/>
      <c r="GD33" s="31"/>
      <c r="GE33" s="31"/>
      <c r="GF33" s="31"/>
      <c r="GG33" s="31"/>
      <c r="GH33" s="31"/>
      <c r="GI33" s="31"/>
      <c r="GJ33" s="31"/>
      <c r="GK33" s="31"/>
      <c r="GL33" s="31"/>
      <c r="GM33" s="31"/>
      <c r="GN33" s="31"/>
      <c r="GO33" s="31"/>
    </row>
    <row r="34" spans="1:197" ht="30" x14ac:dyDescent="0.25">
      <c r="A34" s="75" t="s">
        <v>43</v>
      </c>
      <c r="B34" s="33">
        <f>'2 уровень'!C121</f>
        <v>3445</v>
      </c>
      <c r="C34" s="33">
        <f>'2 уровень'!D121</f>
        <v>2461</v>
      </c>
      <c r="D34" s="33">
        <f>'2 уровень'!E121</f>
        <v>2282</v>
      </c>
      <c r="E34" s="100">
        <f>'2 уровень'!F121</f>
        <v>92.726533929297034</v>
      </c>
      <c r="F34" s="262">
        <f>'2 уровень'!G121</f>
        <v>21266</v>
      </c>
      <c r="G34" s="262">
        <f>'2 уровень'!H121</f>
        <v>21266</v>
      </c>
      <c r="H34" s="262">
        <f>'2 уровень'!I121</f>
        <v>21266</v>
      </c>
      <c r="I34" s="262">
        <f>'2 уровень'!J121</f>
        <v>5316.5</v>
      </c>
      <c r="J34" s="262">
        <f>'2 уровень'!K121</f>
        <v>5316.5</v>
      </c>
      <c r="K34" s="262">
        <f>'2 уровень'!L121</f>
        <v>5316.5</v>
      </c>
      <c r="L34" s="262">
        <f>'2 уровень'!M121</f>
        <v>5316.5</v>
      </c>
      <c r="M34" s="262">
        <f>'2 уровень'!N121</f>
        <v>5316.5</v>
      </c>
      <c r="N34" s="262">
        <f>'2 уровень'!O121</f>
        <v>12406.45161</v>
      </c>
      <c r="O34" s="262">
        <f>'2 уровень'!P121</f>
        <v>11816.491609999999</v>
      </c>
      <c r="P34" s="262">
        <f>'2 уровень'!Q121</f>
        <v>8664.8224716666664</v>
      </c>
      <c r="Q34" s="262">
        <f>'2 уровень'!R121</f>
        <v>8175.2187699999977</v>
      </c>
      <c r="R34" s="262">
        <f>'2 уровень'!S121</f>
        <v>-489.60370166666871</v>
      </c>
      <c r="S34" s="262">
        <f>'2 уровень'!T121</f>
        <v>-111.83547999999999</v>
      </c>
      <c r="T34" s="262">
        <f>'2 уровень'!U121</f>
        <v>8063.3832899999979</v>
      </c>
      <c r="U34" s="262">
        <f>'2 уровень'!V121</f>
        <v>94.349524144693831</v>
      </c>
      <c r="V34" s="68"/>
      <c r="X34" s="588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  <c r="CE34" s="31"/>
      <c r="CF34" s="31"/>
      <c r="CG34" s="31"/>
      <c r="CH34" s="31"/>
      <c r="CI34" s="31"/>
      <c r="CJ34" s="31"/>
      <c r="CK34" s="31"/>
      <c r="CL34" s="31"/>
      <c r="CM34" s="31"/>
      <c r="CN34" s="31"/>
      <c r="CO34" s="31"/>
      <c r="CP34" s="31"/>
      <c r="CQ34" s="31"/>
      <c r="CR34" s="31"/>
      <c r="CS34" s="31"/>
      <c r="CT34" s="31"/>
      <c r="CU34" s="31"/>
      <c r="CV34" s="31"/>
      <c r="CW34" s="31"/>
      <c r="CX34" s="31"/>
      <c r="CY34" s="31"/>
      <c r="CZ34" s="31"/>
      <c r="DA34" s="31"/>
      <c r="DB34" s="31"/>
      <c r="DC34" s="31"/>
      <c r="DD34" s="31"/>
      <c r="DE34" s="31"/>
      <c r="DF34" s="31"/>
      <c r="DG34" s="31"/>
      <c r="DH34" s="31"/>
      <c r="DI34" s="31"/>
      <c r="DJ34" s="31"/>
      <c r="DK34" s="31"/>
      <c r="DL34" s="31"/>
      <c r="DM34" s="31"/>
      <c r="DN34" s="31"/>
      <c r="DO34" s="31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  <c r="FG34" s="31"/>
      <c r="FH34" s="31"/>
      <c r="FI34" s="31"/>
      <c r="FJ34" s="31"/>
      <c r="FK34" s="31"/>
      <c r="FL34" s="31"/>
      <c r="FM34" s="31"/>
      <c r="FN34" s="31"/>
      <c r="FO34" s="31"/>
      <c r="FP34" s="31"/>
      <c r="FQ34" s="31"/>
      <c r="FR34" s="31"/>
      <c r="FS34" s="31"/>
      <c r="FT34" s="31"/>
      <c r="FU34" s="31"/>
      <c r="FV34" s="31"/>
      <c r="FW34" s="31"/>
      <c r="FX34" s="31"/>
      <c r="FY34" s="31"/>
      <c r="FZ34" s="31"/>
      <c r="GA34" s="31"/>
      <c r="GB34" s="31"/>
      <c r="GC34" s="31"/>
      <c r="GD34" s="31"/>
      <c r="GE34" s="31"/>
      <c r="GF34" s="31"/>
      <c r="GG34" s="31"/>
      <c r="GH34" s="31"/>
      <c r="GI34" s="31"/>
      <c r="GJ34" s="31"/>
      <c r="GK34" s="31"/>
      <c r="GL34" s="31"/>
      <c r="GM34" s="31"/>
      <c r="GN34" s="31"/>
      <c r="GO34" s="31"/>
    </row>
    <row r="35" spans="1:197" ht="30" x14ac:dyDescent="0.25">
      <c r="A35" s="75" t="s">
        <v>44</v>
      </c>
      <c r="B35" s="33">
        <f>'2 уровень'!C122</f>
        <v>1033</v>
      </c>
      <c r="C35" s="33">
        <f>'2 уровень'!D122</f>
        <v>738</v>
      </c>
      <c r="D35" s="33">
        <f>'2 уровень'!E122</f>
        <v>57</v>
      </c>
      <c r="E35" s="100">
        <f>'2 уровень'!F122</f>
        <v>7.7235772357723578</v>
      </c>
      <c r="F35" s="262">
        <f>'2 уровень'!G122</f>
        <v>3540.6959999999999</v>
      </c>
      <c r="G35" s="262">
        <f>'2 уровень'!H122</f>
        <v>3540.6959999999999</v>
      </c>
      <c r="H35" s="262">
        <f>'2 уровень'!I122</f>
        <v>3540.6959999999999</v>
      </c>
      <c r="I35" s="262">
        <f>'2 уровень'!J122</f>
        <v>885.17399999999998</v>
      </c>
      <c r="J35" s="262">
        <f>'2 уровень'!K122</f>
        <v>885.17399999999998</v>
      </c>
      <c r="K35" s="262">
        <f>'2 уровень'!L122</f>
        <v>885.17399999999998</v>
      </c>
      <c r="L35" s="262">
        <f>'2 уровень'!M122</f>
        <v>885.17399999999998</v>
      </c>
      <c r="M35" s="262">
        <f>'2 уровень'!N122</f>
        <v>885.17399999999998</v>
      </c>
      <c r="N35" s="262">
        <f>'2 уровень'!O122</f>
        <v>2065.4059999999999</v>
      </c>
      <c r="O35" s="262">
        <f>'2 уровень'!P122</f>
        <v>1966.4187999999999</v>
      </c>
      <c r="P35" s="262">
        <f>'2 уровень'!Q122</f>
        <v>1442.2942666666665</v>
      </c>
      <c r="Q35" s="262">
        <f>'2 уровень'!R122</f>
        <v>113.69822000000001</v>
      </c>
      <c r="R35" s="262">
        <f>'2 уровень'!S122</f>
        <v>-1328.5960466666666</v>
      </c>
      <c r="S35" s="262">
        <f>'2 уровень'!T122</f>
        <v>-11.39264</v>
      </c>
      <c r="T35" s="262">
        <f>'2 уровень'!U122</f>
        <v>102.30558000000001</v>
      </c>
      <c r="U35" s="262">
        <f>'2 уровень'!V122</f>
        <v>7.8831499665301781</v>
      </c>
      <c r="V35" s="68"/>
      <c r="X35" s="588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</row>
    <row r="36" spans="1:197" ht="45" x14ac:dyDescent="0.25">
      <c r="A36" s="75" t="s">
        <v>53</v>
      </c>
      <c r="B36" s="33">
        <f>'2 уровень'!C123</f>
        <v>21</v>
      </c>
      <c r="C36" s="33">
        <f>'2 уровень'!D123</f>
        <v>15</v>
      </c>
      <c r="D36" s="33">
        <f>'2 уровень'!E123</f>
        <v>8</v>
      </c>
      <c r="E36" s="100">
        <f>'2 уровень'!F123</f>
        <v>53.333333333333336</v>
      </c>
      <c r="F36" s="262">
        <f>'2 уровень'!G123</f>
        <v>292.96746000000002</v>
      </c>
      <c r="G36" s="262">
        <f>'2 уровень'!H123</f>
        <v>292.96746000000002</v>
      </c>
      <c r="H36" s="262">
        <f>'2 уровень'!I123</f>
        <v>292.96746000000002</v>
      </c>
      <c r="I36" s="262">
        <f>'2 уровень'!J123</f>
        <v>73.241865000000004</v>
      </c>
      <c r="J36" s="262">
        <f>'2 уровень'!K123</f>
        <v>73.241865000000004</v>
      </c>
      <c r="K36" s="262">
        <f>'2 уровень'!L123</f>
        <v>73.241865000000004</v>
      </c>
      <c r="L36" s="262">
        <f>'2 уровень'!M123</f>
        <v>73.241865000000004</v>
      </c>
      <c r="M36" s="262">
        <f>'2 уровень'!N123</f>
        <v>73.241865000000004</v>
      </c>
      <c r="N36" s="262">
        <f>'2 уровень'!O123</f>
        <v>169.61274</v>
      </c>
      <c r="O36" s="262">
        <f>'2 уровень'!P123</f>
        <v>161.90307000000001</v>
      </c>
      <c r="P36" s="262">
        <f>'2 уровень'!Q123</f>
        <v>118.8574125</v>
      </c>
      <c r="Q36" s="262">
        <f>'2 уровень'!R123</f>
        <v>61.334400000000002</v>
      </c>
      <c r="R36" s="262">
        <f>'2 уровень'!S123</f>
        <v>-57.523012499999993</v>
      </c>
      <c r="S36" s="262">
        <f>'2 уровень'!T123</f>
        <v>0</v>
      </c>
      <c r="T36" s="262">
        <f>'2 уровень'!U123</f>
        <v>61.334400000000002</v>
      </c>
      <c r="U36" s="262">
        <f>'2 уровень'!V123</f>
        <v>51.603344469576108</v>
      </c>
      <c r="V36" s="68"/>
      <c r="X36" s="588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  <c r="FG36" s="31"/>
      <c r="FH36" s="31"/>
      <c r="FI36" s="31"/>
      <c r="FJ36" s="31"/>
      <c r="FK36" s="31"/>
      <c r="FL36" s="31"/>
      <c r="FM36" s="31"/>
      <c r="FN36" s="31"/>
      <c r="FO36" s="31"/>
      <c r="FP36" s="31"/>
      <c r="FQ36" s="31"/>
      <c r="FR36" s="31"/>
      <c r="FS36" s="31"/>
      <c r="FT36" s="31"/>
      <c r="FU36" s="31"/>
      <c r="FV36" s="31"/>
      <c r="FW36" s="31"/>
      <c r="FX36" s="31"/>
      <c r="FY36" s="31"/>
      <c r="FZ36" s="31"/>
      <c r="GA36" s="31"/>
      <c r="GB36" s="31"/>
      <c r="GC36" s="31"/>
      <c r="GD36" s="31"/>
      <c r="GE36" s="31"/>
      <c r="GF36" s="31"/>
      <c r="GG36" s="31"/>
      <c r="GH36" s="31"/>
      <c r="GI36" s="31"/>
      <c r="GJ36" s="31"/>
      <c r="GK36" s="31"/>
      <c r="GL36" s="31"/>
      <c r="GM36" s="31"/>
      <c r="GN36" s="31"/>
      <c r="GO36" s="31"/>
    </row>
    <row r="37" spans="1:197" ht="30" x14ac:dyDescent="0.25">
      <c r="A37" s="75" t="s">
        <v>54</v>
      </c>
      <c r="B37" s="33">
        <f>'2 уровень'!C124</f>
        <v>267</v>
      </c>
      <c r="C37" s="33">
        <f>'2 уровень'!D124</f>
        <v>191</v>
      </c>
      <c r="D37" s="33">
        <f>'2 уровень'!E124</f>
        <v>123</v>
      </c>
      <c r="E37" s="100">
        <f>'2 уровень'!F124</f>
        <v>0</v>
      </c>
      <c r="F37" s="262">
        <f>'2 уровень'!G124</f>
        <v>3700.6415999999999</v>
      </c>
      <c r="G37" s="262">
        <f>'2 уровень'!H124</f>
        <v>3700.6415999999999</v>
      </c>
      <c r="H37" s="262">
        <f>'2 уровень'!I124</f>
        <v>3700.6415999999999</v>
      </c>
      <c r="I37" s="262">
        <f>'2 уровень'!J124</f>
        <v>925.16039999999998</v>
      </c>
      <c r="J37" s="262">
        <f>'2 уровень'!K124</f>
        <v>925.16039999999998</v>
      </c>
      <c r="K37" s="262">
        <f>'2 уровень'!L124</f>
        <v>925.16039999999998</v>
      </c>
      <c r="L37" s="262">
        <f>'2 уровень'!M124</f>
        <v>925.16039999999998</v>
      </c>
      <c r="M37" s="262">
        <f>'2 уровень'!N124</f>
        <v>925.16039999999998</v>
      </c>
      <c r="N37" s="262">
        <f>'2 уровень'!O124</f>
        <v>2158.7076000000002</v>
      </c>
      <c r="O37" s="262">
        <f>'2 уровень'!P124</f>
        <v>2058.48189</v>
      </c>
      <c r="P37" s="262">
        <f>'2 уровень'!Q124</f>
        <v>1508.5254300000001</v>
      </c>
      <c r="Q37" s="262">
        <f>'2 уровень'!R124</f>
        <v>944.4311100000001</v>
      </c>
      <c r="R37" s="262">
        <f>'2 уровень'!S124</f>
        <v>-564.09432000000004</v>
      </c>
      <c r="S37" s="262">
        <f>'2 уровень'!T124</f>
        <v>-15.749040000000001</v>
      </c>
      <c r="T37" s="262">
        <f>'2 уровень'!U124</f>
        <v>928.68207000000007</v>
      </c>
      <c r="U37" s="262">
        <f>'2 уровень'!V124</f>
        <v>62.606243900044831</v>
      </c>
      <c r="V37" s="68"/>
      <c r="X37" s="588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  <c r="DZ37" s="31"/>
      <c r="EA37" s="31"/>
      <c r="EB37" s="31"/>
      <c r="EC37" s="31"/>
      <c r="ED37" s="31"/>
      <c r="EE37" s="31"/>
      <c r="EF37" s="31"/>
      <c r="EG37" s="31"/>
      <c r="EH37" s="31"/>
      <c r="EI37" s="31"/>
      <c r="EJ37" s="31"/>
      <c r="EK37" s="31"/>
      <c r="EL37" s="31"/>
      <c r="EM37" s="31"/>
      <c r="EN37" s="31"/>
      <c r="EO37" s="31"/>
      <c r="EP37" s="31"/>
      <c r="EQ37" s="31"/>
      <c r="ER37" s="31"/>
      <c r="ES37" s="31"/>
      <c r="ET37" s="31"/>
      <c r="EU37" s="31"/>
      <c r="EV37" s="31"/>
      <c r="EW37" s="31"/>
      <c r="EX37" s="31"/>
      <c r="EY37" s="31"/>
      <c r="EZ37" s="31"/>
      <c r="FA37" s="31"/>
      <c r="FB37" s="31"/>
      <c r="FC37" s="31"/>
      <c r="FD37" s="31"/>
      <c r="FE37" s="31"/>
      <c r="FF37" s="31"/>
      <c r="FG37" s="31"/>
      <c r="FH37" s="31"/>
      <c r="FI37" s="31"/>
      <c r="FJ37" s="31"/>
      <c r="FK37" s="31"/>
      <c r="FL37" s="31"/>
      <c r="FM37" s="31"/>
      <c r="FN37" s="31"/>
      <c r="FO37" s="31"/>
      <c r="FP37" s="31"/>
      <c r="FQ37" s="31"/>
      <c r="FR37" s="31"/>
      <c r="FS37" s="31"/>
      <c r="FT37" s="31"/>
      <c r="FU37" s="31"/>
      <c r="FV37" s="31"/>
      <c r="FW37" s="31"/>
      <c r="FX37" s="31"/>
      <c r="FY37" s="31"/>
      <c r="FZ37" s="31"/>
      <c r="GA37" s="31"/>
      <c r="GB37" s="31"/>
      <c r="GC37" s="31"/>
      <c r="GD37" s="31"/>
      <c r="GE37" s="31"/>
      <c r="GF37" s="31"/>
      <c r="GG37" s="31"/>
      <c r="GH37" s="31"/>
      <c r="GI37" s="31"/>
      <c r="GJ37" s="31"/>
      <c r="GK37" s="31"/>
      <c r="GL37" s="31"/>
      <c r="GM37" s="31"/>
      <c r="GN37" s="31"/>
      <c r="GO37" s="31"/>
    </row>
    <row r="38" spans="1:197" ht="30" x14ac:dyDescent="0.25">
      <c r="A38" s="207" t="s">
        <v>66</v>
      </c>
      <c r="B38" s="205">
        <f>'2 уровень'!C125</f>
        <v>9680</v>
      </c>
      <c r="C38" s="205">
        <f>'2 уровень'!D125</f>
        <v>6914</v>
      </c>
      <c r="D38" s="205">
        <f>'2 уровень'!E125</f>
        <v>7338</v>
      </c>
      <c r="E38" s="206">
        <f>'2 уровень'!F125</f>
        <v>106.13248481342204</v>
      </c>
      <c r="F38" s="261">
        <f>'2 уровень'!G125</f>
        <v>44510.147279999997</v>
      </c>
      <c r="G38" s="261">
        <f>'2 уровень'!H125</f>
        <v>44510.147279999997</v>
      </c>
      <c r="H38" s="261">
        <f>'2 уровень'!I125</f>
        <v>44510.147279999997</v>
      </c>
      <c r="I38" s="261">
        <f>'2 уровень'!J125</f>
        <v>11127.536819999998</v>
      </c>
      <c r="J38" s="261">
        <f>'2 уровень'!K125</f>
        <v>11127.536819999998</v>
      </c>
      <c r="K38" s="261">
        <f>'2 уровень'!L125</f>
        <v>11127.536819999998</v>
      </c>
      <c r="L38" s="261">
        <f>'2 уровень'!M125</f>
        <v>11127.536819999998</v>
      </c>
      <c r="M38" s="261">
        <f>'2 уровень'!N125</f>
        <v>11127.536819999998</v>
      </c>
      <c r="N38" s="261">
        <f>'2 уровень'!O125</f>
        <v>25964.25261</v>
      </c>
      <c r="O38" s="261">
        <f>'2 уровень'!P125</f>
        <v>24725.859669999998</v>
      </c>
      <c r="P38" s="261">
        <f>'2 уровень'!Q125</f>
        <v>18133.097068333333</v>
      </c>
      <c r="Q38" s="261">
        <f>'2 уровень'!R125</f>
        <v>17591.973750000001</v>
      </c>
      <c r="R38" s="261">
        <f>'2 уровень'!S125</f>
        <v>-541.12331833333326</v>
      </c>
      <c r="S38" s="261">
        <f>'2 уровень'!T125</f>
        <v>-39.231210000000004</v>
      </c>
      <c r="T38" s="261">
        <f>'2 уровень'!U125</f>
        <v>17552.742539999999</v>
      </c>
      <c r="U38" s="261">
        <f>'2 уровень'!V125</f>
        <v>97.015825171540499</v>
      </c>
      <c r="V38" s="68"/>
      <c r="X38" s="588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  <c r="DZ38" s="31"/>
      <c r="EA38" s="31"/>
      <c r="EB38" s="31"/>
      <c r="EC38" s="31"/>
      <c r="ED38" s="31"/>
      <c r="EE38" s="31"/>
      <c r="EF38" s="31"/>
      <c r="EG38" s="31"/>
      <c r="EH38" s="31"/>
      <c r="EI38" s="31"/>
      <c r="EJ38" s="31"/>
      <c r="EK38" s="31"/>
      <c r="EL38" s="31"/>
      <c r="EM38" s="31"/>
      <c r="EN38" s="31"/>
      <c r="EO38" s="31"/>
      <c r="EP38" s="31"/>
      <c r="EQ38" s="31"/>
      <c r="ER38" s="31"/>
      <c r="ES38" s="31"/>
      <c r="ET38" s="31"/>
      <c r="EU38" s="31"/>
      <c r="EV38" s="31"/>
      <c r="EW38" s="31"/>
      <c r="EX38" s="31"/>
      <c r="EY38" s="31"/>
      <c r="EZ38" s="31"/>
      <c r="FA38" s="31"/>
      <c r="FB38" s="31"/>
      <c r="FC38" s="31"/>
      <c r="FD38" s="31"/>
      <c r="FE38" s="31"/>
      <c r="FF38" s="31"/>
      <c r="FG38" s="31"/>
      <c r="FH38" s="31"/>
      <c r="FI38" s="31"/>
      <c r="FJ38" s="31"/>
      <c r="FK38" s="31"/>
      <c r="FL38" s="31"/>
      <c r="FM38" s="31"/>
      <c r="FN38" s="31"/>
      <c r="FO38" s="31"/>
      <c r="FP38" s="31"/>
      <c r="FQ38" s="31"/>
      <c r="FR38" s="31"/>
      <c r="FS38" s="31"/>
      <c r="FT38" s="31"/>
      <c r="FU38" s="31"/>
      <c r="FV38" s="31"/>
      <c r="FW38" s="31"/>
      <c r="FX38" s="31"/>
      <c r="FY38" s="31"/>
      <c r="FZ38" s="31"/>
      <c r="GA38" s="31"/>
      <c r="GB38" s="31"/>
      <c r="GC38" s="31"/>
      <c r="GD38" s="31"/>
      <c r="GE38" s="31"/>
      <c r="GF38" s="31"/>
      <c r="GG38" s="31"/>
      <c r="GH38" s="31"/>
      <c r="GI38" s="31"/>
      <c r="GJ38" s="31"/>
      <c r="GK38" s="31"/>
      <c r="GL38" s="31"/>
      <c r="GM38" s="31"/>
      <c r="GN38" s="31"/>
      <c r="GO38" s="31"/>
    </row>
    <row r="39" spans="1:197" ht="30" x14ac:dyDescent="0.25">
      <c r="A39" s="75" t="s">
        <v>62</v>
      </c>
      <c r="B39" s="33">
        <f>'2 уровень'!C126</f>
        <v>1555</v>
      </c>
      <c r="C39" s="33">
        <f>'2 уровень'!D126</f>
        <v>1111</v>
      </c>
      <c r="D39" s="33">
        <f>'2 уровень'!E126</f>
        <v>695</v>
      </c>
      <c r="E39" s="100">
        <f>'2 уровень'!F126</f>
        <v>62.556255625562549</v>
      </c>
      <c r="F39" s="262">
        <f>'2 уровень'!G126</f>
        <v>3959.2</v>
      </c>
      <c r="G39" s="262">
        <f>'2 уровень'!H126</f>
        <v>3959.2</v>
      </c>
      <c r="H39" s="262">
        <f>'2 уровень'!I126</f>
        <v>3959.2</v>
      </c>
      <c r="I39" s="262">
        <f>'2 уровень'!J126</f>
        <v>989.8</v>
      </c>
      <c r="J39" s="262">
        <f>'2 уровень'!K126</f>
        <v>989.8</v>
      </c>
      <c r="K39" s="262">
        <f>'2 уровень'!L126</f>
        <v>989.8</v>
      </c>
      <c r="L39" s="262">
        <f>'2 уровень'!M126</f>
        <v>989.8</v>
      </c>
      <c r="M39" s="262">
        <f>'2 уровень'!N126</f>
        <v>989.8</v>
      </c>
      <c r="N39" s="262">
        <f>'2 уровень'!O126</f>
        <v>2309.2759000000001</v>
      </c>
      <c r="O39" s="262">
        <f>'2 уровень'!P126</f>
        <v>2198.9838999999997</v>
      </c>
      <c r="P39" s="262">
        <f>'2 уровень'!Q126</f>
        <v>1612.7739500000007</v>
      </c>
      <c r="Q39" s="262">
        <f>'2 уровень'!R126</f>
        <v>1002.40089</v>
      </c>
      <c r="R39" s="262">
        <f>'2 уровень'!S126</f>
        <v>-610.37306000000069</v>
      </c>
      <c r="S39" s="262">
        <f>'2 уровень'!T126</f>
        <v>-2.2296300000000002</v>
      </c>
      <c r="T39" s="262">
        <f>'2 уровень'!U126</f>
        <v>1000.17126</v>
      </c>
      <c r="U39" s="262">
        <f>'2 уровень'!V126</f>
        <v>62.153836872179113</v>
      </c>
      <c r="V39" s="68"/>
      <c r="X39" s="588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  <c r="DZ39" s="31"/>
      <c r="EA39" s="31"/>
      <c r="EB39" s="31"/>
      <c r="EC39" s="31"/>
      <c r="ED39" s="31"/>
      <c r="EE39" s="31"/>
      <c r="EF39" s="31"/>
      <c r="EG39" s="31"/>
      <c r="EH39" s="31"/>
      <c r="EI39" s="31"/>
      <c r="EJ39" s="31"/>
      <c r="EK39" s="31"/>
      <c r="EL39" s="31"/>
      <c r="EM39" s="31"/>
      <c r="EN39" s="31"/>
      <c r="EO39" s="31"/>
      <c r="EP39" s="31"/>
      <c r="EQ39" s="31"/>
      <c r="ER39" s="31"/>
      <c r="ES39" s="31"/>
      <c r="ET39" s="31"/>
      <c r="EU39" s="31"/>
      <c r="EV39" s="31"/>
      <c r="EW39" s="31"/>
      <c r="EX39" s="31"/>
      <c r="EY39" s="31"/>
      <c r="EZ39" s="31"/>
      <c r="FA39" s="31"/>
      <c r="FB39" s="31"/>
      <c r="FC39" s="31"/>
      <c r="FD39" s="31"/>
      <c r="FE39" s="31"/>
      <c r="FF39" s="31"/>
      <c r="FG39" s="31"/>
      <c r="FH39" s="31"/>
      <c r="FI39" s="31"/>
      <c r="FJ39" s="31"/>
      <c r="FK39" s="31"/>
      <c r="FL39" s="31"/>
      <c r="FM39" s="31"/>
      <c r="FN39" s="31"/>
      <c r="FO39" s="31"/>
      <c r="FP39" s="31"/>
      <c r="FQ39" s="31"/>
      <c r="FR39" s="31"/>
      <c r="FS39" s="31"/>
      <c r="FT39" s="31"/>
      <c r="FU39" s="31"/>
      <c r="FV39" s="31"/>
      <c r="FW39" s="31"/>
      <c r="FX39" s="31"/>
      <c r="FY39" s="31"/>
      <c r="FZ39" s="31"/>
      <c r="GA39" s="31"/>
      <c r="GB39" s="31"/>
      <c r="GC39" s="31"/>
      <c r="GD39" s="31"/>
      <c r="GE39" s="31"/>
      <c r="GF39" s="31"/>
      <c r="GG39" s="31"/>
      <c r="GH39" s="31"/>
      <c r="GI39" s="31"/>
      <c r="GJ39" s="31"/>
      <c r="GK39" s="31"/>
      <c r="GL39" s="31"/>
      <c r="GM39" s="31"/>
      <c r="GN39" s="31"/>
      <c r="GO39" s="31"/>
    </row>
    <row r="40" spans="1:197" ht="45" x14ac:dyDescent="0.25">
      <c r="A40" s="75" t="s">
        <v>89</v>
      </c>
      <c r="B40" s="33">
        <f>'2 уровень'!C127</f>
        <v>0</v>
      </c>
      <c r="C40" s="33">
        <f>'2 уровень'!D127</f>
        <v>0</v>
      </c>
      <c r="D40" s="33">
        <f>'2 уровень'!E127</f>
        <v>0</v>
      </c>
      <c r="E40" s="100">
        <f>'2 уровень'!F127</f>
        <v>0</v>
      </c>
      <c r="F40" s="262">
        <f>'2 уровень'!G127</f>
        <v>0</v>
      </c>
      <c r="G40" s="262">
        <f>'2 уровень'!H127</f>
        <v>0</v>
      </c>
      <c r="H40" s="262">
        <f>'2 уровень'!I127</f>
        <v>0</v>
      </c>
      <c r="I40" s="262">
        <f>'2 уровень'!J127</f>
        <v>0</v>
      </c>
      <c r="J40" s="262">
        <f>'2 уровень'!K127</f>
        <v>0</v>
      </c>
      <c r="K40" s="262">
        <f>'2 уровень'!L127</f>
        <v>0</v>
      </c>
      <c r="L40" s="262">
        <f>'2 уровень'!M127</f>
        <v>0</v>
      </c>
      <c r="M40" s="262">
        <f>'2 уровень'!N127</f>
        <v>0</v>
      </c>
      <c r="N40" s="262">
        <f>'2 уровень'!O127</f>
        <v>0</v>
      </c>
      <c r="O40" s="262">
        <f>'2 уровень'!P127</f>
        <v>0</v>
      </c>
      <c r="P40" s="262">
        <f>'2 уровень'!Q127</f>
        <v>0</v>
      </c>
      <c r="Q40" s="262">
        <f>'2 уровень'!R127</f>
        <v>0</v>
      </c>
      <c r="R40" s="262">
        <f>'2 уровень'!S127</f>
        <v>0</v>
      </c>
      <c r="S40" s="262">
        <f>'2 уровень'!T127</f>
        <v>0</v>
      </c>
      <c r="T40" s="262">
        <f>'2 уровень'!U127</f>
        <v>0</v>
      </c>
      <c r="U40" s="262">
        <f>'2 уровень'!V127</f>
        <v>0</v>
      </c>
      <c r="V40" s="68"/>
      <c r="X40" s="588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  <c r="DZ40" s="31"/>
      <c r="EA40" s="31"/>
      <c r="EB40" s="31"/>
      <c r="EC40" s="31"/>
      <c r="ED40" s="31"/>
      <c r="EE40" s="31"/>
      <c r="EF40" s="31"/>
      <c r="EG40" s="31"/>
      <c r="EH40" s="31"/>
      <c r="EI40" s="31"/>
      <c r="EJ40" s="31"/>
      <c r="EK40" s="31"/>
      <c r="EL40" s="31"/>
      <c r="EM40" s="31"/>
      <c r="EN40" s="31"/>
      <c r="EO40" s="31"/>
      <c r="EP40" s="31"/>
      <c r="EQ40" s="31"/>
      <c r="ER40" s="31"/>
      <c r="ES40" s="31"/>
      <c r="ET40" s="31"/>
      <c r="EU40" s="31"/>
      <c r="EV40" s="31"/>
      <c r="EW40" s="31"/>
      <c r="EX40" s="31"/>
      <c r="EY40" s="31"/>
      <c r="EZ40" s="31"/>
      <c r="FA40" s="31"/>
      <c r="FB40" s="31"/>
      <c r="FC40" s="31"/>
      <c r="FD40" s="31"/>
      <c r="FE40" s="31"/>
      <c r="FF40" s="31"/>
      <c r="FG40" s="31"/>
      <c r="FH40" s="31"/>
      <c r="FI40" s="31"/>
      <c r="FJ40" s="31"/>
      <c r="FK40" s="31"/>
      <c r="FL40" s="31"/>
      <c r="FM40" s="31"/>
      <c r="FN40" s="31"/>
      <c r="FO40" s="31"/>
      <c r="FP40" s="31"/>
      <c r="FQ40" s="31"/>
      <c r="FR40" s="31"/>
      <c r="FS40" s="31"/>
      <c r="FT40" s="31"/>
      <c r="FU40" s="31"/>
      <c r="FV40" s="31"/>
      <c r="FW40" s="31"/>
      <c r="FX40" s="31"/>
      <c r="FY40" s="31"/>
      <c r="FZ40" s="31"/>
      <c r="GA40" s="31"/>
      <c r="GB40" s="31"/>
      <c r="GC40" s="31"/>
      <c r="GD40" s="31"/>
      <c r="GE40" s="31"/>
      <c r="GF40" s="31"/>
      <c r="GG40" s="31"/>
      <c r="GH40" s="31"/>
      <c r="GI40" s="31"/>
      <c r="GJ40" s="31"/>
      <c r="GK40" s="31"/>
      <c r="GL40" s="31"/>
      <c r="GM40" s="31"/>
      <c r="GN40" s="31"/>
      <c r="GO40" s="31"/>
    </row>
    <row r="41" spans="1:197" ht="60" x14ac:dyDescent="0.25">
      <c r="A41" s="75" t="s">
        <v>45</v>
      </c>
      <c r="B41" s="33">
        <f>'2 уровень'!C128</f>
        <v>5833</v>
      </c>
      <c r="C41" s="33">
        <f>'2 уровень'!D128</f>
        <v>4166</v>
      </c>
      <c r="D41" s="33">
        <f>'2 уровень'!E128</f>
        <v>5261</v>
      </c>
      <c r="E41" s="100">
        <f>'2 уровень'!F128</f>
        <v>126.28420547287567</v>
      </c>
      <c r="F41" s="262">
        <f>'2 уровень'!G128</f>
        <v>34177.184999999998</v>
      </c>
      <c r="G41" s="262">
        <f>'2 уровень'!H128</f>
        <v>34177.184999999998</v>
      </c>
      <c r="H41" s="262">
        <f>'2 уровень'!I128</f>
        <v>34177.184999999998</v>
      </c>
      <c r="I41" s="262">
        <f>'2 уровень'!J128</f>
        <v>8544.2962499999994</v>
      </c>
      <c r="J41" s="262">
        <f>'2 уровень'!K128</f>
        <v>8544.2962499999994</v>
      </c>
      <c r="K41" s="262">
        <f>'2 уровень'!L128</f>
        <v>8544.2962499999994</v>
      </c>
      <c r="L41" s="262">
        <f>'2 уровень'!M128</f>
        <v>8544.2962499999994</v>
      </c>
      <c r="M41" s="262">
        <f>'2 уровень'!N128</f>
        <v>8544.2962499999994</v>
      </c>
      <c r="N41" s="262">
        <f>'2 уровень'!O128</f>
        <v>19936.69125</v>
      </c>
      <c r="O41" s="262">
        <f>'2 уровень'!P128</f>
        <v>18986.240009999998</v>
      </c>
      <c r="P41" s="262">
        <f>'2 уровень'!Q128</f>
        <v>13923.676669999999</v>
      </c>
      <c r="Q41" s="262">
        <f>'2 уровень'!R128</f>
        <v>14493.034409999998</v>
      </c>
      <c r="R41" s="262">
        <f>'2 уровень'!S128</f>
        <v>569.35773999999947</v>
      </c>
      <c r="S41" s="262">
        <f>'2 уровень'!T128</f>
        <v>-36.692900000000002</v>
      </c>
      <c r="T41" s="262">
        <f>'2 уровень'!U128</f>
        <v>14456.341509999998</v>
      </c>
      <c r="U41" s="262">
        <f>'2 уровень'!V128</f>
        <v>104.08913359232723</v>
      </c>
      <c r="V41" s="68"/>
      <c r="X41" s="588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  <c r="DZ41" s="31"/>
      <c r="EA41" s="31"/>
      <c r="EB41" s="31"/>
      <c r="EC41" s="31"/>
      <c r="ED41" s="31"/>
      <c r="EE41" s="31"/>
      <c r="EF41" s="31"/>
      <c r="EG41" s="31"/>
      <c r="EH41" s="31"/>
      <c r="EI41" s="31"/>
      <c r="EJ41" s="31"/>
      <c r="EK41" s="31"/>
      <c r="EL41" s="31"/>
      <c r="EM41" s="31"/>
      <c r="EN41" s="31"/>
      <c r="EO41" s="31"/>
      <c r="EP41" s="31"/>
      <c r="EQ41" s="31"/>
      <c r="ER41" s="31"/>
      <c r="ES41" s="31"/>
      <c r="ET41" s="31"/>
      <c r="EU41" s="31"/>
      <c r="EV41" s="31"/>
      <c r="EW41" s="31"/>
      <c r="EX41" s="31"/>
      <c r="EY41" s="31"/>
      <c r="EZ41" s="31"/>
      <c r="FA41" s="31"/>
      <c r="FB41" s="31"/>
      <c r="FC41" s="31"/>
      <c r="FD41" s="31"/>
      <c r="FE41" s="31"/>
      <c r="FF41" s="31"/>
      <c r="FG41" s="31"/>
      <c r="FH41" s="31"/>
      <c r="FI41" s="31"/>
      <c r="FJ41" s="31"/>
      <c r="FK41" s="31"/>
      <c r="FL41" s="31"/>
      <c r="FM41" s="31"/>
      <c r="FN41" s="31"/>
      <c r="FO41" s="31"/>
      <c r="FP41" s="31"/>
      <c r="FQ41" s="31"/>
      <c r="FR41" s="31"/>
      <c r="FS41" s="31"/>
      <c r="FT41" s="31"/>
      <c r="FU41" s="31"/>
      <c r="FV41" s="31"/>
      <c r="FW41" s="31"/>
      <c r="FX41" s="31"/>
      <c r="FY41" s="31"/>
      <c r="FZ41" s="31"/>
      <c r="GA41" s="31"/>
      <c r="GB41" s="31"/>
      <c r="GC41" s="31"/>
      <c r="GD41" s="31"/>
      <c r="GE41" s="31"/>
      <c r="GF41" s="31"/>
      <c r="GG41" s="31"/>
      <c r="GH41" s="31"/>
      <c r="GI41" s="31"/>
      <c r="GJ41" s="31"/>
      <c r="GK41" s="31"/>
      <c r="GL41" s="31"/>
      <c r="GM41" s="31"/>
      <c r="GN41" s="31"/>
      <c r="GO41" s="31"/>
    </row>
    <row r="42" spans="1:197" ht="45.75" thickBot="1" x14ac:dyDescent="0.3">
      <c r="A42" s="75" t="s">
        <v>63</v>
      </c>
      <c r="B42" s="33">
        <f>'2 уровень'!C129</f>
        <v>2292</v>
      </c>
      <c r="C42" s="33">
        <f>'2 уровень'!D129</f>
        <v>1637</v>
      </c>
      <c r="D42" s="33">
        <f>'2 уровень'!E129</f>
        <v>1382</v>
      </c>
      <c r="E42" s="100">
        <f>'2 уровень'!F129</f>
        <v>84.422724496029318</v>
      </c>
      <c r="F42" s="262">
        <f>'2 уровень'!G129</f>
        <v>6373.7622799999999</v>
      </c>
      <c r="G42" s="262">
        <f>'2 уровень'!H129</f>
        <v>6373.7622799999999</v>
      </c>
      <c r="H42" s="262">
        <f>'2 уровень'!I129</f>
        <v>6373.7622799999999</v>
      </c>
      <c r="I42" s="262">
        <f>'2 уровень'!J129</f>
        <v>1593.4405699999998</v>
      </c>
      <c r="J42" s="262">
        <f>'2 уровень'!K129</f>
        <v>1593.4405699999998</v>
      </c>
      <c r="K42" s="262">
        <f>'2 уровень'!L129</f>
        <v>1593.4405699999998</v>
      </c>
      <c r="L42" s="262">
        <f>'2 уровень'!M129</f>
        <v>1593.4405699999998</v>
      </c>
      <c r="M42" s="262">
        <f>'2 уровень'!N129</f>
        <v>1593.4405699999998</v>
      </c>
      <c r="N42" s="262">
        <f>'2 уровень'!O129</f>
        <v>3718.2854600000001</v>
      </c>
      <c r="O42" s="262">
        <f>'2 уровень'!P129</f>
        <v>3540.6357599999997</v>
      </c>
      <c r="P42" s="262">
        <f>'2 уровень'!Q129</f>
        <v>2596.6464483333325</v>
      </c>
      <c r="Q42" s="262">
        <f>'2 уровень'!R129</f>
        <v>2096.5384500000005</v>
      </c>
      <c r="R42" s="262">
        <f>'2 уровень'!S129</f>
        <v>-500.10799833333203</v>
      </c>
      <c r="S42" s="262">
        <f>'2 уровень'!T129</f>
        <v>-0.30868000000000001</v>
      </c>
      <c r="T42" s="262">
        <f>'2 уровень'!U129</f>
        <v>2096.2297700000004</v>
      </c>
      <c r="U42" s="262">
        <f>'2 уровень'!V129</f>
        <v>80.74023521167743</v>
      </c>
      <c r="V42" s="68"/>
      <c r="X42" s="588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  <c r="DZ42" s="31"/>
      <c r="EA42" s="31"/>
      <c r="EB42" s="31"/>
      <c r="EC42" s="31"/>
      <c r="ED42" s="31"/>
      <c r="EE42" s="31"/>
      <c r="EF42" s="31"/>
      <c r="EG42" s="31"/>
      <c r="EH42" s="31"/>
      <c r="EI42" s="31"/>
      <c r="EJ42" s="31"/>
      <c r="EK42" s="31"/>
      <c r="EL42" s="31"/>
      <c r="EM42" s="31"/>
      <c r="EN42" s="31"/>
      <c r="EO42" s="31"/>
      <c r="EP42" s="31"/>
      <c r="EQ42" s="31"/>
      <c r="ER42" s="31"/>
      <c r="ES42" s="31"/>
      <c r="ET42" s="31"/>
      <c r="EU42" s="31"/>
      <c r="EV42" s="31"/>
      <c r="EW42" s="31"/>
      <c r="EX42" s="31"/>
      <c r="EY42" s="31"/>
      <c r="EZ42" s="31"/>
      <c r="FA42" s="31"/>
      <c r="FB42" s="31"/>
      <c r="FC42" s="31"/>
      <c r="FD42" s="31"/>
      <c r="FE42" s="31"/>
      <c r="FF42" s="31"/>
      <c r="FG42" s="31"/>
      <c r="FH42" s="31"/>
      <c r="FI42" s="31"/>
      <c r="FJ42" s="31"/>
      <c r="FK42" s="31"/>
      <c r="FL42" s="31"/>
      <c r="FM42" s="31"/>
      <c r="FN42" s="31"/>
      <c r="FO42" s="31"/>
      <c r="FP42" s="31"/>
      <c r="FQ42" s="31"/>
      <c r="FR42" s="31"/>
      <c r="FS42" s="31"/>
      <c r="FT42" s="31"/>
      <c r="FU42" s="31"/>
      <c r="FV42" s="31"/>
      <c r="FW42" s="31"/>
      <c r="FX42" s="31"/>
      <c r="FY42" s="31"/>
      <c r="FZ42" s="31"/>
      <c r="GA42" s="31"/>
      <c r="GB42" s="31"/>
      <c r="GC42" s="31"/>
      <c r="GD42" s="31"/>
      <c r="GE42" s="31"/>
      <c r="GF42" s="31"/>
      <c r="GG42" s="31"/>
      <c r="GH42" s="31"/>
      <c r="GI42" s="31"/>
      <c r="GJ42" s="31"/>
      <c r="GK42" s="31"/>
      <c r="GL42" s="31"/>
      <c r="GM42" s="31"/>
      <c r="GN42" s="31"/>
      <c r="GO42" s="31"/>
    </row>
    <row r="43" spans="1:197" ht="15.75" thickBot="1" x14ac:dyDescent="0.3">
      <c r="A43" s="210" t="s">
        <v>60</v>
      </c>
      <c r="B43" s="211">
        <f>'2 уровень'!C130</f>
        <v>0</v>
      </c>
      <c r="C43" s="211">
        <f>'2 уровень'!D130</f>
        <v>0</v>
      </c>
      <c r="D43" s="211">
        <f>'2 уровень'!E130</f>
        <v>0</v>
      </c>
      <c r="E43" s="212">
        <f>'2 уровень'!F130</f>
        <v>0</v>
      </c>
      <c r="F43" s="269">
        <f>'2 уровень'!G130</f>
        <v>73310.452339999989</v>
      </c>
      <c r="G43" s="269">
        <f>'2 уровень'!H130</f>
        <v>73310.452339999989</v>
      </c>
      <c r="H43" s="269">
        <f>'2 уровень'!I130</f>
        <v>73310.452339999989</v>
      </c>
      <c r="I43" s="269">
        <f>'2 уровень'!J130</f>
        <v>18327.613084999997</v>
      </c>
      <c r="J43" s="269">
        <f>'2 уровень'!K130</f>
        <v>18327.613084999997</v>
      </c>
      <c r="K43" s="269">
        <f>'2 уровень'!L130</f>
        <v>18327.613084999997</v>
      </c>
      <c r="L43" s="269">
        <f>'2 уровень'!M130</f>
        <v>18327.613084999997</v>
      </c>
      <c r="M43" s="269">
        <f>'2 уровень'!N130</f>
        <v>18327.613084999997</v>
      </c>
      <c r="N43" s="269">
        <f>'2 уровень'!O130</f>
        <v>42764.430560000001</v>
      </c>
      <c r="O43" s="269">
        <f>'2 уровень'!P130</f>
        <v>40729.155039999998</v>
      </c>
      <c r="P43" s="269">
        <f>'2 уровень'!Q130</f>
        <v>29867.596649166662</v>
      </c>
      <c r="Q43" s="269">
        <f>'2 уровень'!R130</f>
        <v>26886.65625</v>
      </c>
      <c r="R43" s="269">
        <f>'2 уровень'!S130</f>
        <v>-2980.9403991666686</v>
      </c>
      <c r="S43" s="269">
        <f>'2 уровень'!T130</f>
        <v>-178.20837</v>
      </c>
      <c r="T43" s="269">
        <f>'2 уровень'!U130</f>
        <v>26708.44788</v>
      </c>
      <c r="U43" s="269">
        <f>'2 уровень'!V130</f>
        <v>90.019483542041755</v>
      </c>
      <c r="V43" s="68"/>
      <c r="X43" s="588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  <c r="BM43" s="31"/>
      <c r="BN43" s="31"/>
      <c r="BO43" s="31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  <c r="FG43" s="31"/>
      <c r="FH43" s="31"/>
      <c r="FI43" s="31"/>
      <c r="FJ43" s="31"/>
      <c r="FK43" s="31"/>
      <c r="FL43" s="31"/>
      <c r="FM43" s="31"/>
      <c r="FN43" s="31"/>
      <c r="FO43" s="31"/>
      <c r="FP43" s="31"/>
      <c r="FQ43" s="31"/>
      <c r="FR43" s="31"/>
      <c r="FS43" s="31"/>
      <c r="FT43" s="31"/>
      <c r="FU43" s="31"/>
      <c r="FV43" s="31"/>
      <c r="FW43" s="31"/>
      <c r="FX43" s="31"/>
      <c r="FY43" s="31"/>
      <c r="FZ43" s="31"/>
      <c r="GA43" s="31"/>
      <c r="GB43" s="31"/>
      <c r="GC43" s="31"/>
      <c r="GD43" s="31"/>
      <c r="GE43" s="31"/>
      <c r="GF43" s="31"/>
      <c r="GG43" s="31"/>
      <c r="GH43" s="31"/>
      <c r="GI43" s="31"/>
      <c r="GJ43" s="31"/>
      <c r="GK43" s="31"/>
      <c r="GL43" s="31"/>
      <c r="GM43" s="31"/>
      <c r="GN43" s="31"/>
      <c r="GO43" s="31"/>
    </row>
    <row r="44" spans="1:197" ht="15" customHeight="1" x14ac:dyDescent="0.25">
      <c r="A44" s="64" t="s">
        <v>18</v>
      </c>
      <c r="B44" s="65"/>
      <c r="C44" s="65"/>
      <c r="D44" s="65"/>
      <c r="E44" s="103"/>
      <c r="F44" s="260"/>
      <c r="G44" s="260"/>
      <c r="H44" s="260"/>
      <c r="I44" s="260"/>
      <c r="J44" s="260"/>
      <c r="K44" s="260"/>
      <c r="L44" s="260"/>
      <c r="M44" s="260"/>
      <c r="N44" s="260"/>
      <c r="O44" s="260"/>
      <c r="P44" s="260"/>
      <c r="Q44" s="260"/>
      <c r="R44" s="260"/>
      <c r="S44" s="260"/>
      <c r="T44" s="260"/>
      <c r="U44" s="260"/>
      <c r="V44" s="68"/>
      <c r="X44" s="588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  <c r="BM44" s="31"/>
      <c r="BN44" s="31"/>
      <c r="BO44" s="31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  <c r="DZ44" s="31"/>
      <c r="EA44" s="31"/>
      <c r="EB44" s="31"/>
      <c r="EC44" s="31"/>
      <c r="ED44" s="31"/>
      <c r="EE44" s="31"/>
      <c r="EF44" s="31"/>
      <c r="EG44" s="31"/>
      <c r="EH44" s="31"/>
      <c r="EI44" s="31"/>
      <c r="EJ44" s="31"/>
      <c r="EK44" s="31"/>
      <c r="EL44" s="31"/>
      <c r="EM44" s="31"/>
      <c r="EN44" s="31"/>
      <c r="EO44" s="31"/>
      <c r="EP44" s="31"/>
      <c r="EQ44" s="31"/>
      <c r="ER44" s="31"/>
      <c r="ES44" s="31"/>
      <c r="ET44" s="31"/>
      <c r="EU44" s="31"/>
      <c r="EV44" s="31"/>
      <c r="EW44" s="31"/>
      <c r="EX44" s="31"/>
      <c r="EY44" s="31"/>
      <c r="EZ44" s="31"/>
      <c r="FA44" s="31"/>
      <c r="FB44" s="31"/>
      <c r="FC44" s="31"/>
      <c r="FD44" s="31"/>
      <c r="FE44" s="31"/>
      <c r="FF44" s="31"/>
      <c r="FG44" s="31"/>
      <c r="FH44" s="31"/>
      <c r="FI44" s="31"/>
      <c r="FJ44" s="31"/>
      <c r="FK44" s="31"/>
      <c r="FL44" s="31"/>
      <c r="FM44" s="31"/>
      <c r="FN44" s="31"/>
      <c r="FO44" s="31"/>
      <c r="FP44" s="31"/>
      <c r="FQ44" s="31"/>
      <c r="FR44" s="31"/>
      <c r="FS44" s="31"/>
      <c r="FT44" s="31"/>
      <c r="FU44" s="31"/>
      <c r="FV44" s="31"/>
      <c r="FW44" s="31"/>
      <c r="FX44" s="31"/>
      <c r="FY44" s="31"/>
      <c r="FZ44" s="31"/>
      <c r="GA44" s="31"/>
      <c r="GB44" s="31"/>
      <c r="GC44" s="31"/>
      <c r="GD44" s="31"/>
      <c r="GE44" s="31"/>
      <c r="GF44" s="31"/>
      <c r="GG44" s="31"/>
      <c r="GH44" s="31"/>
      <c r="GI44" s="31"/>
      <c r="GJ44" s="31"/>
      <c r="GK44" s="31"/>
      <c r="GL44" s="31"/>
      <c r="GM44" s="31"/>
      <c r="GN44" s="31"/>
      <c r="GO44" s="31"/>
    </row>
    <row r="45" spans="1:197" ht="30" x14ac:dyDescent="0.25">
      <c r="A45" s="207" t="s">
        <v>74</v>
      </c>
      <c r="B45" s="227">
        <f>'Аян '!B21</f>
        <v>293</v>
      </c>
      <c r="C45" s="227">
        <f>'Аян '!C21</f>
        <v>210</v>
      </c>
      <c r="D45" s="227">
        <f>'Аян '!D21</f>
        <v>328</v>
      </c>
      <c r="E45" s="228">
        <f>'Аян '!E21</f>
        <v>156.1904761904762</v>
      </c>
      <c r="F45" s="261">
        <f>'Аян '!F21</f>
        <v>2244.8972899999999</v>
      </c>
      <c r="G45" s="261">
        <f>'Аян '!G21</f>
        <v>2244.8972899999999</v>
      </c>
      <c r="H45" s="261">
        <f>'Аян '!H21</f>
        <v>2244.8972899999999</v>
      </c>
      <c r="I45" s="261">
        <f>'Аян '!I21</f>
        <v>561.22432249999997</v>
      </c>
      <c r="J45" s="261">
        <f>'Аян '!J21</f>
        <v>561.22432249999997</v>
      </c>
      <c r="K45" s="261">
        <f>'Аян '!K21</f>
        <v>561.22432249999997</v>
      </c>
      <c r="L45" s="261">
        <f>'Аян '!L21</f>
        <v>561.22432249999997</v>
      </c>
      <c r="M45" s="261">
        <f>'Аян '!M21</f>
        <v>561.22432249999997</v>
      </c>
      <c r="N45" s="261">
        <f>'Аян '!N21</f>
        <v>1309.5234200000002</v>
      </c>
      <c r="O45" s="261">
        <f>'Аян '!O21</f>
        <v>1244.8532299999999</v>
      </c>
      <c r="P45" s="261">
        <f>'Аян '!P21</f>
        <v>913.81714124999996</v>
      </c>
      <c r="Q45" s="261">
        <f>'Аян '!Q21</f>
        <v>1515.7815900000001</v>
      </c>
      <c r="R45" s="261">
        <f>'Аян '!R21</f>
        <v>601.96444874999997</v>
      </c>
      <c r="S45" s="261">
        <f>'Аян '!S21</f>
        <v>0</v>
      </c>
      <c r="T45" s="261">
        <f>'Аян '!T21</f>
        <v>1515.7815900000001</v>
      </c>
      <c r="U45" s="261">
        <f>'Аян '!U21</f>
        <v>165.87362192906338</v>
      </c>
      <c r="V45" s="68"/>
      <c r="X45" s="588"/>
    </row>
    <row r="46" spans="1:197" ht="30" x14ac:dyDescent="0.25">
      <c r="A46" s="75" t="s">
        <v>43</v>
      </c>
      <c r="B46" s="37">
        <f>'Аян '!B22</f>
        <v>211</v>
      </c>
      <c r="C46" s="37">
        <f>'Аян '!C22</f>
        <v>151</v>
      </c>
      <c r="D46" s="37">
        <f>'Аян '!D22</f>
        <v>208</v>
      </c>
      <c r="E46" s="104">
        <f>'Аян '!E22</f>
        <v>137.74834437086093</v>
      </c>
      <c r="F46" s="262">
        <f>'Аян '!F22</f>
        <v>1614.0158000000001</v>
      </c>
      <c r="G46" s="262">
        <f>'Аян '!G22</f>
        <v>1614.0158000000001</v>
      </c>
      <c r="H46" s="262">
        <f>'Аян '!H22</f>
        <v>1614.0158000000001</v>
      </c>
      <c r="I46" s="262">
        <f>'Аян '!I22</f>
        <v>403.50395000000003</v>
      </c>
      <c r="J46" s="262">
        <f>'Аян '!J22</f>
        <v>403.50395000000003</v>
      </c>
      <c r="K46" s="262">
        <f>'Аян '!K22</f>
        <v>403.50395000000003</v>
      </c>
      <c r="L46" s="262">
        <f>'Аян '!L22</f>
        <v>403.50395000000003</v>
      </c>
      <c r="M46" s="262">
        <f>'Аян '!M22</f>
        <v>403.50395000000003</v>
      </c>
      <c r="N46" s="262">
        <f>'Аян '!N22</f>
        <v>942.78180000000009</v>
      </c>
      <c r="O46" s="262">
        <f>'Аян '!O22</f>
        <v>896.06029000000001</v>
      </c>
      <c r="P46" s="262">
        <f>'Аян '!P22</f>
        <v>657.56903833333331</v>
      </c>
      <c r="Q46" s="262">
        <f>'Аян '!Q22</f>
        <v>1020.22075</v>
      </c>
      <c r="R46" s="262">
        <f>'Аян '!R22</f>
        <v>362.65171166666664</v>
      </c>
      <c r="S46" s="262">
        <f>'Аян '!S22</f>
        <v>0</v>
      </c>
      <c r="T46" s="262">
        <f>'Аян '!T22</f>
        <v>1020.22075</v>
      </c>
      <c r="U46" s="262">
        <f>'Аян '!U22</f>
        <v>155.15036300763785</v>
      </c>
      <c r="V46" s="68"/>
      <c r="X46" s="588"/>
    </row>
    <row r="47" spans="1:197" ht="30" x14ac:dyDescent="0.25">
      <c r="A47" s="75" t="s">
        <v>44</v>
      </c>
      <c r="B47" s="37">
        <f>'Аян '!B23</f>
        <v>64</v>
      </c>
      <c r="C47" s="37">
        <f>'Аян '!C23</f>
        <v>46</v>
      </c>
      <c r="D47" s="37">
        <f>'Аян '!D23</f>
        <v>96</v>
      </c>
      <c r="E47" s="104">
        <f>'Аян '!E23</f>
        <v>208.69565217391303</v>
      </c>
      <c r="F47" s="262">
        <f>'Аян '!F23</f>
        <v>293.17038000000002</v>
      </c>
      <c r="G47" s="262">
        <f>'Аян '!G23</f>
        <v>293.17038000000002</v>
      </c>
      <c r="H47" s="262">
        <f>'Аян '!H23</f>
        <v>293.17038000000002</v>
      </c>
      <c r="I47" s="262">
        <f>'Аян '!I23</f>
        <v>73.292595000000006</v>
      </c>
      <c r="J47" s="262">
        <f>'Аян '!J23</f>
        <v>73.292595000000006</v>
      </c>
      <c r="K47" s="262">
        <f>'Аян '!K23</f>
        <v>73.292595000000006</v>
      </c>
      <c r="L47" s="262">
        <f>'Аян '!L23</f>
        <v>73.292595000000006</v>
      </c>
      <c r="M47" s="262">
        <f>'Аян '!M23</f>
        <v>73.292595000000006</v>
      </c>
      <c r="N47" s="262">
        <f>'Аян '!N23</f>
        <v>172.30189000000001</v>
      </c>
      <c r="O47" s="262">
        <f>'Аян '!O23</f>
        <v>164.58688000000001</v>
      </c>
      <c r="P47" s="262">
        <f>'Аян '!P23</f>
        <v>120.22557250000001</v>
      </c>
      <c r="Q47" s="262">
        <f>'Аян '!Q23</f>
        <v>251.09095999999997</v>
      </c>
      <c r="R47" s="262">
        <f>'Аян '!R23</f>
        <v>130.86538749999994</v>
      </c>
      <c r="S47" s="262">
        <f>'Аян '!S23</f>
        <v>0</v>
      </c>
      <c r="T47" s="262">
        <f>'Аян '!T23</f>
        <v>251.09095999999997</v>
      </c>
      <c r="U47" s="262">
        <f>'Аян '!U23</f>
        <v>208.84987675978829</v>
      </c>
      <c r="V47" s="68"/>
      <c r="X47" s="588"/>
    </row>
    <row r="48" spans="1:197" ht="45" x14ac:dyDescent="0.25">
      <c r="A48" s="75" t="s">
        <v>53</v>
      </c>
      <c r="B48" s="37">
        <f>'Аян '!B24</f>
        <v>0</v>
      </c>
      <c r="C48" s="37">
        <f>'Аян '!C24</f>
        <v>0</v>
      </c>
      <c r="D48" s="37">
        <f>'Аян '!D24</f>
        <v>0</v>
      </c>
      <c r="E48" s="104">
        <f>'Аян '!E24</f>
        <v>0</v>
      </c>
      <c r="F48" s="262">
        <f>'Аян '!F24</f>
        <v>0</v>
      </c>
      <c r="G48" s="262">
        <f>'Аян '!G24</f>
        <v>0</v>
      </c>
      <c r="H48" s="262">
        <f>'Аян '!H24</f>
        <v>0</v>
      </c>
      <c r="I48" s="262">
        <f>'Аян '!I24</f>
        <v>0</v>
      </c>
      <c r="J48" s="262">
        <f>'Аян '!J24</f>
        <v>0</v>
      </c>
      <c r="K48" s="262">
        <f>'Аян '!K24</f>
        <v>0</v>
      </c>
      <c r="L48" s="262">
        <f>'Аян '!L24</f>
        <v>0</v>
      </c>
      <c r="M48" s="262">
        <f>'Аян '!M24</f>
        <v>0</v>
      </c>
      <c r="N48" s="262">
        <f>'Аян '!N24</f>
        <v>0</v>
      </c>
      <c r="O48" s="262">
        <f>'Аян '!O24</f>
        <v>0</v>
      </c>
      <c r="P48" s="262">
        <f>'Аян '!P24</f>
        <v>0</v>
      </c>
      <c r="Q48" s="262">
        <f>'Аян '!Q24</f>
        <v>0</v>
      </c>
      <c r="R48" s="262">
        <f>'Аян '!R24</f>
        <v>0</v>
      </c>
      <c r="S48" s="262">
        <f>'Аян '!S24</f>
        <v>0</v>
      </c>
      <c r="T48" s="262">
        <f>'Аян '!T24</f>
        <v>0</v>
      </c>
      <c r="U48" s="262">
        <f>'Аян '!U24</f>
        <v>0</v>
      </c>
      <c r="V48" s="68"/>
      <c r="X48" s="588"/>
    </row>
    <row r="49" spans="1:197" ht="30" x14ac:dyDescent="0.25">
      <c r="A49" s="75" t="s">
        <v>54</v>
      </c>
      <c r="B49" s="37">
        <f>'Аян '!B25</f>
        <v>18</v>
      </c>
      <c r="C49" s="37">
        <f>'Аян '!C25</f>
        <v>13</v>
      </c>
      <c r="D49" s="37">
        <f>'Аян '!D25</f>
        <v>24</v>
      </c>
      <c r="E49" s="104">
        <f>'Аян '!E25</f>
        <v>184.61538461538461</v>
      </c>
      <c r="F49" s="262">
        <f>'Аян '!F25</f>
        <v>337.71110999999996</v>
      </c>
      <c r="G49" s="262">
        <f>'Аян '!G25</f>
        <v>337.71110999999996</v>
      </c>
      <c r="H49" s="262">
        <f>'Аян '!H25</f>
        <v>337.71110999999996</v>
      </c>
      <c r="I49" s="262">
        <f>'Аян '!I25</f>
        <v>84.427777499999991</v>
      </c>
      <c r="J49" s="262">
        <f>'Аян '!J25</f>
        <v>84.427777499999991</v>
      </c>
      <c r="K49" s="262">
        <f>'Аян '!K25</f>
        <v>84.427777499999991</v>
      </c>
      <c r="L49" s="262">
        <f>'Аян '!L25</f>
        <v>84.427777499999991</v>
      </c>
      <c r="M49" s="262">
        <f>'Аян '!M25</f>
        <v>84.427777499999991</v>
      </c>
      <c r="N49" s="262">
        <f>'Аян '!N25</f>
        <v>194.43973</v>
      </c>
      <c r="O49" s="262">
        <f>'Аян '!O25</f>
        <v>184.20606000000001</v>
      </c>
      <c r="P49" s="262">
        <f>'Аян '!P25</f>
        <v>136.02253041666665</v>
      </c>
      <c r="Q49" s="262">
        <f>'Аян '!Q25</f>
        <v>244.46987999999999</v>
      </c>
      <c r="R49" s="262">
        <f>'Аян '!R25</f>
        <v>108.44734958333333</v>
      </c>
      <c r="S49" s="262">
        <f>'Аян '!S25</f>
        <v>0</v>
      </c>
      <c r="T49" s="262">
        <f>'Аян '!T25</f>
        <v>244.46987999999999</v>
      </c>
      <c r="U49" s="262">
        <f>'Аян '!U25</f>
        <v>179.72749018205695</v>
      </c>
      <c r="V49" s="68"/>
      <c r="X49" s="588"/>
    </row>
    <row r="50" spans="1:197" ht="30" x14ac:dyDescent="0.25">
      <c r="A50" s="207" t="s">
        <v>66</v>
      </c>
      <c r="B50" s="227">
        <f>'Аян '!B26</f>
        <v>405</v>
      </c>
      <c r="C50" s="227">
        <f>'Аян '!C26</f>
        <v>289</v>
      </c>
      <c r="D50" s="227">
        <f>'Аян '!D26</f>
        <v>570</v>
      </c>
      <c r="E50" s="228">
        <f>'Аян '!E26</f>
        <v>197.2318339100346</v>
      </c>
      <c r="F50" s="261">
        <f>'Аян '!F26</f>
        <v>2737.4762000000001</v>
      </c>
      <c r="G50" s="261">
        <f>'Аян '!G26</f>
        <v>2737.4762000000001</v>
      </c>
      <c r="H50" s="261">
        <f>'Аян '!H26</f>
        <v>2737.4762000000001</v>
      </c>
      <c r="I50" s="261">
        <f>'Аян '!I26</f>
        <v>684.36905000000002</v>
      </c>
      <c r="J50" s="261">
        <f>'Аян '!J26</f>
        <v>684.36905000000002</v>
      </c>
      <c r="K50" s="261">
        <f>'Аян '!K26</f>
        <v>684.36905000000002</v>
      </c>
      <c r="L50" s="261">
        <f>'Аян '!L26</f>
        <v>684.36905000000002</v>
      </c>
      <c r="M50" s="261">
        <f>'Аян '!M26</f>
        <v>684.36905000000002</v>
      </c>
      <c r="N50" s="261">
        <f>'Аян '!N26</f>
        <v>1596.86112</v>
      </c>
      <c r="O50" s="261">
        <f>'Аян '!O26</f>
        <v>1519.1672999999998</v>
      </c>
      <c r="P50" s="261">
        <f>'Аян '!P26</f>
        <v>1114.7171449999998</v>
      </c>
      <c r="Q50" s="261">
        <f>'Аян '!Q26</f>
        <v>2057.3618800000004</v>
      </c>
      <c r="R50" s="261">
        <f>'Аян '!R26</f>
        <v>942.64473500000042</v>
      </c>
      <c r="S50" s="261">
        <f>'Аян '!S26</f>
        <v>0</v>
      </c>
      <c r="T50" s="261">
        <f>'Аян '!T26</f>
        <v>2057.3618800000004</v>
      </c>
      <c r="U50" s="261">
        <f>'Аян '!U26</f>
        <v>184.56358092527597</v>
      </c>
      <c r="V50" s="68"/>
      <c r="X50" s="588"/>
    </row>
    <row r="51" spans="1:197" ht="30" x14ac:dyDescent="0.25">
      <c r="A51" s="75" t="s">
        <v>62</v>
      </c>
      <c r="B51" s="37">
        <f>'Аян '!B27</f>
        <v>72</v>
      </c>
      <c r="C51" s="37">
        <f>'Аян '!C27</f>
        <v>51</v>
      </c>
      <c r="D51" s="37">
        <f>'Аян '!D27</f>
        <v>176</v>
      </c>
      <c r="E51" s="104">
        <f>'Аян '!E27</f>
        <v>345.0980392156863</v>
      </c>
      <c r="F51" s="262">
        <f>'Аян '!F27</f>
        <v>249.37120000000002</v>
      </c>
      <c r="G51" s="262">
        <f>'Аян '!G27</f>
        <v>249.37120000000002</v>
      </c>
      <c r="H51" s="262">
        <f>'Аян '!H27</f>
        <v>249.37120000000002</v>
      </c>
      <c r="I51" s="262">
        <f>'Аян '!I27</f>
        <v>62.342799999999997</v>
      </c>
      <c r="J51" s="262">
        <f>'Аян '!J27</f>
        <v>62.342799999999997</v>
      </c>
      <c r="K51" s="262">
        <f>'Аян '!K27</f>
        <v>62.342799999999997</v>
      </c>
      <c r="L51" s="262">
        <f>'Аян '!L27</f>
        <v>62.342799999999997</v>
      </c>
      <c r="M51" s="262">
        <f>'Аян '!M27</f>
        <v>62.342799999999997</v>
      </c>
      <c r="N51" s="262">
        <f>'Аян '!N27</f>
        <v>144.51563999999999</v>
      </c>
      <c r="O51" s="262">
        <f>'Аян '!O27</f>
        <v>136.84268</v>
      </c>
      <c r="P51" s="262">
        <f>'Аян '!P27</f>
        <v>100.87156666666665</v>
      </c>
      <c r="Q51" s="262">
        <f>'Аян '!Q27</f>
        <v>336.97250999999994</v>
      </c>
      <c r="R51" s="262">
        <f>'Аян '!R27</f>
        <v>236.1009433333333</v>
      </c>
      <c r="S51" s="262">
        <f>'Аян '!S27</f>
        <v>0</v>
      </c>
      <c r="T51" s="262">
        <f>'Аян '!T27</f>
        <v>336.97250999999994</v>
      </c>
      <c r="U51" s="262">
        <f>'Аян '!U27</f>
        <v>334.06094614703119</v>
      </c>
      <c r="V51" s="68"/>
      <c r="X51" s="588"/>
    </row>
    <row r="52" spans="1:197" ht="45" x14ac:dyDescent="0.25">
      <c r="A52" s="75" t="s">
        <v>89</v>
      </c>
      <c r="B52" s="37">
        <f>'Аян '!B28</f>
        <v>0</v>
      </c>
      <c r="C52" s="37">
        <f>'Аян '!C28</f>
        <v>0</v>
      </c>
      <c r="D52" s="37">
        <f>'Аян '!D28</f>
        <v>0</v>
      </c>
      <c r="E52" s="104">
        <f>'Аян '!E28</f>
        <v>0</v>
      </c>
      <c r="F52" s="262">
        <f>'Аян '!F28</f>
        <v>0</v>
      </c>
      <c r="G52" s="262">
        <f>'Аян '!G28</f>
        <v>0</v>
      </c>
      <c r="H52" s="262">
        <f>'Аян '!H28</f>
        <v>0</v>
      </c>
      <c r="I52" s="262">
        <f>'Аян '!I28</f>
        <v>0</v>
      </c>
      <c r="J52" s="262">
        <f>'Аян '!J28</f>
        <v>0</v>
      </c>
      <c r="K52" s="262">
        <f>'Аян '!K28</f>
        <v>0</v>
      </c>
      <c r="L52" s="262">
        <f>'Аян '!L28</f>
        <v>0</v>
      </c>
      <c r="M52" s="262">
        <f>'Аян '!M28</f>
        <v>0</v>
      </c>
      <c r="N52" s="262">
        <f>'Аян '!N28</f>
        <v>0</v>
      </c>
      <c r="O52" s="262">
        <f>'Аян '!O28</f>
        <v>0</v>
      </c>
      <c r="P52" s="262">
        <f>'Аян '!P28</f>
        <v>0</v>
      </c>
      <c r="Q52" s="262">
        <f>'Аян '!Q28</f>
        <v>0</v>
      </c>
      <c r="R52" s="262">
        <f>'Аян '!R28</f>
        <v>0</v>
      </c>
      <c r="S52" s="262">
        <f>'Аян '!S28</f>
        <v>0</v>
      </c>
      <c r="T52" s="262">
        <f>'Аян '!T28</f>
        <v>0</v>
      </c>
      <c r="U52" s="262">
        <f>'Аян '!U28</f>
        <v>0</v>
      </c>
      <c r="V52" s="68"/>
      <c r="X52" s="588"/>
    </row>
    <row r="53" spans="1:197" ht="60" x14ac:dyDescent="0.25">
      <c r="A53" s="75" t="s">
        <v>45</v>
      </c>
      <c r="B53" s="37">
        <f>'Аян '!B29</f>
        <v>278</v>
      </c>
      <c r="C53" s="37">
        <f>'Аян '!C29</f>
        <v>199</v>
      </c>
      <c r="D53" s="37">
        <f>'Аян '!D29</f>
        <v>346</v>
      </c>
      <c r="E53" s="104">
        <f>'Аян '!E29</f>
        <v>173.86934673366835</v>
      </c>
      <c r="F53" s="262">
        <f>'Аян '!F29</f>
        <v>2311.145</v>
      </c>
      <c r="G53" s="262">
        <f>'Аян '!G29</f>
        <v>2311.145</v>
      </c>
      <c r="H53" s="262">
        <f>'Аян '!H29</f>
        <v>2311.145</v>
      </c>
      <c r="I53" s="262">
        <f>'Аян '!I29</f>
        <v>577.78625</v>
      </c>
      <c r="J53" s="262">
        <f>'Аян '!J29</f>
        <v>577.78625</v>
      </c>
      <c r="K53" s="262">
        <f>'Аян '!K29</f>
        <v>577.78625</v>
      </c>
      <c r="L53" s="262">
        <f>'Аян '!L29</f>
        <v>577.78625</v>
      </c>
      <c r="M53" s="262">
        <f>'Аян '!M29</f>
        <v>577.78625</v>
      </c>
      <c r="N53" s="262">
        <f>'Аян '!N29</f>
        <v>1349.70868</v>
      </c>
      <c r="O53" s="262">
        <f>'Аян '!O29</f>
        <v>1284.9966199999999</v>
      </c>
      <c r="P53" s="262">
        <f>'Аян '!P29</f>
        <v>942.17677833333323</v>
      </c>
      <c r="Q53" s="262">
        <f>'Аян '!Q29</f>
        <v>1636.4286700000002</v>
      </c>
      <c r="R53" s="262">
        <f>'Аян '!R29</f>
        <v>694.25189166666701</v>
      </c>
      <c r="S53" s="262">
        <f>'Аян '!S29</f>
        <v>0</v>
      </c>
      <c r="T53" s="262">
        <f>'Аян '!T29</f>
        <v>1636.4286700000002</v>
      </c>
      <c r="U53" s="262">
        <f>'Аян '!U29</f>
        <v>173.68594807598274</v>
      </c>
      <c r="V53" s="68"/>
      <c r="X53" s="588"/>
    </row>
    <row r="54" spans="1:197" ht="45.75" thickBot="1" x14ac:dyDescent="0.3">
      <c r="A54" s="75" t="s">
        <v>63</v>
      </c>
      <c r="B54" s="37">
        <f>'Аян '!B30</f>
        <v>55</v>
      </c>
      <c r="C54" s="37">
        <f>'Аян '!C30</f>
        <v>39</v>
      </c>
      <c r="D54" s="37">
        <f>'Аян '!D30</f>
        <v>48</v>
      </c>
      <c r="E54" s="104">
        <f>'Аян '!E30</f>
        <v>123.07692307692308</v>
      </c>
      <c r="F54" s="262">
        <f>'Аян '!F30</f>
        <v>176.96</v>
      </c>
      <c r="G54" s="262">
        <f>'Аян '!G30</f>
        <v>176.96</v>
      </c>
      <c r="H54" s="262">
        <f>'Аян '!H30</f>
        <v>176.96</v>
      </c>
      <c r="I54" s="262">
        <f>'Аян '!I30</f>
        <v>44.24</v>
      </c>
      <c r="J54" s="262">
        <f>'Аян '!J30</f>
        <v>44.24</v>
      </c>
      <c r="K54" s="262">
        <f>'Аян '!K30</f>
        <v>44.24</v>
      </c>
      <c r="L54" s="262">
        <f>'Аян '!L30</f>
        <v>44.24</v>
      </c>
      <c r="M54" s="262">
        <f>'Аян '!M30</f>
        <v>44.24</v>
      </c>
      <c r="N54" s="262">
        <f>'Аян '!N30</f>
        <v>102.63679999999999</v>
      </c>
      <c r="O54" s="262">
        <f>'Аян '!O30</f>
        <v>97.328000000000003</v>
      </c>
      <c r="P54" s="262">
        <f>'Аян '!P30</f>
        <v>71.668800000000005</v>
      </c>
      <c r="Q54" s="262">
        <f>'Аян '!Q30</f>
        <v>83.960700000000017</v>
      </c>
      <c r="R54" s="262">
        <f>'Аян '!R30</f>
        <v>12.291900000000012</v>
      </c>
      <c r="S54" s="262">
        <f>'Аян '!S30</f>
        <v>0</v>
      </c>
      <c r="T54" s="262">
        <f>'Аян '!T30</f>
        <v>83.960700000000017</v>
      </c>
      <c r="U54" s="262">
        <f>'Аян '!U30</f>
        <v>117.15097783135759</v>
      </c>
      <c r="V54" s="68"/>
      <c r="X54" s="588"/>
    </row>
    <row r="55" spans="1:197" ht="15.75" thickBot="1" x14ac:dyDescent="0.3">
      <c r="A55" s="210" t="s">
        <v>4</v>
      </c>
      <c r="B55" s="213">
        <f>'Аян '!B31</f>
        <v>0</v>
      </c>
      <c r="C55" s="213">
        <f>'Аян '!C31</f>
        <v>0</v>
      </c>
      <c r="D55" s="213">
        <f>'Аян '!D31</f>
        <v>0</v>
      </c>
      <c r="E55" s="214">
        <f>'Аян '!E31</f>
        <v>0</v>
      </c>
      <c r="F55" s="269">
        <f>'Аян '!F31</f>
        <v>4982.3734899999999</v>
      </c>
      <c r="G55" s="269">
        <f>'Аян '!G31</f>
        <v>4982.3734899999999</v>
      </c>
      <c r="H55" s="269">
        <f>'Аян '!H31</f>
        <v>4982.3734899999999</v>
      </c>
      <c r="I55" s="269">
        <f>'Аян '!I31</f>
        <v>1245.5933725</v>
      </c>
      <c r="J55" s="269">
        <f>'Аян '!J31</f>
        <v>1245.5933725</v>
      </c>
      <c r="K55" s="269">
        <f>'Аян '!K31</f>
        <v>1245.5933725</v>
      </c>
      <c r="L55" s="269">
        <f>'Аян '!L31</f>
        <v>1245.5933725</v>
      </c>
      <c r="M55" s="269">
        <f>'Аян '!M31</f>
        <v>1245.5933725</v>
      </c>
      <c r="N55" s="269">
        <f>'Аян '!N31</f>
        <v>2906.38454</v>
      </c>
      <c r="O55" s="269">
        <f>'Аян '!O31</f>
        <v>2764.0205299999998</v>
      </c>
      <c r="P55" s="269">
        <f>'Аян '!P31</f>
        <v>2028.5342862499997</v>
      </c>
      <c r="Q55" s="269">
        <f>'Аян '!Q31</f>
        <v>3573.1434700000004</v>
      </c>
      <c r="R55" s="269">
        <f>'Аян '!R31</f>
        <v>1544.6091837500003</v>
      </c>
      <c r="S55" s="269">
        <f>'Аян '!S31</f>
        <v>0</v>
      </c>
      <c r="T55" s="269">
        <f>'Аян '!T31</f>
        <v>3573.1434700000004</v>
      </c>
      <c r="U55" s="269">
        <f>'Аян '!U31</f>
        <v>176.14410040884272</v>
      </c>
      <c r="V55" s="68"/>
      <c r="X55" s="588"/>
    </row>
    <row r="56" spans="1:197" ht="15" customHeight="1" x14ac:dyDescent="0.25">
      <c r="A56" s="64" t="s">
        <v>19</v>
      </c>
      <c r="B56" s="65"/>
      <c r="C56" s="65"/>
      <c r="D56" s="65"/>
      <c r="E56" s="103"/>
      <c r="F56" s="260"/>
      <c r="G56" s="260"/>
      <c r="H56" s="260"/>
      <c r="I56" s="260"/>
      <c r="J56" s="260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68"/>
      <c r="X56" s="588"/>
    </row>
    <row r="57" spans="1:197" ht="30" x14ac:dyDescent="0.25">
      <c r="A57" s="207" t="s">
        <v>74</v>
      </c>
      <c r="B57" s="205">
        <f>'1 уровень'!D227</f>
        <v>1765</v>
      </c>
      <c r="C57" s="205">
        <f>'1 уровень'!E227</f>
        <v>1261</v>
      </c>
      <c r="D57" s="205">
        <f>'1 уровень'!F227</f>
        <v>1366</v>
      </c>
      <c r="E57" s="206">
        <f>'1 уровень'!G227</f>
        <v>108.32672482157018</v>
      </c>
      <c r="F57" s="261">
        <f>'1 уровень'!H227</f>
        <v>8708.7715200000002</v>
      </c>
      <c r="G57" s="261">
        <f>'1 уровень'!I227</f>
        <v>8708.7715200000002</v>
      </c>
      <c r="H57" s="261">
        <f>'1 уровень'!J227</f>
        <v>8708.7715200000002</v>
      </c>
      <c r="I57" s="261">
        <f>'1 уровень'!K227</f>
        <v>2177.1928800000001</v>
      </c>
      <c r="J57" s="261">
        <f>'1 уровень'!L227</f>
        <v>2177.1928800000001</v>
      </c>
      <c r="K57" s="261">
        <f>'1 уровень'!M227</f>
        <v>2177.1928800000001</v>
      </c>
      <c r="L57" s="261">
        <f>'1 уровень'!N227</f>
        <v>2177.1928800000001</v>
      </c>
      <c r="M57" s="261">
        <f>'1 уровень'!O227</f>
        <v>2177.1928800000001</v>
      </c>
      <c r="N57" s="261">
        <f>'1 уровень'!P227</f>
        <v>5080.11672</v>
      </c>
      <c r="O57" s="261">
        <f>'1 уровень'!Q227</f>
        <v>4838.87871</v>
      </c>
      <c r="P57" s="261">
        <f>'1 уровень'!R227</f>
        <v>3548.2421300000005</v>
      </c>
      <c r="Q57" s="261">
        <f>'1 уровень'!S227</f>
        <v>3951.6670300000005</v>
      </c>
      <c r="R57" s="261">
        <f>'1 уровень'!T227</f>
        <v>403.42490000000043</v>
      </c>
      <c r="S57" s="261">
        <f>'1 уровень'!U227</f>
        <v>-13.36239</v>
      </c>
      <c r="T57" s="261">
        <f>'1 уровень'!V227</f>
        <v>3938.3046400000012</v>
      </c>
      <c r="U57" s="261">
        <f>'1 уровень'!W227</f>
        <v>111.36971168312012</v>
      </c>
      <c r="V57" s="68"/>
      <c r="X57" s="588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31"/>
      <c r="CD57" s="31"/>
      <c r="CE57" s="31"/>
      <c r="CF57" s="31"/>
      <c r="CG57" s="31"/>
      <c r="CH57" s="31"/>
      <c r="CI57" s="31"/>
      <c r="CJ57" s="31"/>
      <c r="CK57" s="31"/>
      <c r="CL57" s="31"/>
      <c r="CM57" s="31"/>
      <c r="CN57" s="31"/>
      <c r="CO57" s="31"/>
      <c r="CP57" s="31"/>
      <c r="CQ57" s="31"/>
      <c r="CR57" s="31"/>
      <c r="CS57" s="31"/>
      <c r="CT57" s="31"/>
      <c r="CU57" s="31"/>
      <c r="CV57" s="31"/>
      <c r="CW57" s="31"/>
      <c r="CX57" s="31"/>
      <c r="CY57" s="31"/>
      <c r="CZ57" s="31"/>
      <c r="DA57" s="31"/>
      <c r="DB57" s="31"/>
      <c r="DC57" s="31"/>
      <c r="DD57" s="31"/>
      <c r="DE57" s="31"/>
      <c r="DF57" s="31"/>
      <c r="DG57" s="31"/>
      <c r="DH57" s="31"/>
      <c r="DI57" s="31"/>
      <c r="DJ57" s="31"/>
      <c r="DK57" s="31"/>
      <c r="DL57" s="31"/>
      <c r="DM57" s="31"/>
      <c r="DN57" s="31"/>
      <c r="DO57" s="31"/>
      <c r="DP57" s="31"/>
      <c r="DQ57" s="31"/>
      <c r="DR57" s="31"/>
      <c r="DS57" s="31"/>
      <c r="DT57" s="31"/>
      <c r="DU57" s="31"/>
      <c r="DV57" s="31"/>
      <c r="DW57" s="31"/>
      <c r="DX57" s="31"/>
      <c r="DY57" s="31"/>
      <c r="DZ57" s="31"/>
      <c r="EA57" s="31"/>
      <c r="EB57" s="31"/>
      <c r="EC57" s="31"/>
      <c r="ED57" s="31"/>
      <c r="EE57" s="31"/>
      <c r="EF57" s="31"/>
      <c r="EG57" s="31"/>
      <c r="EH57" s="31"/>
      <c r="EI57" s="31"/>
      <c r="EJ57" s="31"/>
      <c r="EK57" s="31"/>
      <c r="EL57" s="31"/>
      <c r="EM57" s="31"/>
      <c r="EN57" s="31"/>
      <c r="EO57" s="31"/>
      <c r="EP57" s="31"/>
      <c r="EQ57" s="31"/>
      <c r="ER57" s="31"/>
      <c r="ES57" s="31"/>
      <c r="ET57" s="31"/>
      <c r="EU57" s="31"/>
      <c r="EV57" s="31"/>
      <c r="EW57" s="31"/>
      <c r="EX57" s="31"/>
      <c r="EY57" s="31"/>
      <c r="EZ57" s="31"/>
      <c r="FA57" s="31"/>
      <c r="FB57" s="31"/>
      <c r="FC57" s="31"/>
      <c r="FD57" s="31"/>
      <c r="FE57" s="31"/>
      <c r="FF57" s="31"/>
      <c r="FG57" s="31"/>
      <c r="FH57" s="31"/>
      <c r="FI57" s="31"/>
      <c r="FJ57" s="31"/>
      <c r="FK57" s="31"/>
      <c r="FL57" s="31"/>
      <c r="FM57" s="31"/>
      <c r="FN57" s="31"/>
      <c r="FO57" s="31"/>
      <c r="FP57" s="31"/>
      <c r="FQ57" s="31"/>
      <c r="FR57" s="31"/>
      <c r="FS57" s="31"/>
      <c r="FT57" s="31"/>
      <c r="FU57" s="31"/>
      <c r="FV57" s="31"/>
      <c r="FW57" s="31"/>
      <c r="FX57" s="31"/>
      <c r="FY57" s="31"/>
      <c r="FZ57" s="31"/>
      <c r="GA57" s="31"/>
      <c r="GB57" s="31"/>
      <c r="GC57" s="31"/>
      <c r="GD57" s="31"/>
      <c r="GE57" s="31"/>
      <c r="GF57" s="31"/>
      <c r="GG57" s="31"/>
      <c r="GH57" s="31"/>
      <c r="GI57" s="31"/>
      <c r="GJ57" s="31"/>
      <c r="GK57" s="31"/>
      <c r="GL57" s="31"/>
      <c r="GM57" s="31"/>
      <c r="GN57" s="31"/>
      <c r="GO57" s="31"/>
    </row>
    <row r="58" spans="1:197" ht="30" x14ac:dyDescent="0.25">
      <c r="A58" s="75" t="s">
        <v>43</v>
      </c>
      <c r="B58" s="33">
        <f>'1 уровень'!D228</f>
        <v>1278</v>
      </c>
      <c r="C58" s="33">
        <f>'1 уровень'!E228</f>
        <v>913</v>
      </c>
      <c r="D58" s="33">
        <f>'1 уровень'!F228</f>
        <v>1010</v>
      </c>
      <c r="E58" s="100">
        <f>'1 уровень'!G228</f>
        <v>110.62431544359255</v>
      </c>
      <c r="F58" s="262">
        <f>'1 уровень'!H228</f>
        <v>6415.5280000000002</v>
      </c>
      <c r="G58" s="262">
        <f>'1 уровень'!I228</f>
        <v>6415.5280000000002</v>
      </c>
      <c r="H58" s="262">
        <f>'1 уровень'!J228</f>
        <v>6415.5280000000002</v>
      </c>
      <c r="I58" s="262">
        <f>'1 уровень'!K228</f>
        <v>1603.8820000000001</v>
      </c>
      <c r="J58" s="262">
        <f>'1 уровень'!L228</f>
        <v>1603.8820000000001</v>
      </c>
      <c r="K58" s="262">
        <f>'1 уровень'!M228</f>
        <v>1603.8820000000001</v>
      </c>
      <c r="L58" s="262">
        <f>'1 уровень'!N228</f>
        <v>1603.8820000000001</v>
      </c>
      <c r="M58" s="262">
        <f>'1 уровень'!O228</f>
        <v>1603.8820000000001</v>
      </c>
      <c r="N58" s="262">
        <f>'1 уровень'!P228</f>
        <v>3737.3030400000002</v>
      </c>
      <c r="O58" s="262">
        <f>'1 уровень'!Q228</f>
        <v>3558.7840000000001</v>
      </c>
      <c r="P58" s="262">
        <f>'1 уровень'!R228</f>
        <v>2611.0861733333336</v>
      </c>
      <c r="Q58" s="262">
        <f>'1 уровень'!S228</f>
        <v>3022.2577500000007</v>
      </c>
      <c r="R58" s="262">
        <f>'1 уровень'!T228</f>
        <v>411.17157666666708</v>
      </c>
      <c r="S58" s="262">
        <f>'1 уровень'!U228</f>
        <v>-10.84455</v>
      </c>
      <c r="T58" s="262">
        <f>'1 уровень'!V228</f>
        <v>3011.4132000000009</v>
      </c>
      <c r="U58" s="262">
        <f>'1 уровень'!W228</f>
        <v>115.74714694849624</v>
      </c>
      <c r="V58" s="68"/>
      <c r="X58" s="588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31"/>
      <c r="CD58" s="31"/>
      <c r="CE58" s="31"/>
      <c r="CF58" s="31"/>
      <c r="CG58" s="31"/>
      <c r="CH58" s="31"/>
      <c r="CI58" s="31"/>
      <c r="CJ58" s="31"/>
      <c r="CK58" s="31"/>
      <c r="CL58" s="31"/>
      <c r="CM58" s="31"/>
      <c r="CN58" s="31"/>
      <c r="CO58" s="31"/>
      <c r="CP58" s="31"/>
      <c r="CQ58" s="31"/>
      <c r="CR58" s="31"/>
      <c r="CS58" s="31"/>
      <c r="CT58" s="31"/>
      <c r="CU58" s="31"/>
      <c r="CV58" s="31"/>
      <c r="CW58" s="31"/>
      <c r="CX58" s="31"/>
      <c r="CY58" s="31"/>
      <c r="CZ58" s="31"/>
      <c r="DA58" s="31"/>
      <c r="DB58" s="31"/>
      <c r="DC58" s="31"/>
      <c r="DD58" s="31"/>
      <c r="DE58" s="31"/>
      <c r="DF58" s="31"/>
      <c r="DG58" s="31"/>
      <c r="DH58" s="31"/>
      <c r="DI58" s="31"/>
      <c r="DJ58" s="31"/>
      <c r="DK58" s="31"/>
      <c r="DL58" s="31"/>
      <c r="DM58" s="31"/>
      <c r="DN58" s="31"/>
      <c r="DO58" s="31"/>
      <c r="DP58" s="31"/>
      <c r="DQ58" s="31"/>
      <c r="DR58" s="31"/>
      <c r="DS58" s="31"/>
      <c r="DT58" s="31"/>
      <c r="DU58" s="31"/>
      <c r="DV58" s="31"/>
      <c r="DW58" s="31"/>
      <c r="DX58" s="31"/>
      <c r="DY58" s="31"/>
      <c r="DZ58" s="31"/>
      <c r="EA58" s="31"/>
      <c r="EB58" s="31"/>
      <c r="EC58" s="31"/>
      <c r="ED58" s="31"/>
      <c r="EE58" s="31"/>
      <c r="EF58" s="31"/>
      <c r="EG58" s="31"/>
      <c r="EH58" s="31"/>
      <c r="EI58" s="31"/>
      <c r="EJ58" s="31"/>
      <c r="EK58" s="31"/>
      <c r="EL58" s="31"/>
      <c r="EM58" s="31"/>
      <c r="EN58" s="31"/>
      <c r="EO58" s="31"/>
      <c r="EP58" s="31"/>
      <c r="EQ58" s="31"/>
      <c r="ER58" s="31"/>
      <c r="ES58" s="31"/>
      <c r="ET58" s="31"/>
      <c r="EU58" s="31"/>
      <c r="EV58" s="31"/>
      <c r="EW58" s="31"/>
      <c r="EX58" s="31"/>
      <c r="EY58" s="31"/>
      <c r="EZ58" s="31"/>
      <c r="FA58" s="31"/>
      <c r="FB58" s="31"/>
      <c r="FC58" s="31"/>
      <c r="FD58" s="31"/>
      <c r="FE58" s="31"/>
      <c r="FF58" s="31"/>
      <c r="FG58" s="31"/>
      <c r="FH58" s="31"/>
      <c r="FI58" s="31"/>
      <c r="FJ58" s="31"/>
      <c r="FK58" s="31"/>
      <c r="FL58" s="31"/>
      <c r="FM58" s="31"/>
      <c r="FN58" s="31"/>
      <c r="FO58" s="31"/>
      <c r="FP58" s="31"/>
      <c r="FQ58" s="31"/>
      <c r="FR58" s="31"/>
      <c r="FS58" s="31"/>
      <c r="FT58" s="31"/>
      <c r="FU58" s="31"/>
      <c r="FV58" s="31"/>
      <c r="FW58" s="31"/>
      <c r="FX58" s="31"/>
      <c r="FY58" s="31"/>
      <c r="FZ58" s="31"/>
      <c r="GA58" s="31"/>
      <c r="GB58" s="31"/>
      <c r="GC58" s="31"/>
      <c r="GD58" s="31"/>
      <c r="GE58" s="31"/>
      <c r="GF58" s="31"/>
      <c r="GG58" s="31"/>
      <c r="GH58" s="31"/>
      <c r="GI58" s="31"/>
      <c r="GJ58" s="31"/>
      <c r="GK58" s="31"/>
      <c r="GL58" s="31"/>
      <c r="GM58" s="31"/>
      <c r="GN58" s="31"/>
      <c r="GO58" s="31"/>
    </row>
    <row r="59" spans="1:197" ht="30" x14ac:dyDescent="0.25">
      <c r="A59" s="75" t="s">
        <v>44</v>
      </c>
      <c r="B59" s="33">
        <f>'1 уровень'!D229</f>
        <v>384</v>
      </c>
      <c r="C59" s="33">
        <f>'1 уровень'!E229</f>
        <v>274</v>
      </c>
      <c r="D59" s="33">
        <f>'1 уровень'!F229</f>
        <v>281</v>
      </c>
      <c r="E59" s="100">
        <f>'1 уровень'!G229</f>
        <v>102.55474452554745</v>
      </c>
      <c r="F59" s="262">
        <f>'1 уровень'!H229</f>
        <v>1111.0932</v>
      </c>
      <c r="G59" s="262">
        <f>'1 уровень'!I229</f>
        <v>1111.0932</v>
      </c>
      <c r="H59" s="262">
        <f>'1 уровень'!J229</f>
        <v>1111.0932</v>
      </c>
      <c r="I59" s="262">
        <f>'1 уровень'!K229</f>
        <v>277.77330000000001</v>
      </c>
      <c r="J59" s="262">
        <f>'1 уровень'!L229</f>
        <v>277.77330000000001</v>
      </c>
      <c r="K59" s="262">
        <f>'1 уровень'!M229</f>
        <v>277.77330000000001</v>
      </c>
      <c r="L59" s="262">
        <f>'1 уровень'!N229</f>
        <v>277.77330000000001</v>
      </c>
      <c r="M59" s="262">
        <f>'1 уровень'!O229</f>
        <v>277.77330000000001</v>
      </c>
      <c r="N59" s="262">
        <f>'1 уровень'!P229</f>
        <v>648.94283999999993</v>
      </c>
      <c r="O59" s="262">
        <f>'1 уровень'!Q229</f>
        <v>618.34752000000003</v>
      </c>
      <c r="P59" s="262">
        <f>'1 уровень'!R229</f>
        <v>453.15962999999994</v>
      </c>
      <c r="Q59" s="262">
        <f>'1 уровень'!S229</f>
        <v>450.23427999999996</v>
      </c>
      <c r="R59" s="262">
        <f>'1 уровень'!T229</f>
        <v>-2.9253499999999804</v>
      </c>
      <c r="S59" s="262">
        <f>'1 уровень'!U229</f>
        <v>-2.5178400000000001</v>
      </c>
      <c r="T59" s="262">
        <f>'1 уровень'!V229</f>
        <v>447.71643999999998</v>
      </c>
      <c r="U59" s="262">
        <f>'1 уровень'!W229</f>
        <v>99.354454852917954</v>
      </c>
      <c r="V59" s="68"/>
      <c r="X59" s="588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31"/>
      <c r="CD59" s="31"/>
      <c r="CE59" s="31"/>
      <c r="CF59" s="31"/>
      <c r="CG59" s="31"/>
      <c r="CH59" s="31"/>
      <c r="CI59" s="31"/>
      <c r="CJ59" s="31"/>
      <c r="CK59" s="31"/>
      <c r="CL59" s="31"/>
      <c r="CM59" s="31"/>
      <c r="CN59" s="31"/>
      <c r="CO59" s="31"/>
      <c r="CP59" s="31"/>
      <c r="CQ59" s="31"/>
      <c r="CR59" s="31"/>
      <c r="CS59" s="31"/>
      <c r="CT59" s="31"/>
      <c r="CU59" s="31"/>
      <c r="CV59" s="31"/>
      <c r="CW59" s="31"/>
      <c r="CX59" s="31"/>
      <c r="CY59" s="31"/>
      <c r="CZ59" s="31"/>
      <c r="DA59" s="31"/>
      <c r="DB59" s="31"/>
      <c r="DC59" s="31"/>
      <c r="DD59" s="31"/>
      <c r="DE59" s="31"/>
      <c r="DF59" s="31"/>
      <c r="DG59" s="31"/>
      <c r="DH59" s="31"/>
      <c r="DI59" s="31"/>
      <c r="DJ59" s="31"/>
      <c r="DK59" s="31"/>
      <c r="DL59" s="31"/>
      <c r="DM59" s="31"/>
      <c r="DN59" s="31"/>
      <c r="DO59" s="31"/>
      <c r="DP59" s="31"/>
      <c r="DQ59" s="31"/>
      <c r="DR59" s="31"/>
      <c r="DS59" s="31"/>
      <c r="DT59" s="31"/>
      <c r="DU59" s="31"/>
      <c r="DV59" s="31"/>
      <c r="DW59" s="31"/>
      <c r="DX59" s="31"/>
      <c r="DY59" s="31"/>
      <c r="DZ59" s="31"/>
      <c r="EA59" s="31"/>
      <c r="EB59" s="31"/>
      <c r="EC59" s="31"/>
      <c r="ED59" s="31"/>
      <c r="EE59" s="31"/>
      <c r="EF59" s="31"/>
      <c r="EG59" s="31"/>
      <c r="EH59" s="31"/>
      <c r="EI59" s="31"/>
      <c r="EJ59" s="31"/>
      <c r="EK59" s="31"/>
      <c r="EL59" s="31"/>
      <c r="EM59" s="31"/>
      <c r="EN59" s="31"/>
      <c r="EO59" s="31"/>
      <c r="EP59" s="31"/>
      <c r="EQ59" s="31"/>
      <c r="ER59" s="31"/>
      <c r="ES59" s="31"/>
      <c r="ET59" s="31"/>
      <c r="EU59" s="31"/>
      <c r="EV59" s="31"/>
      <c r="EW59" s="31"/>
      <c r="EX59" s="31"/>
      <c r="EY59" s="31"/>
      <c r="EZ59" s="31"/>
      <c r="FA59" s="31"/>
      <c r="FB59" s="31"/>
      <c r="FC59" s="31"/>
      <c r="FD59" s="31"/>
      <c r="FE59" s="31"/>
      <c r="FF59" s="31"/>
      <c r="FG59" s="31"/>
      <c r="FH59" s="31"/>
      <c r="FI59" s="31"/>
      <c r="FJ59" s="31"/>
      <c r="FK59" s="31"/>
      <c r="FL59" s="31"/>
      <c r="FM59" s="31"/>
      <c r="FN59" s="31"/>
      <c r="FO59" s="31"/>
      <c r="FP59" s="31"/>
      <c r="FQ59" s="31"/>
      <c r="FR59" s="31"/>
      <c r="FS59" s="31"/>
      <c r="FT59" s="31"/>
      <c r="FU59" s="31"/>
      <c r="FV59" s="31"/>
      <c r="FW59" s="31"/>
      <c r="FX59" s="31"/>
      <c r="FY59" s="31"/>
      <c r="FZ59" s="31"/>
      <c r="GA59" s="31"/>
      <c r="GB59" s="31"/>
      <c r="GC59" s="31"/>
      <c r="GD59" s="31"/>
      <c r="GE59" s="31"/>
      <c r="GF59" s="31"/>
      <c r="GG59" s="31"/>
      <c r="GH59" s="31"/>
      <c r="GI59" s="31"/>
      <c r="GJ59" s="31"/>
      <c r="GK59" s="31"/>
      <c r="GL59" s="31"/>
      <c r="GM59" s="31"/>
      <c r="GN59" s="31"/>
      <c r="GO59" s="31"/>
    </row>
    <row r="60" spans="1:197" ht="30" x14ac:dyDescent="0.25">
      <c r="A60" s="75" t="s">
        <v>64</v>
      </c>
      <c r="B60" s="33">
        <f>'1 уровень'!D230</f>
        <v>42</v>
      </c>
      <c r="C60" s="33">
        <f>'1 уровень'!E230</f>
        <v>30</v>
      </c>
      <c r="D60" s="33">
        <f>'1 уровень'!F230</f>
        <v>29</v>
      </c>
      <c r="E60" s="100">
        <f>'1 уровень'!G230</f>
        <v>96.666666666666671</v>
      </c>
      <c r="F60" s="262">
        <f>'1 уровень'!H230</f>
        <v>481.85474999999997</v>
      </c>
      <c r="G60" s="262">
        <f>'1 уровень'!I230</f>
        <v>481.85474999999997</v>
      </c>
      <c r="H60" s="262">
        <f>'1 уровень'!J230</f>
        <v>481.85474999999997</v>
      </c>
      <c r="I60" s="262">
        <f>'1 уровень'!K230</f>
        <v>120.46368749999999</v>
      </c>
      <c r="J60" s="262">
        <f>'1 уровень'!L230</f>
        <v>120.46368749999999</v>
      </c>
      <c r="K60" s="262">
        <f>'1 уровень'!M230</f>
        <v>120.46368749999999</v>
      </c>
      <c r="L60" s="262">
        <f>'1 уровень'!N230</f>
        <v>120.46368749999999</v>
      </c>
      <c r="M60" s="262">
        <f>'1 уровень'!O230</f>
        <v>120.46368749999999</v>
      </c>
      <c r="N60" s="262">
        <f>'1 уровень'!P230</f>
        <v>282.68811999999997</v>
      </c>
      <c r="O60" s="262">
        <f>'1 уровень'!Q230</f>
        <v>269.83865999999995</v>
      </c>
      <c r="P60" s="262">
        <f>'1 уровень'!R230</f>
        <v>197.29275041666665</v>
      </c>
      <c r="Q60" s="262">
        <f>'1 уровень'!S230</f>
        <v>185.28100000000001</v>
      </c>
      <c r="R60" s="262">
        <f>'1 уровень'!T230</f>
        <v>-12.011750416666644</v>
      </c>
      <c r="S60" s="262">
        <f>'1 уровень'!U230</f>
        <v>0</v>
      </c>
      <c r="T60" s="262">
        <f>'1 уровень'!V230</f>
        <v>185.28100000000001</v>
      </c>
      <c r="U60" s="262">
        <f>'1 уровень'!W230</f>
        <v>93.911712218873333</v>
      </c>
      <c r="V60" s="68"/>
      <c r="X60" s="588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31"/>
      <c r="CD60" s="31"/>
      <c r="CE60" s="31"/>
      <c r="CF60" s="31"/>
      <c r="CG60" s="31"/>
      <c r="CH60" s="31"/>
      <c r="CI60" s="31"/>
      <c r="CJ60" s="31"/>
      <c r="CK60" s="31"/>
      <c r="CL60" s="31"/>
      <c r="CM60" s="31"/>
      <c r="CN60" s="31"/>
      <c r="CO60" s="31"/>
      <c r="CP60" s="31"/>
      <c r="CQ60" s="31"/>
      <c r="CR60" s="31"/>
      <c r="CS60" s="31"/>
      <c r="CT60" s="31"/>
      <c r="CU60" s="31"/>
      <c r="CV60" s="31"/>
      <c r="CW60" s="31"/>
      <c r="CX60" s="31"/>
      <c r="CY60" s="31"/>
      <c r="CZ60" s="31"/>
      <c r="DA60" s="31"/>
      <c r="DB60" s="31"/>
      <c r="DC60" s="31"/>
      <c r="DD60" s="31"/>
      <c r="DE60" s="31"/>
      <c r="DF60" s="31"/>
      <c r="DG60" s="31"/>
      <c r="DH60" s="31"/>
      <c r="DI60" s="31"/>
      <c r="DJ60" s="31"/>
      <c r="DK60" s="31"/>
      <c r="DL60" s="31"/>
      <c r="DM60" s="31"/>
      <c r="DN60" s="31"/>
      <c r="DO60" s="31"/>
      <c r="DP60" s="31"/>
      <c r="DQ60" s="31"/>
      <c r="DR60" s="31"/>
      <c r="DS60" s="31"/>
      <c r="DT60" s="31"/>
      <c r="DU60" s="31"/>
      <c r="DV60" s="31"/>
      <c r="DW60" s="31"/>
      <c r="DX60" s="31"/>
      <c r="DY60" s="31"/>
      <c r="DZ60" s="31"/>
      <c r="EA60" s="31"/>
      <c r="EB60" s="31"/>
      <c r="EC60" s="31"/>
      <c r="ED60" s="31"/>
      <c r="EE60" s="31"/>
      <c r="EF60" s="31"/>
      <c r="EG60" s="31"/>
      <c r="EH60" s="31"/>
      <c r="EI60" s="31"/>
      <c r="EJ60" s="31"/>
      <c r="EK60" s="31"/>
      <c r="EL60" s="31"/>
      <c r="EM60" s="31"/>
      <c r="EN60" s="31"/>
      <c r="EO60" s="31"/>
      <c r="EP60" s="31"/>
      <c r="EQ60" s="31"/>
      <c r="ER60" s="31"/>
      <c r="ES60" s="31"/>
      <c r="ET60" s="31"/>
      <c r="EU60" s="31"/>
      <c r="EV60" s="31"/>
      <c r="EW60" s="31"/>
      <c r="EX60" s="31"/>
      <c r="EY60" s="31"/>
      <c r="EZ60" s="31"/>
      <c r="FA60" s="31"/>
      <c r="FB60" s="31"/>
      <c r="FC60" s="31"/>
      <c r="FD60" s="31"/>
      <c r="FE60" s="31"/>
      <c r="FF60" s="31"/>
      <c r="FG60" s="31"/>
      <c r="FH60" s="31"/>
      <c r="FI60" s="31"/>
      <c r="FJ60" s="31"/>
      <c r="FK60" s="31"/>
      <c r="FL60" s="31"/>
      <c r="FM60" s="31"/>
      <c r="FN60" s="31"/>
      <c r="FO60" s="31"/>
      <c r="FP60" s="31"/>
      <c r="FQ60" s="31"/>
      <c r="FR60" s="31"/>
      <c r="FS60" s="31"/>
      <c r="FT60" s="31"/>
      <c r="FU60" s="31"/>
      <c r="FV60" s="31"/>
      <c r="FW60" s="31"/>
      <c r="FX60" s="31"/>
      <c r="FY60" s="31"/>
      <c r="FZ60" s="31"/>
      <c r="GA60" s="31"/>
      <c r="GB60" s="31"/>
      <c r="GC60" s="31"/>
      <c r="GD60" s="31"/>
      <c r="GE60" s="31"/>
      <c r="GF60" s="31"/>
      <c r="GG60" s="31"/>
      <c r="GH60" s="31"/>
      <c r="GI60" s="31"/>
      <c r="GJ60" s="31"/>
      <c r="GK60" s="31"/>
      <c r="GL60" s="31"/>
      <c r="GM60" s="31"/>
      <c r="GN60" s="31"/>
      <c r="GO60" s="31"/>
    </row>
    <row r="61" spans="1:197" s="31" customFormat="1" ht="30" x14ac:dyDescent="0.25">
      <c r="A61" s="75" t="s">
        <v>65</v>
      </c>
      <c r="B61" s="44">
        <f>'1 уровень'!D231</f>
        <v>61</v>
      </c>
      <c r="C61" s="44">
        <f>'1 уровень'!E231</f>
        <v>44</v>
      </c>
      <c r="D61" s="44">
        <f>'1 уровень'!F231</f>
        <v>46</v>
      </c>
      <c r="E61" s="106">
        <f>'1 уровень'!G231</f>
        <v>104.54545454545455</v>
      </c>
      <c r="F61" s="257">
        <f>'1 уровень'!H231</f>
        <v>700.29557</v>
      </c>
      <c r="G61" s="257">
        <f>'1 уровень'!I231</f>
        <v>700.29557</v>
      </c>
      <c r="H61" s="257">
        <f>'1 уровень'!J231</f>
        <v>700.29557</v>
      </c>
      <c r="I61" s="257">
        <f>'1 уровень'!K231</f>
        <v>175.0738925</v>
      </c>
      <c r="J61" s="257">
        <f>'1 уровень'!L231</f>
        <v>175.0738925</v>
      </c>
      <c r="K61" s="257">
        <f>'1 уровень'!M231</f>
        <v>175.0738925</v>
      </c>
      <c r="L61" s="257">
        <f>'1 уровень'!N231</f>
        <v>175.0738925</v>
      </c>
      <c r="M61" s="257">
        <f>'1 уровень'!O231</f>
        <v>175.0738925</v>
      </c>
      <c r="N61" s="257">
        <f>'1 уровень'!P231</f>
        <v>411.18271999999996</v>
      </c>
      <c r="O61" s="257">
        <f>'1 уровень'!Q231</f>
        <v>391.90852999999998</v>
      </c>
      <c r="P61" s="257">
        <f>'1 уровень'!R231</f>
        <v>286.70357625000003</v>
      </c>
      <c r="Q61" s="257">
        <f>'1 уровень'!S231</f>
        <v>293.89400000000001</v>
      </c>
      <c r="R61" s="257">
        <f>'1 уровень'!T231</f>
        <v>7.1904237499999795</v>
      </c>
      <c r="S61" s="257">
        <f>'1 уровень'!U231</f>
        <v>0</v>
      </c>
      <c r="T61" s="257">
        <f>'1 уровень'!V231</f>
        <v>293.89400000000001</v>
      </c>
      <c r="U61" s="257">
        <f>'1 уровень'!W231</f>
        <v>102.5079644432932</v>
      </c>
      <c r="V61" s="68"/>
      <c r="W61" s="244"/>
      <c r="X61" s="588"/>
    </row>
    <row r="62" spans="1:197" ht="30" x14ac:dyDescent="0.25">
      <c r="A62" s="207" t="s">
        <v>66</v>
      </c>
      <c r="B62" s="205">
        <f>'1 уровень'!D232</f>
        <v>3806</v>
      </c>
      <c r="C62" s="205">
        <f>'1 уровень'!E232</f>
        <v>2718</v>
      </c>
      <c r="D62" s="205">
        <f>'1 уровень'!F232</f>
        <v>1572</v>
      </c>
      <c r="E62" s="206">
        <f>'1 уровень'!G232</f>
        <v>57.836644591611474</v>
      </c>
      <c r="F62" s="261">
        <f>'1 уровень'!H232</f>
        <v>14143.317999999999</v>
      </c>
      <c r="G62" s="261">
        <f>'1 уровень'!I232</f>
        <v>14143.317999999999</v>
      </c>
      <c r="H62" s="261">
        <f>'1 уровень'!J232</f>
        <v>14143.317999999999</v>
      </c>
      <c r="I62" s="261">
        <f>'1 уровень'!K232</f>
        <v>3535.8294999999998</v>
      </c>
      <c r="J62" s="261">
        <f>'1 уровень'!L232</f>
        <v>3535.8294999999998</v>
      </c>
      <c r="K62" s="261">
        <f>'1 уровень'!M232</f>
        <v>3535.8294999999998</v>
      </c>
      <c r="L62" s="261">
        <f>'1 уровень'!N232</f>
        <v>3535.8294999999998</v>
      </c>
      <c r="M62" s="261">
        <f>'1 уровень'!O232</f>
        <v>3535.8294999999998</v>
      </c>
      <c r="N62" s="261">
        <f>'1 уровень'!P232</f>
        <v>8250.2688399999988</v>
      </c>
      <c r="O62" s="261">
        <f>'1 уровень'!Q232</f>
        <v>7857.5857599999999</v>
      </c>
      <c r="P62" s="261">
        <f>'1 уровень'!R232</f>
        <v>5762.1548099999991</v>
      </c>
      <c r="Q62" s="261">
        <f>'1 уровень'!S232</f>
        <v>2184.50369</v>
      </c>
      <c r="R62" s="261">
        <f>'1 уровень'!T232</f>
        <v>-3577.6511199999986</v>
      </c>
      <c r="S62" s="261">
        <f>'1 уровень'!U232</f>
        <v>-85.618880000000004</v>
      </c>
      <c r="T62" s="261">
        <f>'1 уровень'!V232</f>
        <v>2098.88481</v>
      </c>
      <c r="U62" s="261">
        <f>'1 уровень'!W232</f>
        <v>37.911228733543872</v>
      </c>
      <c r="V62" s="68"/>
      <c r="X62" s="588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/>
      <c r="CR62" s="31"/>
      <c r="CS62" s="31"/>
      <c r="CT62" s="31"/>
      <c r="CU62" s="31"/>
      <c r="CV62" s="31"/>
      <c r="CW62" s="31"/>
      <c r="CX62" s="31"/>
      <c r="CY62" s="31"/>
      <c r="CZ62" s="31"/>
      <c r="DA62" s="31"/>
      <c r="DB62" s="31"/>
      <c r="DC62" s="31"/>
      <c r="DD62" s="31"/>
      <c r="DE62" s="31"/>
      <c r="DF62" s="31"/>
      <c r="DG62" s="31"/>
      <c r="DH62" s="31"/>
      <c r="DI62" s="31"/>
      <c r="DJ62" s="31"/>
      <c r="DK62" s="31"/>
      <c r="DL62" s="31"/>
      <c r="DM62" s="31"/>
      <c r="DN62" s="31"/>
      <c r="DO62" s="31"/>
      <c r="DP62" s="31"/>
      <c r="DQ62" s="31"/>
      <c r="DR62" s="31"/>
      <c r="DS62" s="31"/>
      <c r="DT62" s="31"/>
      <c r="DU62" s="31"/>
      <c r="DV62" s="31"/>
      <c r="DW62" s="31"/>
      <c r="DX62" s="31"/>
      <c r="DY62" s="31"/>
      <c r="DZ62" s="31"/>
      <c r="EA62" s="31"/>
      <c r="EB62" s="31"/>
      <c r="EC62" s="31"/>
      <c r="ED62" s="31"/>
      <c r="EE62" s="31"/>
      <c r="EF62" s="31"/>
      <c r="EG62" s="31"/>
      <c r="EH62" s="31"/>
      <c r="EI62" s="31"/>
      <c r="EJ62" s="31"/>
      <c r="EK62" s="31"/>
      <c r="EL62" s="31"/>
      <c r="EM62" s="31"/>
      <c r="EN62" s="31"/>
      <c r="EO62" s="31"/>
      <c r="EP62" s="31"/>
      <c r="EQ62" s="31"/>
      <c r="ER62" s="31"/>
      <c r="ES62" s="31"/>
      <c r="ET62" s="31"/>
      <c r="EU62" s="31"/>
      <c r="EV62" s="31"/>
      <c r="EW62" s="31"/>
      <c r="EX62" s="31"/>
      <c r="EY62" s="31"/>
      <c r="EZ62" s="31"/>
      <c r="FA62" s="31"/>
      <c r="FB62" s="31"/>
      <c r="FC62" s="31"/>
      <c r="FD62" s="31"/>
      <c r="FE62" s="31"/>
      <c r="FF62" s="31"/>
      <c r="FG62" s="31"/>
      <c r="FH62" s="31"/>
      <c r="FI62" s="31"/>
      <c r="FJ62" s="31"/>
      <c r="FK62" s="31"/>
      <c r="FL62" s="31"/>
      <c r="FM62" s="31"/>
      <c r="FN62" s="31"/>
      <c r="FO62" s="31"/>
      <c r="FP62" s="31"/>
      <c r="FQ62" s="31"/>
      <c r="FR62" s="31"/>
      <c r="FS62" s="31"/>
      <c r="FT62" s="31"/>
      <c r="FU62" s="31"/>
      <c r="FV62" s="31"/>
      <c r="FW62" s="31"/>
      <c r="FX62" s="31"/>
      <c r="FY62" s="31"/>
      <c r="FZ62" s="31"/>
      <c r="GA62" s="31"/>
      <c r="GB62" s="31"/>
      <c r="GC62" s="31"/>
      <c r="GD62" s="31"/>
      <c r="GE62" s="31"/>
      <c r="GF62" s="31"/>
      <c r="GG62" s="31"/>
      <c r="GH62" s="31"/>
      <c r="GI62" s="31"/>
      <c r="GJ62" s="31"/>
      <c r="GK62" s="31"/>
      <c r="GL62" s="31"/>
      <c r="GM62" s="31"/>
      <c r="GN62" s="31"/>
      <c r="GO62" s="31"/>
    </row>
    <row r="63" spans="1:197" ht="30" x14ac:dyDescent="0.25">
      <c r="A63" s="75" t="s">
        <v>62</v>
      </c>
      <c r="B63" s="33">
        <f>'1 уровень'!D233</f>
        <v>667</v>
      </c>
      <c r="C63" s="33">
        <f>'1 уровень'!E233</f>
        <v>476</v>
      </c>
      <c r="D63" s="33">
        <f>'1 уровень'!F233</f>
        <v>450</v>
      </c>
      <c r="E63" s="100">
        <f>'1 уровень'!G233</f>
        <v>94.537815126050418</v>
      </c>
      <c r="F63" s="262">
        <f>'1 уровень'!H233</f>
        <v>1452</v>
      </c>
      <c r="G63" s="262">
        <f>'1 уровень'!I233</f>
        <v>1452</v>
      </c>
      <c r="H63" s="262">
        <f>'1 уровень'!J233</f>
        <v>1452</v>
      </c>
      <c r="I63" s="262">
        <f>'1 уровень'!K233</f>
        <v>363</v>
      </c>
      <c r="J63" s="262">
        <f>'1 уровень'!L233</f>
        <v>363</v>
      </c>
      <c r="K63" s="262">
        <f>'1 уровень'!M233</f>
        <v>363</v>
      </c>
      <c r="L63" s="262">
        <f>'1 уровень'!N233</f>
        <v>363</v>
      </c>
      <c r="M63" s="262">
        <f>'1 уровень'!O233</f>
        <v>363</v>
      </c>
      <c r="N63" s="262">
        <f>'1 уровень'!P233</f>
        <v>846.35059999999999</v>
      </c>
      <c r="O63" s="262">
        <f>'1 уровень'!Q233</f>
        <v>806.42059999999992</v>
      </c>
      <c r="P63" s="262">
        <f>'1 уровень'!R233</f>
        <v>591.36529999999993</v>
      </c>
      <c r="Q63" s="262">
        <f>'1 уровень'!S233</f>
        <v>554.76844999999992</v>
      </c>
      <c r="R63" s="262">
        <f>'1 уровень'!T233</f>
        <v>-36.596850000000018</v>
      </c>
      <c r="S63" s="262">
        <f>'1 уровень'!U233</f>
        <v>0</v>
      </c>
      <c r="T63" s="262">
        <f>'1 уровень'!V233</f>
        <v>554.76844999999992</v>
      </c>
      <c r="U63" s="262">
        <f>'1 уровень'!W233</f>
        <v>93.81146475790851</v>
      </c>
      <c r="V63" s="68"/>
      <c r="X63" s="588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31"/>
      <c r="CD63" s="31"/>
      <c r="CE63" s="31"/>
      <c r="CF63" s="31"/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/>
      <c r="CR63" s="31"/>
      <c r="CS63" s="31"/>
      <c r="CT63" s="31"/>
      <c r="CU63" s="31"/>
      <c r="CV63" s="31"/>
      <c r="CW63" s="31"/>
      <c r="CX63" s="31"/>
      <c r="CY63" s="31"/>
      <c r="CZ63" s="31"/>
      <c r="DA63" s="31"/>
      <c r="DB63" s="31"/>
      <c r="DC63" s="31"/>
      <c r="DD63" s="31"/>
      <c r="DE63" s="31"/>
      <c r="DF63" s="31"/>
      <c r="DG63" s="31"/>
      <c r="DH63" s="31"/>
      <c r="DI63" s="31"/>
      <c r="DJ63" s="31"/>
      <c r="DK63" s="31"/>
      <c r="DL63" s="31"/>
      <c r="DM63" s="31"/>
      <c r="DN63" s="31"/>
      <c r="DO63" s="31"/>
      <c r="DP63" s="31"/>
      <c r="DQ63" s="31"/>
      <c r="DR63" s="31"/>
      <c r="DS63" s="31"/>
      <c r="DT63" s="31"/>
      <c r="DU63" s="31"/>
      <c r="DV63" s="31"/>
      <c r="DW63" s="31"/>
      <c r="DX63" s="31"/>
      <c r="DY63" s="31"/>
      <c r="DZ63" s="31"/>
      <c r="EA63" s="31"/>
      <c r="EB63" s="31"/>
      <c r="EC63" s="31"/>
      <c r="ED63" s="31"/>
      <c r="EE63" s="31"/>
      <c r="EF63" s="31"/>
      <c r="EG63" s="31"/>
      <c r="EH63" s="31"/>
      <c r="EI63" s="31"/>
      <c r="EJ63" s="31"/>
      <c r="EK63" s="31"/>
      <c r="EL63" s="31"/>
      <c r="EM63" s="31"/>
      <c r="EN63" s="31"/>
      <c r="EO63" s="31"/>
      <c r="EP63" s="31"/>
      <c r="EQ63" s="31"/>
      <c r="ER63" s="31"/>
      <c r="ES63" s="31"/>
      <c r="ET63" s="31"/>
      <c r="EU63" s="31"/>
      <c r="EV63" s="31"/>
      <c r="EW63" s="31"/>
      <c r="EX63" s="31"/>
      <c r="EY63" s="31"/>
      <c r="EZ63" s="31"/>
      <c r="FA63" s="31"/>
      <c r="FB63" s="31"/>
      <c r="FC63" s="31"/>
      <c r="FD63" s="31"/>
      <c r="FE63" s="31"/>
      <c r="FF63" s="31"/>
      <c r="FG63" s="31"/>
      <c r="FH63" s="31"/>
      <c r="FI63" s="31"/>
      <c r="FJ63" s="31"/>
      <c r="FK63" s="31"/>
      <c r="FL63" s="31"/>
      <c r="FM63" s="31"/>
      <c r="FN63" s="31"/>
      <c r="FO63" s="31"/>
      <c r="FP63" s="31"/>
      <c r="FQ63" s="31"/>
      <c r="FR63" s="31"/>
      <c r="FS63" s="31"/>
      <c r="FT63" s="31"/>
      <c r="FU63" s="31"/>
      <c r="FV63" s="31"/>
      <c r="FW63" s="31"/>
      <c r="FX63" s="31"/>
      <c r="FY63" s="31"/>
      <c r="FZ63" s="31"/>
      <c r="GA63" s="31"/>
      <c r="GB63" s="31"/>
      <c r="GC63" s="31"/>
      <c r="GD63" s="31"/>
      <c r="GE63" s="31"/>
      <c r="GF63" s="31"/>
      <c r="GG63" s="31"/>
      <c r="GH63" s="31"/>
      <c r="GI63" s="31"/>
      <c r="GJ63" s="31"/>
      <c r="GK63" s="31"/>
      <c r="GL63" s="31"/>
      <c r="GM63" s="31"/>
      <c r="GN63" s="31"/>
      <c r="GO63" s="31"/>
    </row>
    <row r="64" spans="1:197" ht="45" x14ac:dyDescent="0.25">
      <c r="A64" s="75" t="s">
        <v>89</v>
      </c>
      <c r="B64" s="33">
        <f>'1 уровень'!D234</f>
        <v>0</v>
      </c>
      <c r="C64" s="33">
        <f>'1 уровень'!E234</f>
        <v>0</v>
      </c>
      <c r="D64" s="33">
        <f>'1 уровень'!F234</f>
        <v>0</v>
      </c>
      <c r="E64" s="100">
        <f>'1 уровень'!G234</f>
        <v>0</v>
      </c>
      <c r="F64" s="262">
        <f>'1 уровень'!H234</f>
        <v>0</v>
      </c>
      <c r="G64" s="262">
        <f>'1 уровень'!I234</f>
        <v>0</v>
      </c>
      <c r="H64" s="262">
        <f>'1 уровень'!J234</f>
        <v>0</v>
      </c>
      <c r="I64" s="262">
        <f>'1 уровень'!K234</f>
        <v>0</v>
      </c>
      <c r="J64" s="262">
        <f>'1 уровень'!L234</f>
        <v>0</v>
      </c>
      <c r="K64" s="262">
        <f>'1 уровень'!M234</f>
        <v>0</v>
      </c>
      <c r="L64" s="262">
        <f>'1 уровень'!N234</f>
        <v>0</v>
      </c>
      <c r="M64" s="262">
        <f>'1 уровень'!O234</f>
        <v>0</v>
      </c>
      <c r="N64" s="262">
        <f>'1 уровень'!P234</f>
        <v>0</v>
      </c>
      <c r="O64" s="262">
        <f>'1 уровень'!Q234</f>
        <v>0</v>
      </c>
      <c r="P64" s="262">
        <f>'1 уровень'!R234</f>
        <v>0</v>
      </c>
      <c r="Q64" s="262">
        <f>'1 уровень'!S234</f>
        <v>0</v>
      </c>
      <c r="R64" s="262">
        <f>'1 уровень'!T234</f>
        <v>0</v>
      </c>
      <c r="S64" s="262">
        <f>'1 уровень'!U234</f>
        <v>0</v>
      </c>
      <c r="T64" s="262">
        <f>'1 уровень'!V234</f>
        <v>0</v>
      </c>
      <c r="U64" s="262">
        <f>'1 уровень'!W234</f>
        <v>0</v>
      </c>
      <c r="V64" s="68"/>
      <c r="X64" s="588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  <c r="BM64" s="31"/>
      <c r="BN64" s="31"/>
      <c r="BO64" s="31"/>
      <c r="BP64" s="31"/>
      <c r="BQ64" s="31"/>
      <c r="BR64" s="31"/>
      <c r="BS64" s="31"/>
      <c r="BT64" s="31"/>
      <c r="BU64" s="31"/>
      <c r="BV64" s="31"/>
      <c r="BW64" s="31"/>
      <c r="BX64" s="31"/>
      <c r="BY64" s="31"/>
      <c r="BZ64" s="31"/>
      <c r="CA64" s="31"/>
      <c r="CB64" s="31"/>
      <c r="CC64" s="31"/>
      <c r="CD64" s="31"/>
      <c r="CE64" s="31"/>
      <c r="CF64" s="31"/>
      <c r="CG64" s="31"/>
      <c r="CH64" s="31"/>
      <c r="CI64" s="31"/>
      <c r="CJ64" s="31"/>
      <c r="CK64" s="31"/>
      <c r="CL64" s="31"/>
      <c r="CM64" s="31"/>
      <c r="CN64" s="31"/>
      <c r="CO64" s="31"/>
      <c r="CP64" s="31"/>
      <c r="CQ64" s="31"/>
      <c r="CR64" s="31"/>
      <c r="CS64" s="31"/>
      <c r="CT64" s="31"/>
      <c r="CU64" s="31"/>
      <c r="CV64" s="31"/>
      <c r="CW64" s="31"/>
      <c r="CX64" s="31"/>
      <c r="CY64" s="31"/>
      <c r="CZ64" s="31"/>
      <c r="DA64" s="31"/>
      <c r="DB64" s="31"/>
      <c r="DC64" s="31"/>
      <c r="DD64" s="31"/>
      <c r="DE64" s="31"/>
      <c r="DF64" s="31"/>
      <c r="DG64" s="31"/>
      <c r="DH64" s="31"/>
      <c r="DI64" s="31"/>
      <c r="DJ64" s="31"/>
      <c r="DK64" s="31"/>
      <c r="DL64" s="31"/>
      <c r="DM64" s="31"/>
      <c r="DN64" s="31"/>
      <c r="DO64" s="31"/>
      <c r="DP64" s="31"/>
      <c r="DQ64" s="31"/>
      <c r="DR64" s="31"/>
      <c r="DS64" s="31"/>
      <c r="DT64" s="31"/>
      <c r="DU64" s="31"/>
      <c r="DV64" s="31"/>
      <c r="DW64" s="31"/>
      <c r="DX64" s="31"/>
      <c r="DY64" s="31"/>
      <c r="DZ64" s="31"/>
      <c r="EA64" s="31"/>
      <c r="EB64" s="31"/>
      <c r="EC64" s="31"/>
      <c r="ED64" s="31"/>
      <c r="EE64" s="31"/>
      <c r="EF64" s="31"/>
      <c r="EG64" s="31"/>
      <c r="EH64" s="31"/>
      <c r="EI64" s="31"/>
      <c r="EJ64" s="31"/>
      <c r="EK64" s="31"/>
      <c r="EL64" s="31"/>
      <c r="EM64" s="31"/>
      <c r="EN64" s="31"/>
      <c r="EO64" s="31"/>
      <c r="EP64" s="31"/>
      <c r="EQ64" s="31"/>
      <c r="ER64" s="31"/>
      <c r="ES64" s="31"/>
      <c r="ET64" s="31"/>
      <c r="EU64" s="31"/>
      <c r="EV64" s="31"/>
      <c r="EW64" s="31"/>
      <c r="EX64" s="31"/>
      <c r="EY64" s="31"/>
      <c r="EZ64" s="31"/>
      <c r="FA64" s="31"/>
      <c r="FB64" s="31"/>
      <c r="FC64" s="31"/>
      <c r="FD64" s="31"/>
      <c r="FE64" s="31"/>
      <c r="FF64" s="31"/>
      <c r="FG64" s="31"/>
      <c r="FH64" s="31"/>
      <c r="FI64" s="31"/>
      <c r="FJ64" s="31"/>
      <c r="FK64" s="31"/>
      <c r="FL64" s="31"/>
      <c r="FM64" s="31"/>
      <c r="FN64" s="31"/>
      <c r="FO64" s="31"/>
      <c r="FP64" s="31"/>
      <c r="FQ64" s="31"/>
      <c r="FR64" s="31"/>
      <c r="FS64" s="31"/>
      <c r="FT64" s="31"/>
      <c r="FU64" s="31"/>
      <c r="FV64" s="31"/>
      <c r="FW64" s="31"/>
      <c r="FX64" s="31"/>
      <c r="FY64" s="31"/>
      <c r="FZ64" s="31"/>
      <c r="GA64" s="31"/>
      <c r="GB64" s="31"/>
      <c r="GC64" s="31"/>
      <c r="GD64" s="31"/>
      <c r="GE64" s="31"/>
      <c r="GF64" s="31"/>
      <c r="GG64" s="31"/>
      <c r="GH64" s="31"/>
      <c r="GI64" s="31"/>
      <c r="GJ64" s="31"/>
      <c r="GK64" s="31"/>
      <c r="GL64" s="31"/>
      <c r="GM64" s="31"/>
      <c r="GN64" s="31"/>
      <c r="GO64" s="31"/>
    </row>
    <row r="65" spans="1:197" ht="60" x14ac:dyDescent="0.25">
      <c r="A65" s="75" t="s">
        <v>45</v>
      </c>
      <c r="B65" s="33">
        <f>'1 уровень'!D235</f>
        <v>2278</v>
      </c>
      <c r="C65" s="33">
        <f>'1 уровень'!E235</f>
        <v>1627</v>
      </c>
      <c r="D65" s="33">
        <f>'1 уровень'!F235</f>
        <v>738</v>
      </c>
      <c r="E65" s="100">
        <f>'1 уровень'!G235</f>
        <v>45.359557467732017</v>
      </c>
      <c r="F65" s="262">
        <f>'1 уровень'!H235</f>
        <v>10666.15</v>
      </c>
      <c r="G65" s="262">
        <f>'1 уровень'!I235</f>
        <v>10666.15</v>
      </c>
      <c r="H65" s="262">
        <f>'1 уровень'!J235</f>
        <v>10666.15</v>
      </c>
      <c r="I65" s="262">
        <f>'1 уровень'!K235</f>
        <v>2666.5374999999999</v>
      </c>
      <c r="J65" s="262">
        <f>'1 уровень'!L235</f>
        <v>2666.5374999999999</v>
      </c>
      <c r="K65" s="262">
        <f>'1 уровень'!M235</f>
        <v>2666.5374999999999</v>
      </c>
      <c r="L65" s="262">
        <f>'1 уровень'!N235</f>
        <v>2666.5374999999999</v>
      </c>
      <c r="M65" s="262">
        <f>'1 уровень'!O235</f>
        <v>2666.5374999999999</v>
      </c>
      <c r="N65" s="262">
        <f>'1 уровень'!P235</f>
        <v>6222.7879999999996</v>
      </c>
      <c r="O65" s="262">
        <f>'1 уровень'!Q235</f>
        <v>5926.2169999999996</v>
      </c>
      <c r="P65" s="262">
        <f>'1 уровень'!R235</f>
        <v>4345.8057499999986</v>
      </c>
      <c r="Q65" s="262">
        <f>'1 уровень'!S235</f>
        <v>1221.8797599999998</v>
      </c>
      <c r="R65" s="262">
        <f>'1 уровень'!T235</f>
        <v>-3123.9259899999988</v>
      </c>
      <c r="S65" s="262">
        <f>'1 уровень'!U235</f>
        <v>-85.618880000000004</v>
      </c>
      <c r="T65" s="262">
        <f>'1 уровень'!V235</f>
        <v>1136.2608799999998</v>
      </c>
      <c r="U65" s="262">
        <f>'1 уровень'!W235</f>
        <v>28.116299491757086</v>
      </c>
      <c r="V65" s="68"/>
      <c r="X65" s="588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  <c r="BM65" s="31"/>
      <c r="BN65" s="31"/>
      <c r="BO65" s="31"/>
      <c r="BP65" s="31"/>
      <c r="BQ65" s="31"/>
      <c r="BR65" s="31"/>
      <c r="BS65" s="31"/>
      <c r="BT65" s="31"/>
      <c r="BU65" s="31"/>
      <c r="BV65" s="31"/>
      <c r="BW65" s="31"/>
      <c r="BX65" s="31"/>
      <c r="BY65" s="31"/>
      <c r="BZ65" s="31"/>
      <c r="CA65" s="31"/>
      <c r="CB65" s="31"/>
      <c r="CC65" s="31"/>
      <c r="CD65" s="31"/>
      <c r="CE65" s="31"/>
      <c r="CF65" s="31"/>
      <c r="CG65" s="31"/>
      <c r="CH65" s="31"/>
      <c r="CI65" s="31"/>
      <c r="CJ65" s="31"/>
      <c r="CK65" s="31"/>
      <c r="CL65" s="31"/>
      <c r="CM65" s="31"/>
      <c r="CN65" s="31"/>
      <c r="CO65" s="31"/>
      <c r="CP65" s="31"/>
      <c r="CQ65" s="31"/>
      <c r="CR65" s="31"/>
      <c r="CS65" s="31"/>
      <c r="CT65" s="31"/>
      <c r="CU65" s="31"/>
      <c r="CV65" s="31"/>
      <c r="CW65" s="31"/>
      <c r="CX65" s="31"/>
      <c r="CY65" s="31"/>
      <c r="CZ65" s="31"/>
      <c r="DA65" s="31"/>
      <c r="DB65" s="31"/>
      <c r="DC65" s="31"/>
      <c r="DD65" s="31"/>
      <c r="DE65" s="31"/>
      <c r="DF65" s="31"/>
      <c r="DG65" s="31"/>
      <c r="DH65" s="31"/>
      <c r="DI65" s="31"/>
      <c r="DJ65" s="31"/>
      <c r="DK65" s="31"/>
      <c r="DL65" s="31"/>
      <c r="DM65" s="31"/>
      <c r="DN65" s="31"/>
      <c r="DO65" s="31"/>
      <c r="DP65" s="31"/>
      <c r="DQ65" s="31"/>
      <c r="DR65" s="31"/>
      <c r="DS65" s="31"/>
      <c r="DT65" s="31"/>
      <c r="DU65" s="31"/>
      <c r="DV65" s="31"/>
      <c r="DW65" s="31"/>
      <c r="DX65" s="31"/>
      <c r="DY65" s="31"/>
      <c r="DZ65" s="31"/>
      <c r="EA65" s="31"/>
      <c r="EB65" s="31"/>
      <c r="EC65" s="31"/>
      <c r="ED65" s="31"/>
      <c r="EE65" s="31"/>
      <c r="EF65" s="31"/>
      <c r="EG65" s="31"/>
      <c r="EH65" s="31"/>
      <c r="EI65" s="31"/>
      <c r="EJ65" s="31"/>
      <c r="EK65" s="31"/>
      <c r="EL65" s="31"/>
      <c r="EM65" s="31"/>
      <c r="EN65" s="31"/>
      <c r="EO65" s="31"/>
      <c r="EP65" s="31"/>
      <c r="EQ65" s="31"/>
      <c r="ER65" s="31"/>
      <c r="ES65" s="31"/>
      <c r="ET65" s="31"/>
      <c r="EU65" s="31"/>
      <c r="EV65" s="31"/>
      <c r="EW65" s="31"/>
      <c r="EX65" s="31"/>
      <c r="EY65" s="31"/>
      <c r="EZ65" s="31"/>
      <c r="FA65" s="31"/>
      <c r="FB65" s="31"/>
      <c r="FC65" s="31"/>
      <c r="FD65" s="31"/>
      <c r="FE65" s="31"/>
      <c r="FF65" s="31"/>
      <c r="FG65" s="31"/>
      <c r="FH65" s="31"/>
      <c r="FI65" s="31"/>
      <c r="FJ65" s="31"/>
      <c r="FK65" s="31"/>
      <c r="FL65" s="31"/>
      <c r="FM65" s="31"/>
      <c r="FN65" s="31"/>
      <c r="FO65" s="31"/>
      <c r="FP65" s="31"/>
      <c r="FQ65" s="31"/>
      <c r="FR65" s="31"/>
      <c r="FS65" s="31"/>
      <c r="FT65" s="31"/>
      <c r="FU65" s="31"/>
      <c r="FV65" s="31"/>
      <c r="FW65" s="31"/>
      <c r="FX65" s="31"/>
      <c r="FY65" s="31"/>
      <c r="FZ65" s="31"/>
      <c r="GA65" s="31"/>
      <c r="GB65" s="31"/>
      <c r="GC65" s="31"/>
      <c r="GD65" s="31"/>
      <c r="GE65" s="31"/>
      <c r="GF65" s="31"/>
      <c r="GG65" s="31"/>
      <c r="GH65" s="31"/>
      <c r="GI65" s="31"/>
      <c r="GJ65" s="31"/>
      <c r="GK65" s="31"/>
      <c r="GL65" s="31"/>
      <c r="GM65" s="31"/>
      <c r="GN65" s="31"/>
      <c r="GO65" s="31"/>
    </row>
    <row r="66" spans="1:197" ht="45.75" thickBot="1" x14ac:dyDescent="0.3">
      <c r="A66" s="75" t="s">
        <v>63</v>
      </c>
      <c r="B66" s="33">
        <f>'1 уровень'!D236</f>
        <v>861</v>
      </c>
      <c r="C66" s="33">
        <f>'1 уровень'!E236</f>
        <v>615</v>
      </c>
      <c r="D66" s="33">
        <f>'1 уровень'!F236</f>
        <v>384</v>
      </c>
      <c r="E66" s="100">
        <f>'1 уровень'!G236</f>
        <v>62.439024390243901</v>
      </c>
      <c r="F66" s="262">
        <f>'1 уровень'!H236</f>
        <v>2025.1679999999999</v>
      </c>
      <c r="G66" s="262">
        <f>'1 уровень'!I236</f>
        <v>2025.1679999999999</v>
      </c>
      <c r="H66" s="262">
        <f>'1 уровень'!J236</f>
        <v>2025.1679999999999</v>
      </c>
      <c r="I66" s="262">
        <f>'1 уровень'!K236</f>
        <v>506.29199999999992</v>
      </c>
      <c r="J66" s="262">
        <f>'1 уровень'!L236</f>
        <v>506.29199999999992</v>
      </c>
      <c r="K66" s="262">
        <f>'1 уровень'!M236</f>
        <v>506.29199999999992</v>
      </c>
      <c r="L66" s="262">
        <f>'1 уровень'!N236</f>
        <v>506.29199999999992</v>
      </c>
      <c r="M66" s="262">
        <f>'1 уровень'!O236</f>
        <v>506.29199999999992</v>
      </c>
      <c r="N66" s="262">
        <f>'1 уровень'!P236</f>
        <v>1181.13024</v>
      </c>
      <c r="O66" s="262">
        <f>'1 уровень'!Q236</f>
        <v>1124.9481599999999</v>
      </c>
      <c r="P66" s="262">
        <f>'1 уровень'!R236</f>
        <v>824.98375999999996</v>
      </c>
      <c r="Q66" s="262">
        <f>'1 уровень'!S236</f>
        <v>407.85548</v>
      </c>
      <c r="R66" s="262">
        <f>'1 уровень'!T236</f>
        <v>-417.12827999999996</v>
      </c>
      <c r="S66" s="262">
        <f>'1 уровень'!U236</f>
        <v>0</v>
      </c>
      <c r="T66" s="262">
        <f>'1 уровень'!V236</f>
        <v>407.85548</v>
      </c>
      <c r="U66" s="262">
        <f>'1 уровень'!W236</f>
        <v>49.438001058348107</v>
      </c>
      <c r="V66" s="68"/>
      <c r="X66" s="588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  <c r="BM66" s="31"/>
      <c r="BN66" s="31"/>
      <c r="BO66" s="31"/>
      <c r="BP66" s="31"/>
      <c r="BQ66" s="31"/>
      <c r="BR66" s="31"/>
      <c r="BS66" s="31"/>
      <c r="BT66" s="31"/>
      <c r="BU66" s="31"/>
      <c r="BV66" s="31"/>
      <c r="BW66" s="31"/>
      <c r="BX66" s="31"/>
      <c r="BY66" s="31"/>
      <c r="BZ66" s="31"/>
      <c r="CA66" s="31"/>
      <c r="CB66" s="31"/>
      <c r="CC66" s="31"/>
      <c r="CD66" s="31"/>
      <c r="CE66" s="31"/>
      <c r="CF66" s="31"/>
      <c r="CG66" s="31"/>
      <c r="CH66" s="31"/>
      <c r="CI66" s="31"/>
      <c r="CJ66" s="31"/>
      <c r="CK66" s="31"/>
      <c r="CL66" s="31"/>
      <c r="CM66" s="31"/>
      <c r="CN66" s="31"/>
      <c r="CO66" s="31"/>
      <c r="CP66" s="31"/>
      <c r="CQ66" s="31"/>
      <c r="CR66" s="31"/>
      <c r="CS66" s="31"/>
      <c r="CT66" s="31"/>
      <c r="CU66" s="31"/>
      <c r="CV66" s="31"/>
      <c r="CW66" s="31"/>
      <c r="CX66" s="31"/>
      <c r="CY66" s="31"/>
      <c r="CZ66" s="31"/>
      <c r="DA66" s="31"/>
      <c r="DB66" s="31"/>
      <c r="DC66" s="31"/>
      <c r="DD66" s="31"/>
      <c r="DE66" s="31"/>
      <c r="DF66" s="31"/>
      <c r="DG66" s="31"/>
      <c r="DH66" s="31"/>
      <c r="DI66" s="31"/>
      <c r="DJ66" s="31"/>
      <c r="DK66" s="31"/>
      <c r="DL66" s="31"/>
      <c r="DM66" s="31"/>
      <c r="DN66" s="31"/>
      <c r="DO66" s="31"/>
      <c r="DP66" s="31"/>
      <c r="DQ66" s="31"/>
      <c r="DR66" s="31"/>
      <c r="DS66" s="31"/>
      <c r="DT66" s="31"/>
      <c r="DU66" s="31"/>
      <c r="DV66" s="31"/>
      <c r="DW66" s="31"/>
      <c r="DX66" s="31"/>
      <c r="DY66" s="31"/>
      <c r="DZ66" s="31"/>
      <c r="EA66" s="31"/>
      <c r="EB66" s="31"/>
      <c r="EC66" s="31"/>
      <c r="ED66" s="31"/>
      <c r="EE66" s="31"/>
      <c r="EF66" s="31"/>
      <c r="EG66" s="31"/>
      <c r="EH66" s="31"/>
      <c r="EI66" s="31"/>
      <c r="EJ66" s="31"/>
      <c r="EK66" s="31"/>
      <c r="EL66" s="31"/>
      <c r="EM66" s="31"/>
      <c r="EN66" s="31"/>
      <c r="EO66" s="31"/>
      <c r="EP66" s="31"/>
      <c r="EQ66" s="31"/>
      <c r="ER66" s="31"/>
      <c r="ES66" s="31"/>
      <c r="ET66" s="31"/>
      <c r="EU66" s="31"/>
      <c r="EV66" s="31"/>
      <c r="EW66" s="31"/>
      <c r="EX66" s="31"/>
      <c r="EY66" s="31"/>
      <c r="EZ66" s="31"/>
      <c r="FA66" s="31"/>
      <c r="FB66" s="31"/>
      <c r="FC66" s="31"/>
      <c r="FD66" s="31"/>
      <c r="FE66" s="31"/>
      <c r="FF66" s="31"/>
      <c r="FG66" s="31"/>
      <c r="FH66" s="31"/>
      <c r="FI66" s="31"/>
      <c r="FJ66" s="31"/>
      <c r="FK66" s="31"/>
      <c r="FL66" s="31"/>
      <c r="FM66" s="31"/>
      <c r="FN66" s="31"/>
      <c r="FO66" s="31"/>
      <c r="FP66" s="31"/>
      <c r="FQ66" s="31"/>
      <c r="FR66" s="31"/>
      <c r="FS66" s="31"/>
      <c r="FT66" s="31"/>
      <c r="FU66" s="31"/>
      <c r="FV66" s="31"/>
      <c r="FW66" s="31"/>
      <c r="FX66" s="31"/>
      <c r="FY66" s="31"/>
      <c r="FZ66" s="31"/>
      <c r="GA66" s="31"/>
      <c r="GB66" s="31"/>
      <c r="GC66" s="31"/>
      <c r="GD66" s="31"/>
      <c r="GE66" s="31"/>
      <c r="GF66" s="31"/>
      <c r="GG66" s="31"/>
      <c r="GH66" s="31"/>
      <c r="GI66" s="31"/>
      <c r="GJ66" s="31"/>
      <c r="GK66" s="31"/>
      <c r="GL66" s="31"/>
      <c r="GM66" s="31"/>
      <c r="GN66" s="31"/>
      <c r="GO66" s="31"/>
    </row>
    <row r="67" spans="1:197" ht="15.75" thickBot="1" x14ac:dyDescent="0.3">
      <c r="A67" s="215" t="s">
        <v>60</v>
      </c>
      <c r="B67" s="211">
        <f>'1 уровень'!D237</f>
        <v>0</v>
      </c>
      <c r="C67" s="211">
        <f>'1 уровень'!E237</f>
        <v>0</v>
      </c>
      <c r="D67" s="211">
        <f>'1 уровень'!F237</f>
        <v>0</v>
      </c>
      <c r="E67" s="212">
        <f>'1 уровень'!G237</f>
        <v>0</v>
      </c>
      <c r="F67" s="269">
        <f>'1 уровень'!H237</f>
        <v>22852.089520000001</v>
      </c>
      <c r="G67" s="269">
        <f>'1 уровень'!I237</f>
        <v>22852.089520000001</v>
      </c>
      <c r="H67" s="269">
        <f>'1 уровень'!J237</f>
        <v>22852.089520000001</v>
      </c>
      <c r="I67" s="269">
        <f>'1 уровень'!K237</f>
        <v>5713.0223800000003</v>
      </c>
      <c r="J67" s="269">
        <f>'1 уровень'!L237</f>
        <v>5713.0223800000003</v>
      </c>
      <c r="K67" s="269">
        <f>'1 уровень'!M237</f>
        <v>5713.0223800000003</v>
      </c>
      <c r="L67" s="269">
        <f>'1 уровень'!N237</f>
        <v>5713.0223800000003</v>
      </c>
      <c r="M67" s="269">
        <f>'1 уровень'!O237</f>
        <v>5713.0223800000003</v>
      </c>
      <c r="N67" s="269">
        <f>'1 уровень'!P237</f>
        <v>13330.385559999999</v>
      </c>
      <c r="O67" s="269">
        <f>'1 уровень'!Q237</f>
        <v>12696.464469999999</v>
      </c>
      <c r="P67" s="269">
        <f>'1 уровень'!R237</f>
        <v>9310.3969399999987</v>
      </c>
      <c r="Q67" s="269">
        <f>'1 уровень'!S237</f>
        <v>6136.1707200000001</v>
      </c>
      <c r="R67" s="269">
        <f>'1 уровень'!T237</f>
        <v>-3174.2262199999982</v>
      </c>
      <c r="S67" s="269">
        <f>'1 уровень'!U237</f>
        <v>-98.981270000000009</v>
      </c>
      <c r="T67" s="269">
        <f>'1 уровень'!V237</f>
        <v>6037.1894500000017</v>
      </c>
      <c r="U67" s="269">
        <f>'1 уровень'!W237</f>
        <v>65.906649947837792</v>
      </c>
      <c r="V67" s="68"/>
      <c r="X67" s="588"/>
      <c r="Y67" s="31"/>
      <c r="Z67" s="31"/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  <c r="BM67" s="31"/>
      <c r="BN67" s="31"/>
      <c r="BO67" s="31"/>
      <c r="BP67" s="31"/>
      <c r="BQ67" s="31"/>
      <c r="BR67" s="31"/>
      <c r="BS67" s="31"/>
      <c r="BT67" s="31"/>
      <c r="BU67" s="31"/>
      <c r="BV67" s="31"/>
      <c r="BW67" s="31"/>
      <c r="BX67" s="31"/>
      <c r="BY67" s="31"/>
      <c r="BZ67" s="31"/>
      <c r="CA67" s="31"/>
      <c r="CB67" s="31"/>
      <c r="CC67" s="31"/>
      <c r="CD67" s="31"/>
      <c r="CE67" s="31"/>
      <c r="CF67" s="31"/>
      <c r="CG67" s="31"/>
      <c r="CH67" s="31"/>
      <c r="CI67" s="31"/>
      <c r="CJ67" s="31"/>
      <c r="CK67" s="31"/>
      <c r="CL67" s="31"/>
      <c r="CM67" s="31"/>
      <c r="CN67" s="31"/>
      <c r="CO67" s="31"/>
      <c r="CP67" s="31"/>
      <c r="CQ67" s="31"/>
      <c r="CR67" s="31"/>
      <c r="CS67" s="31"/>
      <c r="CT67" s="31"/>
      <c r="CU67" s="31"/>
      <c r="CV67" s="31"/>
      <c r="CW67" s="31"/>
      <c r="CX67" s="31"/>
      <c r="CY67" s="31"/>
      <c r="CZ67" s="31"/>
      <c r="DA67" s="31"/>
      <c r="DB67" s="31"/>
      <c r="DC67" s="31"/>
      <c r="DD67" s="31"/>
      <c r="DE67" s="31"/>
      <c r="DF67" s="31"/>
      <c r="DG67" s="31"/>
      <c r="DH67" s="31"/>
      <c r="DI67" s="31"/>
      <c r="DJ67" s="31"/>
      <c r="DK67" s="31"/>
      <c r="DL67" s="31"/>
      <c r="DM67" s="31"/>
      <c r="DN67" s="31"/>
      <c r="DO67" s="31"/>
      <c r="DP67" s="31"/>
      <c r="DQ67" s="31"/>
      <c r="DR67" s="31"/>
      <c r="DS67" s="31"/>
      <c r="DT67" s="31"/>
      <c r="DU67" s="31"/>
      <c r="DV67" s="31"/>
      <c r="DW67" s="31"/>
      <c r="DX67" s="31"/>
      <c r="DY67" s="31"/>
      <c r="DZ67" s="31"/>
      <c r="EA67" s="31"/>
      <c r="EB67" s="31"/>
      <c r="EC67" s="31"/>
      <c r="ED67" s="31"/>
      <c r="EE67" s="31"/>
      <c r="EF67" s="31"/>
      <c r="EG67" s="31"/>
      <c r="EH67" s="31"/>
      <c r="EI67" s="31"/>
      <c r="EJ67" s="31"/>
      <c r="EK67" s="31"/>
      <c r="EL67" s="31"/>
      <c r="EM67" s="31"/>
      <c r="EN67" s="31"/>
      <c r="EO67" s="31"/>
      <c r="EP67" s="31"/>
      <c r="EQ67" s="31"/>
      <c r="ER67" s="31"/>
      <c r="ES67" s="31"/>
      <c r="ET67" s="31"/>
      <c r="EU67" s="31"/>
      <c r="EV67" s="31"/>
      <c r="EW67" s="31"/>
      <c r="EX67" s="31"/>
      <c r="EY67" s="31"/>
      <c r="EZ67" s="31"/>
      <c r="FA67" s="31"/>
      <c r="FB67" s="31"/>
      <c r="FC67" s="31"/>
      <c r="FD67" s="31"/>
      <c r="FE67" s="31"/>
      <c r="FF67" s="31"/>
      <c r="FG67" s="31"/>
      <c r="FH67" s="31"/>
      <c r="FI67" s="31"/>
      <c r="FJ67" s="31"/>
      <c r="FK67" s="31"/>
      <c r="FL67" s="31"/>
      <c r="FM67" s="31"/>
      <c r="FN67" s="31"/>
      <c r="FO67" s="31"/>
      <c r="FP67" s="31"/>
      <c r="FQ67" s="31"/>
      <c r="FR67" s="31"/>
      <c r="FS67" s="31"/>
      <c r="FT67" s="31"/>
      <c r="FU67" s="31"/>
      <c r="FV67" s="31"/>
      <c r="FW67" s="31"/>
      <c r="FX67" s="31"/>
      <c r="FY67" s="31"/>
      <c r="FZ67" s="31"/>
      <c r="GA67" s="31"/>
      <c r="GB67" s="31"/>
      <c r="GC67" s="31"/>
      <c r="GD67" s="31"/>
      <c r="GE67" s="31"/>
      <c r="GF67" s="31"/>
      <c r="GG67" s="31"/>
      <c r="GH67" s="31"/>
      <c r="GI67" s="31"/>
      <c r="GJ67" s="31"/>
      <c r="GK67" s="31"/>
      <c r="GL67" s="31"/>
      <c r="GM67" s="31"/>
      <c r="GN67" s="31"/>
      <c r="GO67" s="31"/>
    </row>
    <row r="68" spans="1:197" s="31" customFormat="1" ht="15" customHeight="1" x14ac:dyDescent="0.25">
      <c r="A68" s="125" t="s">
        <v>20</v>
      </c>
      <c r="B68" s="142"/>
      <c r="C68" s="142"/>
      <c r="D68" s="235"/>
      <c r="E68" s="143"/>
      <c r="F68" s="271"/>
      <c r="G68" s="271"/>
      <c r="H68" s="271"/>
      <c r="I68" s="271"/>
      <c r="J68" s="271"/>
      <c r="K68" s="271"/>
      <c r="L68" s="271"/>
      <c r="M68" s="271"/>
      <c r="N68" s="271"/>
      <c r="O68" s="271"/>
      <c r="P68" s="271"/>
      <c r="Q68" s="272"/>
      <c r="R68" s="272"/>
      <c r="S68" s="272"/>
      <c r="T68" s="272"/>
      <c r="U68" s="271"/>
      <c r="V68" s="68"/>
      <c r="W68" s="244"/>
      <c r="X68" s="588"/>
    </row>
    <row r="69" spans="1:197" ht="30" x14ac:dyDescent="0.25">
      <c r="A69" s="207" t="s">
        <v>74</v>
      </c>
      <c r="B69" s="205">
        <f>'2 уровень'!C154</f>
        <v>3059</v>
      </c>
      <c r="C69" s="205">
        <f>'2 уровень'!D154</f>
        <v>2185</v>
      </c>
      <c r="D69" s="205">
        <f>'2 уровень'!E154</f>
        <v>1988</v>
      </c>
      <c r="E69" s="206">
        <f>'2 уровень'!F154</f>
        <v>90.983981693363845</v>
      </c>
      <c r="F69" s="261">
        <f>'2 уровень'!G154</f>
        <v>17730.491239999999</v>
      </c>
      <c r="G69" s="261">
        <f>'2 уровень'!H154</f>
        <v>17730.491239999999</v>
      </c>
      <c r="H69" s="261">
        <f>'2 уровень'!I154</f>
        <v>17730.491239999999</v>
      </c>
      <c r="I69" s="261">
        <f>'2 уровень'!J154</f>
        <v>4432.6228099999998</v>
      </c>
      <c r="J69" s="261">
        <f>'2 уровень'!K154</f>
        <v>4432.6228099999998</v>
      </c>
      <c r="K69" s="261">
        <f>'2 уровень'!L154</f>
        <v>4432.6228099999998</v>
      </c>
      <c r="L69" s="261">
        <f>'2 уровень'!M154</f>
        <v>4432.6228099999998</v>
      </c>
      <c r="M69" s="261">
        <f>'2 уровень'!N154</f>
        <v>4432.6228099999998</v>
      </c>
      <c r="N69" s="261">
        <f>'2 уровень'!O154</f>
        <v>10342.78656</v>
      </c>
      <c r="O69" s="261">
        <f>'2 уровень'!P154</f>
        <v>9856.2054799999987</v>
      </c>
      <c r="P69" s="261">
        <f>'2 уровень'!Q154</f>
        <v>7225.5109916666661</v>
      </c>
      <c r="Q69" s="261">
        <f>'2 уровень'!R154</f>
        <v>6417.2155200000007</v>
      </c>
      <c r="R69" s="261">
        <f>'2 уровень'!S154</f>
        <v>-808.29547166666589</v>
      </c>
      <c r="S69" s="261">
        <f>'2 уровень'!T154</f>
        <v>-91.94371000000001</v>
      </c>
      <c r="T69" s="261">
        <f>'2 уровень'!U154</f>
        <v>6325.2718100000002</v>
      </c>
      <c r="U69" s="261">
        <f>'2 уровень'!V154</f>
        <v>88.81331060738971</v>
      </c>
      <c r="V69" s="68"/>
      <c r="X69" s="588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  <c r="BM69" s="31"/>
      <c r="BN69" s="31"/>
      <c r="BO69" s="31"/>
      <c r="BP69" s="31"/>
      <c r="BQ69" s="31"/>
      <c r="BR69" s="31"/>
      <c r="BS69" s="31"/>
      <c r="BT69" s="31"/>
      <c r="BU69" s="31"/>
      <c r="BV69" s="31"/>
      <c r="BW69" s="31"/>
      <c r="BX69" s="31"/>
      <c r="BY69" s="31"/>
      <c r="BZ69" s="31"/>
      <c r="CA69" s="31"/>
      <c r="CB69" s="31"/>
      <c r="CC69" s="31"/>
      <c r="CD69" s="31"/>
      <c r="CE69" s="31"/>
      <c r="CF69" s="31"/>
      <c r="CG69" s="31"/>
      <c r="CH69" s="31"/>
      <c r="CI69" s="31"/>
      <c r="CJ69" s="31"/>
      <c r="CK69" s="31"/>
      <c r="CL69" s="31"/>
      <c r="CM69" s="31"/>
      <c r="CN69" s="31"/>
      <c r="CO69" s="31"/>
      <c r="CP69" s="31"/>
      <c r="CQ69" s="31"/>
      <c r="CR69" s="31"/>
      <c r="CS69" s="31"/>
      <c r="CT69" s="31"/>
      <c r="CU69" s="31"/>
      <c r="CV69" s="31"/>
      <c r="CW69" s="31"/>
      <c r="CX69" s="31"/>
      <c r="CY69" s="31"/>
      <c r="CZ69" s="31"/>
      <c r="DA69" s="31"/>
      <c r="DB69" s="31"/>
      <c r="DC69" s="31"/>
      <c r="DD69" s="31"/>
      <c r="DE69" s="31"/>
      <c r="DF69" s="31"/>
      <c r="DG69" s="31"/>
      <c r="DH69" s="31"/>
      <c r="DI69" s="31"/>
      <c r="DJ69" s="31"/>
      <c r="DK69" s="31"/>
      <c r="DL69" s="31"/>
      <c r="DM69" s="31"/>
      <c r="DN69" s="31"/>
      <c r="DO69" s="31"/>
      <c r="DP69" s="31"/>
      <c r="DQ69" s="31"/>
      <c r="DR69" s="31"/>
      <c r="DS69" s="31"/>
      <c r="DT69" s="31"/>
      <c r="DU69" s="31"/>
      <c r="DV69" s="31"/>
      <c r="DW69" s="31"/>
      <c r="DX69" s="31"/>
      <c r="DY69" s="31"/>
      <c r="DZ69" s="31"/>
      <c r="EA69" s="31"/>
      <c r="EB69" s="31"/>
      <c r="EC69" s="31"/>
      <c r="ED69" s="31"/>
      <c r="EE69" s="31"/>
      <c r="EF69" s="31"/>
      <c r="EG69" s="31"/>
      <c r="EH69" s="31"/>
      <c r="EI69" s="31"/>
      <c r="EJ69" s="31"/>
      <c r="EK69" s="31"/>
      <c r="EL69" s="31"/>
      <c r="EM69" s="31"/>
      <c r="EN69" s="31"/>
      <c r="EO69" s="31"/>
      <c r="EP69" s="31"/>
      <c r="EQ69" s="31"/>
      <c r="ER69" s="31"/>
      <c r="ES69" s="31"/>
      <c r="ET69" s="31"/>
      <c r="EU69" s="31"/>
      <c r="EV69" s="31"/>
      <c r="EW69" s="31"/>
      <c r="EX69" s="31"/>
      <c r="EY69" s="31"/>
      <c r="EZ69" s="31"/>
      <c r="FA69" s="31"/>
      <c r="FB69" s="31"/>
      <c r="FC69" s="31"/>
      <c r="FD69" s="31"/>
      <c r="FE69" s="31"/>
      <c r="FF69" s="31"/>
      <c r="FG69" s="31"/>
      <c r="FH69" s="31"/>
      <c r="FI69" s="31"/>
      <c r="FJ69" s="31"/>
      <c r="FK69" s="31"/>
      <c r="FL69" s="31"/>
      <c r="FM69" s="31"/>
      <c r="FN69" s="31"/>
      <c r="FO69" s="31"/>
      <c r="FP69" s="31"/>
      <c r="FQ69" s="31"/>
      <c r="FR69" s="31"/>
      <c r="FS69" s="31"/>
      <c r="FT69" s="31"/>
      <c r="FU69" s="31"/>
      <c r="FV69" s="31"/>
      <c r="FW69" s="31"/>
      <c r="FX69" s="31"/>
      <c r="FY69" s="31"/>
      <c r="FZ69" s="31"/>
      <c r="GA69" s="31"/>
      <c r="GB69" s="31"/>
      <c r="GC69" s="31"/>
      <c r="GD69" s="31"/>
      <c r="GE69" s="31"/>
      <c r="GF69" s="31"/>
      <c r="GG69" s="31"/>
      <c r="GH69" s="31"/>
      <c r="GI69" s="31"/>
      <c r="GJ69" s="31"/>
      <c r="GK69" s="31"/>
      <c r="GL69" s="31"/>
      <c r="GM69" s="31"/>
      <c r="GN69" s="31"/>
      <c r="GO69" s="31"/>
    </row>
    <row r="70" spans="1:197" ht="30" x14ac:dyDescent="0.25">
      <c r="A70" s="75" t="s">
        <v>43</v>
      </c>
      <c r="B70" s="144">
        <f>'2 уровень'!C155</f>
        <v>2278</v>
      </c>
      <c r="C70" s="144">
        <f>'2 уровень'!D155</f>
        <v>1627</v>
      </c>
      <c r="D70" s="33">
        <f>'2 уровень'!E155</f>
        <v>1431</v>
      </c>
      <c r="E70" s="145">
        <f>'2 уровень'!F155</f>
        <v>87.953288260602335</v>
      </c>
      <c r="F70" s="263">
        <f>'2 уровень'!G155</f>
        <v>14063</v>
      </c>
      <c r="G70" s="263">
        <f>'2 уровень'!H155</f>
        <v>14063</v>
      </c>
      <c r="H70" s="263">
        <f>'2 уровень'!I155</f>
        <v>14063</v>
      </c>
      <c r="I70" s="263">
        <f>'2 уровень'!J155</f>
        <v>3515.75</v>
      </c>
      <c r="J70" s="263">
        <f>'2 уровень'!K155</f>
        <v>3515.75</v>
      </c>
      <c r="K70" s="263">
        <f>'2 уровень'!L155</f>
        <v>3515.75</v>
      </c>
      <c r="L70" s="263">
        <f>'2 уровень'!M155</f>
        <v>3515.75</v>
      </c>
      <c r="M70" s="263">
        <f>'2 уровень'!N155</f>
        <v>3515.75</v>
      </c>
      <c r="N70" s="263">
        <f>'2 уровень'!O155</f>
        <v>8197.3250900000003</v>
      </c>
      <c r="O70" s="263">
        <f>'2 уровень'!P155</f>
        <v>7806.3050899999998</v>
      </c>
      <c r="P70" s="263">
        <f>'2 уровень'!Q155</f>
        <v>5726.197545</v>
      </c>
      <c r="Q70" s="262">
        <f>'2 уровень'!R155</f>
        <v>4889.8647900000005</v>
      </c>
      <c r="R70" s="262">
        <f>'2 уровень'!S155</f>
        <v>-836.33275499999968</v>
      </c>
      <c r="S70" s="262">
        <f>'2 уровень'!T155</f>
        <v>-49.364019999999996</v>
      </c>
      <c r="T70" s="262">
        <f>'2 уровень'!U155</f>
        <v>4840.5007700000006</v>
      </c>
      <c r="U70" s="263">
        <f>'2 уровень'!V155</f>
        <v>85.394622724284659</v>
      </c>
      <c r="V70" s="68"/>
      <c r="X70" s="588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1"/>
      <c r="BX70" s="31"/>
      <c r="BY70" s="31"/>
      <c r="BZ70" s="31"/>
      <c r="CA70" s="31"/>
      <c r="CB70" s="31"/>
      <c r="CC70" s="31"/>
      <c r="CD70" s="31"/>
      <c r="CE70" s="31"/>
      <c r="CF70" s="31"/>
      <c r="CG70" s="31"/>
      <c r="CH70" s="31"/>
      <c r="CI70" s="31"/>
      <c r="CJ70" s="31"/>
      <c r="CK70" s="31"/>
      <c r="CL70" s="31"/>
      <c r="CM70" s="31"/>
      <c r="CN70" s="31"/>
      <c r="CO70" s="31"/>
      <c r="CP70" s="31"/>
      <c r="CQ70" s="31"/>
      <c r="CR70" s="31"/>
      <c r="CS70" s="31"/>
      <c r="CT70" s="31"/>
      <c r="CU70" s="31"/>
      <c r="CV70" s="31"/>
      <c r="CW70" s="31"/>
      <c r="CX70" s="31"/>
      <c r="CY70" s="31"/>
      <c r="CZ70" s="31"/>
      <c r="DA70" s="31"/>
      <c r="DB70" s="31"/>
      <c r="DC70" s="31"/>
      <c r="DD70" s="31"/>
      <c r="DE70" s="31"/>
      <c r="DF70" s="31"/>
      <c r="DG70" s="31"/>
      <c r="DH70" s="31"/>
      <c r="DI70" s="31"/>
      <c r="DJ70" s="31"/>
      <c r="DK70" s="31"/>
      <c r="DL70" s="31"/>
      <c r="DM70" s="31"/>
      <c r="DN70" s="31"/>
      <c r="DO70" s="31"/>
      <c r="DP70" s="31"/>
      <c r="DQ70" s="31"/>
      <c r="DR70" s="31"/>
      <c r="DS70" s="31"/>
      <c r="DT70" s="31"/>
      <c r="DU70" s="31"/>
      <c r="DV70" s="31"/>
      <c r="DW70" s="31"/>
      <c r="DX70" s="31"/>
      <c r="DY70" s="31"/>
      <c r="DZ70" s="31"/>
      <c r="EA70" s="31"/>
      <c r="EB70" s="31"/>
      <c r="EC70" s="31"/>
      <c r="ED70" s="31"/>
      <c r="EE70" s="31"/>
      <c r="EF70" s="31"/>
      <c r="EG70" s="31"/>
      <c r="EH70" s="31"/>
      <c r="EI70" s="31"/>
      <c r="EJ70" s="31"/>
      <c r="EK70" s="31"/>
      <c r="EL70" s="31"/>
      <c r="EM70" s="31"/>
      <c r="EN70" s="31"/>
      <c r="EO70" s="31"/>
      <c r="EP70" s="31"/>
      <c r="EQ70" s="31"/>
      <c r="ER70" s="31"/>
      <c r="ES70" s="31"/>
      <c r="ET70" s="31"/>
      <c r="EU70" s="31"/>
      <c r="EV70" s="31"/>
      <c r="EW70" s="31"/>
      <c r="EX70" s="31"/>
      <c r="EY70" s="31"/>
      <c r="EZ70" s="31"/>
      <c r="FA70" s="31"/>
      <c r="FB70" s="31"/>
      <c r="FC70" s="31"/>
      <c r="FD70" s="31"/>
      <c r="FE70" s="31"/>
      <c r="FF70" s="31"/>
      <c r="FG70" s="31"/>
      <c r="FH70" s="31"/>
      <c r="FI70" s="31"/>
      <c r="FJ70" s="31"/>
      <c r="FK70" s="31"/>
      <c r="FL70" s="31"/>
      <c r="FM70" s="31"/>
      <c r="FN70" s="31"/>
      <c r="FO70" s="31"/>
      <c r="FP70" s="31"/>
      <c r="FQ70" s="31"/>
      <c r="FR70" s="31"/>
      <c r="FS70" s="31"/>
      <c r="FT70" s="31"/>
      <c r="FU70" s="31"/>
      <c r="FV70" s="31"/>
      <c r="FW70" s="31"/>
      <c r="FX70" s="31"/>
      <c r="FY70" s="31"/>
      <c r="FZ70" s="31"/>
      <c r="GA70" s="31"/>
      <c r="GB70" s="31"/>
      <c r="GC70" s="31"/>
      <c r="GD70" s="31"/>
      <c r="GE70" s="31"/>
      <c r="GF70" s="31"/>
      <c r="GG70" s="31"/>
      <c r="GH70" s="31"/>
      <c r="GI70" s="31"/>
      <c r="GJ70" s="31"/>
      <c r="GK70" s="31"/>
      <c r="GL70" s="31"/>
      <c r="GM70" s="31"/>
      <c r="GN70" s="31"/>
      <c r="GO70" s="31"/>
    </row>
    <row r="71" spans="1:197" ht="30" x14ac:dyDescent="0.25">
      <c r="A71" s="75" t="s">
        <v>44</v>
      </c>
      <c r="B71" s="144">
        <f>'2 уровень'!C156</f>
        <v>684</v>
      </c>
      <c r="C71" s="144">
        <f>'2 уровень'!D156</f>
        <v>489</v>
      </c>
      <c r="D71" s="33">
        <f>'2 уровень'!E156</f>
        <v>484</v>
      </c>
      <c r="E71" s="145">
        <f>'2 уровень'!F156</f>
        <v>98.977505112474446</v>
      </c>
      <c r="F71" s="263">
        <f>'2 уровень'!G156</f>
        <v>2341.4279999999999</v>
      </c>
      <c r="G71" s="263">
        <f>'2 уровень'!H156</f>
        <v>2341.4279999999999</v>
      </c>
      <c r="H71" s="263">
        <f>'2 уровень'!I156</f>
        <v>2341.4279999999999</v>
      </c>
      <c r="I71" s="263">
        <f>'2 уровень'!J156</f>
        <v>585.35699999999997</v>
      </c>
      <c r="J71" s="263">
        <f>'2 уровень'!K156</f>
        <v>585.35699999999997</v>
      </c>
      <c r="K71" s="263">
        <f>'2 уровень'!L156</f>
        <v>585.35699999999997</v>
      </c>
      <c r="L71" s="263">
        <f>'2 уровень'!M156</f>
        <v>585.35699999999997</v>
      </c>
      <c r="M71" s="263">
        <f>'2 уровень'!N156</f>
        <v>585.35699999999997</v>
      </c>
      <c r="N71" s="263">
        <f>'2 уровень'!O156</f>
        <v>1366.7847999999999</v>
      </c>
      <c r="O71" s="263">
        <f>'2 уровень'!P156</f>
        <v>1302.0623999999998</v>
      </c>
      <c r="P71" s="263">
        <f>'2 уровень'!Q156</f>
        <v>954.49676666666642</v>
      </c>
      <c r="Q71" s="262">
        <f>'2 уровень'!R156</f>
        <v>967.3742400000001</v>
      </c>
      <c r="R71" s="262">
        <f>'2 уровень'!S156</f>
        <v>12.877473333333739</v>
      </c>
      <c r="S71" s="262">
        <f>'2 уровень'!T156</f>
        <v>-9.7692900000000016</v>
      </c>
      <c r="T71" s="262">
        <f>'2 уровень'!U156</f>
        <v>957.60495000000014</v>
      </c>
      <c r="U71" s="263">
        <f>'2 уровень'!V156</f>
        <v>101.34913744949654</v>
      </c>
      <c r="V71" s="68"/>
      <c r="X71" s="588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  <c r="BM71" s="31"/>
      <c r="BN71" s="31"/>
      <c r="BO71" s="31"/>
      <c r="BP71" s="31"/>
      <c r="BQ71" s="31"/>
      <c r="BR71" s="31"/>
      <c r="BS71" s="31"/>
      <c r="BT71" s="31"/>
      <c r="BU71" s="31"/>
      <c r="BV71" s="31"/>
      <c r="BW71" s="31"/>
      <c r="BX71" s="31"/>
      <c r="BY71" s="31"/>
      <c r="BZ71" s="31"/>
      <c r="CA71" s="31"/>
      <c r="CB71" s="31"/>
      <c r="CC71" s="31"/>
      <c r="CD71" s="31"/>
      <c r="CE71" s="31"/>
      <c r="CF71" s="31"/>
      <c r="CG71" s="31"/>
      <c r="CH71" s="31"/>
      <c r="CI71" s="31"/>
      <c r="CJ71" s="31"/>
      <c r="CK71" s="31"/>
      <c r="CL71" s="31"/>
      <c r="CM71" s="31"/>
      <c r="CN71" s="31"/>
      <c r="CO71" s="31"/>
      <c r="CP71" s="31"/>
      <c r="CQ71" s="31"/>
      <c r="CR71" s="31"/>
      <c r="CS71" s="31"/>
      <c r="CT71" s="31"/>
      <c r="CU71" s="31"/>
      <c r="CV71" s="31"/>
      <c r="CW71" s="31"/>
      <c r="CX71" s="31"/>
      <c r="CY71" s="31"/>
      <c r="CZ71" s="31"/>
      <c r="DA71" s="31"/>
      <c r="DB71" s="31"/>
      <c r="DC71" s="31"/>
      <c r="DD71" s="31"/>
      <c r="DE71" s="31"/>
      <c r="DF71" s="31"/>
      <c r="DG71" s="31"/>
      <c r="DH71" s="31"/>
      <c r="DI71" s="31"/>
      <c r="DJ71" s="31"/>
      <c r="DK71" s="31"/>
      <c r="DL71" s="31"/>
      <c r="DM71" s="31"/>
      <c r="DN71" s="31"/>
      <c r="DO71" s="31"/>
      <c r="DP71" s="31"/>
      <c r="DQ71" s="31"/>
      <c r="DR71" s="31"/>
      <c r="DS71" s="31"/>
      <c r="DT71" s="31"/>
      <c r="DU71" s="31"/>
      <c r="DV71" s="31"/>
      <c r="DW71" s="31"/>
      <c r="DX71" s="31"/>
      <c r="DY71" s="31"/>
      <c r="DZ71" s="31"/>
      <c r="EA71" s="31"/>
      <c r="EB71" s="31"/>
      <c r="EC71" s="31"/>
      <c r="ED71" s="31"/>
      <c r="EE71" s="31"/>
      <c r="EF71" s="31"/>
      <c r="EG71" s="31"/>
      <c r="EH71" s="31"/>
      <c r="EI71" s="31"/>
      <c r="EJ71" s="31"/>
      <c r="EK71" s="31"/>
      <c r="EL71" s="31"/>
      <c r="EM71" s="31"/>
      <c r="EN71" s="31"/>
      <c r="EO71" s="31"/>
      <c r="EP71" s="31"/>
      <c r="EQ71" s="31"/>
      <c r="ER71" s="31"/>
      <c r="ES71" s="31"/>
      <c r="ET71" s="31"/>
      <c r="EU71" s="31"/>
      <c r="EV71" s="31"/>
      <c r="EW71" s="31"/>
      <c r="EX71" s="31"/>
      <c r="EY71" s="31"/>
      <c r="EZ71" s="31"/>
      <c r="FA71" s="31"/>
      <c r="FB71" s="31"/>
      <c r="FC71" s="31"/>
      <c r="FD71" s="31"/>
      <c r="FE71" s="31"/>
      <c r="FF71" s="31"/>
      <c r="FG71" s="31"/>
      <c r="FH71" s="31"/>
      <c r="FI71" s="31"/>
      <c r="FJ71" s="31"/>
      <c r="FK71" s="31"/>
      <c r="FL71" s="31"/>
      <c r="FM71" s="31"/>
      <c r="FN71" s="31"/>
      <c r="FO71" s="31"/>
      <c r="FP71" s="31"/>
      <c r="FQ71" s="31"/>
      <c r="FR71" s="31"/>
      <c r="FS71" s="31"/>
      <c r="FT71" s="31"/>
      <c r="FU71" s="31"/>
      <c r="FV71" s="31"/>
      <c r="FW71" s="31"/>
      <c r="FX71" s="31"/>
      <c r="FY71" s="31"/>
      <c r="FZ71" s="31"/>
      <c r="GA71" s="31"/>
      <c r="GB71" s="31"/>
      <c r="GC71" s="31"/>
      <c r="GD71" s="31"/>
      <c r="GE71" s="31"/>
      <c r="GF71" s="31"/>
      <c r="GG71" s="31"/>
      <c r="GH71" s="31"/>
      <c r="GI71" s="31"/>
      <c r="GJ71" s="31"/>
      <c r="GK71" s="31"/>
      <c r="GL71" s="31"/>
      <c r="GM71" s="31"/>
      <c r="GN71" s="31"/>
      <c r="GO71" s="31"/>
    </row>
    <row r="72" spans="1:197" ht="30" x14ac:dyDescent="0.25">
      <c r="A72" s="75" t="s">
        <v>77</v>
      </c>
      <c r="B72" s="144">
        <f>'2 уровень'!C157</f>
        <v>9</v>
      </c>
      <c r="C72" s="144">
        <f>'2 уровень'!D157</f>
        <v>6</v>
      </c>
      <c r="D72" s="33">
        <f>'2 уровень'!E157</f>
        <v>19</v>
      </c>
      <c r="E72" s="145">
        <f>'2 уровень'!F157</f>
        <v>316.66666666666663</v>
      </c>
      <c r="F72" s="263">
        <f>'2 уровень'!G157</f>
        <v>115.64505</v>
      </c>
      <c r="G72" s="263">
        <f>'2 уровень'!H157</f>
        <v>115.64505</v>
      </c>
      <c r="H72" s="263">
        <f>'2 уровень'!I157</f>
        <v>115.64505</v>
      </c>
      <c r="I72" s="263">
        <f>'2 уровень'!J157</f>
        <v>28.911262499999999</v>
      </c>
      <c r="J72" s="263">
        <f>'2 уровень'!K157</f>
        <v>28.911262499999999</v>
      </c>
      <c r="K72" s="263">
        <f>'2 уровень'!L157</f>
        <v>28.911262499999999</v>
      </c>
      <c r="L72" s="263">
        <f>'2 уровень'!M157</f>
        <v>28.911262499999999</v>
      </c>
      <c r="M72" s="263">
        <f>'2 уровень'!N157</f>
        <v>28.911262499999999</v>
      </c>
      <c r="N72" s="263">
        <f>'2 уровень'!O157</f>
        <v>69.387029999999996</v>
      </c>
      <c r="O72" s="263">
        <f>'2 уровень'!P157</f>
        <v>69.387029999999996</v>
      </c>
      <c r="P72" s="263">
        <f>'2 уровень'!Q157</f>
        <v>49.149146250000001</v>
      </c>
      <c r="Q72" s="262">
        <f>'2 уровень'!R157</f>
        <v>145.66920000000002</v>
      </c>
      <c r="R72" s="262">
        <f>'2 уровень'!S157</f>
        <v>96.520053750000017</v>
      </c>
      <c r="S72" s="262">
        <f>'2 уровень'!T157</f>
        <v>-19.686240000000002</v>
      </c>
      <c r="T72" s="262">
        <f>'2 уровень'!U157</f>
        <v>125.98296000000001</v>
      </c>
      <c r="U72" s="263">
        <f>'2 уровень'!V157</f>
        <v>296.38195393882353</v>
      </c>
      <c r="V72" s="68"/>
      <c r="X72" s="588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  <c r="BQ72" s="31"/>
      <c r="BR72" s="31"/>
      <c r="BS72" s="31"/>
      <c r="BT72" s="31"/>
      <c r="BU72" s="31"/>
      <c r="BV72" s="31"/>
      <c r="BW72" s="31"/>
      <c r="BX72" s="31"/>
      <c r="BY72" s="31"/>
      <c r="BZ72" s="31"/>
      <c r="CA72" s="31"/>
      <c r="CB72" s="31"/>
      <c r="CC72" s="31"/>
      <c r="CD72" s="31"/>
      <c r="CE72" s="31"/>
      <c r="CF72" s="31"/>
      <c r="CG72" s="31"/>
      <c r="CH72" s="31"/>
      <c r="CI72" s="31"/>
      <c r="CJ72" s="31"/>
      <c r="CK72" s="31"/>
      <c r="CL72" s="31"/>
      <c r="CM72" s="31"/>
      <c r="CN72" s="31"/>
      <c r="CO72" s="31"/>
      <c r="CP72" s="31"/>
      <c r="CQ72" s="31"/>
      <c r="CR72" s="31"/>
      <c r="CS72" s="31"/>
      <c r="CT72" s="31"/>
      <c r="CU72" s="31"/>
      <c r="CV72" s="31"/>
      <c r="CW72" s="31"/>
      <c r="CX72" s="31"/>
      <c r="CY72" s="31"/>
      <c r="CZ72" s="31"/>
      <c r="DA72" s="31"/>
      <c r="DB72" s="31"/>
      <c r="DC72" s="31"/>
      <c r="DD72" s="31"/>
      <c r="DE72" s="31"/>
      <c r="DF72" s="31"/>
      <c r="DG72" s="31"/>
      <c r="DH72" s="31"/>
      <c r="DI72" s="31"/>
      <c r="DJ72" s="31"/>
      <c r="DK72" s="31"/>
      <c r="DL72" s="31"/>
      <c r="DM72" s="31"/>
      <c r="DN72" s="31"/>
      <c r="DO72" s="31"/>
      <c r="DP72" s="31"/>
      <c r="DQ72" s="31"/>
      <c r="DR72" s="31"/>
      <c r="DS72" s="31"/>
      <c r="DT72" s="31"/>
      <c r="DU72" s="31"/>
      <c r="DV72" s="31"/>
      <c r="DW72" s="31"/>
      <c r="DX72" s="31"/>
      <c r="DY72" s="31"/>
      <c r="DZ72" s="31"/>
      <c r="EA72" s="31"/>
      <c r="EB72" s="31"/>
      <c r="EC72" s="31"/>
      <c r="ED72" s="31"/>
      <c r="EE72" s="31"/>
      <c r="EF72" s="31"/>
      <c r="EG72" s="31"/>
      <c r="EH72" s="31"/>
      <c r="EI72" s="31"/>
      <c r="EJ72" s="31"/>
      <c r="EK72" s="31"/>
      <c r="EL72" s="31"/>
      <c r="EM72" s="31"/>
      <c r="EN72" s="31"/>
      <c r="EO72" s="31"/>
      <c r="EP72" s="31"/>
      <c r="EQ72" s="31"/>
      <c r="ER72" s="31"/>
      <c r="ES72" s="31"/>
      <c r="ET72" s="31"/>
      <c r="EU72" s="31"/>
      <c r="EV72" s="31"/>
      <c r="EW72" s="31"/>
      <c r="EX72" s="31"/>
      <c r="EY72" s="31"/>
      <c r="EZ72" s="31"/>
      <c r="FA72" s="31"/>
      <c r="FB72" s="31"/>
      <c r="FC72" s="31"/>
      <c r="FD72" s="31"/>
      <c r="FE72" s="31"/>
      <c r="FF72" s="31"/>
      <c r="FG72" s="31"/>
      <c r="FH72" s="31"/>
      <c r="FI72" s="31"/>
      <c r="FJ72" s="31"/>
      <c r="FK72" s="31"/>
      <c r="FL72" s="31"/>
      <c r="FM72" s="31"/>
      <c r="FN72" s="31"/>
      <c r="FO72" s="31"/>
      <c r="FP72" s="31"/>
      <c r="FQ72" s="31"/>
      <c r="FR72" s="31"/>
      <c r="FS72" s="31"/>
      <c r="FT72" s="31"/>
      <c r="FU72" s="31"/>
      <c r="FV72" s="31"/>
      <c r="FW72" s="31"/>
      <c r="FX72" s="31"/>
      <c r="FY72" s="31"/>
      <c r="FZ72" s="31"/>
      <c r="GA72" s="31"/>
      <c r="GB72" s="31"/>
      <c r="GC72" s="31"/>
      <c r="GD72" s="31"/>
      <c r="GE72" s="31"/>
      <c r="GF72" s="31"/>
      <c r="GG72" s="31"/>
      <c r="GH72" s="31"/>
      <c r="GI72" s="31"/>
      <c r="GJ72" s="31"/>
      <c r="GK72" s="31"/>
      <c r="GL72" s="31"/>
      <c r="GM72" s="31"/>
      <c r="GN72" s="31"/>
      <c r="GO72" s="31"/>
    </row>
    <row r="73" spans="1:197" ht="30" x14ac:dyDescent="0.25">
      <c r="A73" s="75" t="s">
        <v>65</v>
      </c>
      <c r="B73" s="144">
        <f>'2 уровень'!C158</f>
        <v>88</v>
      </c>
      <c r="C73" s="144">
        <f>'2 уровень'!D158</f>
        <v>63</v>
      </c>
      <c r="D73" s="33">
        <f>'2 уровень'!E158</f>
        <v>54</v>
      </c>
      <c r="E73" s="145">
        <f>'2 уровень'!F158</f>
        <v>85.714285714285708</v>
      </c>
      <c r="F73" s="263">
        <f>'2 уровень'!G158</f>
        <v>1210.4181899999999</v>
      </c>
      <c r="G73" s="263">
        <f>'2 уровень'!H158</f>
        <v>1210.4181899999999</v>
      </c>
      <c r="H73" s="263">
        <f>'2 уровень'!I158</f>
        <v>1210.4181899999999</v>
      </c>
      <c r="I73" s="263">
        <f>'2 уровень'!J158</f>
        <v>302.60454749999997</v>
      </c>
      <c r="J73" s="263">
        <f>'2 уровень'!K158</f>
        <v>302.60454749999997</v>
      </c>
      <c r="K73" s="263">
        <f>'2 уровень'!L158</f>
        <v>302.60454749999997</v>
      </c>
      <c r="L73" s="263">
        <f>'2 уровень'!M158</f>
        <v>302.60454749999997</v>
      </c>
      <c r="M73" s="263">
        <f>'2 уровень'!N158</f>
        <v>302.60454749999997</v>
      </c>
      <c r="N73" s="263">
        <f>'2 уровень'!O158</f>
        <v>709.28963999999996</v>
      </c>
      <c r="O73" s="263">
        <f>'2 уровень'!P158</f>
        <v>678.45096000000001</v>
      </c>
      <c r="P73" s="263">
        <f>'2 уровень'!Q158</f>
        <v>495.66753374999996</v>
      </c>
      <c r="Q73" s="262">
        <f>'2 уровень'!R158</f>
        <v>414.30729000000002</v>
      </c>
      <c r="R73" s="262">
        <f>'2 уровень'!S158</f>
        <v>-81.360243749999938</v>
      </c>
      <c r="S73" s="262">
        <f>'2 уровень'!T158</f>
        <v>-13.12416</v>
      </c>
      <c r="T73" s="262">
        <f>'2 уровень'!U158</f>
        <v>401.18313000000001</v>
      </c>
      <c r="U73" s="263">
        <f>'2 уровень'!V158</f>
        <v>83.585722644679876</v>
      </c>
      <c r="V73" s="68"/>
      <c r="X73" s="588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/>
      <c r="BY73" s="31"/>
      <c r="BZ73" s="31"/>
      <c r="CA73" s="31"/>
      <c r="CB73" s="31"/>
      <c r="CC73" s="31"/>
      <c r="CD73" s="31"/>
      <c r="CE73" s="31"/>
      <c r="CF73" s="31"/>
      <c r="CG73" s="31"/>
      <c r="CH73" s="31"/>
      <c r="CI73" s="31"/>
      <c r="CJ73" s="31"/>
      <c r="CK73" s="31"/>
      <c r="CL73" s="31"/>
      <c r="CM73" s="31"/>
      <c r="CN73" s="31"/>
      <c r="CO73" s="31"/>
      <c r="CP73" s="31"/>
      <c r="CQ73" s="31"/>
      <c r="CR73" s="31"/>
      <c r="CS73" s="31"/>
      <c r="CT73" s="31"/>
      <c r="CU73" s="31"/>
      <c r="CV73" s="31"/>
      <c r="CW73" s="31"/>
      <c r="CX73" s="31"/>
      <c r="CY73" s="31"/>
      <c r="CZ73" s="31"/>
      <c r="DA73" s="31"/>
      <c r="DB73" s="31"/>
      <c r="DC73" s="31"/>
      <c r="DD73" s="31"/>
      <c r="DE73" s="31"/>
      <c r="DF73" s="31"/>
      <c r="DG73" s="31"/>
      <c r="DH73" s="31"/>
      <c r="DI73" s="31"/>
      <c r="DJ73" s="31"/>
      <c r="DK73" s="31"/>
      <c r="DL73" s="31"/>
      <c r="DM73" s="31"/>
      <c r="DN73" s="31"/>
      <c r="DO73" s="31"/>
      <c r="DP73" s="31"/>
      <c r="DQ73" s="31"/>
      <c r="DR73" s="31"/>
      <c r="DS73" s="31"/>
      <c r="DT73" s="31"/>
      <c r="DU73" s="31"/>
      <c r="DV73" s="31"/>
      <c r="DW73" s="31"/>
      <c r="DX73" s="31"/>
      <c r="DY73" s="31"/>
      <c r="DZ73" s="31"/>
      <c r="EA73" s="31"/>
      <c r="EB73" s="31"/>
      <c r="EC73" s="31"/>
      <c r="ED73" s="31"/>
      <c r="EE73" s="31"/>
      <c r="EF73" s="31"/>
      <c r="EG73" s="31"/>
      <c r="EH73" s="31"/>
      <c r="EI73" s="31"/>
      <c r="EJ73" s="31"/>
      <c r="EK73" s="31"/>
      <c r="EL73" s="31"/>
      <c r="EM73" s="31"/>
      <c r="EN73" s="31"/>
      <c r="EO73" s="31"/>
      <c r="EP73" s="31"/>
      <c r="EQ73" s="31"/>
      <c r="ER73" s="31"/>
      <c r="ES73" s="31"/>
      <c r="ET73" s="31"/>
      <c r="EU73" s="31"/>
      <c r="EV73" s="31"/>
      <c r="EW73" s="31"/>
      <c r="EX73" s="31"/>
      <c r="EY73" s="31"/>
      <c r="EZ73" s="31"/>
      <c r="FA73" s="31"/>
      <c r="FB73" s="31"/>
      <c r="FC73" s="31"/>
      <c r="FD73" s="31"/>
      <c r="FE73" s="31"/>
      <c r="FF73" s="31"/>
      <c r="FG73" s="31"/>
      <c r="FH73" s="31"/>
      <c r="FI73" s="31"/>
      <c r="FJ73" s="31"/>
      <c r="FK73" s="31"/>
      <c r="FL73" s="31"/>
      <c r="FM73" s="31"/>
      <c r="FN73" s="31"/>
      <c r="FO73" s="31"/>
      <c r="FP73" s="31"/>
      <c r="FQ73" s="31"/>
      <c r="FR73" s="31"/>
      <c r="FS73" s="31"/>
      <c r="FT73" s="31"/>
      <c r="FU73" s="31"/>
      <c r="FV73" s="31"/>
      <c r="FW73" s="31"/>
      <c r="FX73" s="31"/>
      <c r="FY73" s="31"/>
      <c r="FZ73" s="31"/>
      <c r="GA73" s="31"/>
      <c r="GB73" s="31"/>
      <c r="GC73" s="31"/>
      <c r="GD73" s="31"/>
      <c r="GE73" s="31"/>
      <c r="GF73" s="31"/>
      <c r="GG73" s="31"/>
      <c r="GH73" s="31"/>
      <c r="GI73" s="31"/>
      <c r="GJ73" s="31"/>
      <c r="GK73" s="31"/>
      <c r="GL73" s="31"/>
      <c r="GM73" s="31"/>
      <c r="GN73" s="31"/>
      <c r="GO73" s="31"/>
    </row>
    <row r="74" spans="1:197" ht="30" x14ac:dyDescent="0.25">
      <c r="A74" s="207" t="s">
        <v>66</v>
      </c>
      <c r="B74" s="205">
        <f>'2 уровень'!C159</f>
        <v>4339</v>
      </c>
      <c r="C74" s="205">
        <f>'2 уровень'!D159</f>
        <v>3100</v>
      </c>
      <c r="D74" s="205">
        <f>'2 уровень'!E159</f>
        <v>3074</v>
      </c>
      <c r="E74" s="206">
        <f>'2 уровень'!F159</f>
        <v>262.56524225460402</v>
      </c>
      <c r="F74" s="261">
        <f>'2 уровень'!G159</f>
        <v>20603.342369999998</v>
      </c>
      <c r="G74" s="261">
        <f>'2 уровень'!H159</f>
        <v>20603.342369999998</v>
      </c>
      <c r="H74" s="261">
        <f>'2 уровень'!I159</f>
        <v>20603.342369999998</v>
      </c>
      <c r="I74" s="261">
        <f>'2 уровень'!J159</f>
        <v>5150.8355924999996</v>
      </c>
      <c r="J74" s="261">
        <f>'2 уровень'!K159</f>
        <v>5150.8355924999996</v>
      </c>
      <c r="K74" s="261">
        <f>'2 уровень'!L159</f>
        <v>5150.8355924999996</v>
      </c>
      <c r="L74" s="261">
        <f>'2 уровень'!M159</f>
        <v>5150.8355924999996</v>
      </c>
      <c r="M74" s="261">
        <f>'2 уровень'!N159</f>
        <v>5150.8355924999996</v>
      </c>
      <c r="N74" s="261">
        <f>'2 уровень'!O159</f>
        <v>12018.61651</v>
      </c>
      <c r="O74" s="261">
        <f>'2 уровень'!P159</f>
        <v>11444.4902</v>
      </c>
      <c r="P74" s="261">
        <f>'2 уровень'!Q159</f>
        <v>8393.3506145833362</v>
      </c>
      <c r="Q74" s="261">
        <f>'2 уровень'!R159</f>
        <v>6818.4183799999992</v>
      </c>
      <c r="R74" s="261">
        <f>'2 уровень'!S159</f>
        <v>-1574.9322345833377</v>
      </c>
      <c r="S74" s="261">
        <f>'2 уровень'!T159</f>
        <v>-6.3328000000000007</v>
      </c>
      <c r="T74" s="261">
        <f>'2 уровень'!U159</f>
        <v>6812.085579999999</v>
      </c>
      <c r="U74" s="261">
        <f>'2 уровень'!V159</f>
        <v>81.2359532336596</v>
      </c>
      <c r="V74" s="68"/>
      <c r="X74" s="588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  <c r="BN74" s="31"/>
      <c r="BO74" s="31"/>
      <c r="BP74" s="31"/>
      <c r="BQ74" s="31"/>
      <c r="BR74" s="31"/>
      <c r="BS74" s="31"/>
      <c r="BT74" s="31"/>
      <c r="BU74" s="31"/>
      <c r="BV74" s="31"/>
      <c r="BW74" s="31"/>
      <c r="BX74" s="31"/>
      <c r="BY74" s="31"/>
      <c r="BZ74" s="31"/>
      <c r="CA74" s="31"/>
      <c r="CB74" s="31"/>
      <c r="CC74" s="31"/>
      <c r="CD74" s="31"/>
      <c r="CE74" s="31"/>
      <c r="CF74" s="31"/>
      <c r="CG74" s="31"/>
      <c r="CH74" s="31"/>
      <c r="CI74" s="31"/>
      <c r="CJ74" s="31"/>
      <c r="CK74" s="31"/>
      <c r="CL74" s="31"/>
      <c r="CM74" s="31"/>
      <c r="CN74" s="31"/>
      <c r="CO74" s="31"/>
      <c r="CP74" s="31"/>
      <c r="CQ74" s="31"/>
      <c r="CR74" s="31"/>
      <c r="CS74" s="31"/>
      <c r="CT74" s="31"/>
      <c r="CU74" s="31"/>
      <c r="CV74" s="31"/>
      <c r="CW74" s="31"/>
      <c r="CX74" s="31"/>
      <c r="CY74" s="31"/>
      <c r="CZ74" s="31"/>
      <c r="DA74" s="31"/>
      <c r="DB74" s="31"/>
      <c r="DC74" s="31"/>
      <c r="DD74" s="31"/>
      <c r="DE74" s="31"/>
      <c r="DF74" s="31"/>
      <c r="DG74" s="31"/>
      <c r="DH74" s="31"/>
      <c r="DI74" s="31"/>
      <c r="DJ74" s="31"/>
      <c r="DK74" s="31"/>
      <c r="DL74" s="31"/>
      <c r="DM74" s="31"/>
      <c r="DN74" s="31"/>
      <c r="DO74" s="31"/>
      <c r="DP74" s="31"/>
      <c r="DQ74" s="31"/>
      <c r="DR74" s="31"/>
      <c r="DS74" s="31"/>
      <c r="DT74" s="31"/>
      <c r="DU74" s="31"/>
      <c r="DV74" s="31"/>
      <c r="DW74" s="31"/>
      <c r="DX74" s="31"/>
      <c r="DY74" s="31"/>
      <c r="DZ74" s="31"/>
      <c r="EA74" s="31"/>
      <c r="EB74" s="31"/>
      <c r="EC74" s="31"/>
      <c r="ED74" s="31"/>
      <c r="EE74" s="31"/>
      <c r="EF74" s="31"/>
      <c r="EG74" s="31"/>
      <c r="EH74" s="31"/>
      <c r="EI74" s="31"/>
      <c r="EJ74" s="31"/>
      <c r="EK74" s="31"/>
      <c r="EL74" s="31"/>
      <c r="EM74" s="31"/>
      <c r="EN74" s="31"/>
      <c r="EO74" s="31"/>
      <c r="EP74" s="31"/>
      <c r="EQ74" s="31"/>
      <c r="ER74" s="31"/>
      <c r="ES74" s="31"/>
      <c r="ET74" s="31"/>
      <c r="EU74" s="31"/>
      <c r="EV74" s="31"/>
      <c r="EW74" s="31"/>
      <c r="EX74" s="31"/>
      <c r="EY74" s="31"/>
      <c r="EZ74" s="31"/>
      <c r="FA74" s="31"/>
      <c r="FB74" s="31"/>
      <c r="FC74" s="31"/>
      <c r="FD74" s="31"/>
      <c r="FE74" s="31"/>
      <c r="FF74" s="31"/>
      <c r="FG74" s="31"/>
      <c r="FH74" s="31"/>
      <c r="FI74" s="31"/>
      <c r="FJ74" s="31"/>
      <c r="FK74" s="31"/>
      <c r="FL74" s="31"/>
      <c r="FM74" s="31"/>
      <c r="FN74" s="31"/>
      <c r="FO74" s="31"/>
      <c r="FP74" s="31"/>
      <c r="FQ74" s="31"/>
      <c r="FR74" s="31"/>
      <c r="FS74" s="31"/>
      <c r="FT74" s="31"/>
      <c r="FU74" s="31"/>
      <c r="FV74" s="31"/>
      <c r="FW74" s="31"/>
      <c r="FX74" s="31"/>
      <c r="FY74" s="31"/>
      <c r="FZ74" s="31"/>
      <c r="GA74" s="31"/>
      <c r="GB74" s="31"/>
      <c r="GC74" s="31"/>
      <c r="GD74" s="31"/>
      <c r="GE74" s="31"/>
      <c r="GF74" s="31"/>
      <c r="GG74" s="31"/>
      <c r="GH74" s="31"/>
      <c r="GI74" s="31"/>
      <c r="GJ74" s="31"/>
      <c r="GK74" s="31"/>
      <c r="GL74" s="31"/>
      <c r="GM74" s="31"/>
      <c r="GN74" s="31"/>
      <c r="GO74" s="31"/>
    </row>
    <row r="75" spans="1:197" ht="30" x14ac:dyDescent="0.25">
      <c r="A75" s="75" t="s">
        <v>62</v>
      </c>
      <c r="B75" s="144">
        <f>'2 уровень'!C160</f>
        <v>1083</v>
      </c>
      <c r="C75" s="144">
        <f>'2 уровень'!D160</f>
        <v>774</v>
      </c>
      <c r="D75" s="33">
        <f>'2 уровень'!E160</f>
        <v>1296</v>
      </c>
      <c r="E75" s="145">
        <f>'2 уровень'!F160</f>
        <v>334.99272334632178</v>
      </c>
      <c r="F75" s="263">
        <f>'2 уровень'!G160</f>
        <v>2757.3</v>
      </c>
      <c r="G75" s="263">
        <f>'2 уровень'!H160</f>
        <v>2757.3</v>
      </c>
      <c r="H75" s="263">
        <f>'2 уровень'!I160</f>
        <v>2757.3</v>
      </c>
      <c r="I75" s="263">
        <f>'2 уровень'!J160</f>
        <v>689.32500000000005</v>
      </c>
      <c r="J75" s="263">
        <f>'2 уровень'!K160</f>
        <v>689.32500000000005</v>
      </c>
      <c r="K75" s="263">
        <f>'2 уровень'!L160</f>
        <v>689.32500000000005</v>
      </c>
      <c r="L75" s="263">
        <f>'2 уровень'!M160</f>
        <v>689.32500000000005</v>
      </c>
      <c r="M75" s="263">
        <f>'2 уровень'!N160</f>
        <v>689.32500000000005</v>
      </c>
      <c r="N75" s="263">
        <f>'2 уровень'!O160</f>
        <v>1608.1538799999998</v>
      </c>
      <c r="O75" s="263">
        <f>'2 уровень'!P160</f>
        <v>1530.3838799999999</v>
      </c>
      <c r="P75" s="263">
        <f>'2 уровень'!Q160</f>
        <v>1122.8161066666667</v>
      </c>
      <c r="Q75" s="262">
        <f>'2 уровень'!R160</f>
        <v>1890.6912299999999</v>
      </c>
      <c r="R75" s="262">
        <f>'2 уровень'!S160</f>
        <v>767.87512333333325</v>
      </c>
      <c r="S75" s="262">
        <f>'2 уровень'!T160</f>
        <v>-0.37444</v>
      </c>
      <c r="T75" s="262">
        <f>'2 уровень'!U160</f>
        <v>1890.3167899999999</v>
      </c>
      <c r="U75" s="263">
        <f>'2 уровень'!V160</f>
        <v>168.38832456838762</v>
      </c>
      <c r="V75" s="68"/>
      <c r="X75" s="588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  <c r="BN75" s="31"/>
      <c r="BO75" s="31"/>
      <c r="BP75" s="31"/>
      <c r="BQ75" s="31"/>
      <c r="BR75" s="31"/>
      <c r="BS75" s="31"/>
      <c r="BT75" s="31"/>
      <c r="BU75" s="31"/>
      <c r="BV75" s="31"/>
      <c r="BW75" s="31"/>
      <c r="BX75" s="31"/>
      <c r="BY75" s="31"/>
      <c r="BZ75" s="31"/>
      <c r="CA75" s="31"/>
      <c r="CB75" s="31"/>
      <c r="CC75" s="31"/>
      <c r="CD75" s="31"/>
      <c r="CE75" s="31"/>
      <c r="CF75" s="31"/>
      <c r="CG75" s="31"/>
      <c r="CH75" s="31"/>
      <c r="CI75" s="31"/>
      <c r="CJ75" s="31"/>
      <c r="CK75" s="31"/>
      <c r="CL75" s="31"/>
      <c r="CM75" s="31"/>
      <c r="CN75" s="31"/>
      <c r="CO75" s="31"/>
      <c r="CP75" s="31"/>
      <c r="CQ75" s="31"/>
      <c r="CR75" s="31"/>
      <c r="CS75" s="31"/>
      <c r="CT75" s="31"/>
      <c r="CU75" s="31"/>
      <c r="CV75" s="31"/>
      <c r="CW75" s="31"/>
      <c r="CX75" s="31"/>
      <c r="CY75" s="31"/>
      <c r="CZ75" s="31"/>
      <c r="DA75" s="31"/>
      <c r="DB75" s="31"/>
      <c r="DC75" s="31"/>
      <c r="DD75" s="31"/>
      <c r="DE75" s="31"/>
      <c r="DF75" s="31"/>
      <c r="DG75" s="31"/>
      <c r="DH75" s="31"/>
      <c r="DI75" s="31"/>
      <c r="DJ75" s="31"/>
      <c r="DK75" s="31"/>
      <c r="DL75" s="31"/>
      <c r="DM75" s="31"/>
      <c r="DN75" s="31"/>
      <c r="DO75" s="31"/>
      <c r="DP75" s="31"/>
      <c r="DQ75" s="31"/>
      <c r="DR75" s="31"/>
      <c r="DS75" s="31"/>
      <c r="DT75" s="31"/>
      <c r="DU75" s="31"/>
      <c r="DV75" s="31"/>
      <c r="DW75" s="31"/>
      <c r="DX75" s="31"/>
      <c r="DY75" s="31"/>
      <c r="DZ75" s="31"/>
      <c r="EA75" s="31"/>
      <c r="EB75" s="31"/>
      <c r="EC75" s="31"/>
      <c r="ED75" s="31"/>
      <c r="EE75" s="31"/>
      <c r="EF75" s="31"/>
      <c r="EG75" s="31"/>
      <c r="EH75" s="31"/>
      <c r="EI75" s="31"/>
      <c r="EJ75" s="31"/>
      <c r="EK75" s="31"/>
      <c r="EL75" s="31"/>
      <c r="EM75" s="31"/>
      <c r="EN75" s="31"/>
      <c r="EO75" s="31"/>
      <c r="EP75" s="31"/>
      <c r="EQ75" s="31"/>
      <c r="ER75" s="31"/>
      <c r="ES75" s="31"/>
      <c r="ET75" s="31"/>
      <c r="EU75" s="31"/>
      <c r="EV75" s="31"/>
      <c r="EW75" s="31"/>
      <c r="EX75" s="31"/>
      <c r="EY75" s="31"/>
      <c r="EZ75" s="31"/>
      <c r="FA75" s="31"/>
      <c r="FB75" s="31"/>
      <c r="FC75" s="31"/>
      <c r="FD75" s="31"/>
      <c r="FE75" s="31"/>
      <c r="FF75" s="31"/>
      <c r="FG75" s="31"/>
      <c r="FH75" s="31"/>
      <c r="FI75" s="31"/>
      <c r="FJ75" s="31"/>
      <c r="FK75" s="31"/>
      <c r="FL75" s="31"/>
      <c r="FM75" s="31"/>
      <c r="FN75" s="31"/>
      <c r="FO75" s="31"/>
      <c r="FP75" s="31"/>
      <c r="FQ75" s="31"/>
      <c r="FR75" s="31"/>
      <c r="FS75" s="31"/>
      <c r="FT75" s="31"/>
      <c r="FU75" s="31"/>
      <c r="FV75" s="31"/>
      <c r="FW75" s="31"/>
      <c r="FX75" s="31"/>
      <c r="FY75" s="31"/>
      <c r="FZ75" s="31"/>
      <c r="GA75" s="31"/>
      <c r="GB75" s="31"/>
      <c r="GC75" s="31"/>
      <c r="GD75" s="31"/>
      <c r="GE75" s="31"/>
      <c r="GF75" s="31"/>
      <c r="GG75" s="31"/>
      <c r="GH75" s="31"/>
      <c r="GI75" s="31"/>
      <c r="GJ75" s="31"/>
      <c r="GK75" s="31"/>
      <c r="GL75" s="31"/>
      <c r="GM75" s="31"/>
      <c r="GN75" s="31"/>
      <c r="GO75" s="31"/>
    </row>
    <row r="76" spans="1:197" ht="45" x14ac:dyDescent="0.25">
      <c r="A76" s="75" t="s">
        <v>89</v>
      </c>
      <c r="B76" s="144">
        <f>'2 уровень'!C161</f>
        <v>0</v>
      </c>
      <c r="C76" s="144">
        <f>'2 уровень'!D161</f>
        <v>0</v>
      </c>
      <c r="D76" s="33">
        <f>'2 уровень'!E161</f>
        <v>0</v>
      </c>
      <c r="E76" s="145">
        <f>'2 уровень'!F161</f>
        <v>0</v>
      </c>
      <c r="F76" s="263">
        <f>'2 уровень'!G161</f>
        <v>0</v>
      </c>
      <c r="G76" s="263">
        <f>'2 уровень'!H161</f>
        <v>0</v>
      </c>
      <c r="H76" s="263">
        <f>'2 уровень'!I161</f>
        <v>0</v>
      </c>
      <c r="I76" s="263">
        <f>'2 уровень'!J161</f>
        <v>0</v>
      </c>
      <c r="J76" s="263">
        <f>'2 уровень'!K161</f>
        <v>0</v>
      </c>
      <c r="K76" s="263">
        <f>'2 уровень'!L161</f>
        <v>0</v>
      </c>
      <c r="L76" s="263">
        <f>'2 уровень'!M161</f>
        <v>0</v>
      </c>
      <c r="M76" s="263">
        <f>'2 уровень'!N161</f>
        <v>0</v>
      </c>
      <c r="N76" s="263">
        <f>'2 уровень'!O161</f>
        <v>0</v>
      </c>
      <c r="O76" s="263">
        <f>'2 уровень'!P161</f>
        <v>0</v>
      </c>
      <c r="P76" s="263">
        <f>'2 уровень'!Q161</f>
        <v>0</v>
      </c>
      <c r="Q76" s="262">
        <f>'2 уровень'!R161</f>
        <v>0</v>
      </c>
      <c r="R76" s="262">
        <f>'2 уровень'!S161</f>
        <v>0</v>
      </c>
      <c r="S76" s="262">
        <f>'2 уровень'!T161</f>
        <v>0</v>
      </c>
      <c r="T76" s="262">
        <f>'2 уровень'!U161</f>
        <v>0</v>
      </c>
      <c r="U76" s="263">
        <f>'2 уровень'!V161</f>
        <v>0</v>
      </c>
      <c r="V76" s="68"/>
      <c r="X76" s="588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  <c r="BM76" s="31"/>
      <c r="BN76" s="31"/>
      <c r="BO76" s="31"/>
      <c r="BP76" s="31"/>
      <c r="BQ76" s="31"/>
      <c r="BR76" s="31"/>
      <c r="BS76" s="31"/>
      <c r="BT76" s="31"/>
      <c r="BU76" s="31"/>
      <c r="BV76" s="31"/>
      <c r="BW76" s="31"/>
      <c r="BX76" s="31"/>
      <c r="BY76" s="31"/>
      <c r="BZ76" s="31"/>
      <c r="CA76" s="31"/>
      <c r="CB76" s="31"/>
      <c r="CC76" s="31"/>
      <c r="CD76" s="31"/>
      <c r="CE76" s="31"/>
      <c r="CF76" s="31"/>
      <c r="CG76" s="31"/>
      <c r="CH76" s="31"/>
      <c r="CI76" s="31"/>
      <c r="CJ76" s="31"/>
      <c r="CK76" s="31"/>
      <c r="CL76" s="31"/>
      <c r="CM76" s="31"/>
      <c r="CN76" s="31"/>
      <c r="CO76" s="31"/>
      <c r="CP76" s="31"/>
      <c r="CQ76" s="31"/>
      <c r="CR76" s="31"/>
      <c r="CS76" s="31"/>
      <c r="CT76" s="31"/>
      <c r="CU76" s="31"/>
      <c r="CV76" s="31"/>
      <c r="CW76" s="31"/>
      <c r="CX76" s="31"/>
      <c r="CY76" s="31"/>
      <c r="CZ76" s="31"/>
      <c r="DA76" s="31"/>
      <c r="DB76" s="31"/>
      <c r="DC76" s="31"/>
      <c r="DD76" s="31"/>
      <c r="DE76" s="31"/>
      <c r="DF76" s="31"/>
      <c r="DG76" s="31"/>
      <c r="DH76" s="31"/>
      <c r="DI76" s="31"/>
      <c r="DJ76" s="31"/>
      <c r="DK76" s="31"/>
      <c r="DL76" s="31"/>
      <c r="DM76" s="31"/>
      <c r="DN76" s="31"/>
      <c r="DO76" s="31"/>
      <c r="DP76" s="31"/>
      <c r="DQ76" s="31"/>
      <c r="DR76" s="31"/>
      <c r="DS76" s="31"/>
      <c r="DT76" s="31"/>
      <c r="DU76" s="31"/>
      <c r="DV76" s="31"/>
      <c r="DW76" s="31"/>
      <c r="DX76" s="31"/>
      <c r="DY76" s="31"/>
      <c r="DZ76" s="31"/>
      <c r="EA76" s="31"/>
      <c r="EB76" s="31"/>
      <c r="EC76" s="31"/>
      <c r="ED76" s="31"/>
      <c r="EE76" s="31"/>
      <c r="EF76" s="31"/>
      <c r="EG76" s="31"/>
      <c r="EH76" s="31"/>
      <c r="EI76" s="31"/>
      <c r="EJ76" s="31"/>
      <c r="EK76" s="31"/>
      <c r="EL76" s="31"/>
      <c r="EM76" s="31"/>
      <c r="EN76" s="31"/>
      <c r="EO76" s="31"/>
      <c r="EP76" s="31"/>
      <c r="EQ76" s="31"/>
      <c r="ER76" s="31"/>
      <c r="ES76" s="31"/>
      <c r="ET76" s="31"/>
      <c r="EU76" s="31"/>
      <c r="EV76" s="31"/>
      <c r="EW76" s="31"/>
      <c r="EX76" s="31"/>
      <c r="EY76" s="31"/>
      <c r="EZ76" s="31"/>
      <c r="FA76" s="31"/>
      <c r="FB76" s="31"/>
      <c r="FC76" s="31"/>
      <c r="FD76" s="31"/>
      <c r="FE76" s="31"/>
      <c r="FF76" s="31"/>
      <c r="FG76" s="31"/>
      <c r="FH76" s="31"/>
      <c r="FI76" s="31"/>
      <c r="FJ76" s="31"/>
      <c r="FK76" s="31"/>
      <c r="FL76" s="31"/>
      <c r="FM76" s="31"/>
      <c r="FN76" s="31"/>
      <c r="FO76" s="31"/>
      <c r="FP76" s="31"/>
      <c r="FQ76" s="31"/>
      <c r="FR76" s="31"/>
      <c r="FS76" s="31"/>
      <c r="FT76" s="31"/>
      <c r="FU76" s="31"/>
      <c r="FV76" s="31"/>
      <c r="FW76" s="31"/>
      <c r="FX76" s="31"/>
      <c r="FY76" s="31"/>
      <c r="FZ76" s="31"/>
      <c r="GA76" s="31"/>
      <c r="GB76" s="31"/>
      <c r="GC76" s="31"/>
      <c r="GD76" s="31"/>
      <c r="GE76" s="31"/>
      <c r="GF76" s="31"/>
      <c r="GG76" s="31"/>
      <c r="GH76" s="31"/>
      <c r="GI76" s="31"/>
      <c r="GJ76" s="31"/>
      <c r="GK76" s="31"/>
      <c r="GL76" s="31"/>
      <c r="GM76" s="31"/>
      <c r="GN76" s="31"/>
      <c r="GO76" s="31"/>
    </row>
    <row r="77" spans="1:197" ht="60" x14ac:dyDescent="0.25">
      <c r="A77" s="75" t="s">
        <v>45</v>
      </c>
      <c r="B77" s="144">
        <f>'2 уровень'!C162</f>
        <v>2856</v>
      </c>
      <c r="C77" s="144">
        <f>'2 уровень'!D162</f>
        <v>2040</v>
      </c>
      <c r="D77" s="33">
        <f>'2 уровень'!E162</f>
        <v>1404</v>
      </c>
      <c r="E77" s="145">
        <f>'2 уровень'!F162</f>
        <v>68.82352941176471</v>
      </c>
      <c r="F77" s="263">
        <f>'2 уровень'!G162</f>
        <v>16733.800769999998</v>
      </c>
      <c r="G77" s="263">
        <f>'2 уровень'!H162</f>
        <v>16733.800769999998</v>
      </c>
      <c r="H77" s="263">
        <f>'2 уровень'!I162</f>
        <v>16733.800769999998</v>
      </c>
      <c r="I77" s="263">
        <f>'2 уровень'!J162</f>
        <v>4183.4501924999995</v>
      </c>
      <c r="J77" s="263">
        <f>'2 уровень'!K162</f>
        <v>4183.4501924999995</v>
      </c>
      <c r="K77" s="263">
        <f>'2 уровень'!L162</f>
        <v>4183.4501924999995</v>
      </c>
      <c r="L77" s="263">
        <f>'2 уровень'!M162</f>
        <v>4183.4501924999995</v>
      </c>
      <c r="M77" s="263">
        <f>'2 уровень'!N162</f>
        <v>4183.4501924999995</v>
      </c>
      <c r="N77" s="263">
        <f>'2 уровень'!O162</f>
        <v>9761.6550299999999</v>
      </c>
      <c r="O77" s="263">
        <f>'2 уровень'!P162</f>
        <v>9296.1943200000005</v>
      </c>
      <c r="P77" s="263">
        <f>'2 уровень'!Q162</f>
        <v>6817.3990412500034</v>
      </c>
      <c r="Q77" s="262">
        <f>'2 уровень'!R162</f>
        <v>4416.493089999999</v>
      </c>
      <c r="R77" s="262">
        <f>'2 уровень'!S162</f>
        <v>-2400.9059512500044</v>
      </c>
      <c r="S77" s="262">
        <f>'2 уровень'!T162</f>
        <v>-5.9583600000000008</v>
      </c>
      <c r="T77" s="262">
        <f>'2 уровень'!U162</f>
        <v>4410.5347299999994</v>
      </c>
      <c r="U77" s="263">
        <f>'2 уровень'!V162</f>
        <v>64.782669508960026</v>
      </c>
      <c r="V77" s="68"/>
      <c r="X77" s="588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  <c r="BN77" s="31"/>
      <c r="BO77" s="31"/>
      <c r="BP77" s="31"/>
      <c r="BQ77" s="31"/>
      <c r="BR77" s="31"/>
      <c r="BS77" s="31"/>
      <c r="BT77" s="31"/>
      <c r="BU77" s="31"/>
      <c r="BV77" s="31"/>
      <c r="BW77" s="31"/>
      <c r="BX77" s="31"/>
      <c r="BY77" s="31"/>
      <c r="BZ77" s="31"/>
      <c r="CA77" s="31"/>
      <c r="CB77" s="31"/>
      <c r="CC77" s="31"/>
      <c r="CD77" s="31"/>
      <c r="CE77" s="31"/>
      <c r="CF77" s="31"/>
      <c r="CG77" s="31"/>
      <c r="CH77" s="31"/>
      <c r="CI77" s="31"/>
      <c r="CJ77" s="31"/>
      <c r="CK77" s="31"/>
      <c r="CL77" s="31"/>
      <c r="CM77" s="31"/>
      <c r="CN77" s="31"/>
      <c r="CO77" s="31"/>
      <c r="CP77" s="31"/>
      <c r="CQ77" s="31"/>
      <c r="CR77" s="31"/>
      <c r="CS77" s="31"/>
      <c r="CT77" s="31"/>
      <c r="CU77" s="31"/>
      <c r="CV77" s="31"/>
      <c r="CW77" s="31"/>
      <c r="CX77" s="31"/>
      <c r="CY77" s="31"/>
      <c r="CZ77" s="31"/>
      <c r="DA77" s="31"/>
      <c r="DB77" s="31"/>
      <c r="DC77" s="31"/>
      <c r="DD77" s="31"/>
      <c r="DE77" s="31"/>
      <c r="DF77" s="31"/>
      <c r="DG77" s="31"/>
      <c r="DH77" s="31"/>
      <c r="DI77" s="31"/>
      <c r="DJ77" s="31"/>
      <c r="DK77" s="31"/>
      <c r="DL77" s="31"/>
      <c r="DM77" s="31"/>
      <c r="DN77" s="31"/>
      <c r="DO77" s="31"/>
      <c r="DP77" s="31"/>
      <c r="DQ77" s="31"/>
      <c r="DR77" s="31"/>
      <c r="DS77" s="31"/>
      <c r="DT77" s="31"/>
      <c r="DU77" s="31"/>
      <c r="DV77" s="31"/>
      <c r="DW77" s="31"/>
      <c r="DX77" s="31"/>
      <c r="DY77" s="31"/>
      <c r="DZ77" s="31"/>
      <c r="EA77" s="31"/>
      <c r="EB77" s="31"/>
      <c r="EC77" s="31"/>
      <c r="ED77" s="31"/>
      <c r="EE77" s="31"/>
      <c r="EF77" s="31"/>
      <c r="EG77" s="31"/>
      <c r="EH77" s="31"/>
      <c r="EI77" s="31"/>
      <c r="EJ77" s="31"/>
      <c r="EK77" s="31"/>
      <c r="EL77" s="31"/>
      <c r="EM77" s="31"/>
      <c r="EN77" s="31"/>
      <c r="EO77" s="31"/>
      <c r="EP77" s="31"/>
      <c r="EQ77" s="31"/>
      <c r="ER77" s="31"/>
      <c r="ES77" s="31"/>
      <c r="ET77" s="31"/>
      <c r="EU77" s="31"/>
      <c r="EV77" s="31"/>
      <c r="EW77" s="31"/>
      <c r="EX77" s="31"/>
      <c r="EY77" s="31"/>
      <c r="EZ77" s="31"/>
      <c r="FA77" s="31"/>
      <c r="FB77" s="31"/>
      <c r="FC77" s="31"/>
      <c r="FD77" s="31"/>
      <c r="FE77" s="31"/>
      <c r="FF77" s="31"/>
      <c r="FG77" s="31"/>
      <c r="FH77" s="31"/>
      <c r="FI77" s="31"/>
      <c r="FJ77" s="31"/>
      <c r="FK77" s="31"/>
      <c r="FL77" s="31"/>
      <c r="FM77" s="31"/>
      <c r="FN77" s="31"/>
      <c r="FO77" s="31"/>
      <c r="FP77" s="31"/>
      <c r="FQ77" s="31"/>
      <c r="FR77" s="31"/>
      <c r="FS77" s="31"/>
      <c r="FT77" s="31"/>
      <c r="FU77" s="31"/>
      <c r="FV77" s="31"/>
      <c r="FW77" s="31"/>
      <c r="FX77" s="31"/>
      <c r="FY77" s="31"/>
      <c r="FZ77" s="31"/>
      <c r="GA77" s="31"/>
      <c r="GB77" s="31"/>
      <c r="GC77" s="31"/>
      <c r="GD77" s="31"/>
      <c r="GE77" s="31"/>
      <c r="GF77" s="31"/>
      <c r="GG77" s="31"/>
      <c r="GH77" s="31"/>
      <c r="GI77" s="31"/>
      <c r="GJ77" s="31"/>
      <c r="GK77" s="31"/>
      <c r="GL77" s="31"/>
      <c r="GM77" s="31"/>
      <c r="GN77" s="31"/>
      <c r="GO77" s="31"/>
    </row>
    <row r="78" spans="1:197" ht="45.75" thickBot="1" x14ac:dyDescent="0.3">
      <c r="A78" s="75" t="s">
        <v>63</v>
      </c>
      <c r="B78" s="144">
        <f>'2 уровень'!C163</f>
        <v>400</v>
      </c>
      <c r="C78" s="144">
        <f>'2 уровень'!D163</f>
        <v>286</v>
      </c>
      <c r="D78" s="33">
        <f>'2 уровень'!E163</f>
        <v>374</v>
      </c>
      <c r="E78" s="145">
        <f>'2 уровень'!F163</f>
        <v>130.76923076923077</v>
      </c>
      <c r="F78" s="263">
        <f>'2 уровень'!G163</f>
        <v>1112.2416000000001</v>
      </c>
      <c r="G78" s="263">
        <f>'2 уровень'!H163</f>
        <v>1112.2416000000001</v>
      </c>
      <c r="H78" s="263">
        <f>'2 уровень'!I163</f>
        <v>1112.2416000000001</v>
      </c>
      <c r="I78" s="263">
        <f>'2 уровень'!J163</f>
        <v>278.06040000000002</v>
      </c>
      <c r="J78" s="263">
        <f>'2 уровень'!K163</f>
        <v>278.06040000000002</v>
      </c>
      <c r="K78" s="263">
        <f>'2 уровень'!L163</f>
        <v>278.06040000000002</v>
      </c>
      <c r="L78" s="263">
        <f>'2 уровень'!M163</f>
        <v>278.06040000000002</v>
      </c>
      <c r="M78" s="263">
        <f>'2 уровень'!N163</f>
        <v>278.06040000000002</v>
      </c>
      <c r="N78" s="263">
        <f>'2 уровень'!O163</f>
        <v>648.80759999999998</v>
      </c>
      <c r="O78" s="263">
        <f>'2 уровень'!P163</f>
        <v>617.91200000000003</v>
      </c>
      <c r="P78" s="263">
        <f>'2 уровень'!Q163</f>
        <v>453.13546666666667</v>
      </c>
      <c r="Q78" s="262">
        <f>'2 уровень'!R163</f>
        <v>511.23406</v>
      </c>
      <c r="R78" s="262">
        <f>'2 уровень'!S163</f>
        <v>58.098593333333326</v>
      </c>
      <c r="S78" s="262">
        <f>'2 уровень'!T163</f>
        <v>0</v>
      </c>
      <c r="T78" s="262">
        <f>'2 уровень'!U163</f>
        <v>511.23406</v>
      </c>
      <c r="U78" s="263">
        <f>'2 уровень'!V163</f>
        <v>112.82146236769226</v>
      </c>
      <c r="V78" s="68"/>
      <c r="X78" s="588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  <c r="BM78" s="31"/>
      <c r="BN78" s="31"/>
      <c r="BO78" s="31"/>
      <c r="BP78" s="31"/>
      <c r="BQ78" s="31"/>
      <c r="BR78" s="31"/>
      <c r="BS78" s="31"/>
      <c r="BT78" s="31"/>
      <c r="BU78" s="31"/>
      <c r="BV78" s="31"/>
      <c r="BW78" s="31"/>
      <c r="BX78" s="31"/>
      <c r="BY78" s="31"/>
      <c r="BZ78" s="31"/>
      <c r="CA78" s="31"/>
      <c r="CB78" s="31"/>
      <c r="CC78" s="31"/>
      <c r="CD78" s="31"/>
      <c r="CE78" s="31"/>
      <c r="CF78" s="31"/>
      <c r="CG78" s="31"/>
      <c r="CH78" s="31"/>
      <c r="CI78" s="31"/>
      <c r="CJ78" s="31"/>
      <c r="CK78" s="31"/>
      <c r="CL78" s="31"/>
      <c r="CM78" s="31"/>
      <c r="CN78" s="31"/>
      <c r="CO78" s="31"/>
      <c r="CP78" s="31"/>
      <c r="CQ78" s="31"/>
      <c r="CR78" s="31"/>
      <c r="CS78" s="31"/>
      <c r="CT78" s="31"/>
      <c r="CU78" s="31"/>
      <c r="CV78" s="31"/>
      <c r="CW78" s="31"/>
      <c r="CX78" s="31"/>
      <c r="CY78" s="31"/>
      <c r="CZ78" s="31"/>
      <c r="DA78" s="31"/>
      <c r="DB78" s="31"/>
      <c r="DC78" s="31"/>
      <c r="DD78" s="31"/>
      <c r="DE78" s="31"/>
      <c r="DF78" s="31"/>
      <c r="DG78" s="31"/>
      <c r="DH78" s="31"/>
      <c r="DI78" s="31"/>
      <c r="DJ78" s="31"/>
      <c r="DK78" s="31"/>
      <c r="DL78" s="31"/>
      <c r="DM78" s="31"/>
      <c r="DN78" s="31"/>
      <c r="DO78" s="31"/>
      <c r="DP78" s="31"/>
      <c r="DQ78" s="31"/>
      <c r="DR78" s="31"/>
      <c r="DS78" s="31"/>
      <c r="DT78" s="31"/>
      <c r="DU78" s="31"/>
      <c r="DV78" s="31"/>
      <c r="DW78" s="31"/>
      <c r="DX78" s="31"/>
      <c r="DY78" s="31"/>
      <c r="DZ78" s="31"/>
      <c r="EA78" s="31"/>
      <c r="EB78" s="31"/>
      <c r="EC78" s="31"/>
      <c r="ED78" s="31"/>
      <c r="EE78" s="31"/>
      <c r="EF78" s="31"/>
      <c r="EG78" s="31"/>
      <c r="EH78" s="31"/>
      <c r="EI78" s="31"/>
      <c r="EJ78" s="31"/>
      <c r="EK78" s="31"/>
      <c r="EL78" s="31"/>
      <c r="EM78" s="31"/>
      <c r="EN78" s="31"/>
      <c r="EO78" s="31"/>
      <c r="EP78" s="31"/>
      <c r="EQ78" s="31"/>
      <c r="ER78" s="31"/>
      <c r="ES78" s="31"/>
      <c r="ET78" s="31"/>
      <c r="EU78" s="31"/>
      <c r="EV78" s="31"/>
      <c r="EW78" s="31"/>
      <c r="EX78" s="31"/>
      <c r="EY78" s="31"/>
      <c r="EZ78" s="31"/>
      <c r="FA78" s="31"/>
      <c r="FB78" s="31"/>
      <c r="FC78" s="31"/>
      <c r="FD78" s="31"/>
      <c r="FE78" s="31"/>
      <c r="FF78" s="31"/>
      <c r="FG78" s="31"/>
      <c r="FH78" s="31"/>
      <c r="FI78" s="31"/>
      <c r="FJ78" s="31"/>
      <c r="FK78" s="31"/>
      <c r="FL78" s="31"/>
      <c r="FM78" s="31"/>
      <c r="FN78" s="31"/>
      <c r="FO78" s="31"/>
      <c r="FP78" s="31"/>
      <c r="FQ78" s="31"/>
      <c r="FR78" s="31"/>
      <c r="FS78" s="31"/>
      <c r="FT78" s="31"/>
      <c r="FU78" s="31"/>
      <c r="FV78" s="31"/>
      <c r="FW78" s="31"/>
      <c r="FX78" s="31"/>
      <c r="FY78" s="31"/>
      <c r="FZ78" s="31"/>
      <c r="GA78" s="31"/>
      <c r="GB78" s="31"/>
      <c r="GC78" s="31"/>
      <c r="GD78" s="31"/>
      <c r="GE78" s="31"/>
      <c r="GF78" s="31"/>
      <c r="GG78" s="31"/>
      <c r="GH78" s="31"/>
      <c r="GI78" s="31"/>
      <c r="GJ78" s="31"/>
      <c r="GK78" s="31"/>
      <c r="GL78" s="31"/>
      <c r="GM78" s="31"/>
      <c r="GN78" s="31"/>
      <c r="GO78" s="31"/>
    </row>
    <row r="79" spans="1:197" ht="15.75" thickBot="1" x14ac:dyDescent="0.3">
      <c r="A79" s="210" t="s">
        <v>4</v>
      </c>
      <c r="B79" s="216">
        <f>'2 уровень'!C164</f>
        <v>0</v>
      </c>
      <c r="C79" s="216">
        <f>'2 уровень'!D164</f>
        <v>0</v>
      </c>
      <c r="D79" s="211">
        <f>'2 уровень'!E164</f>
        <v>0</v>
      </c>
      <c r="E79" s="217">
        <f>'2 уровень'!F164</f>
        <v>0</v>
      </c>
      <c r="F79" s="273">
        <f>'2 уровень'!G164</f>
        <v>38333.833609999994</v>
      </c>
      <c r="G79" s="273">
        <f>'2 уровень'!H164</f>
        <v>38333.833609999994</v>
      </c>
      <c r="H79" s="273">
        <f>'2 уровень'!I164</f>
        <v>38333.833609999994</v>
      </c>
      <c r="I79" s="273">
        <f>'2 уровень'!J164</f>
        <v>9583.4584024999986</v>
      </c>
      <c r="J79" s="273">
        <f>'2 уровень'!K164</f>
        <v>9583.4584024999986</v>
      </c>
      <c r="K79" s="273">
        <f>'2 уровень'!L164</f>
        <v>9583.4584024999986</v>
      </c>
      <c r="L79" s="273">
        <f>'2 уровень'!M164</f>
        <v>9583.4584024999986</v>
      </c>
      <c r="M79" s="273">
        <f>'2 уровень'!N164</f>
        <v>9583.4584024999986</v>
      </c>
      <c r="N79" s="273">
        <f>'2 уровень'!O164</f>
        <v>22361.40307</v>
      </c>
      <c r="O79" s="273">
        <f>'2 уровень'!P164</f>
        <v>21300.695680000001</v>
      </c>
      <c r="P79" s="273">
        <f>'2 уровень'!Q164</f>
        <v>15618.861606250002</v>
      </c>
      <c r="Q79" s="269">
        <f>'2 уровень'!R164</f>
        <v>13235.633900000001</v>
      </c>
      <c r="R79" s="269">
        <f>'2 уровень'!S164</f>
        <v>-2383.2277062500038</v>
      </c>
      <c r="S79" s="269">
        <f>'2 уровень'!T164</f>
        <v>-98.276510000000002</v>
      </c>
      <c r="T79" s="269">
        <f>'2 уровень'!U164</f>
        <v>13137.357389999997</v>
      </c>
      <c r="U79" s="273">
        <f>'2 уровень'!V164</f>
        <v>84.741348208781517</v>
      </c>
      <c r="V79" s="68"/>
      <c r="X79" s="588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1"/>
      <c r="BL79" s="31"/>
      <c r="BM79" s="31"/>
      <c r="BN79" s="31"/>
      <c r="BO79" s="31"/>
      <c r="BP79" s="31"/>
      <c r="BQ79" s="31"/>
      <c r="BR79" s="31"/>
      <c r="BS79" s="31"/>
      <c r="BT79" s="31"/>
      <c r="BU79" s="31"/>
      <c r="BV79" s="31"/>
      <c r="BW79" s="31"/>
      <c r="BX79" s="31"/>
      <c r="BY79" s="31"/>
      <c r="BZ79" s="31"/>
      <c r="CA79" s="31"/>
      <c r="CB79" s="31"/>
      <c r="CC79" s="31"/>
      <c r="CD79" s="31"/>
      <c r="CE79" s="31"/>
      <c r="CF79" s="31"/>
      <c r="CG79" s="31"/>
      <c r="CH79" s="31"/>
      <c r="CI79" s="31"/>
      <c r="CJ79" s="31"/>
      <c r="CK79" s="31"/>
      <c r="CL79" s="31"/>
      <c r="CM79" s="31"/>
      <c r="CN79" s="31"/>
      <c r="CO79" s="31"/>
      <c r="CP79" s="31"/>
      <c r="CQ79" s="31"/>
      <c r="CR79" s="31"/>
      <c r="CS79" s="31"/>
      <c r="CT79" s="31"/>
      <c r="CU79" s="31"/>
      <c r="CV79" s="31"/>
      <c r="CW79" s="31"/>
      <c r="CX79" s="31"/>
      <c r="CY79" s="31"/>
      <c r="CZ79" s="31"/>
      <c r="DA79" s="31"/>
      <c r="DB79" s="31"/>
      <c r="DC79" s="31"/>
      <c r="DD79" s="31"/>
      <c r="DE79" s="31"/>
      <c r="DF79" s="31"/>
      <c r="DG79" s="31"/>
      <c r="DH79" s="31"/>
      <c r="DI79" s="31"/>
      <c r="DJ79" s="31"/>
      <c r="DK79" s="31"/>
      <c r="DL79" s="31"/>
      <c r="DM79" s="31"/>
      <c r="DN79" s="31"/>
      <c r="DO79" s="31"/>
      <c r="DP79" s="31"/>
      <c r="DQ79" s="31"/>
      <c r="DR79" s="31"/>
      <c r="DS79" s="31"/>
      <c r="DT79" s="31"/>
      <c r="DU79" s="31"/>
      <c r="DV79" s="31"/>
      <c r="DW79" s="31"/>
      <c r="DX79" s="31"/>
      <c r="DY79" s="31"/>
      <c r="DZ79" s="31"/>
      <c r="EA79" s="31"/>
      <c r="EB79" s="31"/>
      <c r="EC79" s="31"/>
      <c r="ED79" s="31"/>
      <c r="EE79" s="31"/>
      <c r="EF79" s="31"/>
      <c r="EG79" s="31"/>
      <c r="EH79" s="31"/>
      <c r="EI79" s="31"/>
      <c r="EJ79" s="31"/>
      <c r="EK79" s="31"/>
      <c r="EL79" s="31"/>
      <c r="EM79" s="31"/>
      <c r="EN79" s="31"/>
      <c r="EO79" s="31"/>
      <c r="EP79" s="31"/>
      <c r="EQ79" s="31"/>
      <c r="ER79" s="31"/>
      <c r="ES79" s="31"/>
      <c r="ET79" s="31"/>
      <c r="EU79" s="31"/>
      <c r="EV79" s="31"/>
      <c r="EW79" s="31"/>
      <c r="EX79" s="31"/>
      <c r="EY79" s="31"/>
      <c r="EZ79" s="31"/>
      <c r="FA79" s="31"/>
      <c r="FB79" s="31"/>
      <c r="FC79" s="31"/>
      <c r="FD79" s="31"/>
      <c r="FE79" s="31"/>
      <c r="FF79" s="31"/>
      <c r="FG79" s="31"/>
      <c r="FH79" s="31"/>
      <c r="FI79" s="31"/>
      <c r="FJ79" s="31"/>
      <c r="FK79" s="31"/>
      <c r="FL79" s="31"/>
      <c r="FM79" s="31"/>
      <c r="FN79" s="31"/>
      <c r="FO79" s="31"/>
      <c r="FP79" s="31"/>
      <c r="FQ79" s="31"/>
      <c r="FR79" s="31"/>
      <c r="FS79" s="31"/>
      <c r="FT79" s="31"/>
      <c r="FU79" s="31"/>
      <c r="FV79" s="31"/>
      <c r="FW79" s="31"/>
      <c r="FX79" s="31"/>
      <c r="FY79" s="31"/>
      <c r="FZ79" s="31"/>
      <c r="GA79" s="31"/>
      <c r="GB79" s="31"/>
      <c r="GC79" s="31"/>
      <c r="GD79" s="31"/>
      <c r="GE79" s="31"/>
      <c r="GF79" s="31"/>
      <c r="GG79" s="31"/>
      <c r="GH79" s="31"/>
      <c r="GI79" s="31"/>
      <c r="GJ79" s="31"/>
      <c r="GK79" s="31"/>
      <c r="GL79" s="31"/>
      <c r="GM79" s="31"/>
      <c r="GN79" s="31"/>
      <c r="GO79" s="31"/>
    </row>
    <row r="80" spans="1:197" s="31" customFormat="1" ht="15" customHeight="1" x14ac:dyDescent="0.25">
      <c r="A80" s="125" t="s">
        <v>21</v>
      </c>
      <c r="B80" s="142"/>
      <c r="C80" s="142"/>
      <c r="D80" s="235"/>
      <c r="E80" s="143"/>
      <c r="F80" s="271"/>
      <c r="G80" s="271"/>
      <c r="H80" s="271"/>
      <c r="I80" s="271"/>
      <c r="J80" s="271"/>
      <c r="K80" s="271"/>
      <c r="L80" s="271"/>
      <c r="M80" s="271"/>
      <c r="N80" s="271"/>
      <c r="O80" s="271"/>
      <c r="P80" s="271"/>
      <c r="Q80" s="272"/>
      <c r="R80" s="272"/>
      <c r="S80" s="272"/>
      <c r="T80" s="272"/>
      <c r="U80" s="271"/>
      <c r="V80" s="68"/>
      <c r="W80" s="244"/>
      <c r="X80" s="588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  <c r="BX80" s="30"/>
      <c r="BY80" s="30"/>
      <c r="BZ80" s="30"/>
      <c r="CA80" s="30"/>
      <c r="CB80" s="30"/>
      <c r="CC80" s="30"/>
      <c r="CD80" s="30"/>
      <c r="CE80" s="30"/>
      <c r="CF80" s="30"/>
      <c r="CG80" s="30"/>
      <c r="CH80" s="30"/>
      <c r="CI80" s="30"/>
      <c r="CJ80" s="30"/>
      <c r="CK80" s="30"/>
      <c r="CL80" s="30"/>
      <c r="CM80" s="30"/>
      <c r="CN80" s="30"/>
      <c r="CO80" s="30"/>
      <c r="CP80" s="30"/>
      <c r="CQ80" s="30"/>
      <c r="CR80" s="30"/>
      <c r="CS80" s="30"/>
      <c r="CT80" s="30"/>
      <c r="CU80" s="30"/>
      <c r="CV80" s="30"/>
      <c r="CW80" s="30"/>
      <c r="CX80" s="30"/>
      <c r="CY80" s="30"/>
      <c r="CZ80" s="30"/>
      <c r="DA80" s="30"/>
      <c r="DB80" s="30"/>
      <c r="DC80" s="30"/>
      <c r="DD80" s="30"/>
      <c r="DE80" s="30"/>
      <c r="DF80" s="30"/>
      <c r="DG80" s="30"/>
      <c r="DH80" s="30"/>
      <c r="DI80" s="30"/>
      <c r="DJ80" s="30"/>
      <c r="DK80" s="30"/>
      <c r="DL80" s="30"/>
      <c r="DM80" s="30"/>
      <c r="DN80" s="30"/>
      <c r="DO80" s="30"/>
      <c r="DP80" s="30"/>
      <c r="DQ80" s="30"/>
      <c r="DR80" s="30"/>
      <c r="DS80" s="30"/>
      <c r="DT80" s="30"/>
      <c r="DU80" s="30"/>
      <c r="DV80" s="30"/>
      <c r="DW80" s="30"/>
      <c r="DX80" s="30"/>
      <c r="DY80" s="30"/>
      <c r="DZ80" s="30"/>
      <c r="EA80" s="30"/>
      <c r="EB80" s="30"/>
      <c r="EC80" s="30"/>
      <c r="ED80" s="30"/>
      <c r="EE80" s="30"/>
      <c r="EF80" s="30"/>
      <c r="EG80" s="30"/>
      <c r="EH80" s="30"/>
      <c r="EI80" s="30"/>
      <c r="EJ80" s="30"/>
      <c r="EK80" s="30"/>
      <c r="EL80" s="30"/>
      <c r="EM80" s="30"/>
      <c r="EN80" s="30"/>
      <c r="EO80" s="30"/>
      <c r="EP80" s="30"/>
      <c r="EQ80" s="30"/>
      <c r="ER80" s="30"/>
      <c r="ES80" s="30"/>
      <c r="ET80" s="30"/>
      <c r="EU80" s="30"/>
      <c r="EV80" s="30"/>
      <c r="EW80" s="30"/>
      <c r="EX80" s="30"/>
      <c r="EY80" s="30"/>
      <c r="EZ80" s="30"/>
      <c r="FA80" s="30"/>
      <c r="FB80" s="30"/>
      <c r="FC80" s="30"/>
      <c r="FD80" s="30"/>
      <c r="FE80" s="30"/>
      <c r="FF80" s="30"/>
      <c r="FG80" s="30"/>
      <c r="FH80" s="30"/>
      <c r="FI80" s="30"/>
      <c r="FJ80" s="30"/>
      <c r="FK80" s="30"/>
      <c r="FL80" s="30"/>
      <c r="FM80" s="30"/>
      <c r="FN80" s="30"/>
      <c r="FO80" s="30"/>
      <c r="FP80" s="30"/>
      <c r="FQ80" s="30"/>
      <c r="FR80" s="30"/>
      <c r="FS80" s="30"/>
      <c r="FT80" s="30"/>
      <c r="FU80" s="30"/>
      <c r="FV80" s="30"/>
      <c r="FW80" s="30"/>
      <c r="FX80" s="30"/>
      <c r="FY80" s="30"/>
      <c r="FZ80" s="30"/>
      <c r="GA80" s="30"/>
      <c r="GB80" s="30"/>
      <c r="GC80" s="30"/>
      <c r="GD80" s="30"/>
      <c r="GE80" s="30"/>
      <c r="GF80" s="30"/>
      <c r="GG80" s="30"/>
      <c r="GH80" s="30"/>
      <c r="GI80" s="30"/>
      <c r="GJ80" s="30"/>
      <c r="GK80" s="30"/>
      <c r="GL80" s="30"/>
      <c r="GM80" s="30"/>
      <c r="GN80" s="30"/>
      <c r="GO80" s="30"/>
    </row>
    <row r="81" spans="1:197" s="31" customFormat="1" ht="53.25" customHeight="1" x14ac:dyDescent="0.25">
      <c r="A81" s="207" t="s">
        <v>74</v>
      </c>
      <c r="B81" s="225">
        <f>'2 уровень'!C179</f>
        <v>1672</v>
      </c>
      <c r="C81" s="225">
        <f>'2 уровень'!D179</f>
        <v>1194</v>
      </c>
      <c r="D81" s="225">
        <f>'2 уровень'!E179</f>
        <v>1187</v>
      </c>
      <c r="E81" s="226">
        <f>'2 уровень'!F179</f>
        <v>99.413735343383578</v>
      </c>
      <c r="F81" s="255">
        <f>'2 уровень'!G179</f>
        <v>9958.826500000001</v>
      </c>
      <c r="G81" s="255">
        <f>'2 уровень'!H179</f>
        <v>9958.826500000001</v>
      </c>
      <c r="H81" s="255">
        <f>'2 уровень'!I179</f>
        <v>9958.826500000001</v>
      </c>
      <c r="I81" s="255">
        <f>'2 уровень'!J179</f>
        <v>2489.7066250000003</v>
      </c>
      <c r="J81" s="255">
        <f>'2 уровень'!K179</f>
        <v>2489.7066250000003</v>
      </c>
      <c r="K81" s="255">
        <f>'2 уровень'!L179</f>
        <v>2489.7066250000003</v>
      </c>
      <c r="L81" s="255">
        <f>'2 уровень'!M179</f>
        <v>2489.7066250000003</v>
      </c>
      <c r="M81" s="255">
        <f>'2 уровень'!N179</f>
        <v>2489.7066250000003</v>
      </c>
      <c r="N81" s="255">
        <f>'2 уровень'!O179</f>
        <v>5809.3154599999998</v>
      </c>
      <c r="O81" s="255">
        <f>'2 уровень'!P179</f>
        <v>5527.2723099999994</v>
      </c>
      <c r="P81" s="255">
        <f>'2 уровень'!Q179</f>
        <v>4055.4966591666671</v>
      </c>
      <c r="Q81" s="255">
        <f>'2 уровень'!R179</f>
        <v>3823.7299199999998</v>
      </c>
      <c r="R81" s="255">
        <f>'2 уровень'!S179</f>
        <v>-231.76673916666709</v>
      </c>
      <c r="S81" s="255">
        <f>'2 уровень'!T179</f>
        <v>-255.92112000000003</v>
      </c>
      <c r="T81" s="255">
        <f>'2 уровень'!U179</f>
        <v>3567.8088000000002</v>
      </c>
      <c r="U81" s="255">
        <f>'2 уровень'!V179</f>
        <v>94.285120698033282</v>
      </c>
      <c r="V81" s="68"/>
      <c r="W81" s="244"/>
      <c r="X81" s="588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0"/>
      <c r="CA81" s="30"/>
      <c r="CB81" s="30"/>
      <c r="CC81" s="30"/>
      <c r="CD81" s="30"/>
      <c r="CE81" s="30"/>
      <c r="CF81" s="30"/>
      <c r="CG81" s="30"/>
      <c r="CH81" s="30"/>
      <c r="CI81" s="30"/>
      <c r="CJ81" s="30"/>
      <c r="CK81" s="30"/>
      <c r="CL81" s="30"/>
      <c r="CM81" s="30"/>
      <c r="CN81" s="30"/>
      <c r="CO81" s="30"/>
      <c r="CP81" s="30"/>
      <c r="CQ81" s="30"/>
      <c r="CR81" s="30"/>
      <c r="CS81" s="30"/>
      <c r="CT81" s="30"/>
      <c r="CU81" s="30"/>
      <c r="CV81" s="30"/>
      <c r="CW81" s="30"/>
      <c r="CX81" s="30"/>
      <c r="CY81" s="30"/>
      <c r="CZ81" s="30"/>
      <c r="DA81" s="30"/>
      <c r="DB81" s="30"/>
      <c r="DC81" s="30"/>
      <c r="DD81" s="30"/>
      <c r="DE81" s="30"/>
      <c r="DF81" s="30"/>
      <c r="DG81" s="30"/>
      <c r="DH81" s="30"/>
      <c r="DI81" s="30"/>
      <c r="DJ81" s="30"/>
      <c r="DK81" s="30"/>
      <c r="DL81" s="30"/>
      <c r="DM81" s="30"/>
      <c r="DN81" s="30"/>
      <c r="DO81" s="30"/>
      <c r="DP81" s="30"/>
      <c r="DQ81" s="30"/>
      <c r="DR81" s="30"/>
      <c r="DS81" s="30"/>
      <c r="DT81" s="30"/>
      <c r="DU81" s="30"/>
      <c r="DV81" s="30"/>
      <c r="DW81" s="30"/>
      <c r="DX81" s="30"/>
      <c r="DY81" s="30"/>
      <c r="DZ81" s="30"/>
      <c r="EA81" s="30"/>
      <c r="EB81" s="30"/>
      <c r="EC81" s="30"/>
      <c r="ED81" s="30"/>
      <c r="EE81" s="30"/>
      <c r="EF81" s="30"/>
      <c r="EG81" s="30"/>
      <c r="EH81" s="30"/>
      <c r="EI81" s="30"/>
      <c r="EJ81" s="30"/>
      <c r="EK81" s="30"/>
      <c r="EL81" s="30"/>
      <c r="EM81" s="30"/>
      <c r="EN81" s="30"/>
      <c r="EO81" s="30"/>
      <c r="EP81" s="30"/>
      <c r="EQ81" s="30"/>
      <c r="ER81" s="30"/>
      <c r="ES81" s="30"/>
      <c r="ET81" s="30"/>
      <c r="EU81" s="30"/>
      <c r="EV81" s="30"/>
      <c r="EW81" s="30"/>
      <c r="EX81" s="30"/>
      <c r="EY81" s="30"/>
      <c r="EZ81" s="30"/>
      <c r="FA81" s="30"/>
      <c r="FB81" s="30"/>
      <c r="FC81" s="30"/>
      <c r="FD81" s="30"/>
      <c r="FE81" s="30"/>
      <c r="FF81" s="30"/>
      <c r="FG81" s="30"/>
      <c r="FH81" s="30"/>
      <c r="FI81" s="30"/>
      <c r="FJ81" s="30"/>
      <c r="FK81" s="30"/>
      <c r="FL81" s="30"/>
      <c r="FM81" s="30"/>
      <c r="FN81" s="30"/>
      <c r="FO81" s="30"/>
      <c r="FP81" s="30"/>
      <c r="FQ81" s="30"/>
      <c r="FR81" s="30"/>
      <c r="FS81" s="30"/>
      <c r="FT81" s="30"/>
      <c r="FU81" s="30"/>
      <c r="FV81" s="30"/>
      <c r="FW81" s="30"/>
      <c r="FX81" s="30"/>
      <c r="FY81" s="30"/>
      <c r="FZ81" s="30"/>
      <c r="GA81" s="30"/>
      <c r="GB81" s="30"/>
      <c r="GC81" s="30"/>
      <c r="GD81" s="30"/>
      <c r="GE81" s="30"/>
      <c r="GF81" s="30"/>
      <c r="GG81" s="30"/>
      <c r="GH81" s="30"/>
      <c r="GI81" s="30"/>
      <c r="GJ81" s="30"/>
      <c r="GK81" s="30"/>
      <c r="GL81" s="30"/>
      <c r="GM81" s="30"/>
      <c r="GN81" s="30"/>
      <c r="GO81" s="30"/>
    </row>
    <row r="82" spans="1:197" s="31" customFormat="1" ht="38.1" customHeight="1" x14ac:dyDescent="0.25">
      <c r="A82" s="75" t="s">
        <v>43</v>
      </c>
      <c r="B82" s="158">
        <f>'2 уровень'!C180</f>
        <v>1222</v>
      </c>
      <c r="C82" s="158">
        <f>'2 уровень'!D180</f>
        <v>873</v>
      </c>
      <c r="D82" s="44">
        <f>'2 уровень'!E180</f>
        <v>879</v>
      </c>
      <c r="E82" s="159">
        <f>'2 уровень'!F180</f>
        <v>100.6872852233677</v>
      </c>
      <c r="F82" s="256">
        <f>'2 уровень'!G180</f>
        <v>7546</v>
      </c>
      <c r="G82" s="256">
        <f>'2 уровень'!H180</f>
        <v>7546</v>
      </c>
      <c r="H82" s="256">
        <f>'2 уровень'!I180</f>
        <v>7546</v>
      </c>
      <c r="I82" s="256">
        <f>'2 уровень'!J180</f>
        <v>1886.5</v>
      </c>
      <c r="J82" s="256">
        <f>'2 уровень'!K180</f>
        <v>1886.5</v>
      </c>
      <c r="K82" s="256">
        <f>'2 уровень'!L180</f>
        <v>1886.5</v>
      </c>
      <c r="L82" s="256">
        <f>'2 уровень'!M180</f>
        <v>1886.5</v>
      </c>
      <c r="M82" s="256">
        <f>'2 уровень'!N180</f>
        <v>1886.5</v>
      </c>
      <c r="N82" s="256">
        <f>'2 уровень'!O180</f>
        <v>4397.9785000000002</v>
      </c>
      <c r="O82" s="256">
        <f>'2 уровень'!P180</f>
        <v>4188.7484999999997</v>
      </c>
      <c r="P82" s="256">
        <f>'2 уровень'!Q180</f>
        <v>3072.4959166666667</v>
      </c>
      <c r="Q82" s="257">
        <f>'2 уровень'!R180</f>
        <v>3040.5908999999997</v>
      </c>
      <c r="R82" s="257">
        <f>'2 уровень'!S180</f>
        <v>-31.905016666667052</v>
      </c>
      <c r="S82" s="257">
        <f>'2 уровень'!T180</f>
        <v>0</v>
      </c>
      <c r="T82" s="257">
        <f>'2 уровень'!U180</f>
        <v>3040.5908999999997</v>
      </c>
      <c r="U82" s="256">
        <f>'2 уровень'!V180</f>
        <v>98.961592870031183</v>
      </c>
      <c r="V82" s="68"/>
      <c r="W82" s="244"/>
      <c r="X82" s="588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  <c r="BM82" s="30"/>
      <c r="BN82" s="30"/>
      <c r="BO82" s="30"/>
      <c r="BP82" s="30"/>
      <c r="BQ82" s="30"/>
      <c r="BR82" s="30"/>
      <c r="BS82" s="30"/>
      <c r="BT82" s="30"/>
      <c r="BU82" s="30"/>
      <c r="BV82" s="30"/>
      <c r="BW82" s="30"/>
      <c r="BX82" s="30"/>
      <c r="BY82" s="30"/>
      <c r="BZ82" s="30"/>
      <c r="CA82" s="30"/>
      <c r="CB82" s="30"/>
      <c r="CC82" s="30"/>
      <c r="CD82" s="30"/>
      <c r="CE82" s="30"/>
      <c r="CF82" s="30"/>
      <c r="CG82" s="30"/>
      <c r="CH82" s="30"/>
      <c r="CI82" s="30"/>
      <c r="CJ82" s="30"/>
      <c r="CK82" s="30"/>
      <c r="CL82" s="30"/>
      <c r="CM82" s="30"/>
      <c r="CN82" s="30"/>
      <c r="CO82" s="30"/>
      <c r="CP82" s="30"/>
      <c r="CQ82" s="30"/>
      <c r="CR82" s="30"/>
      <c r="CS82" s="30"/>
      <c r="CT82" s="30"/>
      <c r="CU82" s="30"/>
      <c r="CV82" s="30"/>
      <c r="CW82" s="30"/>
      <c r="CX82" s="30"/>
      <c r="CY82" s="30"/>
      <c r="CZ82" s="30"/>
      <c r="DA82" s="30"/>
      <c r="DB82" s="30"/>
      <c r="DC82" s="30"/>
      <c r="DD82" s="30"/>
      <c r="DE82" s="30"/>
      <c r="DF82" s="30"/>
      <c r="DG82" s="30"/>
      <c r="DH82" s="30"/>
      <c r="DI82" s="30"/>
      <c r="DJ82" s="30"/>
      <c r="DK82" s="30"/>
      <c r="DL82" s="30"/>
      <c r="DM82" s="30"/>
      <c r="DN82" s="30"/>
      <c r="DO82" s="30"/>
      <c r="DP82" s="30"/>
      <c r="DQ82" s="30"/>
      <c r="DR82" s="30"/>
      <c r="DS82" s="30"/>
      <c r="DT82" s="30"/>
      <c r="DU82" s="30"/>
      <c r="DV82" s="30"/>
      <c r="DW82" s="30"/>
      <c r="DX82" s="30"/>
      <c r="DY82" s="30"/>
      <c r="DZ82" s="30"/>
      <c r="EA82" s="30"/>
      <c r="EB82" s="30"/>
      <c r="EC82" s="30"/>
      <c r="ED82" s="30"/>
      <c r="EE82" s="30"/>
      <c r="EF82" s="30"/>
      <c r="EG82" s="30"/>
      <c r="EH82" s="30"/>
      <c r="EI82" s="30"/>
      <c r="EJ82" s="30"/>
      <c r="EK82" s="30"/>
      <c r="EL82" s="30"/>
      <c r="EM82" s="30"/>
      <c r="EN82" s="30"/>
      <c r="EO82" s="30"/>
      <c r="EP82" s="30"/>
      <c r="EQ82" s="30"/>
      <c r="ER82" s="30"/>
      <c r="ES82" s="30"/>
      <c r="ET82" s="30"/>
      <c r="EU82" s="30"/>
      <c r="EV82" s="30"/>
      <c r="EW82" s="30"/>
      <c r="EX82" s="30"/>
      <c r="EY82" s="30"/>
      <c r="EZ82" s="30"/>
      <c r="FA82" s="30"/>
      <c r="FB82" s="30"/>
      <c r="FC82" s="30"/>
      <c r="FD82" s="30"/>
      <c r="FE82" s="30"/>
      <c r="FF82" s="30"/>
      <c r="FG82" s="30"/>
      <c r="FH82" s="30"/>
      <c r="FI82" s="30"/>
      <c r="FJ82" s="30"/>
      <c r="FK82" s="30"/>
      <c r="FL82" s="30"/>
      <c r="FM82" s="30"/>
      <c r="FN82" s="30"/>
      <c r="FO82" s="30"/>
      <c r="FP82" s="30"/>
      <c r="FQ82" s="30"/>
      <c r="FR82" s="30"/>
      <c r="FS82" s="30"/>
      <c r="FT82" s="30"/>
      <c r="FU82" s="30"/>
      <c r="FV82" s="30"/>
      <c r="FW82" s="30"/>
      <c r="FX82" s="30"/>
      <c r="FY82" s="30"/>
      <c r="FZ82" s="30"/>
      <c r="GA82" s="30"/>
      <c r="GB82" s="30"/>
      <c r="GC82" s="30"/>
      <c r="GD82" s="30"/>
      <c r="GE82" s="30"/>
      <c r="GF82" s="30"/>
      <c r="GG82" s="30"/>
      <c r="GH82" s="30"/>
      <c r="GI82" s="30"/>
      <c r="GJ82" s="30"/>
      <c r="GK82" s="30"/>
      <c r="GL82" s="30"/>
      <c r="GM82" s="30"/>
      <c r="GN82" s="30"/>
      <c r="GO82" s="30"/>
    </row>
    <row r="83" spans="1:197" s="31" customFormat="1" ht="38.1" customHeight="1" x14ac:dyDescent="0.25">
      <c r="A83" s="75" t="s">
        <v>44</v>
      </c>
      <c r="B83" s="158">
        <f>'2 уровень'!C181</f>
        <v>367</v>
      </c>
      <c r="C83" s="158">
        <f>'2 уровень'!D181</f>
        <v>262</v>
      </c>
      <c r="D83" s="44">
        <f>'2 уровень'!E181</f>
        <v>277</v>
      </c>
      <c r="E83" s="159">
        <f>'2 уровень'!F181</f>
        <v>105.72519083969465</v>
      </c>
      <c r="F83" s="256">
        <f>'2 уровень'!G181</f>
        <v>1256.376</v>
      </c>
      <c r="G83" s="256">
        <f>'2 уровень'!H181</f>
        <v>1256.376</v>
      </c>
      <c r="H83" s="256">
        <f>'2 уровень'!I181</f>
        <v>1256.376</v>
      </c>
      <c r="I83" s="256">
        <f>'2 уровень'!J181</f>
        <v>314.09399999999999</v>
      </c>
      <c r="J83" s="256">
        <f>'2 уровень'!K181</f>
        <v>314.09399999999999</v>
      </c>
      <c r="K83" s="256">
        <f>'2 уровень'!L181</f>
        <v>314.09399999999999</v>
      </c>
      <c r="L83" s="256">
        <f>'2 уровень'!M181</f>
        <v>314.09399999999999</v>
      </c>
      <c r="M83" s="256">
        <f>'2 уровень'!N181</f>
        <v>314.09399999999999</v>
      </c>
      <c r="N83" s="256">
        <f>'2 уровень'!O181</f>
        <v>732.88599999999997</v>
      </c>
      <c r="O83" s="256">
        <f>'2 уровень'!P181</f>
        <v>698.62119999999993</v>
      </c>
      <c r="P83" s="256">
        <f>'2 уровень'!Q181</f>
        <v>512.0684</v>
      </c>
      <c r="Q83" s="257">
        <f>'2 уровень'!R181</f>
        <v>545.46822000000009</v>
      </c>
      <c r="R83" s="257">
        <f>'2 уровень'!S181</f>
        <v>33.399820000000091</v>
      </c>
      <c r="S83" s="257">
        <f>'2 уровень'!T181</f>
        <v>0</v>
      </c>
      <c r="T83" s="257">
        <f>'2 уровень'!U181</f>
        <v>545.46822000000009</v>
      </c>
      <c r="U83" s="256">
        <f>'2 уровень'!V181</f>
        <v>106.52253097437764</v>
      </c>
      <c r="V83" s="68"/>
      <c r="W83" s="244"/>
      <c r="X83" s="588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  <c r="BK83" s="30"/>
      <c r="BL83" s="30"/>
      <c r="BM83" s="30"/>
      <c r="BN83" s="30"/>
      <c r="BO83" s="30"/>
      <c r="BP83" s="30"/>
      <c r="BQ83" s="30"/>
      <c r="BR83" s="30"/>
      <c r="BS83" s="30"/>
      <c r="BT83" s="30"/>
      <c r="BU83" s="30"/>
      <c r="BV83" s="30"/>
      <c r="BW83" s="30"/>
      <c r="BX83" s="30"/>
      <c r="BY83" s="30"/>
      <c r="BZ83" s="30"/>
      <c r="CA83" s="30"/>
      <c r="CB83" s="30"/>
      <c r="CC83" s="30"/>
      <c r="CD83" s="30"/>
      <c r="CE83" s="30"/>
      <c r="CF83" s="30"/>
      <c r="CG83" s="30"/>
      <c r="CH83" s="30"/>
      <c r="CI83" s="30"/>
      <c r="CJ83" s="30"/>
      <c r="CK83" s="30"/>
      <c r="CL83" s="30"/>
      <c r="CM83" s="30"/>
      <c r="CN83" s="30"/>
      <c r="CO83" s="30"/>
      <c r="CP83" s="30"/>
      <c r="CQ83" s="30"/>
      <c r="CR83" s="30"/>
      <c r="CS83" s="30"/>
      <c r="CT83" s="30"/>
      <c r="CU83" s="30"/>
      <c r="CV83" s="30"/>
      <c r="CW83" s="30"/>
      <c r="CX83" s="30"/>
      <c r="CY83" s="30"/>
      <c r="CZ83" s="30"/>
      <c r="DA83" s="30"/>
      <c r="DB83" s="30"/>
      <c r="DC83" s="30"/>
      <c r="DD83" s="30"/>
      <c r="DE83" s="30"/>
      <c r="DF83" s="30"/>
      <c r="DG83" s="30"/>
      <c r="DH83" s="30"/>
      <c r="DI83" s="30"/>
      <c r="DJ83" s="30"/>
      <c r="DK83" s="30"/>
      <c r="DL83" s="30"/>
      <c r="DM83" s="30"/>
      <c r="DN83" s="30"/>
      <c r="DO83" s="30"/>
      <c r="DP83" s="30"/>
      <c r="DQ83" s="30"/>
      <c r="DR83" s="30"/>
      <c r="DS83" s="30"/>
      <c r="DT83" s="30"/>
      <c r="DU83" s="30"/>
      <c r="DV83" s="30"/>
      <c r="DW83" s="30"/>
      <c r="DX83" s="30"/>
      <c r="DY83" s="30"/>
      <c r="DZ83" s="30"/>
      <c r="EA83" s="30"/>
      <c r="EB83" s="30"/>
      <c r="EC83" s="30"/>
      <c r="ED83" s="30"/>
      <c r="EE83" s="30"/>
      <c r="EF83" s="30"/>
      <c r="EG83" s="30"/>
      <c r="EH83" s="30"/>
      <c r="EI83" s="30"/>
      <c r="EJ83" s="30"/>
      <c r="EK83" s="30"/>
      <c r="EL83" s="30"/>
      <c r="EM83" s="30"/>
      <c r="EN83" s="30"/>
      <c r="EO83" s="30"/>
      <c r="EP83" s="30"/>
      <c r="EQ83" s="30"/>
      <c r="ER83" s="30"/>
      <c r="ES83" s="30"/>
      <c r="ET83" s="30"/>
      <c r="EU83" s="30"/>
      <c r="EV83" s="30"/>
      <c r="EW83" s="30"/>
      <c r="EX83" s="30"/>
      <c r="EY83" s="30"/>
      <c r="EZ83" s="30"/>
      <c r="FA83" s="30"/>
      <c r="FB83" s="30"/>
      <c r="FC83" s="30"/>
      <c r="FD83" s="30"/>
      <c r="FE83" s="30"/>
      <c r="FF83" s="30"/>
      <c r="FG83" s="30"/>
      <c r="FH83" s="30"/>
      <c r="FI83" s="30"/>
      <c r="FJ83" s="30"/>
      <c r="FK83" s="30"/>
      <c r="FL83" s="30"/>
      <c r="FM83" s="30"/>
      <c r="FN83" s="30"/>
      <c r="FO83" s="30"/>
      <c r="FP83" s="30"/>
      <c r="FQ83" s="30"/>
      <c r="FR83" s="30"/>
      <c r="FS83" s="30"/>
      <c r="FT83" s="30"/>
      <c r="FU83" s="30"/>
      <c r="FV83" s="30"/>
      <c r="FW83" s="30"/>
      <c r="FX83" s="30"/>
      <c r="FY83" s="30"/>
      <c r="FZ83" s="30"/>
      <c r="GA83" s="30"/>
      <c r="GB83" s="30"/>
      <c r="GC83" s="30"/>
      <c r="GD83" s="30"/>
      <c r="GE83" s="30"/>
      <c r="GF83" s="30"/>
      <c r="GG83" s="30"/>
      <c r="GH83" s="30"/>
      <c r="GI83" s="30"/>
      <c r="GJ83" s="30"/>
      <c r="GK83" s="30"/>
      <c r="GL83" s="30"/>
      <c r="GM83" s="30"/>
      <c r="GN83" s="30"/>
      <c r="GO83" s="30"/>
    </row>
    <row r="84" spans="1:197" s="31" customFormat="1" ht="45" customHeight="1" x14ac:dyDescent="0.25">
      <c r="A84" s="75" t="s">
        <v>64</v>
      </c>
      <c r="B84" s="158">
        <f>'2 уровень'!C182</f>
        <v>11</v>
      </c>
      <c r="C84" s="158">
        <f>'2 уровень'!D182</f>
        <v>8</v>
      </c>
      <c r="D84" s="44">
        <f>'2 уровень'!E182</f>
        <v>0</v>
      </c>
      <c r="E84" s="159">
        <f>'2 уровень'!F182</f>
        <v>0</v>
      </c>
      <c r="F84" s="256">
        <f>'2 уровень'!G182</f>
        <v>154.1934</v>
      </c>
      <c r="G84" s="256">
        <f>'2 уровень'!H182</f>
        <v>154.1934</v>
      </c>
      <c r="H84" s="256">
        <f>'2 уровень'!I182</f>
        <v>154.1934</v>
      </c>
      <c r="I84" s="256">
        <f>'2 уровень'!J182</f>
        <v>38.548349999999999</v>
      </c>
      <c r="J84" s="256">
        <f>'2 уровень'!K182</f>
        <v>38.548349999999999</v>
      </c>
      <c r="K84" s="256">
        <f>'2 уровень'!L182</f>
        <v>38.548349999999999</v>
      </c>
      <c r="L84" s="256">
        <f>'2 уровень'!M182</f>
        <v>38.548349999999999</v>
      </c>
      <c r="M84" s="256">
        <f>'2 уровень'!N182</f>
        <v>38.548349999999999</v>
      </c>
      <c r="N84" s="256">
        <f>'2 уровень'!O182</f>
        <v>92.516040000000004</v>
      </c>
      <c r="O84" s="256">
        <f>'2 уровень'!P182</f>
        <v>84.806370000000001</v>
      </c>
      <c r="P84" s="256">
        <f>'2 уровень'!Q182</f>
        <v>62.962305000000001</v>
      </c>
      <c r="Q84" s="257">
        <f>'2 уровень'!R182</f>
        <v>0</v>
      </c>
      <c r="R84" s="257">
        <f>'2 уровень'!S182</f>
        <v>-62.962305000000001</v>
      </c>
      <c r="S84" s="257">
        <f>'2 уровень'!T182</f>
        <v>-52.496639999999999</v>
      </c>
      <c r="T84" s="257">
        <f>'2 уровень'!U182</f>
        <v>-52.496639999999999</v>
      </c>
      <c r="U84" s="256">
        <f>'2 уровень'!V182</f>
        <v>0</v>
      </c>
      <c r="V84" s="68"/>
      <c r="W84" s="244"/>
      <c r="X84" s="588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  <c r="BO84" s="30"/>
      <c r="BP84" s="30"/>
      <c r="BQ84" s="30"/>
      <c r="BR84" s="30"/>
      <c r="BS84" s="30"/>
      <c r="BT84" s="30"/>
      <c r="BU84" s="30"/>
      <c r="BV84" s="30"/>
      <c r="BW84" s="30"/>
      <c r="BX84" s="30"/>
      <c r="BY84" s="30"/>
      <c r="BZ84" s="30"/>
      <c r="CA84" s="30"/>
      <c r="CB84" s="30"/>
      <c r="CC84" s="30"/>
      <c r="CD84" s="30"/>
      <c r="CE84" s="30"/>
      <c r="CF84" s="30"/>
      <c r="CG84" s="30"/>
      <c r="CH84" s="30"/>
      <c r="CI84" s="30"/>
      <c r="CJ84" s="30"/>
      <c r="CK84" s="30"/>
      <c r="CL84" s="30"/>
      <c r="CM84" s="30"/>
      <c r="CN84" s="30"/>
      <c r="CO84" s="30"/>
      <c r="CP84" s="30"/>
      <c r="CQ84" s="30"/>
      <c r="CR84" s="30"/>
      <c r="CS84" s="30"/>
      <c r="CT84" s="30"/>
      <c r="CU84" s="30"/>
      <c r="CV84" s="30"/>
      <c r="CW84" s="30"/>
      <c r="CX84" s="30"/>
      <c r="CY84" s="30"/>
      <c r="CZ84" s="30"/>
      <c r="DA84" s="30"/>
      <c r="DB84" s="30"/>
      <c r="DC84" s="30"/>
      <c r="DD84" s="30"/>
      <c r="DE84" s="30"/>
      <c r="DF84" s="30"/>
      <c r="DG84" s="30"/>
      <c r="DH84" s="30"/>
      <c r="DI84" s="30"/>
      <c r="DJ84" s="30"/>
      <c r="DK84" s="30"/>
      <c r="DL84" s="30"/>
      <c r="DM84" s="30"/>
      <c r="DN84" s="30"/>
      <c r="DO84" s="30"/>
      <c r="DP84" s="30"/>
      <c r="DQ84" s="30"/>
      <c r="DR84" s="30"/>
      <c r="DS84" s="30"/>
      <c r="DT84" s="30"/>
      <c r="DU84" s="30"/>
      <c r="DV84" s="30"/>
      <c r="DW84" s="30"/>
      <c r="DX84" s="30"/>
      <c r="DY84" s="30"/>
      <c r="DZ84" s="30"/>
      <c r="EA84" s="30"/>
      <c r="EB84" s="30"/>
      <c r="EC84" s="30"/>
      <c r="ED84" s="30"/>
      <c r="EE84" s="30"/>
      <c r="EF84" s="30"/>
      <c r="EG84" s="30"/>
      <c r="EH84" s="30"/>
      <c r="EI84" s="30"/>
      <c r="EJ84" s="30"/>
      <c r="EK84" s="30"/>
      <c r="EL84" s="30"/>
      <c r="EM84" s="30"/>
      <c r="EN84" s="30"/>
      <c r="EO84" s="30"/>
      <c r="EP84" s="30"/>
      <c r="EQ84" s="30"/>
      <c r="ER84" s="30"/>
      <c r="ES84" s="30"/>
      <c r="ET84" s="30"/>
      <c r="EU84" s="30"/>
      <c r="EV84" s="30"/>
      <c r="EW84" s="30"/>
      <c r="EX84" s="30"/>
      <c r="EY84" s="30"/>
      <c r="EZ84" s="30"/>
      <c r="FA84" s="30"/>
      <c r="FB84" s="30"/>
      <c r="FC84" s="30"/>
      <c r="FD84" s="30"/>
      <c r="FE84" s="30"/>
      <c r="FF84" s="30"/>
      <c r="FG84" s="30"/>
      <c r="FH84" s="30"/>
      <c r="FI84" s="30"/>
      <c r="FJ84" s="30"/>
      <c r="FK84" s="30"/>
      <c r="FL84" s="30"/>
      <c r="FM84" s="30"/>
      <c r="FN84" s="30"/>
      <c r="FO84" s="30"/>
      <c r="FP84" s="30"/>
      <c r="FQ84" s="30"/>
      <c r="FR84" s="30"/>
      <c r="FS84" s="30"/>
      <c r="FT84" s="30"/>
      <c r="FU84" s="30"/>
      <c r="FV84" s="30"/>
      <c r="FW84" s="30"/>
      <c r="FX84" s="30"/>
      <c r="FY84" s="30"/>
      <c r="FZ84" s="30"/>
      <c r="GA84" s="30"/>
      <c r="GB84" s="30"/>
      <c r="GC84" s="30"/>
      <c r="GD84" s="30"/>
      <c r="GE84" s="30"/>
      <c r="GF84" s="30"/>
      <c r="GG84" s="30"/>
      <c r="GH84" s="30"/>
      <c r="GI84" s="30"/>
      <c r="GJ84" s="30"/>
      <c r="GK84" s="30"/>
      <c r="GL84" s="30"/>
      <c r="GM84" s="30"/>
      <c r="GN84" s="30"/>
      <c r="GO84" s="30"/>
    </row>
    <row r="85" spans="1:197" s="31" customFormat="1" ht="38.1" customHeight="1" x14ac:dyDescent="0.25">
      <c r="A85" s="75" t="s">
        <v>65</v>
      </c>
      <c r="B85" s="158">
        <f>'2 уровень'!C183</f>
        <v>72</v>
      </c>
      <c r="C85" s="158">
        <f>'2 уровень'!D183</f>
        <v>51</v>
      </c>
      <c r="D85" s="44">
        <f>'2 уровень'!E183</f>
        <v>31</v>
      </c>
      <c r="E85" s="159">
        <f>'2 уровень'!F183</f>
        <v>60.784313725490193</v>
      </c>
      <c r="F85" s="256">
        <f>'2 уровень'!G183</f>
        <v>1002.2570999999999</v>
      </c>
      <c r="G85" s="256">
        <f>'2 уровень'!H183</f>
        <v>1002.2570999999999</v>
      </c>
      <c r="H85" s="256">
        <f>'2 уровень'!I183</f>
        <v>1002.2570999999999</v>
      </c>
      <c r="I85" s="256">
        <f>'2 уровень'!J183</f>
        <v>250.56427499999998</v>
      </c>
      <c r="J85" s="256">
        <f>'2 уровень'!K183</f>
        <v>250.56427499999998</v>
      </c>
      <c r="K85" s="256">
        <f>'2 уровень'!L183</f>
        <v>250.56427499999998</v>
      </c>
      <c r="L85" s="256">
        <f>'2 уровень'!M183</f>
        <v>250.56427499999998</v>
      </c>
      <c r="M85" s="256">
        <f>'2 уровень'!N183</f>
        <v>250.56427499999998</v>
      </c>
      <c r="N85" s="256">
        <f>'2 уровень'!O183</f>
        <v>585.93492000000003</v>
      </c>
      <c r="O85" s="256">
        <f>'2 уровень'!P183</f>
        <v>555.09623999999997</v>
      </c>
      <c r="P85" s="256">
        <f>'2 уровень'!Q183</f>
        <v>407.9700375000001</v>
      </c>
      <c r="Q85" s="257">
        <f>'2 уровень'!R183</f>
        <v>237.67079999999999</v>
      </c>
      <c r="R85" s="257">
        <f>'2 уровень'!S183</f>
        <v>-170.29923750000012</v>
      </c>
      <c r="S85" s="257">
        <f>'2 уровень'!T183</f>
        <v>-203.42448000000002</v>
      </c>
      <c r="T85" s="257">
        <f>'2 уровень'!U183</f>
        <v>34.246319999999976</v>
      </c>
      <c r="U85" s="256">
        <f>'2 уровень'!V183</f>
        <v>58.256925301775361</v>
      </c>
      <c r="V85" s="68"/>
      <c r="W85" s="244"/>
      <c r="X85" s="588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  <c r="BO85" s="30"/>
      <c r="BP85" s="30"/>
      <c r="BQ85" s="30"/>
      <c r="BR85" s="30"/>
      <c r="BS85" s="30"/>
      <c r="BT85" s="30"/>
      <c r="BU85" s="30"/>
      <c r="BV85" s="30"/>
      <c r="BW85" s="30"/>
      <c r="BX85" s="30"/>
      <c r="BY85" s="30"/>
      <c r="BZ85" s="30"/>
      <c r="CA85" s="30"/>
      <c r="CB85" s="30"/>
      <c r="CC85" s="30"/>
      <c r="CD85" s="30"/>
      <c r="CE85" s="30"/>
      <c r="CF85" s="30"/>
      <c r="CG85" s="30"/>
      <c r="CH85" s="30"/>
      <c r="CI85" s="30"/>
      <c r="CJ85" s="30"/>
      <c r="CK85" s="30"/>
      <c r="CL85" s="30"/>
      <c r="CM85" s="30"/>
      <c r="CN85" s="30"/>
      <c r="CO85" s="30"/>
      <c r="CP85" s="30"/>
      <c r="CQ85" s="30"/>
      <c r="CR85" s="30"/>
      <c r="CS85" s="30"/>
      <c r="CT85" s="30"/>
      <c r="CU85" s="30"/>
      <c r="CV85" s="30"/>
      <c r="CW85" s="30"/>
      <c r="CX85" s="30"/>
      <c r="CY85" s="30"/>
      <c r="CZ85" s="30"/>
      <c r="DA85" s="30"/>
      <c r="DB85" s="30"/>
      <c r="DC85" s="30"/>
      <c r="DD85" s="30"/>
      <c r="DE85" s="30"/>
      <c r="DF85" s="30"/>
      <c r="DG85" s="30"/>
      <c r="DH85" s="30"/>
      <c r="DI85" s="30"/>
      <c r="DJ85" s="30"/>
      <c r="DK85" s="30"/>
      <c r="DL85" s="30"/>
      <c r="DM85" s="30"/>
      <c r="DN85" s="30"/>
      <c r="DO85" s="30"/>
      <c r="DP85" s="30"/>
      <c r="DQ85" s="30"/>
      <c r="DR85" s="30"/>
      <c r="DS85" s="30"/>
      <c r="DT85" s="30"/>
      <c r="DU85" s="30"/>
      <c r="DV85" s="30"/>
      <c r="DW85" s="30"/>
      <c r="DX85" s="30"/>
      <c r="DY85" s="30"/>
      <c r="DZ85" s="30"/>
      <c r="EA85" s="30"/>
      <c r="EB85" s="30"/>
      <c r="EC85" s="30"/>
      <c r="ED85" s="30"/>
      <c r="EE85" s="30"/>
      <c r="EF85" s="30"/>
      <c r="EG85" s="30"/>
      <c r="EH85" s="30"/>
      <c r="EI85" s="30"/>
      <c r="EJ85" s="30"/>
      <c r="EK85" s="30"/>
      <c r="EL85" s="30"/>
      <c r="EM85" s="30"/>
      <c r="EN85" s="30"/>
      <c r="EO85" s="30"/>
      <c r="EP85" s="30"/>
      <c r="EQ85" s="30"/>
      <c r="ER85" s="30"/>
      <c r="ES85" s="30"/>
      <c r="ET85" s="30"/>
      <c r="EU85" s="30"/>
      <c r="EV85" s="30"/>
      <c r="EW85" s="30"/>
      <c r="EX85" s="30"/>
      <c r="EY85" s="30"/>
      <c r="EZ85" s="30"/>
      <c r="FA85" s="30"/>
      <c r="FB85" s="30"/>
      <c r="FC85" s="30"/>
      <c r="FD85" s="30"/>
      <c r="FE85" s="30"/>
      <c r="FF85" s="30"/>
      <c r="FG85" s="30"/>
      <c r="FH85" s="30"/>
      <c r="FI85" s="30"/>
      <c r="FJ85" s="30"/>
      <c r="FK85" s="30"/>
      <c r="FL85" s="30"/>
      <c r="FM85" s="30"/>
      <c r="FN85" s="30"/>
      <c r="FO85" s="30"/>
      <c r="FP85" s="30"/>
      <c r="FQ85" s="30"/>
      <c r="FR85" s="30"/>
      <c r="FS85" s="30"/>
      <c r="FT85" s="30"/>
      <c r="FU85" s="30"/>
      <c r="FV85" s="30"/>
      <c r="FW85" s="30"/>
      <c r="FX85" s="30"/>
      <c r="FY85" s="30"/>
      <c r="FZ85" s="30"/>
      <c r="GA85" s="30"/>
      <c r="GB85" s="30"/>
      <c r="GC85" s="30"/>
      <c r="GD85" s="30"/>
      <c r="GE85" s="30"/>
      <c r="GF85" s="30"/>
      <c r="GG85" s="30"/>
      <c r="GH85" s="30"/>
      <c r="GI85" s="30"/>
      <c r="GJ85" s="30"/>
      <c r="GK85" s="30"/>
      <c r="GL85" s="30"/>
      <c r="GM85" s="30"/>
      <c r="GN85" s="30"/>
      <c r="GO85" s="30"/>
    </row>
    <row r="86" spans="1:197" s="31" customFormat="1" ht="54" customHeight="1" x14ac:dyDescent="0.25">
      <c r="A86" s="207" t="s">
        <v>66</v>
      </c>
      <c r="B86" s="225">
        <f>'2 уровень'!C184</f>
        <v>2778</v>
      </c>
      <c r="C86" s="225">
        <f>'2 уровень'!D184</f>
        <v>1984</v>
      </c>
      <c r="D86" s="225">
        <f>'2 уровень'!E184</f>
        <v>326</v>
      </c>
      <c r="E86" s="226">
        <f>'2 уровень'!F184</f>
        <v>16.431451612903224</v>
      </c>
      <c r="F86" s="255">
        <f>'2 уровень'!G184</f>
        <v>13578.785</v>
      </c>
      <c r="G86" s="255">
        <f>'2 уровень'!H184</f>
        <v>13578.785</v>
      </c>
      <c r="H86" s="255">
        <f>'2 уровень'!I184</f>
        <v>13578.785</v>
      </c>
      <c r="I86" s="255">
        <f>'2 уровень'!J184</f>
        <v>3394.69625</v>
      </c>
      <c r="J86" s="255">
        <f>'2 уровень'!K184</f>
        <v>3394.69625</v>
      </c>
      <c r="K86" s="255">
        <f>'2 уровень'!L184</f>
        <v>3394.69625</v>
      </c>
      <c r="L86" s="255">
        <f>'2 уровень'!M184</f>
        <v>3394.69625</v>
      </c>
      <c r="M86" s="255">
        <f>'2 уровень'!N184</f>
        <v>3394.69625</v>
      </c>
      <c r="N86" s="255">
        <f>'2 уровень'!O184</f>
        <v>7920.9578999999994</v>
      </c>
      <c r="O86" s="255">
        <f>'2 уровень'!P184</f>
        <v>7544.0068899999997</v>
      </c>
      <c r="P86" s="255">
        <f>'2 уровень'!Q184</f>
        <v>5532.1767383333345</v>
      </c>
      <c r="Q86" s="255">
        <f>'2 уровень'!R184</f>
        <v>466.55611999999996</v>
      </c>
      <c r="R86" s="255">
        <f>'2 уровень'!S184</f>
        <v>-5065.6206183333343</v>
      </c>
      <c r="S86" s="255">
        <f>'2 уровень'!T184</f>
        <v>-147.85060000000001</v>
      </c>
      <c r="T86" s="255">
        <f>'2 уровень'!U184</f>
        <v>318.70551999999998</v>
      </c>
      <c r="U86" s="255">
        <f>'2 уровень'!V184</f>
        <v>8.4334999055102173</v>
      </c>
      <c r="V86" s="68"/>
      <c r="W86" s="244"/>
      <c r="X86" s="588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  <c r="BO86" s="30"/>
      <c r="BP86" s="30"/>
      <c r="BQ86" s="30"/>
      <c r="BR86" s="30"/>
      <c r="BS86" s="30"/>
      <c r="BT86" s="30"/>
      <c r="BU86" s="30"/>
      <c r="BV86" s="30"/>
      <c r="BW86" s="30"/>
      <c r="BX86" s="30"/>
      <c r="BY86" s="30"/>
      <c r="BZ86" s="30"/>
      <c r="CA86" s="30"/>
      <c r="CB86" s="30"/>
      <c r="CC86" s="30"/>
      <c r="CD86" s="30"/>
      <c r="CE86" s="30"/>
      <c r="CF86" s="30"/>
      <c r="CG86" s="30"/>
      <c r="CH86" s="30"/>
      <c r="CI86" s="30"/>
      <c r="CJ86" s="30"/>
      <c r="CK86" s="30"/>
      <c r="CL86" s="30"/>
      <c r="CM86" s="30"/>
      <c r="CN86" s="30"/>
      <c r="CO86" s="30"/>
      <c r="CP86" s="30"/>
      <c r="CQ86" s="30"/>
      <c r="CR86" s="30"/>
      <c r="CS86" s="30"/>
      <c r="CT86" s="30"/>
      <c r="CU86" s="30"/>
      <c r="CV86" s="30"/>
      <c r="CW86" s="30"/>
      <c r="CX86" s="30"/>
      <c r="CY86" s="30"/>
      <c r="CZ86" s="30"/>
      <c r="DA86" s="30"/>
      <c r="DB86" s="30"/>
      <c r="DC86" s="30"/>
      <c r="DD86" s="30"/>
      <c r="DE86" s="30"/>
      <c r="DF86" s="30"/>
      <c r="DG86" s="30"/>
      <c r="DH86" s="30"/>
      <c r="DI86" s="30"/>
      <c r="DJ86" s="30"/>
      <c r="DK86" s="30"/>
      <c r="DL86" s="30"/>
      <c r="DM86" s="30"/>
      <c r="DN86" s="30"/>
      <c r="DO86" s="30"/>
      <c r="DP86" s="30"/>
      <c r="DQ86" s="30"/>
      <c r="DR86" s="30"/>
      <c r="DS86" s="30"/>
      <c r="DT86" s="30"/>
      <c r="DU86" s="30"/>
      <c r="DV86" s="30"/>
      <c r="DW86" s="30"/>
      <c r="DX86" s="30"/>
      <c r="DY86" s="30"/>
      <c r="DZ86" s="30"/>
      <c r="EA86" s="30"/>
      <c r="EB86" s="30"/>
      <c r="EC86" s="30"/>
      <c r="ED86" s="30"/>
      <c r="EE86" s="30"/>
      <c r="EF86" s="30"/>
      <c r="EG86" s="30"/>
      <c r="EH86" s="30"/>
      <c r="EI86" s="30"/>
      <c r="EJ86" s="30"/>
      <c r="EK86" s="30"/>
      <c r="EL86" s="30"/>
      <c r="EM86" s="30"/>
      <c r="EN86" s="30"/>
      <c r="EO86" s="30"/>
      <c r="EP86" s="30"/>
      <c r="EQ86" s="30"/>
      <c r="ER86" s="30"/>
      <c r="ES86" s="30"/>
      <c r="ET86" s="30"/>
      <c r="EU86" s="30"/>
      <c r="EV86" s="30"/>
      <c r="EW86" s="30"/>
      <c r="EX86" s="30"/>
      <c r="EY86" s="30"/>
      <c r="EZ86" s="30"/>
      <c r="FA86" s="30"/>
      <c r="FB86" s="30"/>
      <c r="FC86" s="30"/>
      <c r="FD86" s="30"/>
      <c r="FE86" s="30"/>
      <c r="FF86" s="30"/>
      <c r="FG86" s="30"/>
      <c r="FH86" s="30"/>
      <c r="FI86" s="30"/>
      <c r="FJ86" s="30"/>
      <c r="FK86" s="30"/>
      <c r="FL86" s="30"/>
      <c r="FM86" s="30"/>
      <c r="FN86" s="30"/>
      <c r="FO86" s="30"/>
      <c r="FP86" s="30"/>
      <c r="FQ86" s="30"/>
      <c r="FR86" s="30"/>
      <c r="FS86" s="30"/>
      <c r="FT86" s="30"/>
      <c r="FU86" s="30"/>
      <c r="FV86" s="30"/>
      <c r="FW86" s="30"/>
      <c r="FX86" s="30"/>
      <c r="FY86" s="30"/>
      <c r="FZ86" s="30"/>
      <c r="GA86" s="30"/>
      <c r="GB86" s="30"/>
      <c r="GC86" s="30"/>
      <c r="GD86" s="30"/>
      <c r="GE86" s="30"/>
      <c r="GF86" s="30"/>
      <c r="GG86" s="30"/>
      <c r="GH86" s="30"/>
      <c r="GI86" s="30"/>
      <c r="GJ86" s="30"/>
      <c r="GK86" s="30"/>
      <c r="GL86" s="30"/>
      <c r="GM86" s="30"/>
      <c r="GN86" s="30"/>
      <c r="GO86" s="30"/>
    </row>
    <row r="87" spans="1:197" s="31" customFormat="1" ht="54" customHeight="1" x14ac:dyDescent="0.25">
      <c r="A87" s="75" t="s">
        <v>62</v>
      </c>
      <c r="B87" s="158">
        <f>'2 уровень'!C185</f>
        <v>555</v>
      </c>
      <c r="C87" s="158">
        <f>'2 уровень'!D185</f>
        <v>396</v>
      </c>
      <c r="D87" s="44">
        <f>'2 уровень'!E185</f>
        <v>235</v>
      </c>
      <c r="E87" s="159">
        <f>'2 уровень'!F185</f>
        <v>59.343434343434339</v>
      </c>
      <c r="F87" s="256">
        <f>'2 уровень'!G185</f>
        <v>1414</v>
      </c>
      <c r="G87" s="256">
        <f>'2 уровень'!H185</f>
        <v>1414</v>
      </c>
      <c r="H87" s="256">
        <f>'2 уровень'!I185</f>
        <v>1414</v>
      </c>
      <c r="I87" s="256">
        <f>'2 уровень'!J185</f>
        <v>353.5</v>
      </c>
      <c r="J87" s="256">
        <f>'2 уровень'!K185</f>
        <v>353.5</v>
      </c>
      <c r="K87" s="256">
        <f>'2 уровень'!L185</f>
        <v>353.5</v>
      </c>
      <c r="L87" s="256">
        <f>'2 уровень'!M185</f>
        <v>353.5</v>
      </c>
      <c r="M87" s="256">
        <f>'2 уровень'!N185</f>
        <v>353.5</v>
      </c>
      <c r="N87" s="256">
        <f>'2 уровень'!O185</f>
        <v>823.23340000000007</v>
      </c>
      <c r="O87" s="256">
        <f>'2 уровень'!P185</f>
        <v>783.64139999999998</v>
      </c>
      <c r="P87" s="256">
        <f>'2 уровень'!Q185</f>
        <v>575.16936666666663</v>
      </c>
      <c r="Q87" s="257">
        <f>'2 уровень'!R185</f>
        <v>348.30127999999996</v>
      </c>
      <c r="R87" s="257">
        <f>'2 уровень'!S185</f>
        <v>-226.86808666666667</v>
      </c>
      <c r="S87" s="257">
        <f>'2 уровень'!T185</f>
        <v>0</v>
      </c>
      <c r="T87" s="257">
        <f>'2 уровень'!U185</f>
        <v>348.30127999999996</v>
      </c>
      <c r="U87" s="256">
        <f>'2 уровень'!V185</f>
        <v>60.556298750495571</v>
      </c>
      <c r="V87" s="68"/>
      <c r="W87" s="244"/>
      <c r="X87" s="588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/>
      <c r="BM87" s="30"/>
      <c r="BN87" s="30"/>
      <c r="BO87" s="30"/>
      <c r="BP87" s="30"/>
      <c r="BQ87" s="30"/>
      <c r="BR87" s="30"/>
      <c r="BS87" s="30"/>
      <c r="BT87" s="30"/>
      <c r="BU87" s="30"/>
      <c r="BV87" s="30"/>
      <c r="BW87" s="30"/>
      <c r="BX87" s="30"/>
      <c r="BY87" s="30"/>
      <c r="BZ87" s="30"/>
      <c r="CA87" s="30"/>
      <c r="CB87" s="30"/>
      <c r="CC87" s="30"/>
      <c r="CD87" s="30"/>
      <c r="CE87" s="30"/>
      <c r="CF87" s="30"/>
      <c r="CG87" s="30"/>
      <c r="CH87" s="30"/>
      <c r="CI87" s="30"/>
      <c r="CJ87" s="30"/>
      <c r="CK87" s="30"/>
      <c r="CL87" s="30"/>
      <c r="CM87" s="30"/>
      <c r="CN87" s="30"/>
      <c r="CO87" s="30"/>
      <c r="CP87" s="30"/>
      <c r="CQ87" s="30"/>
      <c r="CR87" s="30"/>
      <c r="CS87" s="30"/>
      <c r="CT87" s="30"/>
      <c r="CU87" s="30"/>
      <c r="CV87" s="30"/>
      <c r="CW87" s="30"/>
      <c r="CX87" s="30"/>
      <c r="CY87" s="30"/>
      <c r="CZ87" s="30"/>
      <c r="DA87" s="30"/>
      <c r="DB87" s="30"/>
      <c r="DC87" s="30"/>
      <c r="DD87" s="30"/>
      <c r="DE87" s="30"/>
      <c r="DF87" s="30"/>
      <c r="DG87" s="30"/>
      <c r="DH87" s="30"/>
      <c r="DI87" s="30"/>
      <c r="DJ87" s="30"/>
      <c r="DK87" s="30"/>
      <c r="DL87" s="30"/>
      <c r="DM87" s="30"/>
      <c r="DN87" s="30"/>
      <c r="DO87" s="30"/>
      <c r="DP87" s="30"/>
      <c r="DQ87" s="30"/>
      <c r="DR87" s="30"/>
      <c r="DS87" s="30"/>
      <c r="DT87" s="30"/>
      <c r="DU87" s="30"/>
      <c r="DV87" s="30"/>
      <c r="DW87" s="30"/>
      <c r="DX87" s="30"/>
      <c r="DY87" s="30"/>
      <c r="DZ87" s="30"/>
      <c r="EA87" s="30"/>
      <c r="EB87" s="30"/>
      <c r="EC87" s="30"/>
      <c r="ED87" s="30"/>
      <c r="EE87" s="30"/>
      <c r="EF87" s="30"/>
      <c r="EG87" s="30"/>
      <c r="EH87" s="30"/>
      <c r="EI87" s="30"/>
      <c r="EJ87" s="30"/>
      <c r="EK87" s="30"/>
      <c r="EL87" s="30"/>
      <c r="EM87" s="30"/>
      <c r="EN87" s="30"/>
      <c r="EO87" s="30"/>
      <c r="EP87" s="30"/>
      <c r="EQ87" s="30"/>
      <c r="ER87" s="30"/>
      <c r="ES87" s="30"/>
      <c r="ET87" s="30"/>
      <c r="EU87" s="30"/>
      <c r="EV87" s="30"/>
      <c r="EW87" s="30"/>
      <c r="EX87" s="30"/>
      <c r="EY87" s="30"/>
      <c r="EZ87" s="30"/>
      <c r="FA87" s="30"/>
      <c r="FB87" s="30"/>
      <c r="FC87" s="30"/>
      <c r="FD87" s="30"/>
      <c r="FE87" s="30"/>
      <c r="FF87" s="30"/>
      <c r="FG87" s="30"/>
      <c r="FH87" s="30"/>
      <c r="FI87" s="30"/>
      <c r="FJ87" s="30"/>
      <c r="FK87" s="30"/>
      <c r="FL87" s="30"/>
      <c r="FM87" s="30"/>
      <c r="FN87" s="30"/>
      <c r="FO87" s="30"/>
      <c r="FP87" s="30"/>
      <c r="FQ87" s="30"/>
      <c r="FR87" s="30"/>
      <c r="FS87" s="30"/>
      <c r="FT87" s="30"/>
      <c r="FU87" s="30"/>
      <c r="FV87" s="30"/>
      <c r="FW87" s="30"/>
      <c r="FX87" s="30"/>
      <c r="FY87" s="30"/>
      <c r="FZ87" s="30"/>
      <c r="GA87" s="30"/>
      <c r="GB87" s="30"/>
      <c r="GC87" s="30"/>
      <c r="GD87" s="30"/>
      <c r="GE87" s="30"/>
      <c r="GF87" s="30"/>
      <c r="GG87" s="30"/>
      <c r="GH87" s="30"/>
      <c r="GI87" s="30"/>
      <c r="GJ87" s="30"/>
      <c r="GK87" s="30"/>
      <c r="GL87" s="30"/>
      <c r="GM87" s="30"/>
      <c r="GN87" s="30"/>
      <c r="GO87" s="30"/>
    </row>
    <row r="88" spans="1:197" s="31" customFormat="1" ht="54" customHeight="1" x14ac:dyDescent="0.25">
      <c r="A88" s="75" t="s">
        <v>89</v>
      </c>
      <c r="B88" s="158">
        <f>'2 уровень'!C186</f>
        <v>0</v>
      </c>
      <c r="C88" s="158">
        <f>'2 уровень'!D186</f>
        <v>0</v>
      </c>
      <c r="D88" s="44">
        <f>'2 уровень'!E186</f>
        <v>0</v>
      </c>
      <c r="E88" s="159">
        <f>'2 уровень'!F186</f>
        <v>0</v>
      </c>
      <c r="F88" s="256">
        <f>'2 уровень'!G186</f>
        <v>0</v>
      </c>
      <c r="G88" s="256">
        <f>'2 уровень'!H186</f>
        <v>0</v>
      </c>
      <c r="H88" s="256">
        <f>'2 уровень'!I186</f>
        <v>0</v>
      </c>
      <c r="I88" s="256">
        <f>'2 уровень'!J186</f>
        <v>0</v>
      </c>
      <c r="J88" s="256">
        <f>'2 уровень'!K186</f>
        <v>0</v>
      </c>
      <c r="K88" s="256">
        <f>'2 уровень'!L186</f>
        <v>0</v>
      </c>
      <c r="L88" s="256">
        <f>'2 уровень'!M186</f>
        <v>0</v>
      </c>
      <c r="M88" s="256">
        <f>'2 уровень'!N186</f>
        <v>0</v>
      </c>
      <c r="N88" s="256">
        <f>'2 уровень'!O186</f>
        <v>0</v>
      </c>
      <c r="O88" s="256">
        <f>'2 уровень'!P186</f>
        <v>0</v>
      </c>
      <c r="P88" s="256">
        <f>'2 уровень'!Q186</f>
        <v>0</v>
      </c>
      <c r="Q88" s="257">
        <f>'2 уровень'!R186</f>
        <v>0</v>
      </c>
      <c r="R88" s="257">
        <f>'2 уровень'!S186</f>
        <v>0</v>
      </c>
      <c r="S88" s="257">
        <f>'2 уровень'!T186</f>
        <v>0</v>
      </c>
      <c r="T88" s="257">
        <f>'2 уровень'!U186</f>
        <v>0</v>
      </c>
      <c r="U88" s="256">
        <f>'2 уровень'!V186</f>
        <v>0</v>
      </c>
      <c r="V88" s="68"/>
      <c r="W88" s="244"/>
      <c r="X88" s="588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  <c r="BQ88" s="30"/>
      <c r="BR88" s="30"/>
      <c r="BS88" s="30"/>
      <c r="BT88" s="30"/>
      <c r="BU88" s="30"/>
      <c r="BV88" s="30"/>
      <c r="BW88" s="30"/>
      <c r="BX88" s="30"/>
      <c r="BY88" s="30"/>
      <c r="BZ88" s="30"/>
      <c r="CA88" s="30"/>
      <c r="CB88" s="30"/>
      <c r="CC88" s="30"/>
      <c r="CD88" s="30"/>
      <c r="CE88" s="30"/>
      <c r="CF88" s="30"/>
      <c r="CG88" s="30"/>
      <c r="CH88" s="30"/>
      <c r="CI88" s="30"/>
      <c r="CJ88" s="30"/>
      <c r="CK88" s="30"/>
      <c r="CL88" s="30"/>
      <c r="CM88" s="30"/>
      <c r="CN88" s="30"/>
      <c r="CO88" s="30"/>
      <c r="CP88" s="30"/>
      <c r="CQ88" s="30"/>
      <c r="CR88" s="30"/>
      <c r="CS88" s="30"/>
      <c r="CT88" s="30"/>
      <c r="CU88" s="30"/>
      <c r="CV88" s="30"/>
      <c r="CW88" s="30"/>
      <c r="CX88" s="30"/>
      <c r="CY88" s="30"/>
      <c r="CZ88" s="30"/>
      <c r="DA88" s="30"/>
      <c r="DB88" s="30"/>
      <c r="DC88" s="30"/>
      <c r="DD88" s="30"/>
      <c r="DE88" s="30"/>
      <c r="DF88" s="30"/>
      <c r="DG88" s="30"/>
      <c r="DH88" s="30"/>
      <c r="DI88" s="30"/>
      <c r="DJ88" s="30"/>
      <c r="DK88" s="30"/>
      <c r="DL88" s="30"/>
      <c r="DM88" s="30"/>
      <c r="DN88" s="30"/>
      <c r="DO88" s="30"/>
      <c r="DP88" s="30"/>
      <c r="DQ88" s="30"/>
      <c r="DR88" s="30"/>
      <c r="DS88" s="30"/>
      <c r="DT88" s="30"/>
      <c r="DU88" s="30"/>
      <c r="DV88" s="30"/>
      <c r="DW88" s="30"/>
      <c r="DX88" s="30"/>
      <c r="DY88" s="30"/>
      <c r="DZ88" s="30"/>
      <c r="EA88" s="30"/>
      <c r="EB88" s="30"/>
      <c r="EC88" s="30"/>
      <c r="ED88" s="30"/>
      <c r="EE88" s="30"/>
      <c r="EF88" s="30"/>
      <c r="EG88" s="30"/>
      <c r="EH88" s="30"/>
      <c r="EI88" s="30"/>
      <c r="EJ88" s="30"/>
      <c r="EK88" s="30"/>
      <c r="EL88" s="30"/>
      <c r="EM88" s="30"/>
      <c r="EN88" s="30"/>
      <c r="EO88" s="30"/>
      <c r="EP88" s="30"/>
      <c r="EQ88" s="30"/>
      <c r="ER88" s="30"/>
      <c r="ES88" s="30"/>
      <c r="ET88" s="30"/>
      <c r="EU88" s="30"/>
      <c r="EV88" s="30"/>
      <c r="EW88" s="30"/>
      <c r="EX88" s="30"/>
      <c r="EY88" s="30"/>
      <c r="EZ88" s="30"/>
      <c r="FA88" s="30"/>
      <c r="FB88" s="30"/>
      <c r="FC88" s="30"/>
      <c r="FD88" s="30"/>
      <c r="FE88" s="30"/>
      <c r="FF88" s="30"/>
      <c r="FG88" s="30"/>
      <c r="FH88" s="30"/>
      <c r="FI88" s="30"/>
      <c r="FJ88" s="30"/>
      <c r="FK88" s="30"/>
      <c r="FL88" s="30"/>
      <c r="FM88" s="30"/>
      <c r="FN88" s="30"/>
      <c r="FO88" s="30"/>
      <c r="FP88" s="30"/>
      <c r="FQ88" s="30"/>
      <c r="FR88" s="30"/>
      <c r="FS88" s="30"/>
      <c r="FT88" s="30"/>
      <c r="FU88" s="30"/>
      <c r="FV88" s="30"/>
      <c r="FW88" s="30"/>
      <c r="FX88" s="30"/>
      <c r="FY88" s="30"/>
      <c r="FZ88" s="30"/>
      <c r="GA88" s="30"/>
      <c r="GB88" s="30"/>
      <c r="GC88" s="30"/>
      <c r="GD88" s="30"/>
      <c r="GE88" s="30"/>
      <c r="GF88" s="30"/>
      <c r="GG88" s="30"/>
      <c r="GH88" s="30"/>
      <c r="GI88" s="30"/>
      <c r="GJ88" s="30"/>
      <c r="GK88" s="30"/>
      <c r="GL88" s="30"/>
      <c r="GM88" s="30"/>
      <c r="GN88" s="30"/>
      <c r="GO88" s="30"/>
    </row>
    <row r="89" spans="1:197" s="31" customFormat="1" ht="60" x14ac:dyDescent="0.25">
      <c r="A89" s="75" t="s">
        <v>45</v>
      </c>
      <c r="B89" s="158">
        <f>'2 уровень'!C187</f>
        <v>1945</v>
      </c>
      <c r="C89" s="158">
        <f>'2 уровень'!D187</f>
        <v>1389</v>
      </c>
      <c r="D89" s="44">
        <f>'2 уровень'!E187</f>
        <v>10</v>
      </c>
      <c r="E89" s="159">
        <f>'2 уровень'!F187</f>
        <v>0.71994240460763137</v>
      </c>
      <c r="F89" s="256">
        <f>'2 уровень'!G187</f>
        <v>11392.395</v>
      </c>
      <c r="G89" s="256">
        <f>'2 уровень'!H187</f>
        <v>11392.395</v>
      </c>
      <c r="H89" s="256">
        <f>'2 уровень'!I187</f>
        <v>11392.395</v>
      </c>
      <c r="I89" s="256">
        <f>'2 уровень'!J187</f>
        <v>2848.0987500000001</v>
      </c>
      <c r="J89" s="256">
        <f>'2 уровень'!K187</f>
        <v>2848.0987500000001</v>
      </c>
      <c r="K89" s="256">
        <f>'2 уровень'!L187</f>
        <v>2848.0987500000001</v>
      </c>
      <c r="L89" s="256">
        <f>'2 уровень'!M187</f>
        <v>2848.0987500000001</v>
      </c>
      <c r="M89" s="256">
        <f>'2 уровень'!N187</f>
        <v>2848.0987500000001</v>
      </c>
      <c r="N89" s="256">
        <f>'2 уровень'!O187</f>
        <v>6646.6487399999996</v>
      </c>
      <c r="O89" s="256">
        <f>'2 уровень'!P187</f>
        <v>6330.9166499999992</v>
      </c>
      <c r="P89" s="256">
        <f>'2 уровень'!Q187</f>
        <v>4642.1297150000009</v>
      </c>
      <c r="Q89" s="257">
        <f>'2 уровень'!R187</f>
        <v>18.159350000000018</v>
      </c>
      <c r="R89" s="257">
        <f>'2 уровень'!S187</f>
        <v>-4623.970365000001</v>
      </c>
      <c r="S89" s="257">
        <f>'2 уровень'!T187</f>
        <v>-147.69445000000002</v>
      </c>
      <c r="T89" s="257">
        <f>'2 уровень'!U187</f>
        <v>-129.5351</v>
      </c>
      <c r="U89" s="256">
        <f>'2 уровень'!V187</f>
        <v>0.39118575125813804</v>
      </c>
      <c r="V89" s="68"/>
      <c r="W89" s="244"/>
      <c r="X89" s="588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  <c r="BO89" s="30"/>
      <c r="BP89" s="30"/>
      <c r="BQ89" s="30"/>
      <c r="BR89" s="30"/>
      <c r="BS89" s="30"/>
      <c r="BT89" s="30"/>
      <c r="BU89" s="30"/>
      <c r="BV89" s="30"/>
      <c r="BW89" s="30"/>
      <c r="BX89" s="30"/>
      <c r="BY89" s="30"/>
      <c r="BZ89" s="30"/>
      <c r="CA89" s="30"/>
      <c r="CB89" s="30"/>
      <c r="CC89" s="30"/>
      <c r="CD89" s="30"/>
      <c r="CE89" s="30"/>
      <c r="CF89" s="30"/>
      <c r="CG89" s="30"/>
      <c r="CH89" s="30"/>
      <c r="CI89" s="30"/>
      <c r="CJ89" s="30"/>
      <c r="CK89" s="30"/>
      <c r="CL89" s="30"/>
      <c r="CM89" s="30"/>
      <c r="CN89" s="30"/>
      <c r="CO89" s="30"/>
      <c r="CP89" s="30"/>
      <c r="CQ89" s="30"/>
      <c r="CR89" s="30"/>
      <c r="CS89" s="30"/>
      <c r="CT89" s="30"/>
      <c r="CU89" s="30"/>
      <c r="CV89" s="30"/>
      <c r="CW89" s="30"/>
      <c r="CX89" s="30"/>
      <c r="CY89" s="30"/>
      <c r="CZ89" s="30"/>
      <c r="DA89" s="30"/>
      <c r="DB89" s="30"/>
      <c r="DC89" s="30"/>
      <c r="DD89" s="30"/>
      <c r="DE89" s="30"/>
      <c r="DF89" s="30"/>
      <c r="DG89" s="30"/>
      <c r="DH89" s="30"/>
      <c r="DI89" s="30"/>
      <c r="DJ89" s="30"/>
      <c r="DK89" s="30"/>
      <c r="DL89" s="30"/>
      <c r="DM89" s="30"/>
      <c r="DN89" s="30"/>
      <c r="DO89" s="30"/>
      <c r="DP89" s="30"/>
      <c r="DQ89" s="30"/>
      <c r="DR89" s="30"/>
      <c r="DS89" s="30"/>
      <c r="DT89" s="30"/>
      <c r="DU89" s="30"/>
      <c r="DV89" s="30"/>
      <c r="DW89" s="30"/>
      <c r="DX89" s="30"/>
      <c r="DY89" s="30"/>
      <c r="DZ89" s="30"/>
      <c r="EA89" s="30"/>
      <c r="EB89" s="30"/>
      <c r="EC89" s="30"/>
      <c r="ED89" s="30"/>
      <c r="EE89" s="30"/>
      <c r="EF89" s="30"/>
      <c r="EG89" s="30"/>
      <c r="EH89" s="30"/>
      <c r="EI89" s="30"/>
      <c r="EJ89" s="30"/>
      <c r="EK89" s="30"/>
      <c r="EL89" s="30"/>
      <c r="EM89" s="30"/>
      <c r="EN89" s="30"/>
      <c r="EO89" s="30"/>
      <c r="EP89" s="30"/>
      <c r="EQ89" s="30"/>
      <c r="ER89" s="30"/>
      <c r="ES89" s="30"/>
      <c r="ET89" s="30"/>
      <c r="EU89" s="30"/>
      <c r="EV89" s="30"/>
      <c r="EW89" s="30"/>
      <c r="EX89" s="30"/>
      <c r="EY89" s="30"/>
      <c r="EZ89" s="30"/>
      <c r="FA89" s="30"/>
      <c r="FB89" s="30"/>
      <c r="FC89" s="30"/>
      <c r="FD89" s="30"/>
      <c r="FE89" s="30"/>
      <c r="FF89" s="30"/>
      <c r="FG89" s="30"/>
      <c r="FH89" s="30"/>
      <c r="FI89" s="30"/>
      <c r="FJ89" s="30"/>
      <c r="FK89" s="30"/>
      <c r="FL89" s="30"/>
      <c r="FM89" s="30"/>
      <c r="FN89" s="30"/>
      <c r="FO89" s="30"/>
      <c r="FP89" s="30"/>
      <c r="FQ89" s="30"/>
      <c r="FR89" s="30"/>
      <c r="FS89" s="30"/>
      <c r="FT89" s="30"/>
      <c r="FU89" s="30"/>
      <c r="FV89" s="30"/>
      <c r="FW89" s="30"/>
      <c r="FX89" s="30"/>
      <c r="FY89" s="30"/>
      <c r="FZ89" s="30"/>
      <c r="GA89" s="30"/>
      <c r="GB89" s="30"/>
      <c r="GC89" s="30"/>
      <c r="GD89" s="30"/>
      <c r="GE89" s="30"/>
      <c r="GF89" s="30"/>
      <c r="GG89" s="30"/>
      <c r="GH89" s="30"/>
      <c r="GI89" s="30"/>
      <c r="GJ89" s="30"/>
      <c r="GK89" s="30"/>
      <c r="GL89" s="30"/>
      <c r="GM89" s="30"/>
      <c r="GN89" s="30"/>
      <c r="GO89" s="30"/>
    </row>
    <row r="90" spans="1:197" s="31" customFormat="1" ht="45.75" thickBot="1" x14ac:dyDescent="0.3">
      <c r="A90" s="75" t="s">
        <v>63</v>
      </c>
      <c r="B90" s="158">
        <f>'2 уровень'!C188</f>
        <v>278</v>
      </c>
      <c r="C90" s="158">
        <f>'2 уровень'!D188</f>
        <v>199</v>
      </c>
      <c r="D90" s="44">
        <f>'2 уровень'!E188</f>
        <v>81</v>
      </c>
      <c r="E90" s="159">
        <f>'2 уровень'!F188</f>
        <v>40.7035175879397</v>
      </c>
      <c r="F90" s="256">
        <f>'2 уровень'!G188</f>
        <v>772.39</v>
      </c>
      <c r="G90" s="256">
        <f>'2 уровень'!H188</f>
        <v>772.39</v>
      </c>
      <c r="H90" s="256">
        <f>'2 уровень'!I188</f>
        <v>772.39</v>
      </c>
      <c r="I90" s="256">
        <f>'2 уровень'!J188</f>
        <v>193.09749999999997</v>
      </c>
      <c r="J90" s="256">
        <f>'2 уровень'!K188</f>
        <v>193.09749999999997</v>
      </c>
      <c r="K90" s="256">
        <f>'2 уровень'!L188</f>
        <v>193.09749999999997</v>
      </c>
      <c r="L90" s="256">
        <f>'2 уровень'!M188</f>
        <v>193.09749999999997</v>
      </c>
      <c r="M90" s="256">
        <f>'2 уровень'!N188</f>
        <v>193.09749999999997</v>
      </c>
      <c r="N90" s="256">
        <f>'2 уровень'!O188</f>
        <v>451.07576</v>
      </c>
      <c r="O90" s="256">
        <f>'2 уровень'!P188</f>
        <v>429.44883999999996</v>
      </c>
      <c r="P90" s="256">
        <f>'2 уровень'!Q188</f>
        <v>314.87765666666655</v>
      </c>
      <c r="Q90" s="257">
        <f>'2 уровень'!R188</f>
        <v>100.09549</v>
      </c>
      <c r="R90" s="257">
        <f>'2 уровень'!S188</f>
        <v>-214.78216666666657</v>
      </c>
      <c r="S90" s="257">
        <f>'2 уровень'!T188</f>
        <v>-0.15615000000000001</v>
      </c>
      <c r="T90" s="257">
        <f>'2 уровень'!U188</f>
        <v>99.939340000000001</v>
      </c>
      <c r="U90" s="256">
        <f>'2 уровень'!V188</f>
        <v>31.788692490798841</v>
      </c>
      <c r="V90" s="68"/>
      <c r="W90" s="244"/>
      <c r="X90" s="588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  <c r="BQ90" s="30"/>
      <c r="BR90" s="30"/>
      <c r="BS90" s="30"/>
      <c r="BT90" s="30"/>
      <c r="BU90" s="30"/>
      <c r="BV90" s="30"/>
      <c r="BW90" s="30"/>
      <c r="BX90" s="30"/>
      <c r="BY90" s="30"/>
      <c r="BZ90" s="30"/>
      <c r="CA90" s="30"/>
      <c r="CB90" s="30"/>
      <c r="CC90" s="30"/>
      <c r="CD90" s="30"/>
      <c r="CE90" s="30"/>
      <c r="CF90" s="30"/>
      <c r="CG90" s="30"/>
      <c r="CH90" s="30"/>
      <c r="CI90" s="30"/>
      <c r="CJ90" s="30"/>
      <c r="CK90" s="30"/>
      <c r="CL90" s="30"/>
      <c r="CM90" s="30"/>
      <c r="CN90" s="30"/>
      <c r="CO90" s="30"/>
      <c r="CP90" s="30"/>
      <c r="CQ90" s="30"/>
      <c r="CR90" s="30"/>
      <c r="CS90" s="30"/>
      <c r="CT90" s="30"/>
      <c r="CU90" s="30"/>
      <c r="CV90" s="30"/>
      <c r="CW90" s="30"/>
      <c r="CX90" s="30"/>
      <c r="CY90" s="30"/>
      <c r="CZ90" s="30"/>
      <c r="DA90" s="30"/>
      <c r="DB90" s="30"/>
      <c r="DC90" s="30"/>
      <c r="DD90" s="30"/>
      <c r="DE90" s="30"/>
      <c r="DF90" s="30"/>
      <c r="DG90" s="30"/>
      <c r="DH90" s="30"/>
      <c r="DI90" s="30"/>
      <c r="DJ90" s="30"/>
      <c r="DK90" s="30"/>
      <c r="DL90" s="30"/>
      <c r="DM90" s="30"/>
      <c r="DN90" s="30"/>
      <c r="DO90" s="30"/>
      <c r="DP90" s="30"/>
      <c r="DQ90" s="30"/>
      <c r="DR90" s="30"/>
      <c r="DS90" s="30"/>
      <c r="DT90" s="30"/>
      <c r="DU90" s="30"/>
      <c r="DV90" s="30"/>
      <c r="DW90" s="30"/>
      <c r="DX90" s="30"/>
      <c r="DY90" s="30"/>
      <c r="DZ90" s="30"/>
      <c r="EA90" s="30"/>
      <c r="EB90" s="30"/>
      <c r="EC90" s="30"/>
      <c r="ED90" s="30"/>
      <c r="EE90" s="30"/>
      <c r="EF90" s="30"/>
      <c r="EG90" s="30"/>
      <c r="EH90" s="30"/>
      <c r="EI90" s="30"/>
      <c r="EJ90" s="30"/>
      <c r="EK90" s="30"/>
      <c r="EL90" s="30"/>
      <c r="EM90" s="30"/>
      <c r="EN90" s="30"/>
      <c r="EO90" s="30"/>
      <c r="EP90" s="30"/>
      <c r="EQ90" s="30"/>
      <c r="ER90" s="30"/>
      <c r="ES90" s="30"/>
      <c r="ET90" s="30"/>
      <c r="EU90" s="30"/>
      <c r="EV90" s="30"/>
      <c r="EW90" s="30"/>
      <c r="EX90" s="30"/>
      <c r="EY90" s="30"/>
      <c r="EZ90" s="30"/>
      <c r="FA90" s="30"/>
      <c r="FB90" s="30"/>
      <c r="FC90" s="30"/>
      <c r="FD90" s="30"/>
      <c r="FE90" s="30"/>
      <c r="FF90" s="30"/>
      <c r="FG90" s="30"/>
      <c r="FH90" s="30"/>
      <c r="FI90" s="30"/>
      <c r="FJ90" s="30"/>
      <c r="FK90" s="30"/>
      <c r="FL90" s="30"/>
      <c r="FM90" s="30"/>
      <c r="FN90" s="30"/>
      <c r="FO90" s="30"/>
      <c r="FP90" s="30"/>
      <c r="FQ90" s="30"/>
      <c r="FR90" s="30"/>
      <c r="FS90" s="30"/>
      <c r="FT90" s="30"/>
      <c r="FU90" s="30"/>
      <c r="FV90" s="30"/>
      <c r="FW90" s="30"/>
      <c r="FX90" s="30"/>
      <c r="FY90" s="30"/>
      <c r="FZ90" s="30"/>
      <c r="GA90" s="30"/>
      <c r="GB90" s="30"/>
      <c r="GC90" s="30"/>
      <c r="GD90" s="30"/>
      <c r="GE90" s="30"/>
      <c r="GF90" s="30"/>
      <c r="GG90" s="30"/>
      <c r="GH90" s="30"/>
      <c r="GI90" s="30"/>
      <c r="GJ90" s="30"/>
      <c r="GK90" s="30"/>
      <c r="GL90" s="30"/>
      <c r="GM90" s="30"/>
      <c r="GN90" s="30"/>
      <c r="GO90" s="30"/>
    </row>
    <row r="91" spans="1:197" s="31" customFormat="1" ht="15" customHeight="1" thickBot="1" x14ac:dyDescent="0.3">
      <c r="A91" s="210" t="s">
        <v>61</v>
      </c>
      <c r="B91" s="218">
        <f>'2 уровень'!C189</f>
        <v>0</v>
      </c>
      <c r="C91" s="218">
        <f>'2 уровень'!D189</f>
        <v>0</v>
      </c>
      <c r="D91" s="236">
        <f>'2 уровень'!E189</f>
        <v>0</v>
      </c>
      <c r="E91" s="219">
        <f>'2 уровень'!F189</f>
        <v>0</v>
      </c>
      <c r="F91" s="258">
        <f>'2 уровень'!G189</f>
        <v>23537.611499999999</v>
      </c>
      <c r="G91" s="258">
        <f>'2 уровень'!H189</f>
        <v>23537.611499999999</v>
      </c>
      <c r="H91" s="258">
        <f>'2 уровень'!I189</f>
        <v>23537.611499999999</v>
      </c>
      <c r="I91" s="258">
        <f>'2 уровень'!J189</f>
        <v>5884.4028749999998</v>
      </c>
      <c r="J91" s="258">
        <f>'2 уровень'!K189</f>
        <v>5884.4028749999998</v>
      </c>
      <c r="K91" s="258">
        <f>'2 уровень'!L189</f>
        <v>5884.4028749999998</v>
      </c>
      <c r="L91" s="258">
        <f>'2 уровень'!M189</f>
        <v>5884.4028749999998</v>
      </c>
      <c r="M91" s="258">
        <f>'2 уровень'!N189</f>
        <v>5884.4028749999998</v>
      </c>
      <c r="N91" s="258">
        <f>'2 уровень'!O189</f>
        <v>13730.273359999999</v>
      </c>
      <c r="O91" s="258">
        <f>'2 уровень'!P189</f>
        <v>13071.279199999999</v>
      </c>
      <c r="P91" s="258">
        <f>'2 уровень'!Q189</f>
        <v>9587.6733975000025</v>
      </c>
      <c r="Q91" s="259">
        <f>'2 уровень'!R189</f>
        <v>4290.28604</v>
      </c>
      <c r="R91" s="259">
        <f>'2 уровень'!S189</f>
        <v>-5297.3873575000016</v>
      </c>
      <c r="S91" s="259">
        <f>'2 уровень'!T189</f>
        <v>-403.77172000000007</v>
      </c>
      <c r="T91" s="259">
        <f>'2 уровень'!U189</f>
        <v>3886.5143200000002</v>
      </c>
      <c r="U91" s="258">
        <f>'2 уровень'!V189</f>
        <v>44.747936878186707</v>
      </c>
      <c r="V91" s="68"/>
      <c r="W91" s="244"/>
      <c r="X91" s="588"/>
    </row>
    <row r="92" spans="1:197" ht="15" customHeight="1" x14ac:dyDescent="0.25">
      <c r="A92" s="125" t="s">
        <v>22</v>
      </c>
      <c r="B92" s="65"/>
      <c r="C92" s="65"/>
      <c r="D92" s="65"/>
      <c r="E92" s="103"/>
      <c r="F92" s="260"/>
      <c r="G92" s="260"/>
      <c r="H92" s="260"/>
      <c r="I92" s="260"/>
      <c r="J92" s="260"/>
      <c r="K92" s="260"/>
      <c r="L92" s="260"/>
      <c r="M92" s="260"/>
      <c r="N92" s="260"/>
      <c r="O92" s="260"/>
      <c r="P92" s="260"/>
      <c r="Q92" s="260"/>
      <c r="R92" s="260"/>
      <c r="S92" s="260"/>
      <c r="T92" s="260"/>
      <c r="U92" s="260"/>
      <c r="V92" s="68"/>
      <c r="X92" s="588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  <c r="FG92" s="31"/>
      <c r="FH92" s="31"/>
      <c r="FI92" s="31"/>
      <c r="FJ92" s="31"/>
      <c r="FK92" s="31"/>
      <c r="FL92" s="31"/>
      <c r="FM92" s="31"/>
      <c r="FN92" s="31"/>
      <c r="FO92" s="31"/>
      <c r="FP92" s="31"/>
      <c r="FQ92" s="31"/>
      <c r="FR92" s="31"/>
      <c r="FS92" s="31"/>
      <c r="FT92" s="31"/>
      <c r="FU92" s="31"/>
      <c r="FV92" s="31"/>
      <c r="FW92" s="31"/>
      <c r="FX92" s="31"/>
      <c r="FY92" s="31"/>
      <c r="FZ92" s="31"/>
      <c r="GA92" s="31"/>
      <c r="GB92" s="31"/>
      <c r="GC92" s="31"/>
      <c r="GD92" s="31"/>
      <c r="GE92" s="31"/>
      <c r="GF92" s="31"/>
      <c r="GG92" s="31"/>
      <c r="GH92" s="31"/>
      <c r="GI92" s="31"/>
      <c r="GJ92" s="31"/>
      <c r="GK92" s="31"/>
      <c r="GL92" s="31"/>
      <c r="GM92" s="31"/>
      <c r="GN92" s="31"/>
      <c r="GO92" s="31"/>
    </row>
    <row r="93" spans="1:197" ht="30" x14ac:dyDescent="0.25">
      <c r="A93" s="207" t="s">
        <v>74</v>
      </c>
      <c r="B93" s="205">
        <f>'1 уровень'!D252</f>
        <v>2066</v>
      </c>
      <c r="C93" s="205">
        <f>'1 уровень'!E252</f>
        <v>1475</v>
      </c>
      <c r="D93" s="205">
        <f>'1 уровень'!F252</f>
        <v>1849</v>
      </c>
      <c r="E93" s="206">
        <f>'1 уровень'!G252</f>
        <v>125.35593220338983</v>
      </c>
      <c r="F93" s="261">
        <f>'1 уровень'!H252</f>
        <v>10686.337869999999</v>
      </c>
      <c r="G93" s="261">
        <f>'1 уровень'!I252</f>
        <v>10686.337869999999</v>
      </c>
      <c r="H93" s="261">
        <f>'1 уровень'!J252</f>
        <v>10686.337869999999</v>
      </c>
      <c r="I93" s="261">
        <f>'1 уровень'!K252</f>
        <v>2671.5844674999998</v>
      </c>
      <c r="J93" s="261">
        <f>'1 уровень'!L252</f>
        <v>2671.5844674999998</v>
      </c>
      <c r="K93" s="261">
        <f>'1 уровень'!M252</f>
        <v>2671.5844674999998</v>
      </c>
      <c r="L93" s="261">
        <f>'1 уровень'!N252</f>
        <v>2671.5844674999998</v>
      </c>
      <c r="M93" s="261">
        <f>'1 уровень'!O252</f>
        <v>2671.5844674999998</v>
      </c>
      <c r="N93" s="261">
        <f>'1 уровень'!P252</f>
        <v>6233.6970899999997</v>
      </c>
      <c r="O93" s="261">
        <f>'1 уровень'!Q252</f>
        <v>5939.6144400000003</v>
      </c>
      <c r="P93" s="261">
        <f>'1 уровень'!R252</f>
        <v>4354.6132287499995</v>
      </c>
      <c r="Q93" s="261">
        <f>'1 уровень'!S252</f>
        <v>5337.5913</v>
      </c>
      <c r="R93" s="261">
        <f>'1 уровень'!T252</f>
        <v>982.9780712500002</v>
      </c>
      <c r="S93" s="261">
        <f>'1 уровень'!U252</f>
        <v>-46.119759999999999</v>
      </c>
      <c r="T93" s="261">
        <f>'1 уровень'!V252</f>
        <v>5291.4715400000005</v>
      </c>
      <c r="U93" s="261">
        <f>'1 уровень'!W252</f>
        <v>122.57325782138788</v>
      </c>
      <c r="V93" s="68"/>
      <c r="X93" s="588"/>
    </row>
    <row r="94" spans="1:197" ht="30" x14ac:dyDescent="0.25">
      <c r="A94" s="75" t="s">
        <v>43</v>
      </c>
      <c r="B94" s="33">
        <f>'1 уровень'!D253</f>
        <v>1445</v>
      </c>
      <c r="C94" s="33">
        <f>'1 уровень'!E253</f>
        <v>1032</v>
      </c>
      <c r="D94" s="33">
        <f>'1 уровень'!F253</f>
        <v>1264</v>
      </c>
      <c r="E94" s="100">
        <f>'1 уровень'!G253</f>
        <v>122.48062015503875</v>
      </c>
      <c r="F94" s="262">
        <f>'1 уровень'!H253</f>
        <v>7252.3360000000002</v>
      </c>
      <c r="G94" s="262">
        <f>'1 уровень'!I253</f>
        <v>7252.3360000000002</v>
      </c>
      <c r="H94" s="262">
        <f>'1 уровень'!J253</f>
        <v>7252.3360000000002</v>
      </c>
      <c r="I94" s="262">
        <f>'1 уровень'!K253</f>
        <v>1813.0840000000003</v>
      </c>
      <c r="J94" s="262">
        <f>'1 уровень'!L253</f>
        <v>1813.0840000000003</v>
      </c>
      <c r="K94" s="262">
        <f>'1 уровень'!M253</f>
        <v>1813.0840000000003</v>
      </c>
      <c r="L94" s="262">
        <f>'1 уровень'!N253</f>
        <v>1813.0840000000003</v>
      </c>
      <c r="M94" s="262">
        <f>'1 уровень'!O253</f>
        <v>1813.0840000000003</v>
      </c>
      <c r="N94" s="262">
        <f>'1 уровень'!P253</f>
        <v>4235.3478800000003</v>
      </c>
      <c r="O94" s="262">
        <f>'1 уровень'!Q253</f>
        <v>4034.5139599999998</v>
      </c>
      <c r="P94" s="262">
        <f>'1 уровень'!R253</f>
        <v>2957.2712999999999</v>
      </c>
      <c r="Q94" s="262">
        <f>'1 уровень'!S253</f>
        <v>3889.7260499999993</v>
      </c>
      <c r="R94" s="262">
        <f>'1 уровень'!T253</f>
        <v>932.45474999999942</v>
      </c>
      <c r="S94" s="262">
        <f>'1 уровень'!U253</f>
        <v>-22.058800000000002</v>
      </c>
      <c r="T94" s="262">
        <f>'1 уровень'!V253</f>
        <v>3867.6672499999995</v>
      </c>
      <c r="U94" s="262">
        <f>'1 уровень'!W253</f>
        <v>131.53091669337201</v>
      </c>
      <c r="V94" s="68"/>
      <c r="X94" s="588"/>
    </row>
    <row r="95" spans="1:197" ht="30" x14ac:dyDescent="0.25">
      <c r="A95" s="75" t="s">
        <v>44</v>
      </c>
      <c r="B95" s="33">
        <f>'1 уровень'!D254</f>
        <v>433</v>
      </c>
      <c r="C95" s="33">
        <f>'1 уровень'!E254</f>
        <v>309</v>
      </c>
      <c r="D95" s="33">
        <f>'1 уровень'!F254</f>
        <v>480</v>
      </c>
      <c r="E95" s="100">
        <f>'1 уровень'!G254</f>
        <v>155.33980582524271</v>
      </c>
      <c r="F95" s="262">
        <f>'1 уровень'!H254</f>
        <v>1256.0183999999999</v>
      </c>
      <c r="G95" s="262">
        <f>'1 уровень'!I254</f>
        <v>1256.0183999999999</v>
      </c>
      <c r="H95" s="262">
        <f>'1 уровень'!J254</f>
        <v>1256.0183999999999</v>
      </c>
      <c r="I95" s="262">
        <f>'1 уровень'!K254</f>
        <v>314.00459999999998</v>
      </c>
      <c r="J95" s="262">
        <f>'1 уровень'!L254</f>
        <v>314.00459999999998</v>
      </c>
      <c r="K95" s="262">
        <f>'1 уровень'!M254</f>
        <v>314.00459999999998</v>
      </c>
      <c r="L95" s="262">
        <f>'1 уровень'!N254</f>
        <v>314.00459999999998</v>
      </c>
      <c r="M95" s="262">
        <f>'1 уровень'!O254</f>
        <v>314.00459999999998</v>
      </c>
      <c r="N95" s="262">
        <f>'1 уровень'!P254</f>
        <v>732.67740000000003</v>
      </c>
      <c r="O95" s="262">
        <f>'1 уровень'!Q254</f>
        <v>697.25123999999994</v>
      </c>
      <c r="P95" s="262">
        <f>'1 уровень'!R254</f>
        <v>511.53227999999996</v>
      </c>
      <c r="Q95" s="262">
        <f>'1 уровень'!S254</f>
        <v>777.02025000000071</v>
      </c>
      <c r="R95" s="262">
        <f>'1 уровень'!T254</f>
        <v>265.48797000000076</v>
      </c>
      <c r="S95" s="262">
        <f>'1 уровень'!U254</f>
        <v>-24.060959999999998</v>
      </c>
      <c r="T95" s="262">
        <f>'1 уровень'!V254</f>
        <v>752.95929000000069</v>
      </c>
      <c r="U95" s="262">
        <f>'1 уровень'!W254</f>
        <v>151.90053108671867</v>
      </c>
      <c r="V95" s="68"/>
      <c r="X95" s="588"/>
    </row>
    <row r="96" spans="1:197" s="31" customFormat="1" ht="30" x14ac:dyDescent="0.25">
      <c r="A96" s="75" t="s">
        <v>64</v>
      </c>
      <c r="B96" s="44">
        <f>'1 уровень'!D255</f>
        <v>49</v>
      </c>
      <c r="C96" s="44">
        <f>'1 уровень'!E255</f>
        <v>35</v>
      </c>
      <c r="D96" s="32">
        <f>'1 уровень'!F255</f>
        <v>37</v>
      </c>
      <c r="E96" s="99">
        <f>'1 уровень'!G255</f>
        <v>105.71428571428572</v>
      </c>
      <c r="F96" s="257">
        <f>'1 уровень'!H255</f>
        <v>565.37623999999994</v>
      </c>
      <c r="G96" s="257">
        <f>'1 уровень'!I255</f>
        <v>565.37623999999994</v>
      </c>
      <c r="H96" s="257">
        <f>'1 уровень'!J255</f>
        <v>565.37623999999994</v>
      </c>
      <c r="I96" s="257">
        <f>'1 уровень'!K255</f>
        <v>141.34405999999998</v>
      </c>
      <c r="J96" s="257">
        <f>'1 уровень'!L255</f>
        <v>141.34405999999998</v>
      </c>
      <c r="K96" s="257">
        <f>'1 уровень'!M255</f>
        <v>141.34405999999998</v>
      </c>
      <c r="L96" s="257">
        <f>'1 уровень'!N255</f>
        <v>141.34405999999998</v>
      </c>
      <c r="M96" s="257">
        <f>'1 уровень'!O255</f>
        <v>141.34405999999998</v>
      </c>
      <c r="N96" s="257">
        <f>'1 уровень'!P255</f>
        <v>327.66122999999999</v>
      </c>
      <c r="O96" s="257">
        <f>'1 уровень'!Q255</f>
        <v>314.81176999999997</v>
      </c>
      <c r="P96" s="257">
        <f>'1 уровень'!R255</f>
        <v>230.21949166666676</v>
      </c>
      <c r="Q96" s="257">
        <f>'1 уровень'!S255</f>
        <v>236.393</v>
      </c>
      <c r="R96" s="257">
        <f>'1 уровень'!T255</f>
        <v>6.1735083333332454</v>
      </c>
      <c r="S96" s="257">
        <f>'1 уровень'!U255</f>
        <v>0</v>
      </c>
      <c r="T96" s="257">
        <f>'1 уровень'!V255</f>
        <v>236.393</v>
      </c>
      <c r="U96" s="257">
        <f>'1 уровень'!W255</f>
        <v>102.68157499985789</v>
      </c>
      <c r="V96" s="68"/>
      <c r="W96" s="244"/>
      <c r="X96" s="588"/>
    </row>
    <row r="97" spans="1:24" ht="30" x14ac:dyDescent="0.25">
      <c r="A97" s="75" t="s">
        <v>65</v>
      </c>
      <c r="B97" s="33">
        <f>'1 уровень'!D256</f>
        <v>139</v>
      </c>
      <c r="C97" s="33">
        <f>'1 уровень'!E256</f>
        <v>99</v>
      </c>
      <c r="D97" s="33">
        <f>'1 уровень'!F256</f>
        <v>68</v>
      </c>
      <c r="E97" s="100">
        <f>'1 уровень'!G256</f>
        <v>68.686868686868678</v>
      </c>
      <c r="F97" s="262">
        <f>'1 уровень'!H256</f>
        <v>1612.6072300000001</v>
      </c>
      <c r="G97" s="262">
        <f>'1 уровень'!I256</f>
        <v>1612.6072300000001</v>
      </c>
      <c r="H97" s="262">
        <f>'1 уровень'!J256</f>
        <v>1612.6072300000001</v>
      </c>
      <c r="I97" s="262">
        <f>'1 уровень'!K256</f>
        <v>403.15180750000002</v>
      </c>
      <c r="J97" s="262">
        <f>'1 уровень'!L256</f>
        <v>403.15180750000002</v>
      </c>
      <c r="K97" s="262">
        <f>'1 уровень'!M256</f>
        <v>403.15180750000002</v>
      </c>
      <c r="L97" s="262">
        <f>'1 уровень'!N256</f>
        <v>403.15180750000002</v>
      </c>
      <c r="M97" s="262">
        <f>'1 уровень'!O256</f>
        <v>403.15180750000002</v>
      </c>
      <c r="N97" s="262">
        <f>'1 уровень'!P256</f>
        <v>938.01058</v>
      </c>
      <c r="O97" s="262">
        <f>'1 уровень'!Q256</f>
        <v>893.03746999999998</v>
      </c>
      <c r="P97" s="262">
        <f>'1 уровень'!R256</f>
        <v>655.59015708333334</v>
      </c>
      <c r="Q97" s="262">
        <f>'1 уровень'!S256</f>
        <v>434.452</v>
      </c>
      <c r="R97" s="262">
        <f>'1 уровень'!T256</f>
        <v>-221.13815708333334</v>
      </c>
      <c r="S97" s="262">
        <f>'1 уровень'!U256</f>
        <v>0</v>
      </c>
      <c r="T97" s="262">
        <f>'1 уровень'!V256</f>
        <v>434.452</v>
      </c>
      <c r="U97" s="262">
        <f>'1 уровень'!W256</f>
        <v>66.2688411816372</v>
      </c>
      <c r="V97" s="68"/>
      <c r="X97" s="588"/>
    </row>
    <row r="98" spans="1:24" ht="30" x14ac:dyDescent="0.25">
      <c r="A98" s="207" t="s">
        <v>66</v>
      </c>
      <c r="B98" s="205">
        <f>'1 уровень'!D257</f>
        <v>3038</v>
      </c>
      <c r="C98" s="205">
        <f>'1 уровень'!E257</f>
        <v>2170</v>
      </c>
      <c r="D98" s="205">
        <f>'1 уровень'!F257</f>
        <v>2597</v>
      </c>
      <c r="E98" s="206">
        <f>'1 уровень'!G257</f>
        <v>119.6774193548387</v>
      </c>
      <c r="F98" s="261">
        <f>'1 уровень'!H257</f>
        <v>11288.670039999999</v>
      </c>
      <c r="G98" s="261">
        <f>'1 уровень'!I257</f>
        <v>11288.670039999999</v>
      </c>
      <c r="H98" s="261">
        <f>'1 уровень'!J257</f>
        <v>11288.670039999999</v>
      </c>
      <c r="I98" s="261">
        <f>'1 уровень'!K257</f>
        <v>2822.1675099999998</v>
      </c>
      <c r="J98" s="261">
        <f>'1 уровень'!L257</f>
        <v>2822.1675099999998</v>
      </c>
      <c r="K98" s="261">
        <f>'1 уровень'!M257</f>
        <v>2822.1675099999998</v>
      </c>
      <c r="L98" s="261">
        <f>'1 уровень'!N257</f>
        <v>2822.1675099999998</v>
      </c>
      <c r="M98" s="261">
        <f>'1 уровень'!O257</f>
        <v>2822.1675099999998</v>
      </c>
      <c r="N98" s="261">
        <f>'1 уровень'!P257</f>
        <v>6585.0575200000003</v>
      </c>
      <c r="O98" s="261">
        <f>'1 уровень'!Q257</f>
        <v>7104.8166899999997</v>
      </c>
      <c r="P98" s="261">
        <f>'1 уровень'!R257</f>
        <v>4876.8655716666681</v>
      </c>
      <c r="Q98" s="261">
        <f>'1 уровень'!S257</f>
        <v>6836.0785799999985</v>
      </c>
      <c r="R98" s="261">
        <f>'1 уровень'!T257</f>
        <v>1959.2130083333307</v>
      </c>
      <c r="S98" s="261">
        <f>'1 уровень'!U257</f>
        <v>0</v>
      </c>
      <c r="T98" s="261">
        <f>'1 уровень'!V257</f>
        <v>6836.0785799999985</v>
      </c>
      <c r="U98" s="261">
        <f>'1 уровень'!W257</f>
        <v>140.17361109389304</v>
      </c>
      <c r="V98" s="68"/>
      <c r="X98" s="588"/>
    </row>
    <row r="99" spans="1:24" ht="30" x14ac:dyDescent="0.25">
      <c r="A99" s="75" t="s">
        <v>62</v>
      </c>
      <c r="B99" s="33">
        <f>'1 уровень'!D258</f>
        <v>389</v>
      </c>
      <c r="C99" s="33">
        <f>'1 уровень'!E258</f>
        <v>278</v>
      </c>
      <c r="D99" s="33">
        <f>'1 уровень'!F258</f>
        <v>104</v>
      </c>
      <c r="E99" s="100">
        <f>'1 уровень'!G258</f>
        <v>37.410071942446045</v>
      </c>
      <c r="F99" s="262">
        <f>'1 уровень'!H258</f>
        <v>847</v>
      </c>
      <c r="G99" s="262">
        <f>'1 уровень'!I258</f>
        <v>847</v>
      </c>
      <c r="H99" s="262">
        <f>'1 уровень'!J258</f>
        <v>847</v>
      </c>
      <c r="I99" s="262">
        <f>'1 уровень'!K258</f>
        <v>211.75</v>
      </c>
      <c r="J99" s="262">
        <f>'1 уровень'!L258</f>
        <v>211.75</v>
      </c>
      <c r="K99" s="262">
        <f>'1 уровень'!M258</f>
        <v>211.75</v>
      </c>
      <c r="L99" s="262">
        <f>'1 уровень'!N258</f>
        <v>211.75</v>
      </c>
      <c r="M99" s="262">
        <f>'1 уровень'!O258</f>
        <v>211.75</v>
      </c>
      <c r="N99" s="262">
        <f>'1 уровень'!P258</f>
        <v>493.68</v>
      </c>
      <c r="O99" s="262">
        <f>'1 уровень'!Q258</f>
        <v>470.69</v>
      </c>
      <c r="P99" s="262">
        <f>'1 уровень'!R258</f>
        <v>345.05166666666656</v>
      </c>
      <c r="Q99" s="262">
        <f>'1 уровень'!S258</f>
        <v>133.03320000000002</v>
      </c>
      <c r="R99" s="262">
        <f>'1 уровень'!T258</f>
        <v>-212.01846666666654</v>
      </c>
      <c r="S99" s="262">
        <f>'1 уровень'!U258</f>
        <v>0</v>
      </c>
      <c r="T99" s="262">
        <f>'1 уровень'!V258</f>
        <v>133.03320000000002</v>
      </c>
      <c r="U99" s="262">
        <f>'1 уровень'!W258</f>
        <v>38.554573952693097</v>
      </c>
      <c r="V99" s="68"/>
      <c r="X99" s="588"/>
    </row>
    <row r="100" spans="1:24" ht="45" x14ac:dyDescent="0.25">
      <c r="A100" s="75" t="s">
        <v>89</v>
      </c>
      <c r="B100" s="33">
        <f>'1 уровень'!D259</f>
        <v>0</v>
      </c>
      <c r="C100" s="33">
        <f>'1 уровень'!E259</f>
        <v>0</v>
      </c>
      <c r="D100" s="33">
        <f>'1 уровень'!F259</f>
        <v>0</v>
      </c>
      <c r="E100" s="100">
        <f>'1 уровень'!G259</f>
        <v>0</v>
      </c>
      <c r="F100" s="262">
        <f>'1 уровень'!H259</f>
        <v>0</v>
      </c>
      <c r="G100" s="262">
        <f>'1 уровень'!I259</f>
        <v>0</v>
      </c>
      <c r="H100" s="262">
        <f>'1 уровень'!J259</f>
        <v>0</v>
      </c>
      <c r="I100" s="262">
        <f>'1 уровень'!K259</f>
        <v>0</v>
      </c>
      <c r="J100" s="262">
        <f>'1 уровень'!L259</f>
        <v>0</v>
      </c>
      <c r="K100" s="262">
        <f>'1 уровень'!M259</f>
        <v>0</v>
      </c>
      <c r="L100" s="262">
        <f>'1 уровень'!N259</f>
        <v>0</v>
      </c>
      <c r="M100" s="262">
        <f>'1 уровень'!O259</f>
        <v>0</v>
      </c>
      <c r="N100" s="262">
        <f>'1 уровень'!P259</f>
        <v>0</v>
      </c>
      <c r="O100" s="262">
        <f>'1 уровень'!Q259</f>
        <v>0</v>
      </c>
      <c r="P100" s="262">
        <f>'1 уровень'!R259</f>
        <v>0</v>
      </c>
      <c r="Q100" s="262">
        <f>'1 уровень'!S259</f>
        <v>0</v>
      </c>
      <c r="R100" s="262">
        <f>'1 уровень'!T259</f>
        <v>0</v>
      </c>
      <c r="S100" s="262">
        <f>'1 уровень'!U259</f>
        <v>0</v>
      </c>
      <c r="T100" s="262">
        <f>'1 уровень'!V259</f>
        <v>0</v>
      </c>
      <c r="U100" s="262">
        <f>'1 уровень'!W259</f>
        <v>0</v>
      </c>
      <c r="V100" s="68"/>
      <c r="X100" s="588"/>
    </row>
    <row r="101" spans="1:24" ht="60" x14ac:dyDescent="0.25">
      <c r="A101" s="75" t="s">
        <v>45</v>
      </c>
      <c r="B101" s="33">
        <f>'1 уровень'!D260</f>
        <v>2450</v>
      </c>
      <c r="C101" s="33">
        <f>'1 уровень'!E260</f>
        <v>1750</v>
      </c>
      <c r="D101" s="33">
        <f>'1 уровень'!F260</f>
        <v>2411</v>
      </c>
      <c r="E101" s="100">
        <f>'1 уровень'!G260</f>
        <v>137.77142857142857</v>
      </c>
      <c r="F101" s="262">
        <f>'1 уровень'!H260</f>
        <v>9972.6149999999998</v>
      </c>
      <c r="G101" s="262">
        <f>'1 уровень'!I260</f>
        <v>9972.6149999999998</v>
      </c>
      <c r="H101" s="262">
        <f>'1 уровень'!J260</f>
        <v>9972.6149999999998</v>
      </c>
      <c r="I101" s="262">
        <f>'1 уровень'!K260</f>
        <v>2493.1537499999999</v>
      </c>
      <c r="J101" s="262">
        <f>'1 уровень'!L260</f>
        <v>2493.1537499999999</v>
      </c>
      <c r="K101" s="262">
        <f>'1 уровень'!M260</f>
        <v>2493.1537499999999</v>
      </c>
      <c r="L101" s="262">
        <f>'1 уровень'!N260</f>
        <v>2493.1537499999999</v>
      </c>
      <c r="M101" s="262">
        <f>'1 уровень'!O260</f>
        <v>2493.1537499999999</v>
      </c>
      <c r="N101" s="262">
        <f>'1 уровень'!P260</f>
        <v>5818.3064800000002</v>
      </c>
      <c r="O101" s="262">
        <f>'1 уровень'!Q260</f>
        <v>6374.1212500000001</v>
      </c>
      <c r="P101" s="262">
        <f>'1 уровень'!R260</f>
        <v>4341.0017050000015</v>
      </c>
      <c r="Q101" s="262">
        <f>'1 уровень'!S260</f>
        <v>6621.5158999999985</v>
      </c>
      <c r="R101" s="262">
        <f>'1 уровень'!T260</f>
        <v>2280.514194999997</v>
      </c>
      <c r="S101" s="262">
        <f>'1 уровень'!U260</f>
        <v>0</v>
      </c>
      <c r="T101" s="262">
        <f>'1 уровень'!V260</f>
        <v>6621.5158999999985</v>
      </c>
      <c r="U101" s="262">
        <f>'1 уровень'!W260</f>
        <v>152.53428471067591</v>
      </c>
      <c r="V101" s="68"/>
      <c r="X101" s="588"/>
    </row>
    <row r="102" spans="1:24" ht="45.75" thickBot="1" x14ac:dyDescent="0.3">
      <c r="A102" s="75" t="s">
        <v>63</v>
      </c>
      <c r="B102" s="33">
        <f>'1 уровень'!D261</f>
        <v>199</v>
      </c>
      <c r="C102" s="33">
        <f>'1 уровень'!E261</f>
        <v>142</v>
      </c>
      <c r="D102" s="33">
        <f>'1 уровень'!F261</f>
        <v>82</v>
      </c>
      <c r="E102" s="100">
        <f>'1 уровень'!G261</f>
        <v>57.74647887323944</v>
      </c>
      <c r="F102" s="262">
        <f>'1 уровень'!H261</f>
        <v>469.05503999999996</v>
      </c>
      <c r="G102" s="262">
        <f>'1 уровень'!I261</f>
        <v>469.05503999999996</v>
      </c>
      <c r="H102" s="262">
        <f>'1 уровень'!J261</f>
        <v>469.05503999999996</v>
      </c>
      <c r="I102" s="262">
        <f>'1 уровень'!K261</f>
        <v>117.26375999999999</v>
      </c>
      <c r="J102" s="262">
        <f>'1 уровень'!L261</f>
        <v>117.26375999999999</v>
      </c>
      <c r="K102" s="262">
        <f>'1 уровень'!M261</f>
        <v>117.26375999999999</v>
      </c>
      <c r="L102" s="262">
        <f>'1 уровень'!N261</f>
        <v>117.26375999999999</v>
      </c>
      <c r="M102" s="262">
        <f>'1 уровень'!O261</f>
        <v>117.26375999999999</v>
      </c>
      <c r="N102" s="262">
        <f>'1 уровень'!P261</f>
        <v>273.07103999999998</v>
      </c>
      <c r="O102" s="262">
        <f>'1 уровень'!Q261</f>
        <v>260.00544000000002</v>
      </c>
      <c r="P102" s="262">
        <f>'1 уровень'!R261</f>
        <v>190.81219999999999</v>
      </c>
      <c r="Q102" s="262">
        <f>'1 уровень'!S261</f>
        <v>81.529479999999992</v>
      </c>
      <c r="R102" s="262">
        <f>'1 уровень'!T261</f>
        <v>-109.28272</v>
      </c>
      <c r="S102" s="262">
        <f>'1 уровень'!U261</f>
        <v>0</v>
      </c>
      <c r="T102" s="262">
        <f>'1 уровень'!V261</f>
        <v>81.529479999999992</v>
      </c>
      <c r="U102" s="262">
        <f>'1 уровень'!W261</f>
        <v>42.727603371272906</v>
      </c>
      <c r="V102" s="68"/>
      <c r="X102" s="588"/>
    </row>
    <row r="103" spans="1:24" ht="15.75" thickBot="1" x14ac:dyDescent="0.3">
      <c r="A103" s="215" t="s">
        <v>59</v>
      </c>
      <c r="B103" s="211">
        <f>'1 уровень'!D262</f>
        <v>0</v>
      </c>
      <c r="C103" s="211">
        <f>'1 уровень'!E262</f>
        <v>0</v>
      </c>
      <c r="D103" s="211">
        <f>'1 уровень'!F262</f>
        <v>0</v>
      </c>
      <c r="E103" s="212">
        <f>'1 уровень'!G262</f>
        <v>0</v>
      </c>
      <c r="F103" s="269">
        <f>'1 уровень'!H262</f>
        <v>21975.00791</v>
      </c>
      <c r="G103" s="269">
        <f>'1 уровень'!I262</f>
        <v>21975.00791</v>
      </c>
      <c r="H103" s="269">
        <f>'1 уровень'!J262</f>
        <v>21975.00791</v>
      </c>
      <c r="I103" s="269">
        <f>'1 уровень'!K262</f>
        <v>5493.7519775000001</v>
      </c>
      <c r="J103" s="269">
        <f>'1 уровень'!L262</f>
        <v>5493.7519775000001</v>
      </c>
      <c r="K103" s="269">
        <f>'1 уровень'!M262</f>
        <v>5493.7519775000001</v>
      </c>
      <c r="L103" s="269">
        <f>'1 уровень'!N262</f>
        <v>5493.7519775000001</v>
      </c>
      <c r="M103" s="269">
        <f>'1 уровень'!O262</f>
        <v>5493.7519775000001</v>
      </c>
      <c r="N103" s="269">
        <f>'1 уровень'!P262</f>
        <v>12818.75461</v>
      </c>
      <c r="O103" s="269">
        <f>'1 уровень'!Q262</f>
        <v>13044.431130000001</v>
      </c>
      <c r="P103" s="269">
        <f>'1 уровень'!R262</f>
        <v>9231.4788004166676</v>
      </c>
      <c r="Q103" s="269">
        <f>'1 уровень'!S262</f>
        <v>12173.669879999998</v>
      </c>
      <c r="R103" s="269">
        <f>'1 уровень'!T262</f>
        <v>2942.191079583331</v>
      </c>
      <c r="S103" s="269">
        <f>'1 уровень'!U262</f>
        <v>-46.119759999999999</v>
      </c>
      <c r="T103" s="269">
        <f>'1 уровень'!V262</f>
        <v>12127.55012</v>
      </c>
      <c r="U103" s="269">
        <f>'1 уровень'!W262</f>
        <v>131.87128674823509</v>
      </c>
      <c r="V103" s="68"/>
      <c r="X103" s="588"/>
    </row>
    <row r="104" spans="1:24" ht="15" customHeight="1" x14ac:dyDescent="0.25">
      <c r="A104" s="125" t="s">
        <v>23</v>
      </c>
      <c r="B104" s="65"/>
      <c r="C104" s="65"/>
      <c r="D104" s="65"/>
      <c r="E104" s="103"/>
      <c r="F104" s="260"/>
      <c r="G104" s="260"/>
      <c r="H104" s="260"/>
      <c r="I104" s="260"/>
      <c r="J104" s="260"/>
      <c r="K104" s="260"/>
      <c r="L104" s="260"/>
      <c r="M104" s="260"/>
      <c r="N104" s="260"/>
      <c r="O104" s="260"/>
      <c r="P104" s="260"/>
      <c r="Q104" s="260"/>
      <c r="R104" s="260"/>
      <c r="S104" s="260"/>
      <c r="T104" s="260"/>
      <c r="U104" s="260"/>
      <c r="V104" s="68"/>
      <c r="X104" s="588"/>
    </row>
    <row r="105" spans="1:24" ht="30" x14ac:dyDescent="0.25">
      <c r="A105" s="207" t="s">
        <v>74</v>
      </c>
      <c r="B105" s="205">
        <f>'2 уровень'!C204</f>
        <v>3762</v>
      </c>
      <c r="C105" s="205">
        <f>'2 уровень'!D204</f>
        <v>2687</v>
      </c>
      <c r="D105" s="205">
        <f>'2 уровень'!E204</f>
        <v>3237</v>
      </c>
      <c r="E105" s="206">
        <f>'2 уровень'!F204</f>
        <v>120.46892445106066</v>
      </c>
      <c r="F105" s="261">
        <f>'2 уровень'!G204</f>
        <v>22087.010900000001</v>
      </c>
      <c r="G105" s="261">
        <f>'2 уровень'!H204</f>
        <v>22087.010900000001</v>
      </c>
      <c r="H105" s="261">
        <f>'2 уровень'!I204</f>
        <v>22087.010900000001</v>
      </c>
      <c r="I105" s="261">
        <f>'2 уровень'!J204</f>
        <v>5521.7527250000003</v>
      </c>
      <c r="J105" s="261">
        <f>'2 уровень'!K204</f>
        <v>5521.7527250000003</v>
      </c>
      <c r="K105" s="261">
        <f>'2 уровень'!L204</f>
        <v>5521.7527250000003</v>
      </c>
      <c r="L105" s="261">
        <f>'2 уровень'!M204</f>
        <v>5521.7527250000003</v>
      </c>
      <c r="M105" s="261">
        <f>'2 уровень'!N204</f>
        <v>5521.7527250000003</v>
      </c>
      <c r="N105" s="261">
        <f>'2 уровень'!O204</f>
        <v>12884.089689999999</v>
      </c>
      <c r="O105" s="261">
        <f>'2 уровень'!P204</f>
        <v>12273.400800000001</v>
      </c>
      <c r="P105" s="261">
        <f>'2 уровень'!Q204</f>
        <v>8999.3582441666658</v>
      </c>
      <c r="Q105" s="261">
        <f>'2 уровень'!R204</f>
        <v>10421.086410000002</v>
      </c>
      <c r="R105" s="261">
        <f>'2 уровень'!S204</f>
        <v>1421.7281658333338</v>
      </c>
      <c r="S105" s="261">
        <f>'2 уровень'!T204</f>
        <v>-48.345290000000006</v>
      </c>
      <c r="T105" s="261">
        <f>'2 уровень'!U204</f>
        <v>10372.741120000001</v>
      </c>
      <c r="U105" s="261">
        <f>'2 уровень'!V204</f>
        <v>115.79810612334376</v>
      </c>
      <c r="V105" s="68"/>
      <c r="X105" s="588"/>
    </row>
    <row r="106" spans="1:24" ht="30" x14ac:dyDescent="0.25">
      <c r="A106" s="75" t="s">
        <v>43</v>
      </c>
      <c r="B106" s="33">
        <f>'2 уровень'!C205</f>
        <v>2778</v>
      </c>
      <c r="C106" s="33">
        <f>'2 уровень'!D205</f>
        <v>1984</v>
      </c>
      <c r="D106" s="33">
        <f>'2 уровень'!E205</f>
        <v>2417</v>
      </c>
      <c r="E106" s="100">
        <f>'2 уровень'!F205</f>
        <v>121.82459677419355</v>
      </c>
      <c r="F106" s="262">
        <f>'2 уровень'!G205</f>
        <v>17150</v>
      </c>
      <c r="G106" s="262">
        <f>'2 уровень'!H205</f>
        <v>17150</v>
      </c>
      <c r="H106" s="262">
        <f>'2 уровень'!I205</f>
        <v>17150</v>
      </c>
      <c r="I106" s="262">
        <f>'2 уровень'!J205</f>
        <v>4287.5</v>
      </c>
      <c r="J106" s="262">
        <f>'2 уровень'!K205</f>
        <v>4287.5</v>
      </c>
      <c r="K106" s="262">
        <f>'2 уровень'!L205</f>
        <v>4287.5</v>
      </c>
      <c r="L106" s="262">
        <f>'2 уровень'!M205</f>
        <v>4287.5</v>
      </c>
      <c r="M106" s="262">
        <f>'2 уровень'!N205</f>
        <v>4287.5</v>
      </c>
      <c r="N106" s="262">
        <f>'2 уровень'!O205</f>
        <v>10000.311830000001</v>
      </c>
      <c r="O106" s="262">
        <f>'2 уровень'!P205</f>
        <v>9523.5418300000001</v>
      </c>
      <c r="P106" s="262">
        <f>'2 уровень'!Q205</f>
        <v>6984.9825816666671</v>
      </c>
      <c r="Q106" s="262">
        <f>'2 уровень'!R205</f>
        <v>7694.9849800000002</v>
      </c>
      <c r="R106" s="262">
        <f>'2 уровень'!S205</f>
        <v>710.00239833333308</v>
      </c>
      <c r="S106" s="262">
        <f>'2 уровень'!T205</f>
        <v>-35.005690000000001</v>
      </c>
      <c r="T106" s="262">
        <f>'2 уровень'!U205</f>
        <v>7659.9792900000002</v>
      </c>
      <c r="U106" s="262">
        <f>'2 уровень'!V205</f>
        <v>110.16469819404935</v>
      </c>
      <c r="V106" s="68"/>
      <c r="X106" s="588"/>
    </row>
    <row r="107" spans="1:24" ht="30" x14ac:dyDescent="0.25">
      <c r="A107" s="75" t="s">
        <v>44</v>
      </c>
      <c r="B107" s="33">
        <f>'2 уровень'!C206</f>
        <v>833</v>
      </c>
      <c r="C107" s="33">
        <f>'2 уровень'!D206</f>
        <v>595</v>
      </c>
      <c r="D107" s="33">
        <f>'2 уровень'!E206</f>
        <v>622</v>
      </c>
      <c r="E107" s="100">
        <f>'2 уровень'!F206</f>
        <v>104.53781512605043</v>
      </c>
      <c r="F107" s="262">
        <f>'2 уровень'!G206</f>
        <v>2855.4</v>
      </c>
      <c r="G107" s="262">
        <f>'2 уровень'!H206</f>
        <v>2855.4</v>
      </c>
      <c r="H107" s="262">
        <f>'2 уровень'!I206</f>
        <v>2855.4</v>
      </c>
      <c r="I107" s="262">
        <f>'2 уровень'!J206</f>
        <v>713.85</v>
      </c>
      <c r="J107" s="262">
        <f>'2 уровень'!K206</f>
        <v>713.85</v>
      </c>
      <c r="K107" s="262">
        <f>'2 уровень'!L206</f>
        <v>713.85</v>
      </c>
      <c r="L107" s="262">
        <f>'2 уровень'!M206</f>
        <v>713.85</v>
      </c>
      <c r="M107" s="262">
        <f>'2 уровень'!N206</f>
        <v>713.85</v>
      </c>
      <c r="N107" s="262">
        <f>'2 уровень'!O206</f>
        <v>1665.65</v>
      </c>
      <c r="O107" s="262">
        <f>'2 уровень'!P206</f>
        <v>1585.6987999999999</v>
      </c>
      <c r="P107" s="262">
        <f>'2 уровень'!Q206</f>
        <v>1163.0996</v>
      </c>
      <c r="Q107" s="262">
        <f>'2 уровень'!R206</f>
        <v>1205.1170000000004</v>
      </c>
      <c r="R107" s="262">
        <f>'2 уровень'!S206</f>
        <v>42.017400000000407</v>
      </c>
      <c r="S107" s="262">
        <f>'2 уровень'!T206</f>
        <v>-0.21543999999999999</v>
      </c>
      <c r="T107" s="262">
        <f>'2 уровень'!U206</f>
        <v>1204.9015600000005</v>
      </c>
      <c r="U107" s="262">
        <f>'2 уровень'!V206</f>
        <v>103.61253670794835</v>
      </c>
      <c r="V107" s="68"/>
      <c r="X107" s="588"/>
    </row>
    <row r="108" spans="1:24" ht="30" x14ac:dyDescent="0.25">
      <c r="A108" s="75" t="s">
        <v>64</v>
      </c>
      <c r="B108" s="33">
        <f>'2 уровень'!C207</f>
        <v>24</v>
      </c>
      <c r="C108" s="33">
        <f>'2 уровень'!D207</f>
        <v>17</v>
      </c>
      <c r="D108" s="33">
        <f>'2 уровень'!E207</f>
        <v>43</v>
      </c>
      <c r="E108" s="100">
        <f>'2 уровень'!F207</f>
        <v>252.94117647058823</v>
      </c>
      <c r="F108" s="262">
        <f>'2 уровень'!G207</f>
        <v>323.80614000000003</v>
      </c>
      <c r="G108" s="262">
        <f>'2 уровень'!H207</f>
        <v>323.80614000000003</v>
      </c>
      <c r="H108" s="262">
        <f>'2 уровень'!I207</f>
        <v>323.80614000000003</v>
      </c>
      <c r="I108" s="262">
        <f>'2 уровень'!J207</f>
        <v>80.951535000000007</v>
      </c>
      <c r="J108" s="262">
        <f>'2 уровень'!K207</f>
        <v>80.951535000000007</v>
      </c>
      <c r="K108" s="262">
        <f>'2 уровень'!L207</f>
        <v>80.951535000000007</v>
      </c>
      <c r="L108" s="262">
        <f>'2 уровень'!M207</f>
        <v>80.951535000000007</v>
      </c>
      <c r="M108" s="262">
        <f>'2 уровень'!N207</f>
        <v>80.951535000000007</v>
      </c>
      <c r="N108" s="262">
        <f>'2 уровень'!O207</f>
        <v>192.74175</v>
      </c>
      <c r="O108" s="262">
        <f>'2 уровень'!P207</f>
        <v>185.03208000000001</v>
      </c>
      <c r="P108" s="262">
        <f>'2 уровень'!Q207</f>
        <v>134.27675250000001</v>
      </c>
      <c r="Q108" s="262">
        <f>'2 уровень'!R207</f>
        <v>329.67240000000004</v>
      </c>
      <c r="R108" s="262">
        <f>'2 уровень'!S207</f>
        <v>195.39564750000002</v>
      </c>
      <c r="S108" s="262">
        <f>'2 уровень'!T207</f>
        <v>0</v>
      </c>
      <c r="T108" s="262">
        <f>'2 уровень'!U207</f>
        <v>329.67240000000004</v>
      </c>
      <c r="U108" s="262">
        <f>'2 уровень'!V207</f>
        <v>245.51710840638628</v>
      </c>
      <c r="V108" s="68"/>
      <c r="X108" s="588"/>
    </row>
    <row r="109" spans="1:24" ht="30" x14ac:dyDescent="0.25">
      <c r="A109" s="75" t="s">
        <v>65</v>
      </c>
      <c r="B109" s="33">
        <f>'2 уровень'!C208</f>
        <v>127</v>
      </c>
      <c r="C109" s="33">
        <f>'2 уровень'!D208</f>
        <v>91</v>
      </c>
      <c r="D109" s="33">
        <f>'2 уровень'!E208</f>
        <v>155</v>
      </c>
      <c r="E109" s="100">
        <f>'2 уровень'!F208</f>
        <v>170.32967032967034</v>
      </c>
      <c r="F109" s="262">
        <f>'2 уровень'!G208</f>
        <v>1757.80476</v>
      </c>
      <c r="G109" s="262">
        <f>'2 уровень'!H208</f>
        <v>1757.80476</v>
      </c>
      <c r="H109" s="262">
        <f>'2 уровень'!I208</f>
        <v>1757.80476</v>
      </c>
      <c r="I109" s="262">
        <f>'2 уровень'!J208</f>
        <v>439.45119</v>
      </c>
      <c r="J109" s="262">
        <f>'2 уровень'!K208</f>
        <v>439.45119</v>
      </c>
      <c r="K109" s="262">
        <f>'2 уровень'!L208</f>
        <v>439.45119</v>
      </c>
      <c r="L109" s="262">
        <f>'2 уровень'!M208</f>
        <v>439.45119</v>
      </c>
      <c r="M109" s="262">
        <f>'2 уровень'!N208</f>
        <v>439.45119</v>
      </c>
      <c r="N109" s="262">
        <f>'2 уровень'!O208</f>
        <v>1025.3861099999999</v>
      </c>
      <c r="O109" s="262">
        <f>'2 уровень'!P208</f>
        <v>979.12808999999993</v>
      </c>
      <c r="P109" s="262">
        <f>'2 уровень'!Q208</f>
        <v>716.99930999999992</v>
      </c>
      <c r="Q109" s="262">
        <f>'2 уровень'!R208</f>
        <v>1191.3120300000003</v>
      </c>
      <c r="R109" s="262">
        <f>'2 уровень'!S208</f>
        <v>474.31272000000035</v>
      </c>
      <c r="S109" s="262">
        <f>'2 уровень'!T208</f>
        <v>-13.12416</v>
      </c>
      <c r="T109" s="262">
        <f>'2 уровень'!U208</f>
        <v>1178.1878700000002</v>
      </c>
      <c r="U109" s="262">
        <f>'2 уровень'!V208</f>
        <v>166.15246533500854</v>
      </c>
      <c r="V109" s="68"/>
      <c r="X109" s="588"/>
    </row>
    <row r="110" spans="1:24" ht="30" x14ac:dyDescent="0.25">
      <c r="A110" s="207" t="s">
        <v>66</v>
      </c>
      <c r="B110" s="205">
        <f>'2 уровень'!C209</f>
        <v>4175</v>
      </c>
      <c r="C110" s="205">
        <f>'2 уровень'!D209</f>
        <v>2982</v>
      </c>
      <c r="D110" s="205">
        <f>'2 уровень'!E209</f>
        <v>3553</v>
      </c>
      <c r="E110" s="206">
        <f>'2 уровень'!F209</f>
        <v>119.14822266934944</v>
      </c>
      <c r="F110" s="261">
        <f>'2 уровень'!G209</f>
        <v>19911.489699999998</v>
      </c>
      <c r="G110" s="261">
        <f>'2 уровень'!H209</f>
        <v>19911.489699999998</v>
      </c>
      <c r="H110" s="261">
        <f>'2 уровень'!I209</f>
        <v>19911.489699999998</v>
      </c>
      <c r="I110" s="261">
        <f>'2 уровень'!J209</f>
        <v>4977.8724249999996</v>
      </c>
      <c r="J110" s="261">
        <f>'2 уровень'!K209</f>
        <v>4977.8724249999996</v>
      </c>
      <c r="K110" s="261">
        <f>'2 уровень'!L209</f>
        <v>4977.8724249999996</v>
      </c>
      <c r="L110" s="261">
        <f>'2 уровень'!M209</f>
        <v>4977.8724249999996</v>
      </c>
      <c r="M110" s="261">
        <f>'2 уровень'!N209</f>
        <v>4977.8724249999996</v>
      </c>
      <c r="N110" s="261">
        <f>'2 уровень'!O209</f>
        <v>11615.035610000001</v>
      </c>
      <c r="O110" s="261">
        <f>'2 уровень'!P209</f>
        <v>11061.391519999999</v>
      </c>
      <c r="P110" s="261">
        <f>'2 уровень'!Q209</f>
        <v>8111.9059874999994</v>
      </c>
      <c r="Q110" s="261">
        <f>'2 уровень'!R209</f>
        <v>8714.8316400000003</v>
      </c>
      <c r="R110" s="261">
        <f>'2 уровень'!S209</f>
        <v>602.92565250000064</v>
      </c>
      <c r="S110" s="261">
        <f>'2 уровень'!T209</f>
        <v>0</v>
      </c>
      <c r="T110" s="261">
        <f>'2 уровень'!U209</f>
        <v>8714.8316400000003</v>
      </c>
      <c r="U110" s="261">
        <f>'2 уровень'!V209</f>
        <v>107.43260157882841</v>
      </c>
      <c r="V110" s="68"/>
      <c r="X110" s="588"/>
    </row>
    <row r="111" spans="1:24" ht="30" x14ac:dyDescent="0.25">
      <c r="A111" s="75" t="s">
        <v>62</v>
      </c>
      <c r="B111" s="33">
        <f>'2 уровень'!C210</f>
        <v>1055</v>
      </c>
      <c r="C111" s="33">
        <f>'2 уровень'!D210</f>
        <v>754</v>
      </c>
      <c r="D111" s="33">
        <f>'2 уровень'!E210</f>
        <v>1425</v>
      </c>
      <c r="E111" s="100">
        <f>'2 уровень'!F210</f>
        <v>188.9920424403183</v>
      </c>
      <c r="F111" s="262">
        <f>'2 уровень'!G210</f>
        <v>2686.6</v>
      </c>
      <c r="G111" s="262">
        <f>'2 уровень'!H210</f>
        <v>2686.6</v>
      </c>
      <c r="H111" s="262">
        <f>'2 уровень'!I210</f>
        <v>2686.6</v>
      </c>
      <c r="I111" s="262">
        <f>'2 уровень'!J210</f>
        <v>671.65</v>
      </c>
      <c r="J111" s="262">
        <f>'2 уровень'!K210</f>
        <v>671.65</v>
      </c>
      <c r="K111" s="262">
        <f>'2 уровень'!L210</f>
        <v>671.65</v>
      </c>
      <c r="L111" s="262">
        <f>'2 уровень'!M210</f>
        <v>671.65</v>
      </c>
      <c r="M111" s="262">
        <f>'2 уровень'!N210</f>
        <v>671.65</v>
      </c>
      <c r="N111" s="262">
        <f>'2 уровень'!O210</f>
        <v>1565.7121000000002</v>
      </c>
      <c r="O111" s="262">
        <f>'2 уровень'!P210</f>
        <v>1490.7701000000002</v>
      </c>
      <c r="P111" s="262">
        <f>'2 уровень'!Q210</f>
        <v>1093.7003833333331</v>
      </c>
      <c r="Q111" s="262">
        <f>'2 уровень'!R210</f>
        <v>2107.0876799999992</v>
      </c>
      <c r="R111" s="262">
        <f>'2 уровень'!S210</f>
        <v>1013.3872966666661</v>
      </c>
      <c r="S111" s="262">
        <f>'2 уровень'!T210</f>
        <v>0</v>
      </c>
      <c r="T111" s="262">
        <f>'2 уровень'!U210</f>
        <v>2107.0876799999992</v>
      </c>
      <c r="U111" s="262">
        <f>'2 уровень'!V210</f>
        <v>192.65675610153008</v>
      </c>
      <c r="V111" s="68"/>
      <c r="X111" s="588"/>
    </row>
    <row r="112" spans="1:24" ht="45" x14ac:dyDescent="0.25">
      <c r="A112" s="75" t="s">
        <v>89</v>
      </c>
      <c r="B112" s="33">
        <f>'2 уровень'!C211</f>
        <v>0</v>
      </c>
      <c r="C112" s="33">
        <f>'2 уровень'!D211</f>
        <v>0</v>
      </c>
      <c r="D112" s="33">
        <f>'2 уровень'!E211</f>
        <v>494</v>
      </c>
      <c r="E112" s="100">
        <f>'2 уровень'!F211</f>
        <v>0</v>
      </c>
      <c r="F112" s="262">
        <f>'2 уровень'!G211</f>
        <v>0</v>
      </c>
      <c r="G112" s="262">
        <f>'2 уровень'!H211</f>
        <v>0</v>
      </c>
      <c r="H112" s="262">
        <f>'2 уровень'!I211</f>
        <v>0</v>
      </c>
      <c r="I112" s="262">
        <f>'2 уровень'!J211</f>
        <v>0</v>
      </c>
      <c r="J112" s="262">
        <f>'2 уровень'!K211</f>
        <v>0</v>
      </c>
      <c r="K112" s="262">
        <f>'2 уровень'!L211</f>
        <v>0</v>
      </c>
      <c r="L112" s="262">
        <f>'2 уровень'!M211</f>
        <v>0</v>
      </c>
      <c r="M112" s="262">
        <f>'2 уровень'!N211</f>
        <v>0</v>
      </c>
      <c r="N112" s="262">
        <f>'2 уровень'!O211</f>
        <v>0</v>
      </c>
      <c r="O112" s="262">
        <f>'2 уровень'!P211</f>
        <v>0</v>
      </c>
      <c r="P112" s="262">
        <f>'2 уровень'!Q211</f>
        <v>0</v>
      </c>
      <c r="Q112" s="262">
        <f>'2 уровень'!R211</f>
        <v>0</v>
      </c>
      <c r="R112" s="262">
        <f>'2 уровень'!S211</f>
        <v>0</v>
      </c>
      <c r="S112" s="262">
        <f>'2 уровень'!T211</f>
        <v>0</v>
      </c>
      <c r="T112" s="262">
        <f>'2 уровень'!U211</f>
        <v>743.85016999999959</v>
      </c>
      <c r="U112" s="262">
        <f>'2 уровень'!V211</f>
        <v>0</v>
      </c>
      <c r="V112" s="68"/>
      <c r="X112" s="588"/>
    </row>
    <row r="113" spans="1:197" ht="60" x14ac:dyDescent="0.25">
      <c r="A113" s="75" t="s">
        <v>45</v>
      </c>
      <c r="B113" s="33">
        <f>'2 уровень'!C212</f>
        <v>2778</v>
      </c>
      <c r="C113" s="33">
        <f>'2 уровень'!D212</f>
        <v>1984</v>
      </c>
      <c r="D113" s="33">
        <f>'2 уровень'!E212</f>
        <v>1962</v>
      </c>
      <c r="E113" s="100">
        <f>'2 уровень'!F212</f>
        <v>98.891129032258064</v>
      </c>
      <c r="F113" s="262">
        <f>'2 уровень'!G212</f>
        <v>16274.849999999999</v>
      </c>
      <c r="G113" s="262">
        <f>'2 уровень'!H212</f>
        <v>16274.849999999999</v>
      </c>
      <c r="H113" s="262">
        <f>'2 уровень'!I212</f>
        <v>16274.849999999999</v>
      </c>
      <c r="I113" s="262">
        <f>'2 уровень'!J212</f>
        <v>4068.7124999999996</v>
      </c>
      <c r="J113" s="262">
        <f>'2 уровень'!K212</f>
        <v>4068.7124999999996</v>
      </c>
      <c r="K113" s="262">
        <f>'2 уровень'!L212</f>
        <v>4068.7124999999996</v>
      </c>
      <c r="L113" s="262">
        <f>'2 уровень'!M212</f>
        <v>4068.7124999999996</v>
      </c>
      <c r="M113" s="262">
        <f>'2 уровень'!N212</f>
        <v>4068.7124999999996</v>
      </c>
      <c r="N113" s="262">
        <f>'2 уровень'!O212</f>
        <v>9494.7474899999997</v>
      </c>
      <c r="O113" s="262">
        <f>'2 уровень'!P212</f>
        <v>9042.3066600000002</v>
      </c>
      <c r="P113" s="262">
        <f>'2 уровень'!Q212</f>
        <v>6630.9163849999995</v>
      </c>
      <c r="Q113" s="262">
        <f>'2 уровень'!R212</f>
        <v>6376.6591700000008</v>
      </c>
      <c r="R113" s="262">
        <f>'2 уровень'!S212</f>
        <v>-254.25721499999872</v>
      </c>
      <c r="S113" s="262">
        <f>'2 уровень'!T212</f>
        <v>0</v>
      </c>
      <c r="T113" s="262">
        <f>'2 уровень'!U212</f>
        <v>6376.6591700000008</v>
      </c>
      <c r="U113" s="262">
        <f>'2 уровень'!V212</f>
        <v>96.165579533242777</v>
      </c>
      <c r="V113" s="68"/>
      <c r="X113" s="588"/>
    </row>
    <row r="114" spans="1:197" ht="45" x14ac:dyDescent="0.25">
      <c r="A114" s="75" t="s">
        <v>63</v>
      </c>
      <c r="B114" s="33">
        <f>'2 уровень'!C213</f>
        <v>342</v>
      </c>
      <c r="C114" s="33">
        <f>'2 уровень'!D213</f>
        <v>244</v>
      </c>
      <c r="D114" s="33">
        <f>'2 уровень'!E213</f>
        <v>166</v>
      </c>
      <c r="E114" s="100">
        <f>'2 уровень'!F213</f>
        <v>68.032786885245898</v>
      </c>
      <c r="F114" s="262">
        <f>'2 уровень'!G213</f>
        <v>950.03969999999993</v>
      </c>
      <c r="G114" s="262">
        <f>'2 уровень'!H213</f>
        <v>950.03969999999993</v>
      </c>
      <c r="H114" s="262">
        <f>'2 уровень'!I213</f>
        <v>950.03969999999993</v>
      </c>
      <c r="I114" s="262">
        <f>'2 уровень'!J213</f>
        <v>237.50992499999998</v>
      </c>
      <c r="J114" s="262">
        <f>'2 уровень'!K213</f>
        <v>237.50992499999998</v>
      </c>
      <c r="K114" s="262">
        <f>'2 уровень'!L213</f>
        <v>237.50992499999998</v>
      </c>
      <c r="L114" s="262">
        <f>'2 уровень'!M213</f>
        <v>237.50992499999998</v>
      </c>
      <c r="M114" s="262">
        <f>'2 уровень'!N213</f>
        <v>237.50992499999998</v>
      </c>
      <c r="N114" s="262">
        <f>'2 уровень'!O213</f>
        <v>554.57601999999997</v>
      </c>
      <c r="O114" s="262">
        <f>'2 уровень'!P213</f>
        <v>528.31475999999998</v>
      </c>
      <c r="P114" s="262">
        <f>'2 уровень'!Q213</f>
        <v>387.28921916666673</v>
      </c>
      <c r="Q114" s="262">
        <f>'2 уровень'!R213</f>
        <v>231.08479</v>
      </c>
      <c r="R114" s="262">
        <f>'2 уровень'!S213</f>
        <v>-156.20442916666673</v>
      </c>
      <c r="S114" s="262">
        <f>'2 уровень'!T213</f>
        <v>0</v>
      </c>
      <c r="T114" s="262">
        <f>'2 уровень'!U213</f>
        <v>231.08479</v>
      </c>
      <c r="U114" s="262">
        <f>'2 уровень'!V213</f>
        <v>59.667240543701929</v>
      </c>
      <c r="V114" s="68"/>
      <c r="X114" s="588"/>
    </row>
    <row r="115" spans="1:197" ht="15.75" thickBot="1" x14ac:dyDescent="0.3">
      <c r="A115" s="74" t="s">
        <v>61</v>
      </c>
      <c r="B115" s="33">
        <f>'2 уровень'!C214</f>
        <v>0</v>
      </c>
      <c r="C115" s="33">
        <f>'2 уровень'!D214</f>
        <v>0</v>
      </c>
      <c r="D115" s="33">
        <f>'2 уровень'!E214</f>
        <v>0</v>
      </c>
      <c r="E115" s="100">
        <f>'2 уровень'!F214</f>
        <v>0</v>
      </c>
      <c r="F115" s="262">
        <f>'2 уровень'!G214</f>
        <v>41998.500599999999</v>
      </c>
      <c r="G115" s="262">
        <f>'2 уровень'!H214</f>
        <v>41998.500599999999</v>
      </c>
      <c r="H115" s="262">
        <f>'2 уровень'!I214</f>
        <v>41998.500599999999</v>
      </c>
      <c r="I115" s="262">
        <f>'2 уровень'!J214</f>
        <v>10499.62515</v>
      </c>
      <c r="J115" s="262">
        <f>'2 уровень'!K214</f>
        <v>10499.62515</v>
      </c>
      <c r="K115" s="262">
        <f>'2 уровень'!L214</f>
        <v>10499.62515</v>
      </c>
      <c r="L115" s="262">
        <f>'2 уровень'!M214</f>
        <v>10499.62515</v>
      </c>
      <c r="M115" s="262">
        <f>'2 уровень'!N214</f>
        <v>10499.62515</v>
      </c>
      <c r="N115" s="262">
        <f>'2 уровень'!O214</f>
        <v>24499.1253</v>
      </c>
      <c r="O115" s="262">
        <f>'2 уровень'!P214</f>
        <v>23334.79232</v>
      </c>
      <c r="P115" s="262">
        <f>'2 уровень'!Q214</f>
        <v>17111.264231666664</v>
      </c>
      <c r="Q115" s="262">
        <f>'2 уровень'!R214</f>
        <v>19135.91805</v>
      </c>
      <c r="R115" s="262">
        <f>'2 уровень'!S214</f>
        <v>2024.6538183333346</v>
      </c>
      <c r="S115" s="262">
        <f>'2 уровень'!T214</f>
        <v>-48.345290000000006</v>
      </c>
      <c r="T115" s="262">
        <f>'2 уровень'!U214</f>
        <v>19087.572760000003</v>
      </c>
      <c r="U115" s="262">
        <f>'2 уровень'!V214</f>
        <v>111.83228656235957</v>
      </c>
      <c r="V115" s="68"/>
      <c r="X115" s="588"/>
    </row>
    <row r="116" spans="1:197" ht="15" customHeight="1" x14ac:dyDescent="0.25">
      <c r="A116" s="64" t="s">
        <v>87</v>
      </c>
      <c r="B116" s="65"/>
      <c r="C116" s="65"/>
      <c r="D116" s="65"/>
      <c r="E116" s="103"/>
      <c r="F116" s="260"/>
      <c r="G116" s="260"/>
      <c r="H116" s="260"/>
      <c r="I116" s="260"/>
      <c r="J116" s="260"/>
      <c r="K116" s="260"/>
      <c r="L116" s="260"/>
      <c r="M116" s="260"/>
      <c r="N116" s="260"/>
      <c r="O116" s="260"/>
      <c r="P116" s="260"/>
      <c r="Q116" s="260"/>
      <c r="R116" s="260"/>
      <c r="S116" s="260"/>
      <c r="T116" s="260"/>
      <c r="U116" s="260"/>
      <c r="V116" s="68"/>
      <c r="X116" s="588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  <c r="BM116" s="31"/>
      <c r="BN116" s="31"/>
      <c r="BO116" s="31"/>
      <c r="BP116" s="31"/>
      <c r="BQ116" s="31"/>
      <c r="BR116" s="31"/>
      <c r="BS116" s="31"/>
      <c r="BT116" s="31"/>
      <c r="BU116" s="31"/>
      <c r="BV116" s="31"/>
      <c r="BW116" s="31"/>
      <c r="BX116" s="31"/>
      <c r="BY116" s="31"/>
      <c r="BZ116" s="31"/>
      <c r="CA116" s="31"/>
      <c r="CB116" s="31"/>
      <c r="CC116" s="31"/>
      <c r="CD116" s="31"/>
      <c r="CE116" s="31"/>
      <c r="CF116" s="31"/>
      <c r="CG116" s="31"/>
      <c r="CH116" s="31"/>
      <c r="CI116" s="31"/>
      <c r="CJ116" s="31"/>
      <c r="CK116" s="31"/>
      <c r="CL116" s="31"/>
      <c r="CM116" s="31"/>
      <c r="CN116" s="31"/>
      <c r="CO116" s="31"/>
      <c r="CP116" s="31"/>
      <c r="CQ116" s="31"/>
      <c r="CR116" s="31"/>
      <c r="CS116" s="31"/>
      <c r="CT116" s="31"/>
      <c r="CU116" s="31"/>
      <c r="CV116" s="31"/>
      <c r="CW116" s="31"/>
      <c r="CX116" s="31"/>
      <c r="CY116" s="31"/>
      <c r="CZ116" s="31"/>
      <c r="DA116" s="31"/>
      <c r="DB116" s="31"/>
      <c r="DC116" s="31"/>
      <c r="DD116" s="31"/>
      <c r="DE116" s="31"/>
      <c r="DF116" s="31"/>
      <c r="DG116" s="31"/>
      <c r="DH116" s="31"/>
      <c r="DI116" s="31"/>
      <c r="DJ116" s="31"/>
      <c r="DK116" s="31"/>
      <c r="DL116" s="31"/>
      <c r="DM116" s="31"/>
      <c r="DN116" s="31"/>
      <c r="DO116" s="31"/>
      <c r="DP116" s="31"/>
      <c r="DQ116" s="31"/>
      <c r="DR116" s="31"/>
      <c r="DS116" s="31"/>
      <c r="DT116" s="31"/>
      <c r="DU116" s="31"/>
      <c r="DV116" s="31"/>
      <c r="DW116" s="31"/>
      <c r="DX116" s="31"/>
      <c r="DY116" s="31"/>
      <c r="DZ116" s="31"/>
      <c r="EA116" s="31"/>
      <c r="EB116" s="31"/>
      <c r="EC116" s="31"/>
      <c r="ED116" s="31"/>
      <c r="EE116" s="31"/>
      <c r="EF116" s="31"/>
      <c r="EG116" s="31"/>
      <c r="EH116" s="31"/>
      <c r="EI116" s="31"/>
      <c r="EJ116" s="31"/>
      <c r="EK116" s="31"/>
      <c r="EL116" s="31"/>
      <c r="EM116" s="31"/>
      <c r="EN116" s="31"/>
      <c r="EO116" s="31"/>
      <c r="EP116" s="31"/>
      <c r="EQ116" s="31"/>
      <c r="ER116" s="31"/>
      <c r="ES116" s="31"/>
      <c r="ET116" s="31"/>
      <c r="EU116" s="31"/>
      <c r="EV116" s="31"/>
      <c r="EW116" s="31"/>
      <c r="EX116" s="31"/>
      <c r="EY116" s="31"/>
      <c r="EZ116" s="31"/>
      <c r="FA116" s="31"/>
      <c r="FB116" s="31"/>
      <c r="FC116" s="31"/>
      <c r="FD116" s="31"/>
      <c r="FE116" s="31"/>
      <c r="FF116" s="31"/>
      <c r="FG116" s="31"/>
      <c r="FH116" s="31"/>
      <c r="FI116" s="31"/>
      <c r="FJ116" s="31"/>
      <c r="FK116" s="31"/>
      <c r="FL116" s="31"/>
      <c r="FM116" s="31"/>
      <c r="FN116" s="31"/>
      <c r="FO116" s="31"/>
      <c r="FP116" s="31"/>
      <c r="FQ116" s="31"/>
      <c r="FR116" s="31"/>
      <c r="FS116" s="31"/>
      <c r="FT116" s="31"/>
      <c r="FU116" s="31"/>
      <c r="FV116" s="31"/>
      <c r="FW116" s="31"/>
      <c r="FX116" s="31"/>
      <c r="FY116" s="31"/>
      <c r="FZ116" s="31"/>
      <c r="GA116" s="31"/>
      <c r="GB116" s="31"/>
      <c r="GC116" s="31"/>
      <c r="GD116" s="31"/>
      <c r="GE116" s="31"/>
      <c r="GF116" s="31"/>
      <c r="GG116" s="31"/>
      <c r="GH116" s="31"/>
      <c r="GI116" s="31"/>
      <c r="GJ116" s="31"/>
      <c r="GK116" s="31"/>
      <c r="GL116" s="31"/>
      <c r="GM116" s="31"/>
      <c r="GN116" s="31"/>
      <c r="GO116" s="31"/>
    </row>
    <row r="117" spans="1:197" ht="30" x14ac:dyDescent="0.25">
      <c r="A117" s="207" t="s">
        <v>74</v>
      </c>
      <c r="B117" s="205">
        <f>'1 уровень'!D280</f>
        <v>6223</v>
      </c>
      <c r="C117" s="205">
        <f>'1 уровень'!E280</f>
        <v>4445</v>
      </c>
      <c r="D117" s="205">
        <f>'1 уровень'!F280</f>
        <v>3836</v>
      </c>
      <c r="E117" s="206">
        <f>'1 уровень'!G280</f>
        <v>86.2992125984252</v>
      </c>
      <c r="F117" s="261">
        <f>'1 уровень'!H280</f>
        <v>31415.08178</v>
      </c>
      <c r="G117" s="261">
        <f>'1 уровень'!I280</f>
        <v>31415.08178</v>
      </c>
      <c r="H117" s="261">
        <f>'1 уровень'!J280</f>
        <v>31415.08178</v>
      </c>
      <c r="I117" s="261">
        <f>'1 уровень'!K280</f>
        <v>7853.7704450000001</v>
      </c>
      <c r="J117" s="261">
        <f>'1 уровень'!L280</f>
        <v>7853.7704450000001</v>
      </c>
      <c r="K117" s="261">
        <f>'1 уровень'!M280</f>
        <v>7853.7704450000001</v>
      </c>
      <c r="L117" s="261">
        <f>'1 уровень'!N280</f>
        <v>7853.7704450000001</v>
      </c>
      <c r="M117" s="261">
        <f>'1 уровень'!O280</f>
        <v>7853.7704450000001</v>
      </c>
      <c r="N117" s="261">
        <f>'1 уровень'!P280</f>
        <v>18325.464366666667</v>
      </c>
      <c r="O117" s="261">
        <f>'1 уровень'!Q280</f>
        <v>17451.484506666664</v>
      </c>
      <c r="P117" s="261">
        <f>'1 уровень'!R280</f>
        <v>12798.290785833331</v>
      </c>
      <c r="Q117" s="261">
        <f>'1 уровень'!S280</f>
        <v>10827.976279999999</v>
      </c>
      <c r="R117" s="261">
        <f>'1 уровень'!T280</f>
        <v>-1970.314505833333</v>
      </c>
      <c r="S117" s="261">
        <f>'1 уровень'!U280</f>
        <v>-245.77976999999996</v>
      </c>
      <c r="T117" s="261">
        <f>'1 уровень'!V280</f>
        <v>10582.19651</v>
      </c>
      <c r="U117" s="261">
        <f>'1 уровень'!W280</f>
        <v>84.604862174140393</v>
      </c>
      <c r="V117" s="68"/>
      <c r="X117" s="588"/>
    </row>
    <row r="118" spans="1:197" ht="30" x14ac:dyDescent="0.25">
      <c r="A118" s="75" t="s">
        <v>43</v>
      </c>
      <c r="B118" s="33">
        <f>'1 уровень'!D281</f>
        <v>3278</v>
      </c>
      <c r="C118" s="33">
        <f>'1 уровень'!E281</f>
        <v>2341</v>
      </c>
      <c r="D118" s="33">
        <f>'1 уровень'!F281</f>
        <v>2572</v>
      </c>
      <c r="E118" s="100">
        <f>'1 уровень'!G281</f>
        <v>109.86757795813756</v>
      </c>
      <c r="F118" s="262">
        <f>'1 уровень'!H281</f>
        <v>16457.223999999998</v>
      </c>
      <c r="G118" s="262">
        <f>'1 уровень'!I281</f>
        <v>16457.223999999998</v>
      </c>
      <c r="H118" s="262">
        <f>'1 уровень'!J281</f>
        <v>16457.223999999998</v>
      </c>
      <c r="I118" s="262">
        <f>'1 уровень'!K281</f>
        <v>4114.3059999999996</v>
      </c>
      <c r="J118" s="262">
        <f>'1 уровень'!L281</f>
        <v>4114.3059999999996</v>
      </c>
      <c r="K118" s="262">
        <f>'1 уровень'!M281</f>
        <v>4114.3059999999996</v>
      </c>
      <c r="L118" s="262">
        <f>'1 уровень'!N281</f>
        <v>4114.3059999999996</v>
      </c>
      <c r="M118" s="262">
        <f>'1 уровень'!O281</f>
        <v>4114.3059999999996</v>
      </c>
      <c r="N118" s="262">
        <f>'1 уровень'!P281</f>
        <v>9597.5421700000024</v>
      </c>
      <c r="O118" s="262">
        <f>'1 уровень'!Q281</f>
        <v>9140.0871300000017</v>
      </c>
      <c r="P118" s="262">
        <f>'1 уровень'!R281</f>
        <v>6703.4390716666667</v>
      </c>
      <c r="Q118" s="262">
        <f>'1 уровень'!S281</f>
        <v>7432.2858499999993</v>
      </c>
      <c r="R118" s="262">
        <f>'1 уровень'!T281</f>
        <v>728.84677833333262</v>
      </c>
      <c r="S118" s="262">
        <f>'1 уровень'!U281</f>
        <v>-213.59947999999997</v>
      </c>
      <c r="T118" s="262">
        <f>'1 уровень'!V281</f>
        <v>7218.6863699999994</v>
      </c>
      <c r="U118" s="262">
        <f>'1 уровень'!W281</f>
        <v>110.87272921467937</v>
      </c>
      <c r="V118" s="68"/>
      <c r="X118" s="588"/>
    </row>
    <row r="119" spans="1:197" ht="45" x14ac:dyDescent="0.25">
      <c r="A119" s="75" t="s">
        <v>85</v>
      </c>
      <c r="B119" s="33">
        <f>'1 уровень'!D282</f>
        <v>1111</v>
      </c>
      <c r="C119" s="33">
        <f>'1 уровень'!E282</f>
        <v>794</v>
      </c>
      <c r="D119" s="33">
        <f>'1 уровень'!F282</f>
        <v>398</v>
      </c>
      <c r="E119" s="100">
        <f>'1 уровень'!G282</f>
        <v>50.125944584382879</v>
      </c>
      <c r="F119" s="262">
        <f>'1 уровень'!H282</f>
        <v>7475.74</v>
      </c>
      <c r="G119" s="262">
        <f>'1 уровень'!I282</f>
        <v>7475.74</v>
      </c>
      <c r="H119" s="262">
        <f>'1 уровень'!J282</f>
        <v>7475.74</v>
      </c>
      <c r="I119" s="262">
        <f>'1 уровень'!K282</f>
        <v>1868.9349999999999</v>
      </c>
      <c r="J119" s="262">
        <f>'1 уровень'!L282</f>
        <v>1868.9349999999999</v>
      </c>
      <c r="K119" s="262">
        <f>'1 уровень'!M282</f>
        <v>1868.9349999999999</v>
      </c>
      <c r="L119" s="262">
        <f>'1 уровень'!N282</f>
        <v>1868.9349999999999</v>
      </c>
      <c r="M119" s="262">
        <f>'1 уровень'!O282</f>
        <v>1868.9349999999999</v>
      </c>
      <c r="N119" s="262">
        <f>'1 уровень'!P282</f>
        <v>4362.09429</v>
      </c>
      <c r="O119" s="262">
        <f>'1 уровень'!Q282</f>
        <v>4152.7735699999994</v>
      </c>
      <c r="P119" s="262">
        <f>'1 уровень'!R282</f>
        <v>3045.7410716666668</v>
      </c>
      <c r="Q119" s="262">
        <f>'1 уровень'!S282</f>
        <v>1315.3312699999999</v>
      </c>
      <c r="R119" s="262">
        <f>'1 уровень'!T282</f>
        <v>-1730.4098016666669</v>
      </c>
      <c r="S119" s="262">
        <f>'1 уровень'!U282</f>
        <v>-3.7446099999999998</v>
      </c>
      <c r="T119" s="262">
        <f>'1 уровень'!V282</f>
        <v>1311.5866599999999</v>
      </c>
      <c r="U119" s="262">
        <f>'1 уровень'!W282</f>
        <v>43.185918929091187</v>
      </c>
      <c r="V119" s="68"/>
      <c r="X119" s="588"/>
    </row>
    <row r="120" spans="1:197" ht="30" x14ac:dyDescent="0.25">
      <c r="A120" s="75" t="s">
        <v>79</v>
      </c>
      <c r="B120" s="33">
        <f>'1 уровень'!D283</f>
        <v>1595</v>
      </c>
      <c r="C120" s="33">
        <f>'1 уровень'!E283</f>
        <v>1139</v>
      </c>
      <c r="D120" s="33">
        <f>'1 уровень'!F283</f>
        <v>727</v>
      </c>
      <c r="E120" s="100">
        <f>'1 уровень'!G283</f>
        <v>63.827919227392449</v>
      </c>
      <c r="F120" s="262">
        <f>'1 уровень'!H283</f>
        <v>4623.1138799999999</v>
      </c>
      <c r="G120" s="262">
        <f>'1 уровень'!I283</f>
        <v>4623.1138799999999</v>
      </c>
      <c r="H120" s="262">
        <f>'1 уровень'!J283</f>
        <v>4623.1138799999999</v>
      </c>
      <c r="I120" s="262">
        <f>'1 уровень'!K283</f>
        <v>1155.77847</v>
      </c>
      <c r="J120" s="262">
        <f>'1 уровень'!L283</f>
        <v>1155.77847</v>
      </c>
      <c r="K120" s="262">
        <f>'1 уровень'!M283</f>
        <v>1155.77847</v>
      </c>
      <c r="L120" s="262">
        <f>'1 уровень'!N283</f>
        <v>1155.77847</v>
      </c>
      <c r="M120" s="262">
        <f>'1 уровень'!O283</f>
        <v>1155.77847</v>
      </c>
      <c r="N120" s="262">
        <f>'1 уровень'!P283</f>
        <v>2697.2190000000001</v>
      </c>
      <c r="O120" s="262">
        <f>'1 уровень'!Q283</f>
        <v>2568.3966</v>
      </c>
      <c r="P120" s="262">
        <f>'1 уровень'!R283</f>
        <v>1883.5579349999996</v>
      </c>
      <c r="Q120" s="262">
        <f>'1 уровень'!S283</f>
        <v>1187.3216900000007</v>
      </c>
      <c r="R120" s="262">
        <f>'1 уровень'!T283</f>
        <v>-696.23624499999892</v>
      </c>
      <c r="S120" s="262">
        <f>'1 уровень'!U283</f>
        <v>0</v>
      </c>
      <c r="T120" s="262">
        <f>'1 уровень'!V283</f>
        <v>1187.3216900000007</v>
      </c>
      <c r="U120" s="262">
        <f>'1 уровень'!W283</f>
        <v>63.0361120269975</v>
      </c>
      <c r="V120" s="68"/>
      <c r="X120" s="588"/>
    </row>
    <row r="121" spans="1:197" ht="30" x14ac:dyDescent="0.25">
      <c r="A121" s="75" t="s">
        <v>80</v>
      </c>
      <c r="B121" s="33">
        <f>'1 уровень'!D284</f>
        <v>50</v>
      </c>
      <c r="C121" s="33">
        <f>'1 уровень'!E284</f>
        <v>36</v>
      </c>
      <c r="D121" s="33">
        <f>'1 уровень'!F284</f>
        <v>60</v>
      </c>
      <c r="E121" s="100">
        <f>'1 уровень'!G284</f>
        <v>166.66666666666669</v>
      </c>
      <c r="F121" s="262">
        <f>'1 уровень'!H284</f>
        <v>578.22569999999996</v>
      </c>
      <c r="G121" s="262">
        <f>'1 уровень'!I284</f>
        <v>578.22569999999996</v>
      </c>
      <c r="H121" s="262">
        <f>'1 уровень'!J284</f>
        <v>578.22569999999996</v>
      </c>
      <c r="I121" s="262">
        <f>'1 уровень'!K284</f>
        <v>144.55642499999999</v>
      </c>
      <c r="J121" s="262">
        <f>'1 уровень'!L284</f>
        <v>144.55642499999999</v>
      </c>
      <c r="K121" s="262">
        <f>'1 уровень'!M284</f>
        <v>144.55642499999999</v>
      </c>
      <c r="L121" s="262">
        <f>'1 уровень'!N284</f>
        <v>144.55642499999999</v>
      </c>
      <c r="M121" s="262">
        <f>'1 уровень'!O284</f>
        <v>144.55642499999999</v>
      </c>
      <c r="N121" s="262">
        <f>'1 уровень'!P284</f>
        <v>340.51069000000001</v>
      </c>
      <c r="O121" s="262">
        <f>'1 уровень'!Q284</f>
        <v>321.23649999999998</v>
      </c>
      <c r="P121" s="262">
        <f>'1 уровень'!R284</f>
        <v>236.10882749999999</v>
      </c>
      <c r="Q121" s="262">
        <f>'1 уровень'!S284</f>
        <v>385.48379999999997</v>
      </c>
      <c r="R121" s="262">
        <f>'1 уровень'!T284</f>
        <v>149.37497249999998</v>
      </c>
      <c r="S121" s="262">
        <f>'1 уровень'!U284</f>
        <v>-28.435680000000001</v>
      </c>
      <c r="T121" s="262">
        <f>'1 уровень'!V284</f>
        <v>357.04811999999998</v>
      </c>
      <c r="U121" s="262">
        <f>'1 уровень'!W284</f>
        <v>163.26530612244898</v>
      </c>
      <c r="V121" s="68"/>
      <c r="X121" s="588"/>
    </row>
    <row r="122" spans="1:197" ht="30" x14ac:dyDescent="0.25">
      <c r="A122" s="75" t="s">
        <v>81</v>
      </c>
      <c r="B122" s="33">
        <f>'1 уровень'!D285</f>
        <v>161</v>
      </c>
      <c r="C122" s="33">
        <f>'1 уровень'!E285</f>
        <v>115</v>
      </c>
      <c r="D122" s="33">
        <f>'1 уровень'!F285</f>
        <v>79</v>
      </c>
      <c r="E122" s="100">
        <f>'1 уровень'!G285</f>
        <v>68.695652173913047</v>
      </c>
      <c r="F122" s="262">
        <f>'1 уровень'!H285</f>
        <v>1863.1716999999999</v>
      </c>
      <c r="G122" s="262">
        <f>'1 уровень'!I285</f>
        <v>1863.1716999999999</v>
      </c>
      <c r="H122" s="262">
        <f>'1 уровень'!J285</f>
        <v>1863.1716999999999</v>
      </c>
      <c r="I122" s="262">
        <f>'1 уровень'!K285</f>
        <v>465.79292499999997</v>
      </c>
      <c r="J122" s="262">
        <f>'1 уровень'!L285</f>
        <v>465.79292499999997</v>
      </c>
      <c r="K122" s="262">
        <f>'1 уровень'!M285</f>
        <v>465.79292499999997</v>
      </c>
      <c r="L122" s="262">
        <f>'1 уровень'!N285</f>
        <v>465.79292499999997</v>
      </c>
      <c r="M122" s="262">
        <f>'1 уровень'!O285</f>
        <v>465.79292499999997</v>
      </c>
      <c r="N122" s="262">
        <f>'1 уровень'!P285</f>
        <v>1085.77937</v>
      </c>
      <c r="O122" s="262">
        <f>'1 уровень'!Q285</f>
        <v>1034.3815299999999</v>
      </c>
      <c r="P122" s="262">
        <f>'1 уровень'!R285</f>
        <v>758.65353416666665</v>
      </c>
      <c r="Q122" s="262">
        <f>'1 уровень'!S285</f>
        <v>507.55367000000007</v>
      </c>
      <c r="R122" s="262">
        <f>'1 уровень'!T285</f>
        <v>-251.09986416666658</v>
      </c>
      <c r="S122" s="262">
        <f>'1 уровень'!U285</f>
        <v>0</v>
      </c>
      <c r="T122" s="262">
        <f>'1 уровень'!V285</f>
        <v>507.55367000000007</v>
      </c>
      <c r="U122" s="262">
        <f>'1 уровень'!W285</f>
        <v>66.901905434015546</v>
      </c>
      <c r="V122" s="68"/>
      <c r="X122" s="588"/>
    </row>
    <row r="123" spans="1:197" ht="45" x14ac:dyDescent="0.25">
      <c r="A123" s="75" t="s">
        <v>86</v>
      </c>
      <c r="B123" s="33">
        <f>'1 уровень'!D286</f>
        <v>28</v>
      </c>
      <c r="C123" s="33">
        <f>'1 уровень'!E286</f>
        <v>20</v>
      </c>
      <c r="D123" s="33">
        <f>'1 уровень'!F286</f>
        <v>0</v>
      </c>
      <c r="E123" s="100">
        <f>'1 уровень'!G286</f>
        <v>0</v>
      </c>
      <c r="F123" s="262">
        <f>'1 уровень'!H286</f>
        <v>417.60649999999993</v>
      </c>
      <c r="G123" s="262">
        <f>'1 уровень'!I286</f>
        <v>417.60649999999993</v>
      </c>
      <c r="H123" s="262">
        <f>'1 уровень'!J286</f>
        <v>417.60649999999993</v>
      </c>
      <c r="I123" s="262">
        <f>'1 уровень'!K286</f>
        <v>104.40162499999998</v>
      </c>
      <c r="J123" s="262">
        <f>'1 уровень'!L286</f>
        <v>104.40162499999998</v>
      </c>
      <c r="K123" s="262">
        <f>'1 уровень'!M286</f>
        <v>104.40162499999998</v>
      </c>
      <c r="L123" s="262">
        <f>'1 уровень'!N286</f>
        <v>104.40162499999998</v>
      </c>
      <c r="M123" s="262">
        <f>'1 уровень'!O286</f>
        <v>104.40162499999998</v>
      </c>
      <c r="N123" s="262">
        <f>'1 уровень'!P286</f>
        <v>242.31884666666664</v>
      </c>
      <c r="O123" s="262">
        <f>'1 уровень'!Q286</f>
        <v>234.60917666666666</v>
      </c>
      <c r="P123" s="262">
        <f>'1 уровень'!R286</f>
        <v>170.79034583333336</v>
      </c>
      <c r="Q123" s="262">
        <f>'1 уровень'!S286</f>
        <v>0</v>
      </c>
      <c r="R123" s="262">
        <f>'1 уровень'!T286</f>
        <v>-170.79034583333336</v>
      </c>
      <c r="S123" s="262">
        <f>'1 уровень'!U286</f>
        <v>0</v>
      </c>
      <c r="T123" s="262">
        <f>'1 уровень'!V286</f>
        <v>0</v>
      </c>
      <c r="U123" s="262">
        <f>'1 уровень'!W286</f>
        <v>0</v>
      </c>
      <c r="V123" s="68"/>
      <c r="X123" s="588"/>
    </row>
    <row r="124" spans="1:197" ht="30" x14ac:dyDescent="0.25">
      <c r="A124" s="207" t="s">
        <v>66</v>
      </c>
      <c r="B124" s="595">
        <f>'1 уровень'!D287</f>
        <v>8983</v>
      </c>
      <c r="C124" s="595">
        <f>'1 уровень'!E287</f>
        <v>6417</v>
      </c>
      <c r="D124" s="595">
        <f>'1 уровень'!F287</f>
        <v>5457</v>
      </c>
      <c r="E124" s="596">
        <f>'1 уровень'!G287</f>
        <v>85.039738195418423</v>
      </c>
      <c r="F124" s="597">
        <f>'1 уровень'!H287</f>
        <v>32739.5942</v>
      </c>
      <c r="G124" s="597">
        <f>'1 уровень'!I287</f>
        <v>32739.5942</v>
      </c>
      <c r="H124" s="597">
        <f>'1 уровень'!J287</f>
        <v>32739.5942</v>
      </c>
      <c r="I124" s="597">
        <f>'1 уровень'!K287</f>
        <v>8184.8985499999999</v>
      </c>
      <c r="J124" s="597">
        <f>'1 уровень'!L287</f>
        <v>8184.8985499999999</v>
      </c>
      <c r="K124" s="597">
        <f>'1 уровень'!M287</f>
        <v>8184.8985499999999</v>
      </c>
      <c r="L124" s="597">
        <f>'1 уровень'!N287</f>
        <v>8184.8985499999999</v>
      </c>
      <c r="M124" s="597">
        <f>'1 уровень'!O287</f>
        <v>8184.8985499999999</v>
      </c>
      <c r="N124" s="597">
        <f>'1 уровень'!P287</f>
        <v>19098.09662</v>
      </c>
      <c r="O124" s="597">
        <f>'1 уровень'!Q287</f>
        <v>18188.53498</v>
      </c>
      <c r="P124" s="597">
        <f>'1 уровень'!R287</f>
        <v>13338.310371666666</v>
      </c>
      <c r="Q124" s="597">
        <f>'1 уровень'!S287</f>
        <v>9624.7453500000011</v>
      </c>
      <c r="R124" s="597">
        <f>'1 уровень'!T287</f>
        <v>-3713.565021666665</v>
      </c>
      <c r="S124" s="597">
        <f>'1 уровень'!U287</f>
        <v>-19.242270000000001</v>
      </c>
      <c r="T124" s="597">
        <f>'1 уровень'!V287</f>
        <v>9605.5030800000004</v>
      </c>
      <c r="U124" s="597">
        <f>'1 уровень'!W287</f>
        <v>72.15865489563771</v>
      </c>
      <c r="V124" s="68"/>
      <c r="X124" s="588"/>
    </row>
    <row r="125" spans="1:197" ht="30" x14ac:dyDescent="0.25">
      <c r="A125" s="75" t="s">
        <v>62</v>
      </c>
      <c r="B125" s="144">
        <f>'1 уровень'!D288</f>
        <v>1389</v>
      </c>
      <c r="C125" s="144">
        <f>'1 уровень'!E288</f>
        <v>992</v>
      </c>
      <c r="D125" s="144">
        <f>'1 уровень'!F288</f>
        <v>1433</v>
      </c>
      <c r="E125" s="145">
        <f>'1 уровень'!G288</f>
        <v>144.45564516129033</v>
      </c>
      <c r="F125" s="263">
        <f>'1 уровень'!H288</f>
        <v>3025</v>
      </c>
      <c r="G125" s="263">
        <f>'1 уровень'!I288</f>
        <v>3025</v>
      </c>
      <c r="H125" s="263">
        <f>'1 уровень'!J288</f>
        <v>3025</v>
      </c>
      <c r="I125" s="263">
        <f>'1 уровень'!K288</f>
        <v>756.25</v>
      </c>
      <c r="J125" s="263">
        <f>'1 уровень'!L288</f>
        <v>756.25</v>
      </c>
      <c r="K125" s="263">
        <f>'1 уровень'!M288</f>
        <v>756.25</v>
      </c>
      <c r="L125" s="263">
        <f>'1 уровень'!N288</f>
        <v>756.25</v>
      </c>
      <c r="M125" s="263">
        <f>'1 уровень'!O288</f>
        <v>756.25</v>
      </c>
      <c r="N125" s="263">
        <f>'1 уровень'!P288</f>
        <v>1765.1861000000001</v>
      </c>
      <c r="O125" s="263">
        <f>'1 уровень'!Q288</f>
        <v>1681.6961000000001</v>
      </c>
      <c r="P125" s="263">
        <f>'1 уровень'!R288</f>
        <v>1232.88805</v>
      </c>
      <c r="Q125" s="263">
        <f>'1 уровень'!S288</f>
        <v>1761.8515300000001</v>
      </c>
      <c r="R125" s="263">
        <f>'1 уровень'!T288</f>
        <v>528.96348000000012</v>
      </c>
      <c r="S125" s="263">
        <f>'1 уровень'!U288</f>
        <v>-18.695400000000003</v>
      </c>
      <c r="T125" s="263">
        <f>'1 уровень'!V288</f>
        <v>1743.1561300000001</v>
      </c>
      <c r="U125" s="263">
        <f>'1 уровень'!W288</f>
        <v>142.90442104617691</v>
      </c>
      <c r="V125" s="68"/>
      <c r="X125" s="588"/>
    </row>
    <row r="126" spans="1:197" ht="45" x14ac:dyDescent="0.25">
      <c r="A126" s="75" t="s">
        <v>139</v>
      </c>
      <c r="B126" s="33">
        <f>'1 уровень'!D289</f>
        <v>278</v>
      </c>
      <c r="C126" s="33">
        <f>'1 уровень'!E289</f>
        <v>199</v>
      </c>
      <c r="D126" s="33">
        <f>'1 уровень'!F289</f>
        <v>90</v>
      </c>
      <c r="E126" s="100">
        <f>'1 уровень'!G289</f>
        <v>45.226130653266331</v>
      </c>
      <c r="F126" s="262">
        <f>'1 уровень'!H289</f>
        <v>723.245</v>
      </c>
      <c r="G126" s="262">
        <f>'1 уровень'!I289</f>
        <v>723.245</v>
      </c>
      <c r="H126" s="262">
        <f>'1 уровень'!J289</f>
        <v>723.245</v>
      </c>
      <c r="I126" s="262">
        <f>'1 уровень'!K289</f>
        <v>180.81125</v>
      </c>
      <c r="J126" s="262">
        <f>'1 уровень'!L289</f>
        <v>180.81125</v>
      </c>
      <c r="K126" s="262">
        <f>'1 уровень'!M289</f>
        <v>180.81125</v>
      </c>
      <c r="L126" s="262">
        <f>'1 уровень'!N289</f>
        <v>180.81125</v>
      </c>
      <c r="M126" s="262">
        <f>'1 уровень'!O289</f>
        <v>180.81125</v>
      </c>
      <c r="N126" s="262">
        <f>'1 уровень'!P289</f>
        <v>422.37508000000003</v>
      </c>
      <c r="O126" s="262">
        <f>'1 уровень'!Q289</f>
        <v>402.12422000000004</v>
      </c>
      <c r="P126" s="262">
        <f>'1 уровень'!R289</f>
        <v>294.84287833333332</v>
      </c>
      <c r="Q126" s="262">
        <f>'1 уровень'!S289</f>
        <v>133.07718</v>
      </c>
      <c r="R126" s="262">
        <f>'1 уровень'!T289</f>
        <v>-161.76569833333332</v>
      </c>
      <c r="S126" s="262">
        <f>'1 уровень'!U289</f>
        <v>0</v>
      </c>
      <c r="T126" s="262">
        <f>'1 уровень'!V289</f>
        <v>133.07718</v>
      </c>
      <c r="U126" s="262">
        <f>'1 уровень'!W289</f>
        <v>45.134948061913228</v>
      </c>
      <c r="V126" s="68"/>
      <c r="X126" s="588"/>
    </row>
    <row r="127" spans="1:197" ht="45" x14ac:dyDescent="0.25">
      <c r="A127" s="75" t="s">
        <v>89</v>
      </c>
      <c r="B127" s="33">
        <f>'1 уровень'!D290</f>
        <v>0</v>
      </c>
      <c r="C127" s="33">
        <f>'1 уровень'!E290</f>
        <v>0</v>
      </c>
      <c r="D127" s="33">
        <f>'1 уровень'!F290</f>
        <v>0</v>
      </c>
      <c r="E127" s="100">
        <f>'1 уровень'!G290</f>
        <v>0</v>
      </c>
      <c r="F127" s="262">
        <f>'1 уровень'!H290</f>
        <v>0</v>
      </c>
      <c r="G127" s="262">
        <f>'1 уровень'!I290</f>
        <v>0</v>
      </c>
      <c r="H127" s="262">
        <f>'1 уровень'!J290</f>
        <v>0</v>
      </c>
      <c r="I127" s="262">
        <f>'1 уровень'!K290</f>
        <v>0</v>
      </c>
      <c r="J127" s="262">
        <f>'1 уровень'!L290</f>
        <v>0</v>
      </c>
      <c r="K127" s="262">
        <f>'1 уровень'!M290</f>
        <v>0</v>
      </c>
      <c r="L127" s="262">
        <f>'1 уровень'!N290</f>
        <v>0</v>
      </c>
      <c r="M127" s="262">
        <f>'1 уровень'!O290</f>
        <v>0</v>
      </c>
      <c r="N127" s="262">
        <f>'1 уровень'!P290</f>
        <v>0</v>
      </c>
      <c r="O127" s="262">
        <f>'1 уровень'!Q290</f>
        <v>0</v>
      </c>
      <c r="P127" s="262">
        <f>'1 уровень'!R290</f>
        <v>0</v>
      </c>
      <c r="Q127" s="262">
        <f>'1 уровень'!S290</f>
        <v>0</v>
      </c>
      <c r="R127" s="262">
        <f>'1 уровень'!T290</f>
        <v>0</v>
      </c>
      <c r="S127" s="262">
        <f>'1 уровень'!U290</f>
        <v>0</v>
      </c>
      <c r="T127" s="262">
        <f>'1 уровень'!V290</f>
        <v>0</v>
      </c>
      <c r="U127" s="262">
        <f>'1 уровень'!W290</f>
        <v>0</v>
      </c>
      <c r="V127" s="68"/>
      <c r="X127" s="588"/>
    </row>
    <row r="128" spans="1:197" ht="60" x14ac:dyDescent="0.25">
      <c r="A128" s="75" t="s">
        <v>45</v>
      </c>
      <c r="B128" s="33">
        <f>'1 уровень'!D291</f>
        <v>5055</v>
      </c>
      <c r="C128" s="33">
        <f>'1 уровень'!E291</f>
        <v>3611</v>
      </c>
      <c r="D128" s="33">
        <f>'1 уровень'!F291</f>
        <v>2875</v>
      </c>
      <c r="E128" s="100">
        <f>'1 уровень'!G291</f>
        <v>79.617834394904463</v>
      </c>
      <c r="F128" s="262">
        <f>'1 уровень'!H291</f>
        <v>23673.65</v>
      </c>
      <c r="G128" s="262">
        <f>'1 уровень'!I291</f>
        <v>23673.65</v>
      </c>
      <c r="H128" s="262">
        <f>'1 уровень'!J291</f>
        <v>23673.65</v>
      </c>
      <c r="I128" s="262">
        <f>'1 уровень'!K291</f>
        <v>5918.4125000000004</v>
      </c>
      <c r="J128" s="262">
        <f>'1 уровень'!L291</f>
        <v>5918.4125000000004</v>
      </c>
      <c r="K128" s="262">
        <f>'1 уровень'!M291</f>
        <v>5918.4125000000004</v>
      </c>
      <c r="L128" s="262">
        <f>'1 уровень'!N291</f>
        <v>5918.4125000000004</v>
      </c>
      <c r="M128" s="262">
        <f>'1 уровень'!O291</f>
        <v>5918.4125000000004</v>
      </c>
      <c r="N128" s="262">
        <f>'1 уровень'!P291</f>
        <v>13808.762000000001</v>
      </c>
      <c r="O128" s="262">
        <f>'1 уровень'!Q291</f>
        <v>13150.5825</v>
      </c>
      <c r="P128" s="262">
        <f>'1 уровень'!R291</f>
        <v>9644.1940833333319</v>
      </c>
      <c r="Q128" s="262">
        <f>'1 уровень'!S291</f>
        <v>6429.4156000000003</v>
      </c>
      <c r="R128" s="262">
        <f>'1 уровень'!T291</f>
        <v>-3214.7784833333317</v>
      </c>
      <c r="S128" s="262">
        <f>'1 уровень'!U291</f>
        <v>0</v>
      </c>
      <c r="T128" s="262">
        <f>'1 уровень'!V291</f>
        <v>6429.4156000000003</v>
      </c>
      <c r="U128" s="262">
        <f>'1 уровень'!W291</f>
        <v>66.666178059512831</v>
      </c>
      <c r="V128" s="68"/>
      <c r="X128" s="588"/>
    </row>
    <row r="129" spans="1:197" ht="45" x14ac:dyDescent="0.25">
      <c r="A129" s="75" t="s">
        <v>63</v>
      </c>
      <c r="B129" s="33">
        <f>'1 уровень'!D292</f>
        <v>2261</v>
      </c>
      <c r="C129" s="33">
        <f>'1 уровень'!E292</f>
        <v>1615</v>
      </c>
      <c r="D129" s="33">
        <f>'1 уровень'!F292</f>
        <v>1059</v>
      </c>
      <c r="E129" s="100">
        <f>'1 уровень'!G292</f>
        <v>65.572755417956657</v>
      </c>
      <c r="F129" s="262">
        <f>'1 уровень'!H292</f>
        <v>5317.6992</v>
      </c>
      <c r="G129" s="262">
        <f>'1 уровень'!I292</f>
        <v>5317.6992</v>
      </c>
      <c r="H129" s="262">
        <f>'1 уровень'!J292</f>
        <v>5317.6992</v>
      </c>
      <c r="I129" s="262">
        <f>'1 уровень'!K292</f>
        <v>1329.4248</v>
      </c>
      <c r="J129" s="262">
        <f>'1 уровень'!L292</f>
        <v>1329.4248</v>
      </c>
      <c r="K129" s="262">
        <f>'1 уровень'!M292</f>
        <v>1329.4248</v>
      </c>
      <c r="L129" s="262">
        <f>'1 уровень'!N292</f>
        <v>1329.4248</v>
      </c>
      <c r="M129" s="262">
        <f>'1 уровень'!O292</f>
        <v>1329.4248</v>
      </c>
      <c r="N129" s="262">
        <f>'1 уровень'!P292</f>
        <v>3101.7734399999999</v>
      </c>
      <c r="O129" s="262">
        <f>'1 уровень'!Q292</f>
        <v>2954.1321599999997</v>
      </c>
      <c r="P129" s="262">
        <f>'1 уровень'!R292</f>
        <v>2166.3853599999998</v>
      </c>
      <c r="Q129" s="262">
        <f>'1 уровень'!S292</f>
        <v>1300.4010399999997</v>
      </c>
      <c r="R129" s="262">
        <f>'1 уровень'!T292</f>
        <v>-865.98432000000003</v>
      </c>
      <c r="S129" s="262">
        <f>'1 уровень'!U292</f>
        <v>-0.54686999999999997</v>
      </c>
      <c r="T129" s="262">
        <f>'1 уровень'!V292</f>
        <v>1299.8541699999998</v>
      </c>
      <c r="U129" s="262">
        <f>'1 уровень'!W292</f>
        <v>60.026302984248368</v>
      </c>
      <c r="V129" s="68"/>
      <c r="X129" s="588"/>
    </row>
    <row r="130" spans="1:197" ht="15.75" thickBot="1" x14ac:dyDescent="0.3">
      <c r="A130" s="72" t="s">
        <v>71</v>
      </c>
      <c r="B130" s="33">
        <f>'1 уровень'!D293</f>
        <v>0</v>
      </c>
      <c r="C130" s="33">
        <f>'1 уровень'!E293</f>
        <v>0</v>
      </c>
      <c r="D130" s="33">
        <f>'1 уровень'!F293</f>
        <v>0</v>
      </c>
      <c r="E130" s="100">
        <f>'1 уровень'!G293</f>
        <v>0</v>
      </c>
      <c r="F130" s="262">
        <f>'1 уровень'!H293</f>
        <v>64154.67598</v>
      </c>
      <c r="G130" s="262">
        <f>'1 уровень'!I293</f>
        <v>64154.67598</v>
      </c>
      <c r="H130" s="262">
        <f>'1 уровень'!J293</f>
        <v>64154.67598</v>
      </c>
      <c r="I130" s="262">
        <f>'1 уровень'!K293</f>
        <v>16038.668995</v>
      </c>
      <c r="J130" s="262">
        <f>'1 уровень'!L293</f>
        <v>16038.668995</v>
      </c>
      <c r="K130" s="262">
        <f>'1 уровень'!M293</f>
        <v>16038.668995</v>
      </c>
      <c r="L130" s="262">
        <f>'1 уровень'!N293</f>
        <v>16038.668995</v>
      </c>
      <c r="M130" s="262">
        <f>'1 уровень'!O293</f>
        <v>16038.668995</v>
      </c>
      <c r="N130" s="262">
        <f>'1 уровень'!P293</f>
        <v>37423.560986666664</v>
      </c>
      <c r="O130" s="262">
        <f>'1 уровень'!Q293</f>
        <v>35640.019486666664</v>
      </c>
      <c r="P130" s="262">
        <f>'1 уровень'!R293</f>
        <v>26136.601157499997</v>
      </c>
      <c r="Q130" s="262">
        <f>'1 уровень'!S293</f>
        <v>20452.72163</v>
      </c>
      <c r="R130" s="262">
        <f>'1 уровень'!T293</f>
        <v>-5683.8795274999975</v>
      </c>
      <c r="S130" s="262">
        <f>'1 уровень'!U293</f>
        <v>-265.02203999999995</v>
      </c>
      <c r="T130" s="262">
        <f>'1 уровень'!V293</f>
        <v>20187.69959</v>
      </c>
      <c r="U130" s="262">
        <f>'1 уровень'!W293</f>
        <v>78.253180307382905</v>
      </c>
      <c r="V130" s="68"/>
      <c r="X130" s="588"/>
    </row>
    <row r="131" spans="1:197" ht="15" customHeight="1" x14ac:dyDescent="0.25">
      <c r="A131" s="64" t="s">
        <v>24</v>
      </c>
      <c r="B131" s="65"/>
      <c r="C131" s="65"/>
      <c r="D131" s="65"/>
      <c r="E131" s="103"/>
      <c r="F131" s="260"/>
      <c r="G131" s="260"/>
      <c r="H131" s="260"/>
      <c r="I131" s="260"/>
      <c r="J131" s="260"/>
      <c r="K131" s="260"/>
      <c r="L131" s="260"/>
      <c r="M131" s="260"/>
      <c r="N131" s="260"/>
      <c r="O131" s="260"/>
      <c r="P131" s="260"/>
      <c r="Q131" s="260"/>
      <c r="R131" s="260"/>
      <c r="S131" s="260"/>
      <c r="T131" s="260"/>
      <c r="U131" s="260"/>
      <c r="V131" s="68"/>
      <c r="X131" s="588"/>
    </row>
    <row r="132" spans="1:197" ht="30" x14ac:dyDescent="0.25">
      <c r="A132" s="207" t="s">
        <v>74</v>
      </c>
      <c r="B132" s="205">
        <f>'1 уровень'!D307</f>
        <v>1683</v>
      </c>
      <c r="C132" s="205">
        <f>'1 уровень'!E307</f>
        <v>1202</v>
      </c>
      <c r="D132" s="205">
        <f>'1 уровень'!F307</f>
        <v>1174</v>
      </c>
      <c r="E132" s="206">
        <f>'1 уровень'!G307</f>
        <v>97.670549084858578</v>
      </c>
      <c r="F132" s="261">
        <f>'1 уровень'!H307</f>
        <v>8285.1561700000002</v>
      </c>
      <c r="G132" s="261">
        <f>'1 уровень'!I307</f>
        <v>8285.1561700000002</v>
      </c>
      <c r="H132" s="261">
        <f>'1 уровень'!J307</f>
        <v>8285.1561700000002</v>
      </c>
      <c r="I132" s="261">
        <f>'1 уровень'!K307</f>
        <v>2071.2890425000001</v>
      </c>
      <c r="J132" s="261">
        <f>'1 уровень'!L307</f>
        <v>2071.2890425000001</v>
      </c>
      <c r="K132" s="261">
        <f>'1 уровень'!M307</f>
        <v>2071.2890425000001</v>
      </c>
      <c r="L132" s="261">
        <f>'1 уровень'!N307</f>
        <v>2071.2890425000001</v>
      </c>
      <c r="M132" s="261">
        <f>'1 уровень'!O307</f>
        <v>2071.2890425000001</v>
      </c>
      <c r="N132" s="261">
        <f>'1 уровень'!P307</f>
        <v>4833.0077699999993</v>
      </c>
      <c r="O132" s="261">
        <f>'1 уровень'!Q307</f>
        <v>4601.7481200000002</v>
      </c>
      <c r="P132" s="261">
        <f>'1 уровень'!R307</f>
        <v>3375.0618562499994</v>
      </c>
      <c r="Q132" s="261">
        <f>'1 уровень'!S307</f>
        <v>3394.1919800000005</v>
      </c>
      <c r="R132" s="261">
        <f>'1 уровень'!T307</f>
        <v>19.130123750000962</v>
      </c>
      <c r="S132" s="261">
        <f>'1 уровень'!U307</f>
        <v>-88.491460000000004</v>
      </c>
      <c r="T132" s="261">
        <f>'1 уровень'!V307</f>
        <v>3305.7005200000003</v>
      </c>
      <c r="U132" s="261">
        <f>'1 уровень'!W307</f>
        <v>100.56680809314872</v>
      </c>
      <c r="V132" s="68"/>
      <c r="X132" s="588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  <c r="BG132" s="31"/>
      <c r="BH132" s="31"/>
      <c r="BI132" s="31"/>
      <c r="BJ132" s="31"/>
      <c r="BK132" s="31"/>
      <c r="BL132" s="31"/>
      <c r="BM132" s="31"/>
      <c r="BN132" s="31"/>
      <c r="BO132" s="31"/>
      <c r="BP132" s="31"/>
      <c r="BQ132" s="31"/>
      <c r="BR132" s="31"/>
      <c r="BS132" s="31"/>
      <c r="BT132" s="31"/>
      <c r="BU132" s="31"/>
      <c r="BV132" s="31"/>
      <c r="BW132" s="31"/>
      <c r="BX132" s="31"/>
      <c r="BY132" s="31"/>
      <c r="BZ132" s="31"/>
      <c r="CA132" s="31"/>
      <c r="CB132" s="31"/>
      <c r="CC132" s="31"/>
      <c r="CD132" s="31"/>
      <c r="CE132" s="31"/>
      <c r="CF132" s="31"/>
      <c r="CG132" s="31"/>
      <c r="CH132" s="31"/>
      <c r="CI132" s="31"/>
      <c r="CJ132" s="31"/>
      <c r="CK132" s="31"/>
      <c r="CL132" s="31"/>
      <c r="CM132" s="31"/>
      <c r="CN132" s="31"/>
      <c r="CO132" s="31"/>
      <c r="CP132" s="31"/>
      <c r="CQ132" s="31"/>
      <c r="CR132" s="31"/>
      <c r="CS132" s="31"/>
      <c r="CT132" s="31"/>
      <c r="CU132" s="31"/>
      <c r="CV132" s="31"/>
      <c r="CW132" s="31"/>
      <c r="CX132" s="31"/>
      <c r="CY132" s="31"/>
      <c r="CZ132" s="31"/>
      <c r="DA132" s="31"/>
      <c r="DB132" s="31"/>
      <c r="DC132" s="31"/>
      <c r="DD132" s="31"/>
      <c r="DE132" s="31"/>
      <c r="DF132" s="31"/>
      <c r="DG132" s="31"/>
      <c r="DH132" s="31"/>
      <c r="DI132" s="31"/>
      <c r="DJ132" s="31"/>
      <c r="DK132" s="31"/>
      <c r="DL132" s="31"/>
      <c r="DM132" s="31"/>
      <c r="DN132" s="31"/>
      <c r="DO132" s="31"/>
      <c r="DP132" s="31"/>
      <c r="DQ132" s="31"/>
      <c r="DR132" s="31"/>
      <c r="DS132" s="31"/>
      <c r="DT132" s="31"/>
      <c r="DU132" s="31"/>
      <c r="DV132" s="31"/>
      <c r="DW132" s="31"/>
      <c r="DX132" s="31"/>
      <c r="DY132" s="31"/>
      <c r="DZ132" s="31"/>
      <c r="EA132" s="31"/>
      <c r="EB132" s="31"/>
      <c r="EC132" s="31"/>
      <c r="ED132" s="31"/>
      <c r="EE132" s="31"/>
      <c r="EF132" s="31"/>
      <c r="EG132" s="31"/>
      <c r="EH132" s="31"/>
      <c r="EI132" s="31"/>
      <c r="EJ132" s="31"/>
      <c r="EK132" s="31"/>
      <c r="EL132" s="31"/>
      <c r="EM132" s="31"/>
      <c r="EN132" s="31"/>
      <c r="EO132" s="31"/>
      <c r="EP132" s="31"/>
      <c r="EQ132" s="31"/>
      <c r="ER132" s="31"/>
      <c r="ES132" s="31"/>
      <c r="ET132" s="31"/>
      <c r="EU132" s="31"/>
      <c r="EV132" s="31"/>
      <c r="EW132" s="31"/>
      <c r="EX132" s="31"/>
      <c r="EY132" s="31"/>
      <c r="EZ132" s="31"/>
      <c r="FA132" s="31"/>
      <c r="FB132" s="31"/>
      <c r="FC132" s="31"/>
      <c r="FD132" s="31"/>
      <c r="FE132" s="31"/>
      <c r="FF132" s="31"/>
      <c r="FG132" s="31"/>
      <c r="FH132" s="31"/>
      <c r="FI132" s="31"/>
      <c r="FJ132" s="31"/>
      <c r="FK132" s="31"/>
      <c r="FL132" s="31"/>
      <c r="FM132" s="31"/>
      <c r="FN132" s="31"/>
      <c r="FO132" s="31"/>
      <c r="FP132" s="31"/>
      <c r="FQ132" s="31"/>
      <c r="FR132" s="31"/>
      <c r="FS132" s="31"/>
      <c r="FT132" s="31"/>
      <c r="FU132" s="31"/>
      <c r="FV132" s="31"/>
      <c r="FW132" s="31"/>
      <c r="FX132" s="31"/>
      <c r="FY132" s="31"/>
      <c r="FZ132" s="31"/>
      <c r="GA132" s="31"/>
      <c r="GB132" s="31"/>
      <c r="GC132" s="31"/>
      <c r="GD132" s="31"/>
      <c r="GE132" s="31"/>
      <c r="GF132" s="31"/>
      <c r="GG132" s="31"/>
      <c r="GH132" s="31"/>
      <c r="GI132" s="31"/>
      <c r="GJ132" s="31"/>
      <c r="GK132" s="31"/>
      <c r="GL132" s="31"/>
      <c r="GM132" s="31"/>
      <c r="GN132" s="31"/>
      <c r="GO132" s="31"/>
    </row>
    <row r="133" spans="1:197" ht="30" x14ac:dyDescent="0.25">
      <c r="A133" s="75" t="s">
        <v>43</v>
      </c>
      <c r="B133" s="33">
        <f>'1 уровень'!D308</f>
        <v>1222</v>
      </c>
      <c r="C133" s="33">
        <f>'1 уровень'!E308</f>
        <v>873</v>
      </c>
      <c r="D133" s="33">
        <f>'1 уровень'!F308</f>
        <v>825</v>
      </c>
      <c r="E133" s="100">
        <f>'1 уровень'!G308</f>
        <v>94.50171821305841</v>
      </c>
      <c r="F133" s="262">
        <f>'1 уровень'!H308</f>
        <v>6136.5919999999996</v>
      </c>
      <c r="G133" s="262">
        <f>'1 уровень'!I308</f>
        <v>6136.5919999999996</v>
      </c>
      <c r="H133" s="262">
        <f>'1 уровень'!J308</f>
        <v>6136.5919999999996</v>
      </c>
      <c r="I133" s="262">
        <f>'1 уровень'!K308</f>
        <v>1534.1479999999999</v>
      </c>
      <c r="J133" s="262">
        <f>'1 уровень'!L308</f>
        <v>1534.1479999999999</v>
      </c>
      <c r="K133" s="262">
        <f>'1 уровень'!M308</f>
        <v>1534.1479999999999</v>
      </c>
      <c r="L133" s="262">
        <f>'1 уровень'!N308</f>
        <v>1534.1479999999999</v>
      </c>
      <c r="M133" s="262">
        <f>'1 уровень'!O308</f>
        <v>1534.1479999999999</v>
      </c>
      <c r="N133" s="262">
        <f>'1 уровень'!P308</f>
        <v>3577.0017000000003</v>
      </c>
      <c r="O133" s="262">
        <f>'1 уровень'!Q308</f>
        <v>3406.8507399999999</v>
      </c>
      <c r="P133" s="262">
        <f>'1 уровень'!R308</f>
        <v>2498.8578633333327</v>
      </c>
      <c r="Q133" s="262">
        <f>'1 уровень'!S308</f>
        <v>2487.8904500000003</v>
      </c>
      <c r="R133" s="262">
        <f>'1 уровень'!T308</f>
        <v>-10.967413333332388</v>
      </c>
      <c r="S133" s="262">
        <f>'1 уровень'!U308</f>
        <v>-43.650580000000005</v>
      </c>
      <c r="T133" s="262">
        <f>'1 уровень'!V308</f>
        <v>2444.2398700000003</v>
      </c>
      <c r="U133" s="262">
        <f>'1 уровень'!W308</f>
        <v>99.561102954503284</v>
      </c>
      <c r="V133" s="68"/>
      <c r="X133" s="588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  <c r="BG133" s="31"/>
      <c r="BH133" s="31"/>
      <c r="BI133" s="31"/>
      <c r="BJ133" s="31"/>
      <c r="BK133" s="31"/>
      <c r="BL133" s="31"/>
      <c r="BM133" s="31"/>
      <c r="BN133" s="31"/>
      <c r="BO133" s="31"/>
      <c r="BP133" s="31"/>
      <c r="BQ133" s="31"/>
      <c r="BR133" s="31"/>
      <c r="BS133" s="31"/>
      <c r="BT133" s="31"/>
      <c r="BU133" s="31"/>
      <c r="BV133" s="31"/>
      <c r="BW133" s="31"/>
      <c r="BX133" s="31"/>
      <c r="BY133" s="31"/>
      <c r="BZ133" s="31"/>
      <c r="CA133" s="31"/>
      <c r="CB133" s="31"/>
      <c r="CC133" s="31"/>
      <c r="CD133" s="31"/>
      <c r="CE133" s="31"/>
      <c r="CF133" s="31"/>
      <c r="CG133" s="31"/>
      <c r="CH133" s="31"/>
      <c r="CI133" s="31"/>
      <c r="CJ133" s="31"/>
      <c r="CK133" s="31"/>
      <c r="CL133" s="31"/>
      <c r="CM133" s="31"/>
      <c r="CN133" s="31"/>
      <c r="CO133" s="31"/>
      <c r="CP133" s="31"/>
      <c r="CQ133" s="31"/>
      <c r="CR133" s="31"/>
      <c r="CS133" s="31"/>
      <c r="CT133" s="31"/>
      <c r="CU133" s="31"/>
      <c r="CV133" s="31"/>
      <c r="CW133" s="31"/>
      <c r="CX133" s="31"/>
      <c r="CY133" s="31"/>
      <c r="CZ133" s="31"/>
      <c r="DA133" s="31"/>
      <c r="DB133" s="31"/>
      <c r="DC133" s="31"/>
      <c r="DD133" s="31"/>
      <c r="DE133" s="31"/>
      <c r="DF133" s="31"/>
      <c r="DG133" s="31"/>
      <c r="DH133" s="31"/>
      <c r="DI133" s="31"/>
      <c r="DJ133" s="31"/>
      <c r="DK133" s="31"/>
      <c r="DL133" s="31"/>
      <c r="DM133" s="31"/>
      <c r="DN133" s="31"/>
      <c r="DO133" s="31"/>
      <c r="DP133" s="31"/>
      <c r="DQ133" s="31"/>
      <c r="DR133" s="31"/>
      <c r="DS133" s="31"/>
      <c r="DT133" s="31"/>
      <c r="DU133" s="31"/>
      <c r="DV133" s="31"/>
      <c r="DW133" s="31"/>
      <c r="DX133" s="31"/>
      <c r="DY133" s="31"/>
      <c r="DZ133" s="31"/>
      <c r="EA133" s="31"/>
      <c r="EB133" s="31"/>
      <c r="EC133" s="31"/>
      <c r="ED133" s="31"/>
      <c r="EE133" s="31"/>
      <c r="EF133" s="31"/>
      <c r="EG133" s="31"/>
      <c r="EH133" s="31"/>
      <c r="EI133" s="31"/>
      <c r="EJ133" s="31"/>
      <c r="EK133" s="31"/>
      <c r="EL133" s="31"/>
      <c r="EM133" s="31"/>
      <c r="EN133" s="31"/>
      <c r="EO133" s="31"/>
      <c r="EP133" s="31"/>
      <c r="EQ133" s="31"/>
      <c r="ER133" s="31"/>
      <c r="ES133" s="31"/>
      <c r="ET133" s="31"/>
      <c r="EU133" s="31"/>
      <c r="EV133" s="31"/>
      <c r="EW133" s="31"/>
      <c r="EX133" s="31"/>
      <c r="EY133" s="31"/>
      <c r="EZ133" s="31"/>
      <c r="FA133" s="31"/>
      <c r="FB133" s="31"/>
      <c r="FC133" s="31"/>
      <c r="FD133" s="31"/>
      <c r="FE133" s="31"/>
      <c r="FF133" s="31"/>
      <c r="FG133" s="31"/>
      <c r="FH133" s="31"/>
      <c r="FI133" s="31"/>
      <c r="FJ133" s="31"/>
      <c r="FK133" s="31"/>
      <c r="FL133" s="31"/>
      <c r="FM133" s="31"/>
      <c r="FN133" s="31"/>
      <c r="FO133" s="31"/>
      <c r="FP133" s="31"/>
      <c r="FQ133" s="31"/>
      <c r="FR133" s="31"/>
      <c r="FS133" s="31"/>
      <c r="FT133" s="31"/>
      <c r="FU133" s="31"/>
      <c r="FV133" s="31"/>
      <c r="FW133" s="31"/>
      <c r="FX133" s="31"/>
      <c r="FY133" s="31"/>
      <c r="FZ133" s="31"/>
      <c r="GA133" s="31"/>
      <c r="GB133" s="31"/>
      <c r="GC133" s="31"/>
      <c r="GD133" s="31"/>
      <c r="GE133" s="31"/>
      <c r="GF133" s="31"/>
      <c r="GG133" s="31"/>
      <c r="GH133" s="31"/>
      <c r="GI133" s="31"/>
      <c r="GJ133" s="31"/>
      <c r="GK133" s="31"/>
      <c r="GL133" s="31"/>
      <c r="GM133" s="31"/>
      <c r="GN133" s="31"/>
      <c r="GO133" s="31"/>
    </row>
    <row r="134" spans="1:197" ht="30" x14ac:dyDescent="0.25">
      <c r="A134" s="75" t="s">
        <v>44</v>
      </c>
      <c r="B134" s="33">
        <f>'1 уровень'!D309</f>
        <v>367</v>
      </c>
      <c r="C134" s="33">
        <f>'1 уровень'!E309</f>
        <v>262</v>
      </c>
      <c r="D134" s="33">
        <f>'1 уровень'!F309</f>
        <v>278</v>
      </c>
      <c r="E134" s="100">
        <f>'1 уровень'!G309</f>
        <v>106.10687022900764</v>
      </c>
      <c r="F134" s="262">
        <f>'1 уровень'!H309</f>
        <v>1062.7848000000001</v>
      </c>
      <c r="G134" s="262">
        <f>'1 уровень'!I309</f>
        <v>1062.7848000000001</v>
      </c>
      <c r="H134" s="262">
        <f>'1 уровень'!J309</f>
        <v>1062.7848000000001</v>
      </c>
      <c r="I134" s="262">
        <f>'1 уровень'!K309</f>
        <v>265.69620000000003</v>
      </c>
      <c r="J134" s="262">
        <f>'1 уровень'!L309</f>
        <v>265.69620000000003</v>
      </c>
      <c r="K134" s="262">
        <f>'1 уровень'!M309</f>
        <v>265.69620000000003</v>
      </c>
      <c r="L134" s="262">
        <f>'1 уровень'!N309</f>
        <v>265.69620000000003</v>
      </c>
      <c r="M134" s="262">
        <f>'1 уровень'!O309</f>
        <v>265.69620000000003</v>
      </c>
      <c r="N134" s="262">
        <f>'1 уровень'!P309</f>
        <v>619.95780000000002</v>
      </c>
      <c r="O134" s="262">
        <f>'1 уровень'!Q309</f>
        <v>590.97275999999999</v>
      </c>
      <c r="P134" s="262">
        <f>'1 уровень'!R309</f>
        <v>433.16532000000001</v>
      </c>
      <c r="Q134" s="262">
        <f>'1 уровень'!S309</f>
        <v>451.32479000000001</v>
      </c>
      <c r="R134" s="262">
        <f>'1 уровень'!T309</f>
        <v>18.159469999999999</v>
      </c>
      <c r="S134" s="262">
        <f>'1 уровень'!U309</f>
        <v>0</v>
      </c>
      <c r="T134" s="262">
        <f>'1 уровень'!V309</f>
        <v>451.32479000000001</v>
      </c>
      <c r="U134" s="262">
        <f>'1 уровень'!W309</f>
        <v>104.19227236381712</v>
      </c>
      <c r="V134" s="68"/>
      <c r="X134" s="588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  <c r="BG134" s="31"/>
      <c r="BH134" s="31"/>
      <c r="BI134" s="31"/>
      <c r="BJ134" s="31"/>
      <c r="BK134" s="31"/>
      <c r="BL134" s="31"/>
      <c r="BM134" s="31"/>
      <c r="BN134" s="31"/>
      <c r="BO134" s="31"/>
      <c r="BP134" s="31"/>
      <c r="BQ134" s="31"/>
      <c r="BR134" s="31"/>
      <c r="BS134" s="31"/>
      <c r="BT134" s="31"/>
      <c r="BU134" s="31"/>
      <c r="BV134" s="31"/>
      <c r="BW134" s="31"/>
      <c r="BX134" s="31"/>
      <c r="BY134" s="31"/>
      <c r="BZ134" s="31"/>
      <c r="CA134" s="31"/>
      <c r="CB134" s="31"/>
      <c r="CC134" s="31"/>
      <c r="CD134" s="31"/>
      <c r="CE134" s="31"/>
      <c r="CF134" s="31"/>
      <c r="CG134" s="31"/>
      <c r="CH134" s="31"/>
      <c r="CI134" s="31"/>
      <c r="CJ134" s="31"/>
      <c r="CK134" s="31"/>
      <c r="CL134" s="31"/>
      <c r="CM134" s="31"/>
      <c r="CN134" s="31"/>
      <c r="CO134" s="31"/>
      <c r="CP134" s="31"/>
      <c r="CQ134" s="31"/>
      <c r="CR134" s="31"/>
      <c r="CS134" s="31"/>
      <c r="CT134" s="31"/>
      <c r="CU134" s="31"/>
      <c r="CV134" s="31"/>
      <c r="CW134" s="31"/>
      <c r="CX134" s="31"/>
      <c r="CY134" s="31"/>
      <c r="CZ134" s="31"/>
      <c r="DA134" s="31"/>
      <c r="DB134" s="31"/>
      <c r="DC134" s="31"/>
      <c r="DD134" s="31"/>
      <c r="DE134" s="31"/>
      <c r="DF134" s="31"/>
      <c r="DG134" s="31"/>
      <c r="DH134" s="31"/>
      <c r="DI134" s="31"/>
      <c r="DJ134" s="31"/>
      <c r="DK134" s="31"/>
      <c r="DL134" s="31"/>
      <c r="DM134" s="31"/>
      <c r="DN134" s="31"/>
      <c r="DO134" s="31"/>
      <c r="DP134" s="31"/>
      <c r="DQ134" s="31"/>
      <c r="DR134" s="31"/>
      <c r="DS134" s="31"/>
      <c r="DT134" s="31"/>
      <c r="DU134" s="31"/>
      <c r="DV134" s="31"/>
      <c r="DW134" s="31"/>
      <c r="DX134" s="31"/>
      <c r="DY134" s="31"/>
      <c r="DZ134" s="31"/>
      <c r="EA134" s="31"/>
      <c r="EB134" s="31"/>
      <c r="EC134" s="31"/>
      <c r="ED134" s="31"/>
      <c r="EE134" s="31"/>
      <c r="EF134" s="31"/>
      <c r="EG134" s="31"/>
      <c r="EH134" s="31"/>
      <c r="EI134" s="31"/>
      <c r="EJ134" s="31"/>
      <c r="EK134" s="31"/>
      <c r="EL134" s="31"/>
      <c r="EM134" s="31"/>
      <c r="EN134" s="31"/>
      <c r="EO134" s="31"/>
      <c r="EP134" s="31"/>
      <c r="EQ134" s="31"/>
      <c r="ER134" s="31"/>
      <c r="ES134" s="31"/>
      <c r="ET134" s="31"/>
      <c r="EU134" s="31"/>
      <c r="EV134" s="31"/>
      <c r="EW134" s="31"/>
      <c r="EX134" s="31"/>
      <c r="EY134" s="31"/>
      <c r="EZ134" s="31"/>
      <c r="FA134" s="31"/>
      <c r="FB134" s="31"/>
      <c r="FC134" s="31"/>
      <c r="FD134" s="31"/>
      <c r="FE134" s="31"/>
      <c r="FF134" s="31"/>
      <c r="FG134" s="31"/>
      <c r="FH134" s="31"/>
      <c r="FI134" s="31"/>
      <c r="FJ134" s="31"/>
      <c r="FK134" s="31"/>
      <c r="FL134" s="31"/>
      <c r="FM134" s="31"/>
      <c r="FN134" s="31"/>
      <c r="FO134" s="31"/>
      <c r="FP134" s="31"/>
      <c r="FQ134" s="31"/>
      <c r="FR134" s="31"/>
      <c r="FS134" s="31"/>
      <c r="FT134" s="31"/>
      <c r="FU134" s="31"/>
      <c r="FV134" s="31"/>
      <c r="FW134" s="31"/>
      <c r="FX134" s="31"/>
      <c r="FY134" s="31"/>
      <c r="FZ134" s="31"/>
      <c r="GA134" s="31"/>
      <c r="GB134" s="31"/>
      <c r="GC134" s="31"/>
      <c r="GD134" s="31"/>
      <c r="GE134" s="31"/>
      <c r="GF134" s="31"/>
      <c r="GG134" s="31"/>
      <c r="GH134" s="31"/>
      <c r="GI134" s="31"/>
      <c r="GJ134" s="31"/>
      <c r="GK134" s="31"/>
      <c r="GL134" s="31"/>
      <c r="GM134" s="31"/>
      <c r="GN134" s="31"/>
      <c r="GO134" s="31"/>
    </row>
    <row r="135" spans="1:197" ht="30" x14ac:dyDescent="0.25">
      <c r="A135" s="75" t="s">
        <v>64</v>
      </c>
      <c r="B135" s="33">
        <f>'1 уровень'!D310</f>
        <v>17</v>
      </c>
      <c r="C135" s="33">
        <f>'1 уровень'!E310</f>
        <v>12</v>
      </c>
      <c r="D135" s="33">
        <f>'1 уровень'!F310</f>
        <v>32</v>
      </c>
      <c r="E135" s="100">
        <f>'1 уровень'!G310</f>
        <v>266.66666666666663</v>
      </c>
      <c r="F135" s="262">
        <f>'1 уровень'!H310</f>
        <v>199.16662999999997</v>
      </c>
      <c r="G135" s="262">
        <f>'1 уровень'!I310</f>
        <v>199.16662999999997</v>
      </c>
      <c r="H135" s="262">
        <f>'1 уровень'!J310</f>
        <v>199.16662999999997</v>
      </c>
      <c r="I135" s="262">
        <f>'1 уровень'!K310</f>
        <v>49.791657499999999</v>
      </c>
      <c r="J135" s="262">
        <f>'1 уровень'!L310</f>
        <v>49.791657499999999</v>
      </c>
      <c r="K135" s="262">
        <f>'1 уровень'!M310</f>
        <v>49.791657499999999</v>
      </c>
      <c r="L135" s="262">
        <f>'1 уровень'!N310</f>
        <v>49.791657499999999</v>
      </c>
      <c r="M135" s="262">
        <f>'1 уровень'!O310</f>
        <v>49.791657499999999</v>
      </c>
      <c r="N135" s="262">
        <f>'1 уровень'!P310</f>
        <v>115.64513999999998</v>
      </c>
      <c r="O135" s="262">
        <f>'1 уровень'!Q310</f>
        <v>109.22040999999999</v>
      </c>
      <c r="P135" s="262">
        <f>'1 уровень'!R310</f>
        <v>80.57682208333334</v>
      </c>
      <c r="Q135" s="262">
        <f>'1 уровень'!S310</f>
        <v>205.59135999999998</v>
      </c>
      <c r="R135" s="262">
        <f>'1 уровень'!T310</f>
        <v>125.01453791666664</v>
      </c>
      <c r="S135" s="262">
        <f>'1 уровень'!U310</f>
        <v>-4.3747199999999999</v>
      </c>
      <c r="T135" s="262">
        <f>'1 уровень'!V310</f>
        <v>201.21663999999998</v>
      </c>
      <c r="U135" s="262">
        <f>'1 уровень'!W310</f>
        <v>255.14950166112951</v>
      </c>
      <c r="V135" s="68"/>
      <c r="X135" s="588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  <c r="BG135" s="31"/>
      <c r="BH135" s="31"/>
      <c r="BI135" s="31"/>
      <c r="BJ135" s="31"/>
      <c r="BK135" s="31"/>
      <c r="BL135" s="31"/>
      <c r="BM135" s="31"/>
      <c r="BN135" s="31"/>
      <c r="BO135" s="31"/>
      <c r="BP135" s="31"/>
      <c r="BQ135" s="31"/>
      <c r="BR135" s="31"/>
      <c r="BS135" s="31"/>
      <c r="BT135" s="31"/>
      <c r="BU135" s="31"/>
      <c r="BV135" s="31"/>
      <c r="BW135" s="31"/>
      <c r="BX135" s="31"/>
      <c r="BY135" s="31"/>
      <c r="BZ135" s="31"/>
      <c r="CA135" s="31"/>
      <c r="CB135" s="31"/>
      <c r="CC135" s="31"/>
      <c r="CD135" s="31"/>
      <c r="CE135" s="31"/>
      <c r="CF135" s="31"/>
      <c r="CG135" s="31"/>
      <c r="CH135" s="31"/>
      <c r="CI135" s="31"/>
      <c r="CJ135" s="31"/>
      <c r="CK135" s="31"/>
      <c r="CL135" s="31"/>
      <c r="CM135" s="31"/>
      <c r="CN135" s="31"/>
      <c r="CO135" s="31"/>
      <c r="CP135" s="31"/>
      <c r="CQ135" s="31"/>
      <c r="CR135" s="31"/>
      <c r="CS135" s="31"/>
      <c r="CT135" s="31"/>
      <c r="CU135" s="31"/>
      <c r="CV135" s="31"/>
      <c r="CW135" s="31"/>
      <c r="CX135" s="31"/>
      <c r="CY135" s="31"/>
      <c r="CZ135" s="31"/>
      <c r="DA135" s="31"/>
      <c r="DB135" s="31"/>
      <c r="DC135" s="31"/>
      <c r="DD135" s="31"/>
      <c r="DE135" s="31"/>
      <c r="DF135" s="31"/>
      <c r="DG135" s="31"/>
      <c r="DH135" s="31"/>
      <c r="DI135" s="31"/>
      <c r="DJ135" s="31"/>
      <c r="DK135" s="31"/>
      <c r="DL135" s="31"/>
      <c r="DM135" s="31"/>
      <c r="DN135" s="31"/>
      <c r="DO135" s="31"/>
      <c r="DP135" s="31"/>
      <c r="DQ135" s="31"/>
      <c r="DR135" s="31"/>
      <c r="DS135" s="31"/>
      <c r="DT135" s="31"/>
      <c r="DU135" s="31"/>
      <c r="DV135" s="31"/>
      <c r="DW135" s="31"/>
      <c r="DX135" s="31"/>
      <c r="DY135" s="31"/>
      <c r="DZ135" s="31"/>
      <c r="EA135" s="31"/>
      <c r="EB135" s="31"/>
      <c r="EC135" s="31"/>
      <c r="ED135" s="31"/>
      <c r="EE135" s="31"/>
      <c r="EF135" s="31"/>
      <c r="EG135" s="31"/>
      <c r="EH135" s="31"/>
      <c r="EI135" s="31"/>
      <c r="EJ135" s="31"/>
      <c r="EK135" s="31"/>
      <c r="EL135" s="31"/>
      <c r="EM135" s="31"/>
      <c r="EN135" s="31"/>
      <c r="EO135" s="31"/>
      <c r="EP135" s="31"/>
      <c r="EQ135" s="31"/>
      <c r="ER135" s="31"/>
      <c r="ES135" s="31"/>
      <c r="ET135" s="31"/>
      <c r="EU135" s="31"/>
      <c r="EV135" s="31"/>
      <c r="EW135" s="31"/>
      <c r="EX135" s="31"/>
      <c r="EY135" s="31"/>
      <c r="EZ135" s="31"/>
      <c r="FA135" s="31"/>
      <c r="FB135" s="31"/>
      <c r="FC135" s="31"/>
      <c r="FD135" s="31"/>
      <c r="FE135" s="31"/>
      <c r="FF135" s="31"/>
      <c r="FG135" s="31"/>
      <c r="FH135" s="31"/>
      <c r="FI135" s="31"/>
      <c r="FJ135" s="31"/>
      <c r="FK135" s="31"/>
      <c r="FL135" s="31"/>
      <c r="FM135" s="31"/>
      <c r="FN135" s="31"/>
      <c r="FO135" s="31"/>
      <c r="FP135" s="31"/>
      <c r="FQ135" s="31"/>
      <c r="FR135" s="31"/>
      <c r="FS135" s="31"/>
      <c r="FT135" s="31"/>
      <c r="FU135" s="31"/>
      <c r="FV135" s="31"/>
      <c r="FW135" s="31"/>
      <c r="FX135" s="31"/>
      <c r="FY135" s="31"/>
      <c r="FZ135" s="31"/>
      <c r="GA135" s="31"/>
      <c r="GB135" s="31"/>
      <c r="GC135" s="31"/>
      <c r="GD135" s="31"/>
      <c r="GE135" s="31"/>
      <c r="GF135" s="31"/>
      <c r="GG135" s="31"/>
      <c r="GH135" s="31"/>
      <c r="GI135" s="31"/>
      <c r="GJ135" s="31"/>
      <c r="GK135" s="31"/>
      <c r="GL135" s="31"/>
      <c r="GM135" s="31"/>
      <c r="GN135" s="31"/>
      <c r="GO135" s="31"/>
    </row>
    <row r="136" spans="1:197" ht="30" x14ac:dyDescent="0.25">
      <c r="A136" s="75" t="s">
        <v>65</v>
      </c>
      <c r="B136" s="33">
        <f>'1 уровень'!D311</f>
        <v>77</v>
      </c>
      <c r="C136" s="33">
        <f>'1 уровень'!E311</f>
        <v>55</v>
      </c>
      <c r="D136" s="33">
        <f>'1 уровень'!F311</f>
        <v>39</v>
      </c>
      <c r="E136" s="100">
        <f>'1 уровень'!G311</f>
        <v>70.909090909090907</v>
      </c>
      <c r="F136" s="262">
        <f>'1 уровень'!H311</f>
        <v>886.61274000000003</v>
      </c>
      <c r="G136" s="262">
        <f>'1 уровень'!I311</f>
        <v>886.61274000000003</v>
      </c>
      <c r="H136" s="262">
        <f>'1 уровень'!J311</f>
        <v>886.61274000000003</v>
      </c>
      <c r="I136" s="262">
        <f>'1 уровень'!K311</f>
        <v>221.65318500000001</v>
      </c>
      <c r="J136" s="262">
        <f>'1 уровень'!L311</f>
        <v>221.65318500000001</v>
      </c>
      <c r="K136" s="262">
        <f>'1 уровень'!M311</f>
        <v>221.65318500000001</v>
      </c>
      <c r="L136" s="262">
        <f>'1 уровень'!N311</f>
        <v>221.65318500000001</v>
      </c>
      <c r="M136" s="262">
        <f>'1 уровень'!O311</f>
        <v>221.65318500000001</v>
      </c>
      <c r="N136" s="262">
        <f>'1 уровень'!P311</f>
        <v>520.40312999999992</v>
      </c>
      <c r="O136" s="262">
        <f>'1 уровень'!Q311</f>
        <v>494.70420999999999</v>
      </c>
      <c r="P136" s="262">
        <f>'1 уровень'!R311</f>
        <v>362.4618508333333</v>
      </c>
      <c r="Q136" s="262">
        <f>'1 уровень'!S311</f>
        <v>249.38538</v>
      </c>
      <c r="R136" s="262">
        <f>'1 уровень'!T311</f>
        <v>-113.0764708333333</v>
      </c>
      <c r="S136" s="262">
        <f>'1 уровень'!U311</f>
        <v>-40.466160000000002</v>
      </c>
      <c r="T136" s="262">
        <f>'1 уровень'!V311</f>
        <v>208.91922</v>
      </c>
      <c r="U136" s="262">
        <f>'1 уровень'!W311</f>
        <v>68.803207682860958</v>
      </c>
      <c r="V136" s="68"/>
      <c r="X136" s="588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  <c r="BG136" s="31"/>
      <c r="BH136" s="31"/>
      <c r="BI136" s="31"/>
      <c r="BJ136" s="31"/>
      <c r="BK136" s="31"/>
      <c r="BL136" s="31"/>
      <c r="BM136" s="31"/>
      <c r="BN136" s="31"/>
      <c r="BO136" s="31"/>
      <c r="BP136" s="31"/>
      <c r="BQ136" s="31"/>
      <c r="BR136" s="31"/>
      <c r="BS136" s="31"/>
      <c r="BT136" s="31"/>
      <c r="BU136" s="31"/>
      <c r="BV136" s="31"/>
      <c r="BW136" s="31"/>
      <c r="BX136" s="31"/>
      <c r="BY136" s="31"/>
      <c r="BZ136" s="31"/>
      <c r="CA136" s="31"/>
      <c r="CB136" s="31"/>
      <c r="CC136" s="31"/>
      <c r="CD136" s="31"/>
      <c r="CE136" s="31"/>
      <c r="CF136" s="31"/>
      <c r="CG136" s="31"/>
      <c r="CH136" s="31"/>
      <c r="CI136" s="31"/>
      <c r="CJ136" s="31"/>
      <c r="CK136" s="31"/>
      <c r="CL136" s="31"/>
      <c r="CM136" s="31"/>
      <c r="CN136" s="31"/>
      <c r="CO136" s="31"/>
      <c r="CP136" s="31"/>
      <c r="CQ136" s="31"/>
      <c r="CR136" s="31"/>
      <c r="CS136" s="31"/>
      <c r="CT136" s="31"/>
      <c r="CU136" s="31"/>
      <c r="CV136" s="31"/>
      <c r="CW136" s="31"/>
      <c r="CX136" s="31"/>
      <c r="CY136" s="31"/>
      <c r="CZ136" s="31"/>
      <c r="DA136" s="31"/>
      <c r="DB136" s="31"/>
      <c r="DC136" s="31"/>
      <c r="DD136" s="31"/>
      <c r="DE136" s="31"/>
      <c r="DF136" s="31"/>
      <c r="DG136" s="31"/>
      <c r="DH136" s="31"/>
      <c r="DI136" s="31"/>
      <c r="DJ136" s="31"/>
      <c r="DK136" s="31"/>
      <c r="DL136" s="31"/>
      <c r="DM136" s="31"/>
      <c r="DN136" s="31"/>
      <c r="DO136" s="31"/>
      <c r="DP136" s="31"/>
      <c r="DQ136" s="31"/>
      <c r="DR136" s="31"/>
      <c r="DS136" s="31"/>
      <c r="DT136" s="31"/>
      <c r="DU136" s="31"/>
      <c r="DV136" s="31"/>
      <c r="DW136" s="31"/>
      <c r="DX136" s="31"/>
      <c r="DY136" s="31"/>
      <c r="DZ136" s="31"/>
      <c r="EA136" s="31"/>
      <c r="EB136" s="31"/>
      <c r="EC136" s="31"/>
      <c r="ED136" s="31"/>
      <c r="EE136" s="31"/>
      <c r="EF136" s="31"/>
      <c r="EG136" s="31"/>
      <c r="EH136" s="31"/>
      <c r="EI136" s="31"/>
      <c r="EJ136" s="31"/>
      <c r="EK136" s="31"/>
      <c r="EL136" s="31"/>
      <c r="EM136" s="31"/>
      <c r="EN136" s="31"/>
      <c r="EO136" s="31"/>
      <c r="EP136" s="31"/>
      <c r="EQ136" s="31"/>
      <c r="ER136" s="31"/>
      <c r="ES136" s="31"/>
      <c r="ET136" s="31"/>
      <c r="EU136" s="31"/>
      <c r="EV136" s="31"/>
      <c r="EW136" s="31"/>
      <c r="EX136" s="31"/>
      <c r="EY136" s="31"/>
      <c r="EZ136" s="31"/>
      <c r="FA136" s="31"/>
      <c r="FB136" s="31"/>
      <c r="FC136" s="31"/>
      <c r="FD136" s="31"/>
      <c r="FE136" s="31"/>
      <c r="FF136" s="31"/>
      <c r="FG136" s="31"/>
      <c r="FH136" s="31"/>
      <c r="FI136" s="31"/>
      <c r="FJ136" s="31"/>
      <c r="FK136" s="31"/>
      <c r="FL136" s="31"/>
      <c r="FM136" s="31"/>
      <c r="FN136" s="31"/>
      <c r="FO136" s="31"/>
      <c r="FP136" s="31"/>
      <c r="FQ136" s="31"/>
      <c r="FR136" s="31"/>
      <c r="FS136" s="31"/>
      <c r="FT136" s="31"/>
      <c r="FU136" s="31"/>
      <c r="FV136" s="31"/>
      <c r="FW136" s="31"/>
      <c r="FX136" s="31"/>
      <c r="FY136" s="31"/>
      <c r="FZ136" s="31"/>
      <c r="GA136" s="31"/>
      <c r="GB136" s="31"/>
      <c r="GC136" s="31"/>
      <c r="GD136" s="31"/>
      <c r="GE136" s="31"/>
      <c r="GF136" s="31"/>
      <c r="GG136" s="31"/>
      <c r="GH136" s="31"/>
      <c r="GI136" s="31"/>
      <c r="GJ136" s="31"/>
      <c r="GK136" s="31"/>
      <c r="GL136" s="31"/>
      <c r="GM136" s="31"/>
      <c r="GN136" s="31"/>
      <c r="GO136" s="31"/>
    </row>
    <row r="137" spans="1:197" ht="30" x14ac:dyDescent="0.25">
      <c r="A137" s="207" t="s">
        <v>66</v>
      </c>
      <c r="B137" s="205">
        <f>'1 уровень'!D312</f>
        <v>3134</v>
      </c>
      <c r="C137" s="205">
        <f>'1 уровень'!E312</f>
        <v>2238</v>
      </c>
      <c r="D137" s="205">
        <f>'1 уровень'!F312</f>
        <v>1065</v>
      </c>
      <c r="E137" s="206">
        <f>'1 уровень'!G312</f>
        <v>47.587131367292223</v>
      </c>
      <c r="F137" s="261">
        <f>'1 уровень'!H312</f>
        <v>12050.778619999999</v>
      </c>
      <c r="G137" s="261">
        <f>'1 уровень'!I312</f>
        <v>12050.778619999999</v>
      </c>
      <c r="H137" s="261">
        <f>'1 уровень'!J312</f>
        <v>12050.778619999999</v>
      </c>
      <c r="I137" s="261">
        <f>'1 уровень'!K312</f>
        <v>3012.6946549999998</v>
      </c>
      <c r="J137" s="261">
        <f>'1 уровень'!L312</f>
        <v>3012.6946549999998</v>
      </c>
      <c r="K137" s="261">
        <f>'1 уровень'!M312</f>
        <v>3012.6946549999998</v>
      </c>
      <c r="L137" s="261">
        <f>'1 уровень'!N312</f>
        <v>3012.6946549999998</v>
      </c>
      <c r="M137" s="261">
        <f>'1 уровень'!O312</f>
        <v>3012.6946549999998</v>
      </c>
      <c r="N137" s="261">
        <f>'1 уровень'!P312</f>
        <v>7029.6208999999999</v>
      </c>
      <c r="O137" s="261">
        <f>'1 уровень'!Q312</f>
        <v>6696.41734</v>
      </c>
      <c r="P137" s="261">
        <f>'1 уровень'!R312</f>
        <v>4910.0899241666666</v>
      </c>
      <c r="Q137" s="261">
        <f>'1 уровень'!S312</f>
        <v>1525.6946999999998</v>
      </c>
      <c r="R137" s="261">
        <f>'1 уровень'!T312</f>
        <v>-3384.3952241666666</v>
      </c>
      <c r="S137" s="261">
        <f>'1 уровень'!U312</f>
        <v>-49.87856</v>
      </c>
      <c r="T137" s="261">
        <f>'1 уровень'!V312</f>
        <v>1475.8161399999999</v>
      </c>
      <c r="U137" s="261">
        <f>'1 уровень'!W312</f>
        <v>31.072642732891261</v>
      </c>
      <c r="V137" s="68"/>
      <c r="X137" s="588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  <c r="BG137" s="31"/>
      <c r="BH137" s="31"/>
      <c r="BI137" s="31"/>
      <c r="BJ137" s="31"/>
      <c r="BK137" s="31"/>
      <c r="BL137" s="31"/>
      <c r="BM137" s="31"/>
      <c r="BN137" s="31"/>
      <c r="BO137" s="31"/>
      <c r="BP137" s="31"/>
      <c r="BQ137" s="31"/>
      <c r="BR137" s="31"/>
      <c r="BS137" s="31"/>
      <c r="BT137" s="31"/>
      <c r="BU137" s="31"/>
      <c r="BV137" s="31"/>
      <c r="BW137" s="31"/>
      <c r="BX137" s="31"/>
      <c r="BY137" s="31"/>
      <c r="BZ137" s="31"/>
      <c r="CA137" s="31"/>
      <c r="CB137" s="31"/>
      <c r="CC137" s="31"/>
      <c r="CD137" s="31"/>
      <c r="CE137" s="31"/>
      <c r="CF137" s="31"/>
      <c r="CG137" s="31"/>
      <c r="CH137" s="31"/>
      <c r="CI137" s="31"/>
      <c r="CJ137" s="31"/>
      <c r="CK137" s="31"/>
      <c r="CL137" s="31"/>
      <c r="CM137" s="31"/>
      <c r="CN137" s="31"/>
      <c r="CO137" s="31"/>
      <c r="CP137" s="31"/>
      <c r="CQ137" s="31"/>
      <c r="CR137" s="31"/>
      <c r="CS137" s="31"/>
      <c r="CT137" s="31"/>
      <c r="CU137" s="31"/>
      <c r="CV137" s="31"/>
      <c r="CW137" s="31"/>
      <c r="CX137" s="31"/>
      <c r="CY137" s="31"/>
      <c r="CZ137" s="31"/>
      <c r="DA137" s="31"/>
      <c r="DB137" s="31"/>
      <c r="DC137" s="31"/>
      <c r="DD137" s="31"/>
      <c r="DE137" s="31"/>
      <c r="DF137" s="31"/>
      <c r="DG137" s="31"/>
      <c r="DH137" s="31"/>
      <c r="DI137" s="31"/>
      <c r="DJ137" s="31"/>
      <c r="DK137" s="31"/>
      <c r="DL137" s="31"/>
      <c r="DM137" s="31"/>
      <c r="DN137" s="31"/>
      <c r="DO137" s="31"/>
      <c r="DP137" s="31"/>
      <c r="DQ137" s="31"/>
      <c r="DR137" s="31"/>
      <c r="DS137" s="31"/>
      <c r="DT137" s="31"/>
      <c r="DU137" s="31"/>
      <c r="DV137" s="31"/>
      <c r="DW137" s="31"/>
      <c r="DX137" s="31"/>
      <c r="DY137" s="31"/>
      <c r="DZ137" s="31"/>
      <c r="EA137" s="31"/>
      <c r="EB137" s="31"/>
      <c r="EC137" s="31"/>
      <c r="ED137" s="31"/>
      <c r="EE137" s="31"/>
      <c r="EF137" s="31"/>
      <c r="EG137" s="31"/>
      <c r="EH137" s="31"/>
      <c r="EI137" s="31"/>
      <c r="EJ137" s="31"/>
      <c r="EK137" s="31"/>
      <c r="EL137" s="31"/>
      <c r="EM137" s="31"/>
      <c r="EN137" s="31"/>
      <c r="EO137" s="31"/>
      <c r="EP137" s="31"/>
      <c r="EQ137" s="31"/>
      <c r="ER137" s="31"/>
      <c r="ES137" s="31"/>
      <c r="ET137" s="31"/>
      <c r="EU137" s="31"/>
      <c r="EV137" s="31"/>
      <c r="EW137" s="31"/>
      <c r="EX137" s="31"/>
      <c r="EY137" s="31"/>
      <c r="EZ137" s="31"/>
      <c r="FA137" s="31"/>
      <c r="FB137" s="31"/>
      <c r="FC137" s="31"/>
      <c r="FD137" s="31"/>
      <c r="FE137" s="31"/>
      <c r="FF137" s="31"/>
      <c r="FG137" s="31"/>
      <c r="FH137" s="31"/>
      <c r="FI137" s="31"/>
      <c r="FJ137" s="31"/>
      <c r="FK137" s="31"/>
      <c r="FL137" s="31"/>
      <c r="FM137" s="31"/>
      <c r="FN137" s="31"/>
      <c r="FO137" s="31"/>
      <c r="FP137" s="31"/>
      <c r="FQ137" s="31"/>
      <c r="FR137" s="31"/>
      <c r="FS137" s="31"/>
      <c r="FT137" s="31"/>
      <c r="FU137" s="31"/>
      <c r="FV137" s="31"/>
      <c r="FW137" s="31"/>
      <c r="FX137" s="31"/>
      <c r="FY137" s="31"/>
      <c r="FZ137" s="31"/>
      <c r="GA137" s="31"/>
      <c r="GB137" s="31"/>
      <c r="GC137" s="31"/>
      <c r="GD137" s="31"/>
      <c r="GE137" s="31"/>
      <c r="GF137" s="31"/>
      <c r="GG137" s="31"/>
      <c r="GH137" s="31"/>
      <c r="GI137" s="31"/>
      <c r="GJ137" s="31"/>
      <c r="GK137" s="31"/>
      <c r="GL137" s="31"/>
      <c r="GM137" s="31"/>
      <c r="GN137" s="31"/>
      <c r="GO137" s="31"/>
    </row>
    <row r="138" spans="1:197" ht="30" x14ac:dyDescent="0.25">
      <c r="A138" s="75" t="s">
        <v>62</v>
      </c>
      <c r="B138" s="33">
        <f>'1 уровень'!D313</f>
        <v>555</v>
      </c>
      <c r="C138" s="33">
        <f>'1 уровень'!E313</f>
        <v>396</v>
      </c>
      <c r="D138" s="33">
        <f>'1 уровень'!F313</f>
        <v>370</v>
      </c>
      <c r="E138" s="100">
        <f>'1 уровень'!G313</f>
        <v>93.434343434343432</v>
      </c>
      <c r="F138" s="262">
        <f>'1 уровень'!H313</f>
        <v>1210</v>
      </c>
      <c r="G138" s="262">
        <f>'1 уровень'!I313</f>
        <v>1210</v>
      </c>
      <c r="H138" s="262">
        <f>'1 уровень'!J313</f>
        <v>1210</v>
      </c>
      <c r="I138" s="262">
        <f>'1 уровень'!K313</f>
        <v>302.5</v>
      </c>
      <c r="J138" s="262">
        <f>'1 уровень'!L313</f>
        <v>302.5</v>
      </c>
      <c r="K138" s="262">
        <f>'1 уровень'!M313</f>
        <v>302.5</v>
      </c>
      <c r="L138" s="262">
        <f>'1 уровень'!N313</f>
        <v>302.5</v>
      </c>
      <c r="M138" s="262">
        <f>'1 уровень'!O313</f>
        <v>302.5</v>
      </c>
      <c r="N138" s="262">
        <f>'1 уровень'!P313</f>
        <v>706.0521</v>
      </c>
      <c r="O138" s="262">
        <f>'1 уровень'!Q313</f>
        <v>672.1721</v>
      </c>
      <c r="P138" s="262">
        <f>'1 уровень'!R313</f>
        <v>492.98271666666665</v>
      </c>
      <c r="Q138" s="262">
        <f>'1 уровень'!S313</f>
        <v>461.26403000000005</v>
      </c>
      <c r="R138" s="262">
        <f>'1 уровень'!T313</f>
        <v>-31.718686666666599</v>
      </c>
      <c r="S138" s="262">
        <f>'1 уровень'!U313</f>
        <v>0</v>
      </c>
      <c r="T138" s="262">
        <f>'1 уровень'!V313</f>
        <v>461.26403000000005</v>
      </c>
      <c r="U138" s="262">
        <f>'1 уровень'!W313</f>
        <v>93.565963756065429</v>
      </c>
      <c r="V138" s="68"/>
      <c r="X138" s="588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  <c r="BG138" s="31"/>
      <c r="BH138" s="31"/>
      <c r="BI138" s="31"/>
      <c r="BJ138" s="31"/>
      <c r="BK138" s="31"/>
      <c r="BL138" s="31"/>
      <c r="BM138" s="31"/>
      <c r="BN138" s="31"/>
      <c r="BO138" s="31"/>
      <c r="BP138" s="31"/>
      <c r="BQ138" s="31"/>
      <c r="BR138" s="31"/>
      <c r="BS138" s="31"/>
      <c r="BT138" s="31"/>
      <c r="BU138" s="31"/>
      <c r="BV138" s="31"/>
      <c r="BW138" s="31"/>
      <c r="BX138" s="31"/>
      <c r="BY138" s="31"/>
      <c r="BZ138" s="31"/>
      <c r="CA138" s="31"/>
      <c r="CB138" s="31"/>
      <c r="CC138" s="31"/>
      <c r="CD138" s="31"/>
      <c r="CE138" s="31"/>
      <c r="CF138" s="31"/>
      <c r="CG138" s="31"/>
      <c r="CH138" s="31"/>
      <c r="CI138" s="31"/>
      <c r="CJ138" s="31"/>
      <c r="CK138" s="31"/>
      <c r="CL138" s="31"/>
      <c r="CM138" s="31"/>
      <c r="CN138" s="31"/>
      <c r="CO138" s="31"/>
      <c r="CP138" s="31"/>
      <c r="CQ138" s="31"/>
      <c r="CR138" s="31"/>
      <c r="CS138" s="31"/>
      <c r="CT138" s="31"/>
      <c r="CU138" s="31"/>
      <c r="CV138" s="31"/>
      <c r="CW138" s="31"/>
      <c r="CX138" s="31"/>
      <c r="CY138" s="31"/>
      <c r="CZ138" s="31"/>
      <c r="DA138" s="31"/>
      <c r="DB138" s="31"/>
      <c r="DC138" s="31"/>
      <c r="DD138" s="31"/>
      <c r="DE138" s="31"/>
      <c r="DF138" s="31"/>
      <c r="DG138" s="31"/>
      <c r="DH138" s="31"/>
      <c r="DI138" s="31"/>
      <c r="DJ138" s="31"/>
      <c r="DK138" s="31"/>
      <c r="DL138" s="31"/>
      <c r="DM138" s="31"/>
      <c r="DN138" s="31"/>
      <c r="DO138" s="31"/>
      <c r="DP138" s="31"/>
      <c r="DQ138" s="31"/>
      <c r="DR138" s="31"/>
      <c r="DS138" s="31"/>
      <c r="DT138" s="31"/>
      <c r="DU138" s="31"/>
      <c r="DV138" s="31"/>
      <c r="DW138" s="31"/>
      <c r="DX138" s="31"/>
      <c r="DY138" s="31"/>
      <c r="DZ138" s="31"/>
      <c r="EA138" s="31"/>
      <c r="EB138" s="31"/>
      <c r="EC138" s="31"/>
      <c r="ED138" s="31"/>
      <c r="EE138" s="31"/>
      <c r="EF138" s="31"/>
      <c r="EG138" s="31"/>
      <c r="EH138" s="31"/>
      <c r="EI138" s="31"/>
      <c r="EJ138" s="31"/>
      <c r="EK138" s="31"/>
      <c r="EL138" s="31"/>
      <c r="EM138" s="31"/>
      <c r="EN138" s="31"/>
      <c r="EO138" s="31"/>
      <c r="EP138" s="31"/>
      <c r="EQ138" s="31"/>
      <c r="ER138" s="31"/>
      <c r="ES138" s="31"/>
      <c r="ET138" s="31"/>
      <c r="EU138" s="31"/>
      <c r="EV138" s="31"/>
      <c r="EW138" s="31"/>
      <c r="EX138" s="31"/>
      <c r="EY138" s="31"/>
      <c r="EZ138" s="31"/>
      <c r="FA138" s="31"/>
      <c r="FB138" s="31"/>
      <c r="FC138" s="31"/>
      <c r="FD138" s="31"/>
      <c r="FE138" s="31"/>
      <c r="FF138" s="31"/>
      <c r="FG138" s="31"/>
      <c r="FH138" s="31"/>
      <c r="FI138" s="31"/>
      <c r="FJ138" s="31"/>
      <c r="FK138" s="31"/>
      <c r="FL138" s="31"/>
      <c r="FM138" s="31"/>
      <c r="FN138" s="31"/>
      <c r="FO138" s="31"/>
      <c r="FP138" s="31"/>
      <c r="FQ138" s="31"/>
      <c r="FR138" s="31"/>
      <c r="FS138" s="31"/>
      <c r="FT138" s="31"/>
      <c r="FU138" s="31"/>
      <c r="FV138" s="31"/>
      <c r="FW138" s="31"/>
      <c r="FX138" s="31"/>
      <c r="FY138" s="31"/>
      <c r="FZ138" s="31"/>
      <c r="GA138" s="31"/>
      <c r="GB138" s="31"/>
      <c r="GC138" s="31"/>
      <c r="GD138" s="31"/>
      <c r="GE138" s="31"/>
      <c r="GF138" s="31"/>
      <c r="GG138" s="31"/>
      <c r="GH138" s="31"/>
      <c r="GI138" s="31"/>
      <c r="GJ138" s="31"/>
      <c r="GK138" s="31"/>
      <c r="GL138" s="31"/>
      <c r="GM138" s="31"/>
      <c r="GN138" s="31"/>
      <c r="GO138" s="31"/>
    </row>
    <row r="139" spans="1:197" ht="45" x14ac:dyDescent="0.25">
      <c r="A139" s="75" t="s">
        <v>89</v>
      </c>
      <c r="B139" s="33">
        <f>'1 уровень'!D314</f>
        <v>0</v>
      </c>
      <c r="C139" s="33">
        <f>'1 уровень'!E314</f>
        <v>0</v>
      </c>
      <c r="D139" s="33">
        <f>'1 уровень'!F314</f>
        <v>0</v>
      </c>
      <c r="E139" s="100">
        <f>'1 уровень'!G314</f>
        <v>0</v>
      </c>
      <c r="F139" s="262">
        <f>'1 уровень'!H314</f>
        <v>0</v>
      </c>
      <c r="G139" s="262">
        <f>'1 уровень'!I314</f>
        <v>0</v>
      </c>
      <c r="H139" s="262">
        <f>'1 уровень'!J314</f>
        <v>0</v>
      </c>
      <c r="I139" s="262">
        <f>'1 уровень'!K314</f>
        <v>0</v>
      </c>
      <c r="J139" s="262">
        <f>'1 уровень'!L314</f>
        <v>0</v>
      </c>
      <c r="K139" s="262">
        <f>'1 уровень'!M314</f>
        <v>0</v>
      </c>
      <c r="L139" s="262">
        <f>'1 уровень'!N314</f>
        <v>0</v>
      </c>
      <c r="M139" s="262">
        <f>'1 уровень'!O314</f>
        <v>0</v>
      </c>
      <c r="N139" s="262">
        <f>'1 уровень'!P314</f>
        <v>0</v>
      </c>
      <c r="O139" s="262">
        <f>'1 уровень'!Q314</f>
        <v>0</v>
      </c>
      <c r="P139" s="262">
        <f>'1 уровень'!R314</f>
        <v>0</v>
      </c>
      <c r="Q139" s="262">
        <f>'1 уровень'!S314</f>
        <v>0</v>
      </c>
      <c r="R139" s="262">
        <f>'1 уровень'!T314</f>
        <v>0</v>
      </c>
      <c r="S139" s="262">
        <f>'1 уровень'!U314</f>
        <v>0</v>
      </c>
      <c r="T139" s="262">
        <f>'1 уровень'!V314</f>
        <v>0</v>
      </c>
      <c r="U139" s="262">
        <f>'1 уровень'!W314</f>
        <v>0</v>
      </c>
      <c r="V139" s="68"/>
      <c r="X139" s="588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  <c r="BG139" s="31"/>
      <c r="BH139" s="31"/>
      <c r="BI139" s="31"/>
      <c r="BJ139" s="31"/>
      <c r="BK139" s="31"/>
      <c r="BL139" s="31"/>
      <c r="BM139" s="31"/>
      <c r="BN139" s="31"/>
      <c r="BO139" s="31"/>
      <c r="BP139" s="31"/>
      <c r="BQ139" s="31"/>
      <c r="BR139" s="31"/>
      <c r="BS139" s="31"/>
      <c r="BT139" s="31"/>
      <c r="BU139" s="31"/>
      <c r="BV139" s="31"/>
      <c r="BW139" s="31"/>
      <c r="BX139" s="31"/>
      <c r="BY139" s="31"/>
      <c r="BZ139" s="31"/>
      <c r="CA139" s="31"/>
      <c r="CB139" s="31"/>
      <c r="CC139" s="31"/>
      <c r="CD139" s="31"/>
      <c r="CE139" s="31"/>
      <c r="CF139" s="31"/>
      <c r="CG139" s="31"/>
      <c r="CH139" s="31"/>
      <c r="CI139" s="31"/>
      <c r="CJ139" s="31"/>
      <c r="CK139" s="31"/>
      <c r="CL139" s="31"/>
      <c r="CM139" s="31"/>
      <c r="CN139" s="31"/>
      <c r="CO139" s="31"/>
      <c r="CP139" s="31"/>
      <c r="CQ139" s="31"/>
      <c r="CR139" s="31"/>
      <c r="CS139" s="31"/>
      <c r="CT139" s="31"/>
      <c r="CU139" s="31"/>
      <c r="CV139" s="31"/>
      <c r="CW139" s="31"/>
      <c r="CX139" s="31"/>
      <c r="CY139" s="31"/>
      <c r="CZ139" s="31"/>
      <c r="DA139" s="31"/>
      <c r="DB139" s="31"/>
      <c r="DC139" s="31"/>
      <c r="DD139" s="31"/>
      <c r="DE139" s="31"/>
      <c r="DF139" s="31"/>
      <c r="DG139" s="31"/>
      <c r="DH139" s="31"/>
      <c r="DI139" s="31"/>
      <c r="DJ139" s="31"/>
      <c r="DK139" s="31"/>
      <c r="DL139" s="31"/>
      <c r="DM139" s="31"/>
      <c r="DN139" s="31"/>
      <c r="DO139" s="31"/>
      <c r="DP139" s="31"/>
      <c r="DQ139" s="31"/>
      <c r="DR139" s="31"/>
      <c r="DS139" s="31"/>
      <c r="DT139" s="31"/>
      <c r="DU139" s="31"/>
      <c r="DV139" s="31"/>
      <c r="DW139" s="31"/>
      <c r="DX139" s="31"/>
      <c r="DY139" s="31"/>
      <c r="DZ139" s="31"/>
      <c r="EA139" s="31"/>
      <c r="EB139" s="31"/>
      <c r="EC139" s="31"/>
      <c r="ED139" s="31"/>
      <c r="EE139" s="31"/>
      <c r="EF139" s="31"/>
      <c r="EG139" s="31"/>
      <c r="EH139" s="31"/>
      <c r="EI139" s="31"/>
      <c r="EJ139" s="31"/>
      <c r="EK139" s="31"/>
      <c r="EL139" s="31"/>
      <c r="EM139" s="31"/>
      <c r="EN139" s="31"/>
      <c r="EO139" s="31"/>
      <c r="EP139" s="31"/>
      <c r="EQ139" s="31"/>
      <c r="ER139" s="31"/>
      <c r="ES139" s="31"/>
      <c r="ET139" s="31"/>
      <c r="EU139" s="31"/>
      <c r="EV139" s="31"/>
      <c r="EW139" s="31"/>
      <c r="EX139" s="31"/>
      <c r="EY139" s="31"/>
      <c r="EZ139" s="31"/>
      <c r="FA139" s="31"/>
      <c r="FB139" s="31"/>
      <c r="FC139" s="31"/>
      <c r="FD139" s="31"/>
      <c r="FE139" s="31"/>
      <c r="FF139" s="31"/>
      <c r="FG139" s="31"/>
      <c r="FH139" s="31"/>
      <c r="FI139" s="31"/>
      <c r="FJ139" s="31"/>
      <c r="FK139" s="31"/>
      <c r="FL139" s="31"/>
      <c r="FM139" s="31"/>
      <c r="FN139" s="31"/>
      <c r="FO139" s="31"/>
      <c r="FP139" s="31"/>
      <c r="FQ139" s="31"/>
      <c r="FR139" s="31"/>
      <c r="FS139" s="31"/>
      <c r="FT139" s="31"/>
      <c r="FU139" s="31"/>
      <c r="FV139" s="31"/>
      <c r="FW139" s="31"/>
      <c r="FX139" s="31"/>
      <c r="FY139" s="31"/>
      <c r="FZ139" s="31"/>
      <c r="GA139" s="31"/>
      <c r="GB139" s="31"/>
      <c r="GC139" s="31"/>
      <c r="GD139" s="31"/>
      <c r="GE139" s="31"/>
      <c r="GF139" s="31"/>
      <c r="GG139" s="31"/>
      <c r="GH139" s="31"/>
      <c r="GI139" s="31"/>
      <c r="GJ139" s="31"/>
      <c r="GK139" s="31"/>
      <c r="GL139" s="31"/>
      <c r="GM139" s="31"/>
      <c r="GN139" s="31"/>
      <c r="GO139" s="31"/>
    </row>
    <row r="140" spans="1:197" ht="60" x14ac:dyDescent="0.25">
      <c r="A140" s="75" t="s">
        <v>45</v>
      </c>
      <c r="B140" s="33">
        <f>'1 уровень'!D315</f>
        <v>2050</v>
      </c>
      <c r="C140" s="33">
        <f>'1 уровень'!E315</f>
        <v>1464</v>
      </c>
      <c r="D140" s="33">
        <f>'1 уровень'!F315</f>
        <v>406</v>
      </c>
      <c r="E140" s="100">
        <f>'1 уровень'!G315</f>
        <v>27.732240437158467</v>
      </c>
      <c r="F140" s="262">
        <f>'1 уровень'!H315</f>
        <v>9596.9334999999992</v>
      </c>
      <c r="G140" s="262">
        <f>'1 уровень'!I315</f>
        <v>9596.9334999999992</v>
      </c>
      <c r="H140" s="262">
        <f>'1 уровень'!J315</f>
        <v>9596.9334999999992</v>
      </c>
      <c r="I140" s="262">
        <f>'1 уровень'!K315</f>
        <v>2399.2333749999998</v>
      </c>
      <c r="J140" s="262">
        <f>'1 уровень'!L315</f>
        <v>2399.2333749999998</v>
      </c>
      <c r="K140" s="262">
        <f>'1 уровень'!M315</f>
        <v>2399.2333749999998</v>
      </c>
      <c r="L140" s="262">
        <f>'1 уровень'!N315</f>
        <v>2399.2333749999998</v>
      </c>
      <c r="M140" s="262">
        <f>'1 уровень'!O315</f>
        <v>2399.2333749999998</v>
      </c>
      <c r="N140" s="262">
        <f>'1 уровень'!P315</f>
        <v>5598.4279999999999</v>
      </c>
      <c r="O140" s="262">
        <f>'1 уровень'!Q315</f>
        <v>5333.0749999999998</v>
      </c>
      <c r="P140" s="262">
        <f>'1 уровень'!R315</f>
        <v>3910.3796874999998</v>
      </c>
      <c r="Q140" s="262">
        <f>'1 уровень'!S315</f>
        <v>761.20693999999992</v>
      </c>
      <c r="R140" s="262">
        <f>'1 уровень'!T315</f>
        <v>-3149.1727474999998</v>
      </c>
      <c r="S140" s="262">
        <f>'1 уровень'!U315</f>
        <v>-49.87856</v>
      </c>
      <c r="T140" s="262">
        <f>'1 уровень'!V315</f>
        <v>711.32837999999992</v>
      </c>
      <c r="U140" s="262">
        <f>'1 уровень'!W315</f>
        <v>19.466317872744931</v>
      </c>
      <c r="V140" s="68"/>
      <c r="X140" s="588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  <c r="BG140" s="31"/>
      <c r="BH140" s="31"/>
      <c r="BI140" s="31"/>
      <c r="BJ140" s="31"/>
      <c r="BK140" s="31"/>
      <c r="BL140" s="31"/>
      <c r="BM140" s="31"/>
      <c r="BN140" s="31"/>
      <c r="BO140" s="31"/>
      <c r="BP140" s="31"/>
      <c r="BQ140" s="31"/>
      <c r="BR140" s="31"/>
      <c r="BS140" s="31"/>
      <c r="BT140" s="31"/>
      <c r="BU140" s="31"/>
      <c r="BV140" s="31"/>
      <c r="BW140" s="31"/>
      <c r="BX140" s="31"/>
      <c r="BY140" s="31"/>
      <c r="BZ140" s="31"/>
      <c r="CA140" s="31"/>
      <c r="CB140" s="31"/>
      <c r="CC140" s="31"/>
      <c r="CD140" s="31"/>
      <c r="CE140" s="31"/>
      <c r="CF140" s="31"/>
      <c r="CG140" s="31"/>
      <c r="CH140" s="31"/>
      <c r="CI140" s="31"/>
      <c r="CJ140" s="31"/>
      <c r="CK140" s="31"/>
      <c r="CL140" s="31"/>
      <c r="CM140" s="31"/>
      <c r="CN140" s="31"/>
      <c r="CO140" s="31"/>
      <c r="CP140" s="31"/>
      <c r="CQ140" s="31"/>
      <c r="CR140" s="31"/>
      <c r="CS140" s="31"/>
      <c r="CT140" s="31"/>
      <c r="CU140" s="31"/>
      <c r="CV140" s="31"/>
      <c r="CW140" s="31"/>
      <c r="CX140" s="31"/>
      <c r="CY140" s="31"/>
      <c r="CZ140" s="31"/>
      <c r="DA140" s="31"/>
      <c r="DB140" s="31"/>
      <c r="DC140" s="31"/>
      <c r="DD140" s="31"/>
      <c r="DE140" s="31"/>
      <c r="DF140" s="31"/>
      <c r="DG140" s="31"/>
      <c r="DH140" s="31"/>
      <c r="DI140" s="31"/>
      <c r="DJ140" s="31"/>
      <c r="DK140" s="31"/>
      <c r="DL140" s="31"/>
      <c r="DM140" s="31"/>
      <c r="DN140" s="31"/>
      <c r="DO140" s="31"/>
      <c r="DP140" s="31"/>
      <c r="DQ140" s="31"/>
      <c r="DR140" s="31"/>
      <c r="DS140" s="31"/>
      <c r="DT140" s="31"/>
      <c r="DU140" s="31"/>
      <c r="DV140" s="31"/>
      <c r="DW140" s="31"/>
      <c r="DX140" s="31"/>
      <c r="DY140" s="31"/>
      <c r="DZ140" s="31"/>
      <c r="EA140" s="31"/>
      <c r="EB140" s="31"/>
      <c r="EC140" s="31"/>
      <c r="ED140" s="31"/>
      <c r="EE140" s="31"/>
      <c r="EF140" s="31"/>
      <c r="EG140" s="31"/>
      <c r="EH140" s="31"/>
      <c r="EI140" s="31"/>
      <c r="EJ140" s="31"/>
      <c r="EK140" s="31"/>
      <c r="EL140" s="31"/>
      <c r="EM140" s="31"/>
      <c r="EN140" s="31"/>
      <c r="EO140" s="31"/>
      <c r="EP140" s="31"/>
      <c r="EQ140" s="31"/>
      <c r="ER140" s="31"/>
      <c r="ES140" s="31"/>
      <c r="ET140" s="31"/>
      <c r="EU140" s="31"/>
      <c r="EV140" s="31"/>
      <c r="EW140" s="31"/>
      <c r="EX140" s="31"/>
      <c r="EY140" s="31"/>
      <c r="EZ140" s="31"/>
      <c r="FA140" s="31"/>
      <c r="FB140" s="31"/>
      <c r="FC140" s="31"/>
      <c r="FD140" s="31"/>
      <c r="FE140" s="31"/>
      <c r="FF140" s="31"/>
      <c r="FG140" s="31"/>
      <c r="FH140" s="31"/>
      <c r="FI140" s="31"/>
      <c r="FJ140" s="31"/>
      <c r="FK140" s="31"/>
      <c r="FL140" s="31"/>
      <c r="FM140" s="31"/>
      <c r="FN140" s="31"/>
      <c r="FO140" s="31"/>
      <c r="FP140" s="31"/>
      <c r="FQ140" s="31"/>
      <c r="FR140" s="31"/>
      <c r="FS140" s="31"/>
      <c r="FT140" s="31"/>
      <c r="FU140" s="31"/>
      <c r="FV140" s="31"/>
      <c r="FW140" s="31"/>
      <c r="FX140" s="31"/>
      <c r="FY140" s="31"/>
      <c r="FZ140" s="31"/>
      <c r="GA140" s="31"/>
      <c r="GB140" s="31"/>
      <c r="GC140" s="31"/>
      <c r="GD140" s="31"/>
      <c r="GE140" s="31"/>
      <c r="GF140" s="31"/>
      <c r="GG140" s="31"/>
      <c r="GH140" s="31"/>
      <c r="GI140" s="31"/>
      <c r="GJ140" s="31"/>
      <c r="GK140" s="31"/>
      <c r="GL140" s="31"/>
      <c r="GM140" s="31"/>
      <c r="GN140" s="31"/>
      <c r="GO140" s="31"/>
    </row>
    <row r="141" spans="1:197" ht="45" x14ac:dyDescent="0.25">
      <c r="A141" s="75" t="s">
        <v>63</v>
      </c>
      <c r="B141" s="33">
        <f>'1 уровень'!D316</f>
        <v>529</v>
      </c>
      <c r="C141" s="33">
        <f>'1 уровень'!E316</f>
        <v>378</v>
      </c>
      <c r="D141" s="33">
        <f>'1 уровень'!F316</f>
        <v>289</v>
      </c>
      <c r="E141" s="100">
        <f>'1 уровень'!G316</f>
        <v>76.455026455026456</v>
      </c>
      <c r="F141" s="262">
        <f>'1 уровень'!H316</f>
        <v>1243.84512</v>
      </c>
      <c r="G141" s="262">
        <f>'1 уровень'!I316</f>
        <v>1243.84512</v>
      </c>
      <c r="H141" s="262">
        <f>'1 уровень'!J316</f>
        <v>1243.84512</v>
      </c>
      <c r="I141" s="262">
        <f>'1 уровень'!K316</f>
        <v>310.96127999999999</v>
      </c>
      <c r="J141" s="262">
        <f>'1 уровень'!L316</f>
        <v>310.96127999999999</v>
      </c>
      <c r="K141" s="262">
        <f>'1 уровень'!M316</f>
        <v>310.96127999999999</v>
      </c>
      <c r="L141" s="262">
        <f>'1 уровень'!N316</f>
        <v>310.96127999999999</v>
      </c>
      <c r="M141" s="262">
        <f>'1 уровень'!O316</f>
        <v>310.96127999999999</v>
      </c>
      <c r="N141" s="262">
        <f>'1 уровень'!P316</f>
        <v>725.1407999999999</v>
      </c>
      <c r="O141" s="262">
        <f>'1 уровень'!Q316</f>
        <v>691.17024000000004</v>
      </c>
      <c r="P141" s="262">
        <f>'1 уровень'!R316</f>
        <v>506.72751999999997</v>
      </c>
      <c r="Q141" s="262">
        <f>'1 уровень'!S316</f>
        <v>303.22372999999999</v>
      </c>
      <c r="R141" s="262">
        <f>'1 уровень'!T316</f>
        <v>-203.50378999999998</v>
      </c>
      <c r="S141" s="262">
        <f>'1 уровень'!U316</f>
        <v>0</v>
      </c>
      <c r="T141" s="262">
        <f>'1 уровень'!V316</f>
        <v>303.22372999999999</v>
      </c>
      <c r="U141" s="262">
        <f>'1 уровень'!W316</f>
        <v>59.839601764672267</v>
      </c>
      <c r="V141" s="68"/>
      <c r="X141" s="588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  <c r="BG141" s="31"/>
      <c r="BH141" s="31"/>
      <c r="BI141" s="31"/>
      <c r="BJ141" s="31"/>
      <c r="BK141" s="31"/>
      <c r="BL141" s="31"/>
      <c r="BM141" s="31"/>
      <c r="BN141" s="31"/>
      <c r="BO141" s="31"/>
      <c r="BP141" s="31"/>
      <c r="BQ141" s="31"/>
      <c r="BR141" s="31"/>
      <c r="BS141" s="31"/>
      <c r="BT141" s="31"/>
      <c r="BU141" s="31"/>
      <c r="BV141" s="31"/>
      <c r="BW141" s="31"/>
      <c r="BX141" s="31"/>
      <c r="BY141" s="31"/>
      <c r="BZ141" s="31"/>
      <c r="CA141" s="31"/>
      <c r="CB141" s="31"/>
      <c r="CC141" s="31"/>
      <c r="CD141" s="31"/>
      <c r="CE141" s="31"/>
      <c r="CF141" s="31"/>
      <c r="CG141" s="31"/>
      <c r="CH141" s="31"/>
      <c r="CI141" s="31"/>
      <c r="CJ141" s="31"/>
      <c r="CK141" s="31"/>
      <c r="CL141" s="31"/>
      <c r="CM141" s="31"/>
      <c r="CN141" s="31"/>
      <c r="CO141" s="31"/>
      <c r="CP141" s="31"/>
      <c r="CQ141" s="31"/>
      <c r="CR141" s="31"/>
      <c r="CS141" s="31"/>
      <c r="CT141" s="31"/>
      <c r="CU141" s="31"/>
      <c r="CV141" s="31"/>
      <c r="CW141" s="31"/>
      <c r="CX141" s="31"/>
      <c r="CY141" s="31"/>
      <c r="CZ141" s="31"/>
      <c r="DA141" s="31"/>
      <c r="DB141" s="31"/>
      <c r="DC141" s="31"/>
      <c r="DD141" s="31"/>
      <c r="DE141" s="31"/>
      <c r="DF141" s="31"/>
      <c r="DG141" s="31"/>
      <c r="DH141" s="31"/>
      <c r="DI141" s="31"/>
      <c r="DJ141" s="31"/>
      <c r="DK141" s="31"/>
      <c r="DL141" s="31"/>
      <c r="DM141" s="31"/>
      <c r="DN141" s="31"/>
      <c r="DO141" s="31"/>
      <c r="DP141" s="31"/>
      <c r="DQ141" s="31"/>
      <c r="DR141" s="31"/>
      <c r="DS141" s="31"/>
      <c r="DT141" s="31"/>
      <c r="DU141" s="31"/>
      <c r="DV141" s="31"/>
      <c r="DW141" s="31"/>
      <c r="DX141" s="31"/>
      <c r="DY141" s="31"/>
      <c r="DZ141" s="31"/>
      <c r="EA141" s="31"/>
      <c r="EB141" s="31"/>
      <c r="EC141" s="31"/>
      <c r="ED141" s="31"/>
      <c r="EE141" s="31"/>
      <c r="EF141" s="31"/>
      <c r="EG141" s="31"/>
      <c r="EH141" s="31"/>
      <c r="EI141" s="31"/>
      <c r="EJ141" s="31"/>
      <c r="EK141" s="31"/>
      <c r="EL141" s="31"/>
      <c r="EM141" s="31"/>
      <c r="EN141" s="31"/>
      <c r="EO141" s="31"/>
      <c r="EP141" s="31"/>
      <c r="EQ141" s="31"/>
      <c r="ER141" s="31"/>
      <c r="ES141" s="31"/>
      <c r="ET141" s="31"/>
      <c r="EU141" s="31"/>
      <c r="EV141" s="31"/>
      <c r="EW141" s="31"/>
      <c r="EX141" s="31"/>
      <c r="EY141" s="31"/>
      <c r="EZ141" s="31"/>
      <c r="FA141" s="31"/>
      <c r="FB141" s="31"/>
      <c r="FC141" s="31"/>
      <c r="FD141" s="31"/>
      <c r="FE141" s="31"/>
      <c r="FF141" s="31"/>
      <c r="FG141" s="31"/>
      <c r="FH141" s="31"/>
      <c r="FI141" s="31"/>
      <c r="FJ141" s="31"/>
      <c r="FK141" s="31"/>
      <c r="FL141" s="31"/>
      <c r="FM141" s="31"/>
      <c r="FN141" s="31"/>
      <c r="FO141" s="31"/>
      <c r="FP141" s="31"/>
      <c r="FQ141" s="31"/>
      <c r="FR141" s="31"/>
      <c r="FS141" s="31"/>
      <c r="FT141" s="31"/>
      <c r="FU141" s="31"/>
      <c r="FV141" s="31"/>
      <c r="FW141" s="31"/>
      <c r="FX141" s="31"/>
      <c r="FY141" s="31"/>
      <c r="FZ141" s="31"/>
      <c r="GA141" s="31"/>
      <c r="GB141" s="31"/>
      <c r="GC141" s="31"/>
      <c r="GD141" s="31"/>
      <c r="GE141" s="31"/>
      <c r="GF141" s="31"/>
      <c r="GG141" s="31"/>
      <c r="GH141" s="31"/>
      <c r="GI141" s="31"/>
      <c r="GJ141" s="31"/>
      <c r="GK141" s="31"/>
      <c r="GL141" s="31"/>
      <c r="GM141" s="31"/>
      <c r="GN141" s="31"/>
      <c r="GO141" s="31"/>
    </row>
    <row r="142" spans="1:197" ht="15.75" thickBot="1" x14ac:dyDescent="0.3">
      <c r="A142" s="72" t="s">
        <v>60</v>
      </c>
      <c r="B142" s="33">
        <f>'1 уровень'!D317</f>
        <v>0</v>
      </c>
      <c r="C142" s="33">
        <f>'1 уровень'!E317</f>
        <v>0</v>
      </c>
      <c r="D142" s="33">
        <f>'1 уровень'!F317</f>
        <v>0</v>
      </c>
      <c r="E142" s="100">
        <f>'1 уровень'!G317</f>
        <v>0</v>
      </c>
      <c r="F142" s="262">
        <f>'1 уровень'!H317</f>
        <v>20335.934789999999</v>
      </c>
      <c r="G142" s="262">
        <f>'1 уровень'!I317</f>
        <v>20335.934789999999</v>
      </c>
      <c r="H142" s="262">
        <f>'1 уровень'!J317</f>
        <v>20335.934789999999</v>
      </c>
      <c r="I142" s="262">
        <f>'1 уровень'!K317</f>
        <v>5083.9836974999998</v>
      </c>
      <c r="J142" s="262">
        <f>'1 уровень'!L317</f>
        <v>5083.9836974999998</v>
      </c>
      <c r="K142" s="262">
        <f>'1 уровень'!M317</f>
        <v>5083.9836974999998</v>
      </c>
      <c r="L142" s="262">
        <f>'1 уровень'!N317</f>
        <v>5083.9836974999998</v>
      </c>
      <c r="M142" s="262">
        <f>'1 уровень'!O317</f>
        <v>5083.9836974999998</v>
      </c>
      <c r="N142" s="262">
        <f>'1 уровень'!P317</f>
        <v>11862.628669999998</v>
      </c>
      <c r="O142" s="262">
        <f>'1 уровень'!Q317</f>
        <v>11298.16546</v>
      </c>
      <c r="P142" s="262">
        <f>'1 уровень'!R317</f>
        <v>8285.1517804166651</v>
      </c>
      <c r="Q142" s="262">
        <f>'1 уровень'!S317</f>
        <v>4919.8866800000005</v>
      </c>
      <c r="R142" s="262">
        <f>'1 уровень'!T317</f>
        <v>-3365.2651004166655</v>
      </c>
      <c r="S142" s="262">
        <f>'1 уровень'!U317</f>
        <v>-138.37002000000001</v>
      </c>
      <c r="T142" s="262">
        <f>'1 уровень'!V317</f>
        <v>4781.5166600000002</v>
      </c>
      <c r="U142" s="262">
        <f>'1 уровень'!W317</f>
        <v>59.381974046980901</v>
      </c>
      <c r="V142" s="68"/>
      <c r="X142" s="588"/>
      <c r="Y142" s="31"/>
      <c r="Z142" s="31"/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  <c r="BG142" s="31"/>
      <c r="BH142" s="31"/>
      <c r="BI142" s="31"/>
      <c r="BJ142" s="31"/>
      <c r="BK142" s="31"/>
      <c r="BL142" s="31"/>
      <c r="BM142" s="31"/>
      <c r="BN142" s="31"/>
      <c r="BO142" s="31"/>
      <c r="BP142" s="31"/>
      <c r="BQ142" s="31"/>
      <c r="BR142" s="31"/>
      <c r="BS142" s="31"/>
      <c r="BT142" s="31"/>
      <c r="BU142" s="31"/>
      <c r="BV142" s="31"/>
      <c r="BW142" s="31"/>
      <c r="BX142" s="31"/>
      <c r="BY142" s="31"/>
      <c r="BZ142" s="31"/>
      <c r="CA142" s="31"/>
      <c r="CB142" s="31"/>
      <c r="CC142" s="31"/>
      <c r="CD142" s="31"/>
      <c r="CE142" s="31"/>
      <c r="CF142" s="31"/>
      <c r="CG142" s="31"/>
      <c r="CH142" s="31"/>
      <c r="CI142" s="31"/>
      <c r="CJ142" s="31"/>
      <c r="CK142" s="31"/>
      <c r="CL142" s="31"/>
      <c r="CM142" s="31"/>
      <c r="CN142" s="31"/>
      <c r="CO142" s="31"/>
      <c r="CP142" s="31"/>
      <c r="CQ142" s="31"/>
      <c r="CR142" s="31"/>
      <c r="CS142" s="31"/>
      <c r="CT142" s="31"/>
      <c r="CU142" s="31"/>
      <c r="CV142" s="31"/>
      <c r="CW142" s="31"/>
      <c r="CX142" s="31"/>
      <c r="CY142" s="31"/>
      <c r="CZ142" s="31"/>
      <c r="DA142" s="31"/>
      <c r="DB142" s="31"/>
      <c r="DC142" s="31"/>
      <c r="DD142" s="31"/>
      <c r="DE142" s="31"/>
      <c r="DF142" s="31"/>
      <c r="DG142" s="31"/>
      <c r="DH142" s="31"/>
      <c r="DI142" s="31"/>
      <c r="DJ142" s="31"/>
      <c r="DK142" s="31"/>
      <c r="DL142" s="31"/>
      <c r="DM142" s="31"/>
      <c r="DN142" s="31"/>
      <c r="DO142" s="31"/>
      <c r="DP142" s="31"/>
      <c r="DQ142" s="31"/>
      <c r="DR142" s="31"/>
      <c r="DS142" s="31"/>
      <c r="DT142" s="31"/>
      <c r="DU142" s="31"/>
      <c r="DV142" s="31"/>
      <c r="DW142" s="31"/>
      <c r="DX142" s="31"/>
      <c r="DY142" s="31"/>
      <c r="DZ142" s="31"/>
      <c r="EA142" s="31"/>
      <c r="EB142" s="31"/>
      <c r="EC142" s="31"/>
      <c r="ED142" s="31"/>
      <c r="EE142" s="31"/>
      <c r="EF142" s="31"/>
      <c r="EG142" s="31"/>
      <c r="EH142" s="31"/>
      <c r="EI142" s="31"/>
      <c r="EJ142" s="31"/>
      <c r="EK142" s="31"/>
      <c r="EL142" s="31"/>
      <c r="EM142" s="31"/>
      <c r="EN142" s="31"/>
      <c r="EO142" s="31"/>
      <c r="EP142" s="31"/>
      <c r="EQ142" s="31"/>
      <c r="ER142" s="31"/>
      <c r="ES142" s="31"/>
      <c r="ET142" s="31"/>
      <c r="EU142" s="31"/>
      <c r="EV142" s="31"/>
      <c r="EW142" s="31"/>
      <c r="EX142" s="31"/>
      <c r="EY142" s="31"/>
      <c r="EZ142" s="31"/>
      <c r="FA142" s="31"/>
      <c r="FB142" s="31"/>
      <c r="FC142" s="31"/>
      <c r="FD142" s="31"/>
      <c r="FE142" s="31"/>
      <c r="FF142" s="31"/>
      <c r="FG142" s="31"/>
      <c r="FH142" s="31"/>
      <c r="FI142" s="31"/>
      <c r="FJ142" s="31"/>
      <c r="FK142" s="31"/>
      <c r="FL142" s="31"/>
      <c r="FM142" s="31"/>
      <c r="FN142" s="31"/>
      <c r="FO142" s="31"/>
      <c r="FP142" s="31"/>
      <c r="FQ142" s="31"/>
      <c r="FR142" s="31"/>
      <c r="FS142" s="31"/>
      <c r="FT142" s="31"/>
      <c r="FU142" s="31"/>
      <c r="FV142" s="31"/>
      <c r="FW142" s="31"/>
      <c r="FX142" s="31"/>
      <c r="FY142" s="31"/>
      <c r="FZ142" s="31"/>
      <c r="GA142" s="31"/>
      <c r="GB142" s="31"/>
      <c r="GC142" s="31"/>
      <c r="GD142" s="31"/>
      <c r="GE142" s="31"/>
      <c r="GF142" s="31"/>
      <c r="GG142" s="31"/>
      <c r="GH142" s="31"/>
      <c r="GI142" s="31"/>
      <c r="GJ142" s="31"/>
      <c r="GK142" s="31"/>
      <c r="GL142" s="31"/>
      <c r="GM142" s="31"/>
      <c r="GN142" s="31"/>
      <c r="GO142" s="31"/>
    </row>
    <row r="143" spans="1:197" x14ac:dyDescent="0.25">
      <c r="A143" s="64" t="s">
        <v>25</v>
      </c>
      <c r="B143" s="65"/>
      <c r="C143" s="65"/>
      <c r="D143" s="65"/>
      <c r="E143" s="103"/>
      <c r="F143" s="260"/>
      <c r="G143" s="260"/>
      <c r="H143" s="260"/>
      <c r="I143" s="260"/>
      <c r="J143" s="260"/>
      <c r="K143" s="260"/>
      <c r="L143" s="260"/>
      <c r="M143" s="260"/>
      <c r="N143" s="260"/>
      <c r="O143" s="260"/>
      <c r="P143" s="260"/>
      <c r="Q143" s="260"/>
      <c r="R143" s="260"/>
      <c r="S143" s="260"/>
      <c r="T143" s="260"/>
      <c r="U143" s="260"/>
      <c r="V143" s="68"/>
      <c r="X143" s="588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  <c r="BG143" s="31"/>
      <c r="BH143" s="31"/>
      <c r="BI143" s="31"/>
      <c r="BJ143" s="31"/>
      <c r="BK143" s="31"/>
      <c r="BL143" s="31"/>
      <c r="BM143" s="31"/>
      <c r="BN143" s="31"/>
      <c r="BO143" s="31"/>
      <c r="BP143" s="31"/>
      <c r="BQ143" s="31"/>
      <c r="BR143" s="31"/>
      <c r="BS143" s="31"/>
      <c r="BT143" s="31"/>
      <c r="BU143" s="31"/>
      <c r="BV143" s="31"/>
      <c r="BW143" s="31"/>
      <c r="BX143" s="31"/>
      <c r="BY143" s="31"/>
      <c r="BZ143" s="31"/>
      <c r="CA143" s="31"/>
      <c r="CB143" s="31"/>
      <c r="CC143" s="31"/>
      <c r="CD143" s="31"/>
      <c r="CE143" s="31"/>
      <c r="CF143" s="31"/>
      <c r="CG143" s="31"/>
      <c r="CH143" s="31"/>
      <c r="CI143" s="31"/>
      <c r="CJ143" s="31"/>
      <c r="CK143" s="31"/>
      <c r="CL143" s="31"/>
      <c r="CM143" s="31"/>
      <c r="CN143" s="31"/>
      <c r="CO143" s="31"/>
      <c r="CP143" s="31"/>
      <c r="CQ143" s="31"/>
      <c r="CR143" s="31"/>
      <c r="CS143" s="31"/>
      <c r="CT143" s="31"/>
      <c r="CU143" s="31"/>
      <c r="CV143" s="31"/>
      <c r="CW143" s="31"/>
      <c r="CX143" s="31"/>
      <c r="CY143" s="31"/>
      <c r="CZ143" s="31"/>
      <c r="DA143" s="31"/>
      <c r="DB143" s="31"/>
      <c r="DC143" s="31"/>
      <c r="DD143" s="31"/>
      <c r="DE143" s="31"/>
      <c r="DF143" s="31"/>
      <c r="DG143" s="31"/>
      <c r="DH143" s="31"/>
      <c r="DI143" s="31"/>
      <c r="DJ143" s="31"/>
      <c r="DK143" s="31"/>
      <c r="DL143" s="31"/>
      <c r="DM143" s="31"/>
      <c r="DN143" s="31"/>
      <c r="DO143" s="31"/>
      <c r="DP143" s="31"/>
      <c r="DQ143" s="31"/>
      <c r="DR143" s="31"/>
      <c r="DS143" s="31"/>
      <c r="DT143" s="31"/>
      <c r="DU143" s="31"/>
      <c r="DV143" s="31"/>
      <c r="DW143" s="31"/>
      <c r="DX143" s="31"/>
      <c r="DY143" s="31"/>
      <c r="DZ143" s="31"/>
      <c r="EA143" s="31"/>
      <c r="EB143" s="31"/>
      <c r="EC143" s="31"/>
      <c r="ED143" s="31"/>
      <c r="EE143" s="31"/>
      <c r="EF143" s="31"/>
      <c r="EG143" s="31"/>
      <c r="EH143" s="31"/>
      <c r="EI143" s="31"/>
      <c r="EJ143" s="31"/>
      <c r="EK143" s="31"/>
      <c r="EL143" s="31"/>
      <c r="EM143" s="31"/>
      <c r="EN143" s="31"/>
      <c r="EO143" s="31"/>
      <c r="EP143" s="31"/>
      <c r="EQ143" s="31"/>
      <c r="ER143" s="31"/>
      <c r="ES143" s="31"/>
      <c r="ET143" s="31"/>
      <c r="EU143" s="31"/>
      <c r="EV143" s="31"/>
      <c r="EW143" s="31"/>
      <c r="EX143" s="31"/>
      <c r="EY143" s="31"/>
      <c r="EZ143" s="31"/>
      <c r="FA143" s="31"/>
      <c r="FB143" s="31"/>
      <c r="FC143" s="31"/>
      <c r="FD143" s="31"/>
      <c r="FE143" s="31"/>
      <c r="FF143" s="31"/>
      <c r="FG143" s="31"/>
      <c r="FH143" s="31"/>
      <c r="FI143" s="31"/>
      <c r="FJ143" s="31"/>
      <c r="FK143" s="31"/>
      <c r="FL143" s="31"/>
      <c r="FM143" s="31"/>
      <c r="FN143" s="31"/>
      <c r="FO143" s="31"/>
      <c r="FP143" s="31"/>
      <c r="FQ143" s="31"/>
      <c r="FR143" s="31"/>
      <c r="FS143" s="31"/>
      <c r="FT143" s="31"/>
      <c r="FU143" s="31"/>
      <c r="FV143" s="31"/>
      <c r="FW143" s="31"/>
      <c r="FX143" s="31"/>
      <c r="FY143" s="31"/>
      <c r="FZ143" s="31"/>
      <c r="GA143" s="31"/>
      <c r="GB143" s="31"/>
      <c r="GC143" s="31"/>
      <c r="GD143" s="31"/>
      <c r="GE143" s="31"/>
      <c r="GF143" s="31"/>
      <c r="GG143" s="31"/>
      <c r="GH143" s="31"/>
      <c r="GI143" s="31"/>
      <c r="GJ143" s="31"/>
      <c r="GK143" s="31"/>
      <c r="GL143" s="31"/>
      <c r="GM143" s="31"/>
      <c r="GN143" s="31"/>
      <c r="GO143" s="31"/>
    </row>
    <row r="144" spans="1:197" ht="30" x14ac:dyDescent="0.25">
      <c r="A144" s="207" t="s">
        <v>74</v>
      </c>
      <c r="B144" s="205">
        <f>'2 уровень'!C229</f>
        <v>2914</v>
      </c>
      <c r="C144" s="205">
        <f>'2 уровень'!D229</f>
        <v>2082</v>
      </c>
      <c r="D144" s="205">
        <f>'2 уровень'!E229</f>
        <v>2696</v>
      </c>
      <c r="E144" s="206">
        <f>'2 уровень'!F229</f>
        <v>129.49087415946207</v>
      </c>
      <c r="F144" s="261">
        <f>'2 уровень'!G229</f>
        <v>16930.275239999999</v>
      </c>
      <c r="G144" s="261">
        <f>'2 уровень'!H229</f>
        <v>16930.275239999999</v>
      </c>
      <c r="H144" s="261">
        <f>'2 уровень'!I229</f>
        <v>16930.275239999999</v>
      </c>
      <c r="I144" s="261">
        <f>'2 уровень'!J229</f>
        <v>4232.5688099999998</v>
      </c>
      <c r="J144" s="261">
        <f>'2 уровень'!K229</f>
        <v>4232.5688099999998</v>
      </c>
      <c r="K144" s="261">
        <f>'2 уровень'!L229</f>
        <v>4232.5688099999998</v>
      </c>
      <c r="L144" s="261">
        <f>'2 уровень'!M229</f>
        <v>4232.5688099999998</v>
      </c>
      <c r="M144" s="261">
        <f>'2 уровень'!N229</f>
        <v>4232.5688099999998</v>
      </c>
      <c r="N144" s="261">
        <f>'2 уровень'!O229</f>
        <v>9875.9938900000016</v>
      </c>
      <c r="O144" s="261">
        <f>'2 уровень'!P229</f>
        <v>9411.8964099999994</v>
      </c>
      <c r="P144" s="261">
        <f>'2 уровень'!Q229</f>
        <v>6899.5821900000001</v>
      </c>
      <c r="Q144" s="261">
        <f>'2 уровень'!R229</f>
        <v>7988.1160000000009</v>
      </c>
      <c r="R144" s="261">
        <f>'2 уровень'!S229</f>
        <v>1088.5338100000008</v>
      </c>
      <c r="S144" s="261">
        <f>'2 уровень'!T229</f>
        <v>-144.37539000000001</v>
      </c>
      <c r="T144" s="261">
        <f>'2 уровень'!U229</f>
        <v>7843.7406100000007</v>
      </c>
      <c r="U144" s="261">
        <f>'2 уровень'!V229</f>
        <v>115.77680763884052</v>
      </c>
      <c r="V144" s="68"/>
      <c r="X144" s="588"/>
      <c r="Y144" s="31"/>
      <c r="Z144" s="31"/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  <c r="BG144" s="31"/>
      <c r="BH144" s="31"/>
      <c r="BI144" s="31"/>
      <c r="BJ144" s="31"/>
      <c r="BK144" s="31"/>
      <c r="BL144" s="31"/>
      <c r="BM144" s="31"/>
      <c r="BN144" s="31"/>
      <c r="BO144" s="31"/>
      <c r="BP144" s="31"/>
      <c r="BQ144" s="31"/>
      <c r="BR144" s="31"/>
      <c r="BS144" s="31"/>
      <c r="BT144" s="31"/>
      <c r="BU144" s="31"/>
      <c r="BV144" s="31"/>
      <c r="BW144" s="31"/>
      <c r="BX144" s="31"/>
      <c r="BY144" s="31"/>
      <c r="BZ144" s="31"/>
      <c r="CA144" s="31"/>
      <c r="CB144" s="31"/>
      <c r="CC144" s="31"/>
      <c r="CD144" s="31"/>
      <c r="CE144" s="31"/>
      <c r="CF144" s="31"/>
      <c r="CG144" s="31"/>
      <c r="CH144" s="31"/>
      <c r="CI144" s="31"/>
      <c r="CJ144" s="31"/>
      <c r="CK144" s="31"/>
      <c r="CL144" s="31"/>
      <c r="CM144" s="31"/>
      <c r="CN144" s="31"/>
      <c r="CO144" s="31"/>
      <c r="CP144" s="31"/>
      <c r="CQ144" s="31"/>
      <c r="CR144" s="31"/>
      <c r="CS144" s="31"/>
      <c r="CT144" s="31"/>
      <c r="CU144" s="31"/>
      <c r="CV144" s="31"/>
      <c r="CW144" s="31"/>
      <c r="CX144" s="31"/>
      <c r="CY144" s="31"/>
      <c r="CZ144" s="31"/>
      <c r="DA144" s="31"/>
      <c r="DB144" s="31"/>
      <c r="DC144" s="31"/>
      <c r="DD144" s="31"/>
      <c r="DE144" s="31"/>
      <c r="DF144" s="31"/>
      <c r="DG144" s="31"/>
      <c r="DH144" s="31"/>
      <c r="DI144" s="31"/>
      <c r="DJ144" s="31"/>
      <c r="DK144" s="31"/>
      <c r="DL144" s="31"/>
      <c r="DM144" s="31"/>
      <c r="DN144" s="31"/>
      <c r="DO144" s="31"/>
      <c r="DP144" s="31"/>
      <c r="DQ144" s="31"/>
      <c r="DR144" s="31"/>
      <c r="DS144" s="31"/>
      <c r="DT144" s="31"/>
      <c r="DU144" s="31"/>
      <c r="DV144" s="31"/>
      <c r="DW144" s="31"/>
      <c r="DX144" s="31"/>
      <c r="DY144" s="31"/>
      <c r="DZ144" s="31"/>
      <c r="EA144" s="31"/>
      <c r="EB144" s="31"/>
      <c r="EC144" s="31"/>
      <c r="ED144" s="31"/>
      <c r="EE144" s="31"/>
      <c r="EF144" s="31"/>
      <c r="EG144" s="31"/>
      <c r="EH144" s="31"/>
      <c r="EI144" s="31"/>
      <c r="EJ144" s="31"/>
      <c r="EK144" s="31"/>
      <c r="EL144" s="31"/>
      <c r="EM144" s="31"/>
      <c r="EN144" s="31"/>
      <c r="EO144" s="31"/>
      <c r="EP144" s="31"/>
      <c r="EQ144" s="31"/>
      <c r="ER144" s="31"/>
      <c r="ES144" s="31"/>
      <c r="ET144" s="31"/>
      <c r="EU144" s="31"/>
      <c r="EV144" s="31"/>
      <c r="EW144" s="31"/>
      <c r="EX144" s="31"/>
      <c r="EY144" s="31"/>
      <c r="EZ144" s="31"/>
      <c r="FA144" s="31"/>
      <c r="FB144" s="31"/>
      <c r="FC144" s="31"/>
      <c r="FD144" s="31"/>
      <c r="FE144" s="31"/>
      <c r="FF144" s="31"/>
      <c r="FG144" s="31"/>
      <c r="FH144" s="31"/>
      <c r="FI144" s="31"/>
      <c r="FJ144" s="31"/>
      <c r="FK144" s="31"/>
      <c r="FL144" s="31"/>
      <c r="FM144" s="31"/>
      <c r="FN144" s="31"/>
      <c r="FO144" s="31"/>
      <c r="FP144" s="31"/>
      <c r="FQ144" s="31"/>
      <c r="FR144" s="31"/>
      <c r="FS144" s="31"/>
      <c r="FT144" s="31"/>
      <c r="FU144" s="31"/>
      <c r="FV144" s="31"/>
      <c r="FW144" s="31"/>
      <c r="FX144" s="31"/>
      <c r="FY144" s="31"/>
      <c r="FZ144" s="31"/>
      <c r="GA144" s="31"/>
      <c r="GB144" s="31"/>
      <c r="GC144" s="31"/>
      <c r="GD144" s="31"/>
      <c r="GE144" s="31"/>
      <c r="GF144" s="31"/>
      <c r="GG144" s="31"/>
      <c r="GH144" s="31"/>
      <c r="GI144" s="31"/>
      <c r="GJ144" s="31"/>
      <c r="GK144" s="31"/>
      <c r="GL144" s="31"/>
      <c r="GM144" s="31"/>
      <c r="GN144" s="31"/>
      <c r="GO144" s="31"/>
    </row>
    <row r="145" spans="1:197" ht="30" x14ac:dyDescent="0.25">
      <c r="A145" s="75" t="s">
        <v>43</v>
      </c>
      <c r="B145" s="144">
        <f>'2 уровень'!C230</f>
        <v>2167</v>
      </c>
      <c r="C145" s="144">
        <f>'2 уровень'!D230</f>
        <v>1548</v>
      </c>
      <c r="D145" s="33">
        <f>'2 уровень'!E230</f>
        <v>1675</v>
      </c>
      <c r="E145" s="145">
        <f>'2 уровень'!F230</f>
        <v>108.20413436692506</v>
      </c>
      <c r="F145" s="263">
        <f>'2 уровень'!G230</f>
        <v>13377</v>
      </c>
      <c r="G145" s="263">
        <f>'2 уровень'!H230</f>
        <v>13377</v>
      </c>
      <c r="H145" s="263">
        <f>'2 уровень'!I230</f>
        <v>13377</v>
      </c>
      <c r="I145" s="263">
        <f>'2 уровень'!J230</f>
        <v>3344.25</v>
      </c>
      <c r="J145" s="263">
        <f>'2 уровень'!K230</f>
        <v>3344.25</v>
      </c>
      <c r="K145" s="263">
        <f>'2 уровень'!L230</f>
        <v>3344.25</v>
      </c>
      <c r="L145" s="263">
        <f>'2 уровень'!M230</f>
        <v>3344.25</v>
      </c>
      <c r="M145" s="263">
        <f>'2 уровень'!N230</f>
        <v>3344.25</v>
      </c>
      <c r="N145" s="263">
        <f>'2 уровень'!O230</f>
        <v>7797.1584199999998</v>
      </c>
      <c r="O145" s="263">
        <f>'2 уровень'!P230</f>
        <v>7426.7184200000002</v>
      </c>
      <c r="P145" s="263">
        <f>'2 уровень'!Q230</f>
        <v>5447.2242100000003</v>
      </c>
      <c r="Q145" s="262">
        <f>'2 уровень'!R230</f>
        <v>5801.4796100000012</v>
      </c>
      <c r="R145" s="262">
        <f>'2 уровень'!S230</f>
        <v>354.25540000000092</v>
      </c>
      <c r="S145" s="262">
        <f>'2 уровень'!T230</f>
        <v>-104.48634</v>
      </c>
      <c r="T145" s="262">
        <f>'2 уровень'!U230</f>
        <v>5696.9932700000008</v>
      </c>
      <c r="U145" s="263">
        <f>'2 уровень'!V230</f>
        <v>106.50341139528751</v>
      </c>
      <c r="V145" s="68"/>
      <c r="X145" s="588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  <c r="BG145" s="31"/>
      <c r="BH145" s="31"/>
      <c r="BI145" s="31"/>
      <c r="BJ145" s="31"/>
      <c r="BK145" s="31"/>
      <c r="BL145" s="31"/>
      <c r="BM145" s="31"/>
      <c r="BN145" s="31"/>
      <c r="BO145" s="31"/>
      <c r="BP145" s="31"/>
      <c r="BQ145" s="31"/>
      <c r="BR145" s="31"/>
      <c r="BS145" s="31"/>
      <c r="BT145" s="31"/>
      <c r="BU145" s="31"/>
      <c r="BV145" s="31"/>
      <c r="BW145" s="31"/>
      <c r="BX145" s="31"/>
      <c r="BY145" s="31"/>
      <c r="BZ145" s="31"/>
      <c r="CA145" s="31"/>
      <c r="CB145" s="31"/>
      <c r="CC145" s="31"/>
      <c r="CD145" s="31"/>
      <c r="CE145" s="31"/>
      <c r="CF145" s="31"/>
      <c r="CG145" s="31"/>
      <c r="CH145" s="31"/>
      <c r="CI145" s="31"/>
      <c r="CJ145" s="31"/>
      <c r="CK145" s="31"/>
      <c r="CL145" s="31"/>
      <c r="CM145" s="31"/>
      <c r="CN145" s="31"/>
      <c r="CO145" s="31"/>
      <c r="CP145" s="31"/>
      <c r="CQ145" s="31"/>
      <c r="CR145" s="31"/>
      <c r="CS145" s="31"/>
      <c r="CT145" s="31"/>
      <c r="CU145" s="31"/>
      <c r="CV145" s="31"/>
      <c r="CW145" s="31"/>
      <c r="CX145" s="31"/>
      <c r="CY145" s="31"/>
      <c r="CZ145" s="31"/>
      <c r="DA145" s="31"/>
      <c r="DB145" s="31"/>
      <c r="DC145" s="31"/>
      <c r="DD145" s="31"/>
      <c r="DE145" s="31"/>
      <c r="DF145" s="31"/>
      <c r="DG145" s="31"/>
      <c r="DH145" s="31"/>
      <c r="DI145" s="31"/>
      <c r="DJ145" s="31"/>
      <c r="DK145" s="31"/>
      <c r="DL145" s="31"/>
      <c r="DM145" s="31"/>
      <c r="DN145" s="31"/>
      <c r="DO145" s="31"/>
      <c r="DP145" s="31"/>
      <c r="DQ145" s="31"/>
      <c r="DR145" s="31"/>
      <c r="DS145" s="31"/>
      <c r="DT145" s="31"/>
      <c r="DU145" s="31"/>
      <c r="DV145" s="31"/>
      <c r="DW145" s="31"/>
      <c r="DX145" s="31"/>
      <c r="DY145" s="31"/>
      <c r="DZ145" s="31"/>
      <c r="EA145" s="31"/>
      <c r="EB145" s="31"/>
      <c r="EC145" s="31"/>
      <c r="ED145" s="31"/>
      <c r="EE145" s="31"/>
      <c r="EF145" s="31"/>
      <c r="EG145" s="31"/>
      <c r="EH145" s="31"/>
      <c r="EI145" s="31"/>
      <c r="EJ145" s="31"/>
      <c r="EK145" s="31"/>
      <c r="EL145" s="31"/>
      <c r="EM145" s="31"/>
      <c r="EN145" s="31"/>
      <c r="EO145" s="31"/>
      <c r="EP145" s="31"/>
      <c r="EQ145" s="31"/>
      <c r="ER145" s="31"/>
      <c r="ES145" s="31"/>
      <c r="ET145" s="31"/>
      <c r="EU145" s="31"/>
      <c r="EV145" s="31"/>
      <c r="EW145" s="31"/>
      <c r="EX145" s="31"/>
      <c r="EY145" s="31"/>
      <c r="EZ145" s="31"/>
      <c r="FA145" s="31"/>
      <c r="FB145" s="31"/>
      <c r="FC145" s="31"/>
      <c r="FD145" s="31"/>
      <c r="FE145" s="31"/>
      <c r="FF145" s="31"/>
      <c r="FG145" s="31"/>
      <c r="FH145" s="31"/>
      <c r="FI145" s="31"/>
      <c r="FJ145" s="31"/>
      <c r="FK145" s="31"/>
      <c r="FL145" s="31"/>
      <c r="FM145" s="31"/>
      <c r="FN145" s="31"/>
      <c r="FO145" s="31"/>
      <c r="FP145" s="31"/>
      <c r="FQ145" s="31"/>
      <c r="FR145" s="31"/>
      <c r="FS145" s="31"/>
      <c r="FT145" s="31"/>
      <c r="FU145" s="31"/>
      <c r="FV145" s="31"/>
      <c r="FW145" s="31"/>
      <c r="FX145" s="31"/>
      <c r="FY145" s="31"/>
      <c r="FZ145" s="31"/>
      <c r="GA145" s="31"/>
      <c r="GB145" s="31"/>
      <c r="GC145" s="31"/>
      <c r="GD145" s="31"/>
      <c r="GE145" s="31"/>
      <c r="GF145" s="31"/>
      <c r="GG145" s="31"/>
      <c r="GH145" s="31"/>
      <c r="GI145" s="31"/>
      <c r="GJ145" s="31"/>
      <c r="GK145" s="31"/>
      <c r="GL145" s="31"/>
      <c r="GM145" s="31"/>
      <c r="GN145" s="31"/>
      <c r="GO145" s="31"/>
    </row>
    <row r="146" spans="1:197" ht="30" x14ac:dyDescent="0.25">
      <c r="A146" s="75" t="s">
        <v>44</v>
      </c>
      <c r="B146" s="144">
        <f>'2 уровень'!C231</f>
        <v>650</v>
      </c>
      <c r="C146" s="144">
        <f>'2 уровень'!D231</f>
        <v>464</v>
      </c>
      <c r="D146" s="33">
        <f>'2 уровень'!E231</f>
        <v>989</v>
      </c>
      <c r="E146" s="145">
        <f>'2 уровень'!F231</f>
        <v>213.14655172413794</v>
      </c>
      <c r="F146" s="263">
        <f>'2 уровень'!G231</f>
        <v>2227.212</v>
      </c>
      <c r="G146" s="263">
        <f>'2 уровень'!H231</f>
        <v>2227.212</v>
      </c>
      <c r="H146" s="263">
        <f>'2 уровень'!I231</f>
        <v>2227.212</v>
      </c>
      <c r="I146" s="263">
        <f>'2 уровень'!J231</f>
        <v>556.803</v>
      </c>
      <c r="J146" s="263">
        <f>'2 уровень'!K231</f>
        <v>556.803</v>
      </c>
      <c r="K146" s="263">
        <f>'2 уровень'!L231</f>
        <v>556.803</v>
      </c>
      <c r="L146" s="263">
        <f>'2 уровень'!M231</f>
        <v>556.803</v>
      </c>
      <c r="M146" s="263">
        <f>'2 уровень'!N231</f>
        <v>556.803</v>
      </c>
      <c r="N146" s="263">
        <f>'2 уровень'!O231</f>
        <v>1300.1588000000002</v>
      </c>
      <c r="O146" s="263">
        <f>'2 уровень'!P231</f>
        <v>1237.3399999999999</v>
      </c>
      <c r="P146" s="263">
        <f>'2 уровень'!Q231</f>
        <v>907.54130000000021</v>
      </c>
      <c r="Q146" s="262">
        <f>'2 уровень'!R231</f>
        <v>1941.2987900000003</v>
      </c>
      <c r="R146" s="262">
        <f>'2 уровень'!S231</f>
        <v>1033.75749</v>
      </c>
      <c r="S146" s="262">
        <f>'2 уровень'!T231</f>
        <v>-39.889050000000005</v>
      </c>
      <c r="T146" s="262">
        <f>'2 уровень'!U231</f>
        <v>1901.4097400000003</v>
      </c>
      <c r="U146" s="263">
        <f>'2 уровень'!V231</f>
        <v>213.90748718543168</v>
      </c>
      <c r="V146" s="68"/>
      <c r="X146" s="588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  <c r="BG146" s="31"/>
      <c r="BH146" s="31"/>
      <c r="BI146" s="31"/>
      <c r="BJ146" s="31"/>
      <c r="BK146" s="31"/>
      <c r="BL146" s="31"/>
      <c r="BM146" s="31"/>
      <c r="BN146" s="31"/>
      <c r="BO146" s="31"/>
      <c r="BP146" s="31"/>
      <c r="BQ146" s="31"/>
      <c r="BR146" s="31"/>
      <c r="BS146" s="31"/>
      <c r="BT146" s="31"/>
      <c r="BU146" s="31"/>
      <c r="BV146" s="31"/>
      <c r="BW146" s="31"/>
      <c r="BX146" s="31"/>
      <c r="BY146" s="31"/>
      <c r="BZ146" s="31"/>
      <c r="CA146" s="31"/>
      <c r="CB146" s="31"/>
      <c r="CC146" s="31"/>
      <c r="CD146" s="31"/>
      <c r="CE146" s="31"/>
      <c r="CF146" s="31"/>
      <c r="CG146" s="31"/>
      <c r="CH146" s="31"/>
      <c r="CI146" s="31"/>
      <c r="CJ146" s="31"/>
      <c r="CK146" s="31"/>
      <c r="CL146" s="31"/>
      <c r="CM146" s="31"/>
      <c r="CN146" s="31"/>
      <c r="CO146" s="31"/>
      <c r="CP146" s="31"/>
      <c r="CQ146" s="31"/>
      <c r="CR146" s="31"/>
      <c r="CS146" s="31"/>
      <c r="CT146" s="31"/>
      <c r="CU146" s="31"/>
      <c r="CV146" s="31"/>
      <c r="CW146" s="31"/>
      <c r="CX146" s="31"/>
      <c r="CY146" s="31"/>
      <c r="CZ146" s="31"/>
      <c r="DA146" s="31"/>
      <c r="DB146" s="31"/>
      <c r="DC146" s="31"/>
      <c r="DD146" s="31"/>
      <c r="DE146" s="31"/>
      <c r="DF146" s="31"/>
      <c r="DG146" s="31"/>
      <c r="DH146" s="31"/>
      <c r="DI146" s="31"/>
      <c r="DJ146" s="31"/>
      <c r="DK146" s="31"/>
      <c r="DL146" s="31"/>
      <c r="DM146" s="31"/>
      <c r="DN146" s="31"/>
      <c r="DO146" s="31"/>
      <c r="DP146" s="31"/>
      <c r="DQ146" s="31"/>
      <c r="DR146" s="31"/>
      <c r="DS146" s="31"/>
      <c r="DT146" s="31"/>
      <c r="DU146" s="31"/>
      <c r="DV146" s="31"/>
      <c r="DW146" s="31"/>
      <c r="DX146" s="31"/>
      <c r="DY146" s="31"/>
      <c r="DZ146" s="31"/>
      <c r="EA146" s="31"/>
      <c r="EB146" s="31"/>
      <c r="EC146" s="31"/>
      <c r="ED146" s="31"/>
      <c r="EE146" s="31"/>
      <c r="EF146" s="31"/>
      <c r="EG146" s="31"/>
      <c r="EH146" s="31"/>
      <c r="EI146" s="31"/>
      <c r="EJ146" s="31"/>
      <c r="EK146" s="31"/>
      <c r="EL146" s="31"/>
      <c r="EM146" s="31"/>
      <c r="EN146" s="31"/>
      <c r="EO146" s="31"/>
      <c r="EP146" s="31"/>
      <c r="EQ146" s="31"/>
      <c r="ER146" s="31"/>
      <c r="ES146" s="31"/>
      <c r="ET146" s="31"/>
      <c r="EU146" s="31"/>
      <c r="EV146" s="31"/>
      <c r="EW146" s="31"/>
      <c r="EX146" s="31"/>
      <c r="EY146" s="31"/>
      <c r="EZ146" s="31"/>
      <c r="FA146" s="31"/>
      <c r="FB146" s="31"/>
      <c r="FC146" s="31"/>
      <c r="FD146" s="31"/>
      <c r="FE146" s="31"/>
      <c r="FF146" s="31"/>
      <c r="FG146" s="31"/>
      <c r="FH146" s="31"/>
      <c r="FI146" s="31"/>
      <c r="FJ146" s="31"/>
      <c r="FK146" s="31"/>
      <c r="FL146" s="31"/>
      <c r="FM146" s="31"/>
      <c r="FN146" s="31"/>
      <c r="FO146" s="31"/>
      <c r="FP146" s="31"/>
      <c r="FQ146" s="31"/>
      <c r="FR146" s="31"/>
      <c r="FS146" s="31"/>
      <c r="FT146" s="31"/>
      <c r="FU146" s="31"/>
      <c r="FV146" s="31"/>
      <c r="FW146" s="31"/>
      <c r="FX146" s="31"/>
      <c r="FY146" s="31"/>
      <c r="FZ146" s="31"/>
      <c r="GA146" s="31"/>
      <c r="GB146" s="31"/>
      <c r="GC146" s="31"/>
      <c r="GD146" s="31"/>
      <c r="GE146" s="31"/>
      <c r="GF146" s="31"/>
      <c r="GG146" s="31"/>
      <c r="GH146" s="31"/>
      <c r="GI146" s="31"/>
      <c r="GJ146" s="31"/>
      <c r="GK146" s="31"/>
      <c r="GL146" s="31"/>
      <c r="GM146" s="31"/>
      <c r="GN146" s="31"/>
      <c r="GO146" s="31"/>
    </row>
    <row r="147" spans="1:197" ht="30" x14ac:dyDescent="0.25">
      <c r="A147" s="75" t="s">
        <v>64</v>
      </c>
      <c r="B147" s="144">
        <f>'2 уровень'!C232</f>
        <v>29</v>
      </c>
      <c r="C147" s="144">
        <f>'2 уровень'!D232</f>
        <v>21</v>
      </c>
      <c r="D147" s="33">
        <f>'2 уровень'!E232</f>
        <v>0</v>
      </c>
      <c r="E147" s="145">
        <f>'2 уровень'!F232</f>
        <v>0</v>
      </c>
      <c r="F147" s="263">
        <f>'2 уровень'!G232</f>
        <v>393.19317000000001</v>
      </c>
      <c r="G147" s="263">
        <f>'2 уровень'!H232</f>
        <v>393.19317000000001</v>
      </c>
      <c r="H147" s="263">
        <f>'2 уровень'!I232</f>
        <v>393.19317000000001</v>
      </c>
      <c r="I147" s="263">
        <f>'2 уровень'!J232</f>
        <v>98.298292500000002</v>
      </c>
      <c r="J147" s="263">
        <f>'2 уровень'!K232</f>
        <v>98.298292500000002</v>
      </c>
      <c r="K147" s="263">
        <f>'2 уровень'!L232</f>
        <v>98.298292500000002</v>
      </c>
      <c r="L147" s="263">
        <f>'2 уровень'!M232</f>
        <v>98.298292500000002</v>
      </c>
      <c r="M147" s="263">
        <f>'2 уровень'!N232</f>
        <v>98.298292500000002</v>
      </c>
      <c r="N147" s="263">
        <f>'2 уровень'!O232</f>
        <v>231.2901</v>
      </c>
      <c r="O147" s="263">
        <f>'2 уровень'!P232</f>
        <v>223.58043000000001</v>
      </c>
      <c r="P147" s="263">
        <f>'2 уровень'!Q232</f>
        <v>162.22430625000001</v>
      </c>
      <c r="Q147" s="262">
        <f>'2 уровень'!R232</f>
        <v>0</v>
      </c>
      <c r="R147" s="262">
        <f>'2 уровень'!S232</f>
        <v>-162.22430625000001</v>
      </c>
      <c r="S147" s="262">
        <f>'2 уровень'!T232</f>
        <v>0</v>
      </c>
      <c r="T147" s="262">
        <f>'2 уровень'!U232</f>
        <v>0</v>
      </c>
      <c r="U147" s="263">
        <f>'2 уровень'!V232</f>
        <v>0</v>
      </c>
      <c r="V147" s="68"/>
      <c r="X147" s="588"/>
      <c r="Y147" s="31"/>
      <c r="Z147" s="31"/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  <c r="BG147" s="31"/>
      <c r="BH147" s="31"/>
      <c r="BI147" s="31"/>
      <c r="BJ147" s="31"/>
      <c r="BK147" s="31"/>
      <c r="BL147" s="31"/>
      <c r="BM147" s="31"/>
      <c r="BN147" s="31"/>
      <c r="BO147" s="31"/>
      <c r="BP147" s="31"/>
      <c r="BQ147" s="31"/>
      <c r="BR147" s="31"/>
      <c r="BS147" s="31"/>
      <c r="BT147" s="31"/>
      <c r="BU147" s="31"/>
      <c r="BV147" s="31"/>
      <c r="BW147" s="31"/>
      <c r="BX147" s="31"/>
      <c r="BY147" s="31"/>
      <c r="BZ147" s="31"/>
      <c r="CA147" s="31"/>
      <c r="CB147" s="31"/>
      <c r="CC147" s="31"/>
      <c r="CD147" s="31"/>
      <c r="CE147" s="31"/>
      <c r="CF147" s="31"/>
      <c r="CG147" s="31"/>
      <c r="CH147" s="31"/>
      <c r="CI147" s="31"/>
      <c r="CJ147" s="31"/>
      <c r="CK147" s="31"/>
      <c r="CL147" s="31"/>
      <c r="CM147" s="31"/>
      <c r="CN147" s="31"/>
      <c r="CO147" s="31"/>
      <c r="CP147" s="31"/>
      <c r="CQ147" s="31"/>
      <c r="CR147" s="31"/>
      <c r="CS147" s="31"/>
      <c r="CT147" s="31"/>
      <c r="CU147" s="31"/>
      <c r="CV147" s="31"/>
      <c r="CW147" s="31"/>
      <c r="CX147" s="31"/>
      <c r="CY147" s="31"/>
      <c r="CZ147" s="31"/>
      <c r="DA147" s="31"/>
      <c r="DB147" s="31"/>
      <c r="DC147" s="31"/>
      <c r="DD147" s="31"/>
      <c r="DE147" s="31"/>
      <c r="DF147" s="31"/>
      <c r="DG147" s="31"/>
      <c r="DH147" s="31"/>
      <c r="DI147" s="31"/>
      <c r="DJ147" s="31"/>
      <c r="DK147" s="31"/>
      <c r="DL147" s="31"/>
      <c r="DM147" s="31"/>
      <c r="DN147" s="31"/>
      <c r="DO147" s="31"/>
      <c r="DP147" s="31"/>
      <c r="DQ147" s="31"/>
      <c r="DR147" s="31"/>
      <c r="DS147" s="31"/>
      <c r="DT147" s="31"/>
      <c r="DU147" s="31"/>
      <c r="DV147" s="31"/>
      <c r="DW147" s="31"/>
      <c r="DX147" s="31"/>
      <c r="DY147" s="31"/>
      <c r="DZ147" s="31"/>
      <c r="EA147" s="31"/>
      <c r="EB147" s="31"/>
      <c r="EC147" s="31"/>
      <c r="ED147" s="31"/>
      <c r="EE147" s="31"/>
      <c r="EF147" s="31"/>
      <c r="EG147" s="31"/>
      <c r="EH147" s="31"/>
      <c r="EI147" s="31"/>
      <c r="EJ147" s="31"/>
      <c r="EK147" s="31"/>
      <c r="EL147" s="31"/>
      <c r="EM147" s="31"/>
      <c r="EN147" s="31"/>
      <c r="EO147" s="31"/>
      <c r="EP147" s="31"/>
      <c r="EQ147" s="31"/>
      <c r="ER147" s="31"/>
      <c r="ES147" s="31"/>
      <c r="ET147" s="31"/>
      <c r="EU147" s="31"/>
      <c r="EV147" s="31"/>
      <c r="EW147" s="31"/>
      <c r="EX147" s="31"/>
      <c r="EY147" s="31"/>
      <c r="EZ147" s="31"/>
      <c r="FA147" s="31"/>
      <c r="FB147" s="31"/>
      <c r="FC147" s="31"/>
      <c r="FD147" s="31"/>
      <c r="FE147" s="31"/>
      <c r="FF147" s="31"/>
      <c r="FG147" s="31"/>
      <c r="FH147" s="31"/>
      <c r="FI147" s="31"/>
      <c r="FJ147" s="31"/>
      <c r="FK147" s="31"/>
      <c r="FL147" s="31"/>
      <c r="FM147" s="31"/>
      <c r="FN147" s="31"/>
      <c r="FO147" s="31"/>
      <c r="FP147" s="31"/>
      <c r="FQ147" s="31"/>
      <c r="FR147" s="31"/>
      <c r="FS147" s="31"/>
      <c r="FT147" s="31"/>
      <c r="FU147" s="31"/>
      <c r="FV147" s="31"/>
      <c r="FW147" s="31"/>
      <c r="FX147" s="31"/>
      <c r="FY147" s="31"/>
      <c r="FZ147" s="31"/>
      <c r="GA147" s="31"/>
      <c r="GB147" s="31"/>
      <c r="GC147" s="31"/>
      <c r="GD147" s="31"/>
      <c r="GE147" s="31"/>
      <c r="GF147" s="31"/>
      <c r="GG147" s="31"/>
      <c r="GH147" s="31"/>
      <c r="GI147" s="31"/>
      <c r="GJ147" s="31"/>
      <c r="GK147" s="31"/>
      <c r="GL147" s="31"/>
      <c r="GM147" s="31"/>
      <c r="GN147" s="31"/>
      <c r="GO147" s="31"/>
    </row>
    <row r="148" spans="1:197" ht="30" x14ac:dyDescent="0.25">
      <c r="A148" s="75" t="s">
        <v>65</v>
      </c>
      <c r="B148" s="144">
        <f>'2 уровень'!C233</f>
        <v>68</v>
      </c>
      <c r="C148" s="144">
        <f>'2 уровень'!D233</f>
        <v>49</v>
      </c>
      <c r="D148" s="33">
        <f>'2 уровень'!E233</f>
        <v>32</v>
      </c>
      <c r="E148" s="145">
        <f>'2 уровень'!F233</f>
        <v>65.306122448979593</v>
      </c>
      <c r="F148" s="263">
        <f>'2 уровень'!G233</f>
        <v>932.87007000000006</v>
      </c>
      <c r="G148" s="263">
        <f>'2 уровень'!H233</f>
        <v>932.87007000000006</v>
      </c>
      <c r="H148" s="263">
        <f>'2 уровень'!I233</f>
        <v>932.87007000000006</v>
      </c>
      <c r="I148" s="263">
        <f>'2 уровень'!J233</f>
        <v>233.21751750000004</v>
      </c>
      <c r="J148" s="263">
        <f>'2 уровень'!K233</f>
        <v>233.21751750000004</v>
      </c>
      <c r="K148" s="263">
        <f>'2 уровень'!L233</f>
        <v>233.21751750000004</v>
      </c>
      <c r="L148" s="263">
        <f>'2 уровень'!M233</f>
        <v>233.21751750000004</v>
      </c>
      <c r="M148" s="263">
        <f>'2 уровень'!N233</f>
        <v>233.21751750000004</v>
      </c>
      <c r="N148" s="263">
        <f>'2 уровень'!O233</f>
        <v>547.38656999999989</v>
      </c>
      <c r="O148" s="263">
        <f>'2 уровень'!P233</f>
        <v>524.25756000000001</v>
      </c>
      <c r="P148" s="263">
        <f>'2 уровень'!Q233</f>
        <v>382.59237375000009</v>
      </c>
      <c r="Q148" s="262">
        <f>'2 уровень'!R233</f>
        <v>245.33760000000001</v>
      </c>
      <c r="R148" s="262">
        <f>'2 уровень'!S233</f>
        <v>-137.25477375000008</v>
      </c>
      <c r="S148" s="262">
        <f>'2 уровень'!T233</f>
        <v>0</v>
      </c>
      <c r="T148" s="262">
        <f>'2 уровень'!U233</f>
        <v>245.33760000000001</v>
      </c>
      <c r="U148" s="263">
        <f>'2 уровень'!V233</f>
        <v>64.125062816937543</v>
      </c>
      <c r="V148" s="68"/>
      <c r="X148" s="588"/>
      <c r="Y148" s="31"/>
      <c r="Z148" s="31"/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  <c r="BG148" s="31"/>
      <c r="BH148" s="31"/>
      <c r="BI148" s="31"/>
      <c r="BJ148" s="31"/>
      <c r="BK148" s="31"/>
      <c r="BL148" s="31"/>
      <c r="BM148" s="31"/>
      <c r="BN148" s="31"/>
      <c r="BO148" s="31"/>
      <c r="BP148" s="31"/>
      <c r="BQ148" s="31"/>
      <c r="BR148" s="31"/>
      <c r="BS148" s="31"/>
      <c r="BT148" s="31"/>
      <c r="BU148" s="31"/>
      <c r="BV148" s="31"/>
      <c r="BW148" s="31"/>
      <c r="BX148" s="31"/>
      <c r="BY148" s="31"/>
      <c r="BZ148" s="31"/>
      <c r="CA148" s="31"/>
      <c r="CB148" s="31"/>
      <c r="CC148" s="31"/>
      <c r="CD148" s="31"/>
      <c r="CE148" s="31"/>
      <c r="CF148" s="31"/>
      <c r="CG148" s="31"/>
      <c r="CH148" s="31"/>
      <c r="CI148" s="31"/>
      <c r="CJ148" s="31"/>
      <c r="CK148" s="31"/>
      <c r="CL148" s="31"/>
      <c r="CM148" s="31"/>
      <c r="CN148" s="31"/>
      <c r="CO148" s="31"/>
      <c r="CP148" s="31"/>
      <c r="CQ148" s="31"/>
      <c r="CR148" s="31"/>
      <c r="CS148" s="31"/>
      <c r="CT148" s="31"/>
      <c r="CU148" s="31"/>
      <c r="CV148" s="31"/>
      <c r="CW148" s="31"/>
      <c r="CX148" s="31"/>
      <c r="CY148" s="31"/>
      <c r="CZ148" s="31"/>
      <c r="DA148" s="31"/>
      <c r="DB148" s="31"/>
      <c r="DC148" s="31"/>
      <c r="DD148" s="31"/>
      <c r="DE148" s="31"/>
      <c r="DF148" s="31"/>
      <c r="DG148" s="31"/>
      <c r="DH148" s="31"/>
      <c r="DI148" s="31"/>
      <c r="DJ148" s="31"/>
      <c r="DK148" s="31"/>
      <c r="DL148" s="31"/>
      <c r="DM148" s="31"/>
      <c r="DN148" s="31"/>
      <c r="DO148" s="31"/>
      <c r="DP148" s="31"/>
      <c r="DQ148" s="31"/>
      <c r="DR148" s="31"/>
      <c r="DS148" s="31"/>
      <c r="DT148" s="31"/>
      <c r="DU148" s="31"/>
      <c r="DV148" s="31"/>
      <c r="DW148" s="31"/>
      <c r="DX148" s="31"/>
      <c r="DY148" s="31"/>
      <c r="DZ148" s="31"/>
      <c r="EA148" s="31"/>
      <c r="EB148" s="31"/>
      <c r="EC148" s="31"/>
      <c r="ED148" s="31"/>
      <c r="EE148" s="31"/>
      <c r="EF148" s="31"/>
      <c r="EG148" s="31"/>
      <c r="EH148" s="31"/>
      <c r="EI148" s="31"/>
      <c r="EJ148" s="31"/>
      <c r="EK148" s="31"/>
      <c r="EL148" s="31"/>
      <c r="EM148" s="31"/>
      <c r="EN148" s="31"/>
      <c r="EO148" s="31"/>
      <c r="EP148" s="31"/>
      <c r="EQ148" s="31"/>
      <c r="ER148" s="31"/>
      <c r="ES148" s="31"/>
      <c r="ET148" s="31"/>
      <c r="EU148" s="31"/>
      <c r="EV148" s="31"/>
      <c r="EW148" s="31"/>
      <c r="EX148" s="31"/>
      <c r="EY148" s="31"/>
      <c r="EZ148" s="31"/>
      <c r="FA148" s="31"/>
      <c r="FB148" s="31"/>
      <c r="FC148" s="31"/>
      <c r="FD148" s="31"/>
      <c r="FE148" s="31"/>
      <c r="FF148" s="31"/>
      <c r="FG148" s="31"/>
      <c r="FH148" s="31"/>
      <c r="FI148" s="31"/>
      <c r="FJ148" s="31"/>
      <c r="FK148" s="31"/>
      <c r="FL148" s="31"/>
      <c r="FM148" s="31"/>
      <c r="FN148" s="31"/>
      <c r="FO148" s="31"/>
      <c r="FP148" s="31"/>
      <c r="FQ148" s="31"/>
      <c r="FR148" s="31"/>
      <c r="FS148" s="31"/>
      <c r="FT148" s="31"/>
      <c r="FU148" s="31"/>
      <c r="FV148" s="31"/>
      <c r="FW148" s="31"/>
      <c r="FX148" s="31"/>
      <c r="FY148" s="31"/>
      <c r="FZ148" s="31"/>
      <c r="GA148" s="31"/>
      <c r="GB148" s="31"/>
      <c r="GC148" s="31"/>
      <c r="GD148" s="31"/>
      <c r="GE148" s="31"/>
      <c r="GF148" s="31"/>
      <c r="GG148" s="31"/>
      <c r="GH148" s="31"/>
      <c r="GI148" s="31"/>
      <c r="GJ148" s="31"/>
      <c r="GK148" s="31"/>
      <c r="GL148" s="31"/>
      <c r="GM148" s="31"/>
      <c r="GN148" s="31"/>
      <c r="GO148" s="31"/>
    </row>
    <row r="149" spans="1:197" ht="30" x14ac:dyDescent="0.25">
      <c r="A149" s="207" t="s">
        <v>66</v>
      </c>
      <c r="B149" s="205">
        <f>'2 уровень'!C234</f>
        <v>5227</v>
      </c>
      <c r="C149" s="205">
        <f>'2 уровень'!D234</f>
        <v>3734</v>
      </c>
      <c r="D149" s="205">
        <f>'2 уровень'!E234</f>
        <v>2548</v>
      </c>
      <c r="E149" s="206">
        <f>'2 уровень'!F234</f>
        <v>68.23781467595073</v>
      </c>
      <c r="F149" s="261">
        <f>'2 уровень'!G234</f>
        <v>25993.335129999999</v>
      </c>
      <c r="G149" s="261">
        <f>'2 уровень'!H234</f>
        <v>25993.335129999999</v>
      </c>
      <c r="H149" s="261">
        <f>'2 уровень'!I234</f>
        <v>25993.335129999999</v>
      </c>
      <c r="I149" s="261">
        <f>'2 уровень'!J234</f>
        <v>6498.3337824999999</v>
      </c>
      <c r="J149" s="261">
        <f>'2 уровень'!K234</f>
        <v>6498.3337824999999</v>
      </c>
      <c r="K149" s="261">
        <f>'2 уровень'!L234</f>
        <v>6498.3337824999999</v>
      </c>
      <c r="L149" s="261">
        <f>'2 уровень'!M234</f>
        <v>6498.3337824999999</v>
      </c>
      <c r="M149" s="261">
        <f>'2 уровень'!N234</f>
        <v>6498.3337824999999</v>
      </c>
      <c r="N149" s="261">
        <f>'2 уровень'!O234</f>
        <v>15162.778829999997</v>
      </c>
      <c r="O149" s="261">
        <f>'2 уровень'!P234</f>
        <v>13607.408409999998</v>
      </c>
      <c r="P149" s="261">
        <f>'2 уровень'!Q234</f>
        <v>10312.099499583332</v>
      </c>
      <c r="Q149" s="261">
        <f>'2 уровень'!R234</f>
        <v>7927.6203000000041</v>
      </c>
      <c r="R149" s="261">
        <f>'2 уровень'!S234</f>
        <v>-2384.4791995833284</v>
      </c>
      <c r="S149" s="261">
        <f>'2 уровень'!T234</f>
        <v>-3.8137099999999999</v>
      </c>
      <c r="T149" s="261">
        <f>'2 уровень'!U234</f>
        <v>7923.8065900000038</v>
      </c>
      <c r="U149" s="261">
        <f>'2 уровень'!V234</f>
        <v>76.876879439733159</v>
      </c>
      <c r="V149" s="68"/>
      <c r="X149" s="588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  <c r="BG149" s="31"/>
      <c r="BH149" s="31"/>
      <c r="BI149" s="31"/>
      <c r="BJ149" s="31"/>
      <c r="BK149" s="31"/>
      <c r="BL149" s="31"/>
      <c r="BM149" s="31"/>
      <c r="BN149" s="31"/>
      <c r="BO149" s="31"/>
      <c r="BP149" s="31"/>
      <c r="BQ149" s="31"/>
      <c r="BR149" s="31"/>
      <c r="BS149" s="31"/>
      <c r="BT149" s="31"/>
      <c r="BU149" s="31"/>
      <c r="BV149" s="31"/>
      <c r="BW149" s="31"/>
      <c r="BX149" s="31"/>
      <c r="BY149" s="31"/>
      <c r="BZ149" s="31"/>
      <c r="CA149" s="31"/>
      <c r="CB149" s="31"/>
      <c r="CC149" s="31"/>
      <c r="CD149" s="31"/>
      <c r="CE149" s="31"/>
      <c r="CF149" s="31"/>
      <c r="CG149" s="31"/>
      <c r="CH149" s="31"/>
      <c r="CI149" s="31"/>
      <c r="CJ149" s="31"/>
      <c r="CK149" s="31"/>
      <c r="CL149" s="31"/>
      <c r="CM149" s="31"/>
      <c r="CN149" s="31"/>
      <c r="CO149" s="31"/>
      <c r="CP149" s="31"/>
      <c r="CQ149" s="31"/>
      <c r="CR149" s="31"/>
      <c r="CS149" s="31"/>
      <c r="CT149" s="31"/>
      <c r="CU149" s="31"/>
      <c r="CV149" s="31"/>
      <c r="CW149" s="31"/>
      <c r="CX149" s="31"/>
      <c r="CY149" s="31"/>
      <c r="CZ149" s="31"/>
      <c r="DA149" s="31"/>
      <c r="DB149" s="31"/>
      <c r="DC149" s="31"/>
      <c r="DD149" s="31"/>
      <c r="DE149" s="31"/>
      <c r="DF149" s="31"/>
      <c r="DG149" s="31"/>
      <c r="DH149" s="31"/>
      <c r="DI149" s="31"/>
      <c r="DJ149" s="31"/>
      <c r="DK149" s="31"/>
      <c r="DL149" s="31"/>
      <c r="DM149" s="31"/>
      <c r="DN149" s="31"/>
      <c r="DO149" s="31"/>
      <c r="DP149" s="31"/>
      <c r="DQ149" s="31"/>
      <c r="DR149" s="31"/>
      <c r="DS149" s="31"/>
      <c r="DT149" s="31"/>
      <c r="DU149" s="31"/>
      <c r="DV149" s="31"/>
      <c r="DW149" s="31"/>
      <c r="DX149" s="31"/>
      <c r="DY149" s="31"/>
      <c r="DZ149" s="31"/>
      <c r="EA149" s="31"/>
      <c r="EB149" s="31"/>
      <c r="EC149" s="31"/>
      <c r="ED149" s="31"/>
      <c r="EE149" s="31"/>
      <c r="EF149" s="31"/>
      <c r="EG149" s="31"/>
      <c r="EH149" s="31"/>
      <c r="EI149" s="31"/>
      <c r="EJ149" s="31"/>
      <c r="EK149" s="31"/>
      <c r="EL149" s="31"/>
      <c r="EM149" s="31"/>
      <c r="EN149" s="31"/>
      <c r="EO149" s="31"/>
      <c r="EP149" s="31"/>
      <c r="EQ149" s="31"/>
      <c r="ER149" s="31"/>
      <c r="ES149" s="31"/>
      <c r="ET149" s="31"/>
      <c r="EU149" s="31"/>
      <c r="EV149" s="31"/>
      <c r="EW149" s="31"/>
      <c r="EX149" s="31"/>
      <c r="EY149" s="31"/>
      <c r="EZ149" s="31"/>
      <c r="FA149" s="31"/>
      <c r="FB149" s="31"/>
      <c r="FC149" s="31"/>
      <c r="FD149" s="31"/>
      <c r="FE149" s="31"/>
      <c r="FF149" s="31"/>
      <c r="FG149" s="31"/>
      <c r="FH149" s="31"/>
      <c r="FI149" s="31"/>
      <c r="FJ149" s="31"/>
      <c r="FK149" s="31"/>
      <c r="FL149" s="31"/>
      <c r="FM149" s="31"/>
      <c r="FN149" s="31"/>
      <c r="FO149" s="31"/>
      <c r="FP149" s="31"/>
      <c r="FQ149" s="31"/>
      <c r="FR149" s="31"/>
      <c r="FS149" s="31"/>
      <c r="FT149" s="31"/>
      <c r="FU149" s="31"/>
      <c r="FV149" s="31"/>
      <c r="FW149" s="31"/>
      <c r="FX149" s="31"/>
      <c r="FY149" s="31"/>
      <c r="FZ149" s="31"/>
      <c r="GA149" s="31"/>
      <c r="GB149" s="31"/>
      <c r="GC149" s="31"/>
      <c r="GD149" s="31"/>
      <c r="GE149" s="31"/>
      <c r="GF149" s="31"/>
      <c r="GG149" s="31"/>
      <c r="GH149" s="31"/>
      <c r="GI149" s="31"/>
      <c r="GJ149" s="31"/>
      <c r="GK149" s="31"/>
      <c r="GL149" s="31"/>
      <c r="GM149" s="31"/>
      <c r="GN149" s="31"/>
      <c r="GO149" s="31"/>
    </row>
    <row r="150" spans="1:197" ht="30" x14ac:dyDescent="0.25">
      <c r="A150" s="75" t="s">
        <v>62</v>
      </c>
      <c r="B150" s="144">
        <f>'2 уровень'!C235</f>
        <v>778</v>
      </c>
      <c r="C150" s="144">
        <f>'2 уровень'!D235</f>
        <v>556</v>
      </c>
      <c r="D150" s="33">
        <f>'2 уровень'!E235</f>
        <v>410</v>
      </c>
      <c r="E150" s="145">
        <f>'2 уровень'!F235</f>
        <v>73.741007194244602</v>
      </c>
      <c r="F150" s="263">
        <f>'2 уровень'!G235</f>
        <v>1979.6</v>
      </c>
      <c r="G150" s="263">
        <f>'2 уровень'!H235</f>
        <v>1979.6</v>
      </c>
      <c r="H150" s="263">
        <f>'2 уровень'!I235</f>
        <v>1979.6</v>
      </c>
      <c r="I150" s="263">
        <f>'2 уровень'!J235</f>
        <v>494.9</v>
      </c>
      <c r="J150" s="263">
        <f>'2 уровень'!K235</f>
        <v>494.9</v>
      </c>
      <c r="K150" s="263">
        <f>'2 уровень'!L235</f>
        <v>494.9</v>
      </c>
      <c r="L150" s="263">
        <f>'2 уровень'!M235</f>
        <v>494.9</v>
      </c>
      <c r="M150" s="263">
        <f>'2 уровень'!N235</f>
        <v>494.9</v>
      </c>
      <c r="N150" s="263">
        <f>'2 уровень'!O235</f>
        <v>1155.2380000000001</v>
      </c>
      <c r="O150" s="263">
        <f>'2 уровень'!P235</f>
        <v>1100.0920000000001</v>
      </c>
      <c r="P150" s="263">
        <f>'2 уровень'!Q235</f>
        <v>806.68700000000047</v>
      </c>
      <c r="Q150" s="262">
        <f>'2 уровень'!R235</f>
        <v>581.04251000000011</v>
      </c>
      <c r="R150" s="262">
        <f>'2 уровень'!S235</f>
        <v>-225.64449000000036</v>
      </c>
      <c r="S150" s="262">
        <f>'2 уровень'!T235</f>
        <v>-3.8137099999999999</v>
      </c>
      <c r="T150" s="262">
        <f>'2 уровень'!U235</f>
        <v>577.22880000000009</v>
      </c>
      <c r="U150" s="263">
        <f>'2 уровень'!V235</f>
        <v>72.028247635080248</v>
      </c>
      <c r="V150" s="68"/>
      <c r="X150" s="588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  <c r="BG150" s="31"/>
      <c r="BH150" s="31"/>
      <c r="BI150" s="31"/>
      <c r="BJ150" s="31"/>
      <c r="BK150" s="31"/>
      <c r="BL150" s="31"/>
      <c r="BM150" s="31"/>
      <c r="BN150" s="31"/>
      <c r="BO150" s="31"/>
      <c r="BP150" s="31"/>
      <c r="BQ150" s="31"/>
      <c r="BR150" s="31"/>
      <c r="BS150" s="31"/>
      <c r="BT150" s="31"/>
      <c r="BU150" s="31"/>
      <c r="BV150" s="31"/>
      <c r="BW150" s="31"/>
      <c r="BX150" s="31"/>
      <c r="BY150" s="31"/>
      <c r="BZ150" s="31"/>
      <c r="CA150" s="31"/>
      <c r="CB150" s="31"/>
      <c r="CC150" s="31"/>
      <c r="CD150" s="31"/>
      <c r="CE150" s="31"/>
      <c r="CF150" s="31"/>
      <c r="CG150" s="31"/>
      <c r="CH150" s="31"/>
      <c r="CI150" s="31"/>
      <c r="CJ150" s="31"/>
      <c r="CK150" s="31"/>
      <c r="CL150" s="31"/>
      <c r="CM150" s="31"/>
      <c r="CN150" s="31"/>
      <c r="CO150" s="31"/>
      <c r="CP150" s="31"/>
      <c r="CQ150" s="31"/>
      <c r="CR150" s="31"/>
      <c r="CS150" s="31"/>
      <c r="CT150" s="31"/>
      <c r="CU150" s="31"/>
      <c r="CV150" s="31"/>
      <c r="CW150" s="31"/>
      <c r="CX150" s="31"/>
      <c r="CY150" s="31"/>
      <c r="CZ150" s="31"/>
      <c r="DA150" s="31"/>
      <c r="DB150" s="31"/>
      <c r="DC150" s="31"/>
      <c r="DD150" s="31"/>
      <c r="DE150" s="31"/>
      <c r="DF150" s="31"/>
      <c r="DG150" s="31"/>
      <c r="DH150" s="31"/>
      <c r="DI150" s="31"/>
      <c r="DJ150" s="31"/>
      <c r="DK150" s="31"/>
      <c r="DL150" s="31"/>
      <c r="DM150" s="31"/>
      <c r="DN150" s="31"/>
      <c r="DO150" s="31"/>
      <c r="DP150" s="31"/>
      <c r="DQ150" s="31"/>
      <c r="DR150" s="31"/>
      <c r="DS150" s="31"/>
      <c r="DT150" s="31"/>
      <c r="DU150" s="31"/>
      <c r="DV150" s="31"/>
      <c r="DW150" s="31"/>
      <c r="DX150" s="31"/>
      <c r="DY150" s="31"/>
      <c r="DZ150" s="31"/>
      <c r="EA150" s="31"/>
      <c r="EB150" s="31"/>
      <c r="EC150" s="31"/>
      <c r="ED150" s="31"/>
      <c r="EE150" s="31"/>
      <c r="EF150" s="31"/>
      <c r="EG150" s="31"/>
      <c r="EH150" s="31"/>
      <c r="EI150" s="31"/>
      <c r="EJ150" s="31"/>
      <c r="EK150" s="31"/>
      <c r="EL150" s="31"/>
      <c r="EM150" s="31"/>
      <c r="EN150" s="31"/>
      <c r="EO150" s="31"/>
      <c r="EP150" s="31"/>
      <c r="EQ150" s="31"/>
      <c r="ER150" s="31"/>
      <c r="ES150" s="31"/>
      <c r="ET150" s="31"/>
      <c r="EU150" s="31"/>
      <c r="EV150" s="31"/>
      <c r="EW150" s="31"/>
      <c r="EX150" s="31"/>
      <c r="EY150" s="31"/>
      <c r="EZ150" s="31"/>
      <c r="FA150" s="31"/>
      <c r="FB150" s="31"/>
      <c r="FC150" s="31"/>
      <c r="FD150" s="31"/>
      <c r="FE150" s="31"/>
      <c r="FF150" s="31"/>
      <c r="FG150" s="31"/>
      <c r="FH150" s="31"/>
      <c r="FI150" s="31"/>
      <c r="FJ150" s="31"/>
      <c r="FK150" s="31"/>
      <c r="FL150" s="31"/>
      <c r="FM150" s="31"/>
      <c r="FN150" s="31"/>
      <c r="FO150" s="31"/>
      <c r="FP150" s="31"/>
      <c r="FQ150" s="31"/>
      <c r="FR150" s="31"/>
      <c r="FS150" s="31"/>
      <c r="FT150" s="31"/>
      <c r="FU150" s="31"/>
      <c r="FV150" s="31"/>
      <c r="FW150" s="31"/>
      <c r="FX150" s="31"/>
      <c r="FY150" s="31"/>
      <c r="FZ150" s="31"/>
      <c r="GA150" s="31"/>
      <c r="GB150" s="31"/>
      <c r="GC150" s="31"/>
      <c r="GD150" s="31"/>
      <c r="GE150" s="31"/>
      <c r="GF150" s="31"/>
      <c r="GG150" s="31"/>
      <c r="GH150" s="31"/>
      <c r="GI150" s="31"/>
      <c r="GJ150" s="31"/>
      <c r="GK150" s="31"/>
      <c r="GL150" s="31"/>
      <c r="GM150" s="31"/>
      <c r="GN150" s="31"/>
      <c r="GO150" s="31"/>
    </row>
    <row r="151" spans="1:197" ht="45" x14ac:dyDescent="0.25">
      <c r="A151" s="75" t="s">
        <v>89</v>
      </c>
      <c r="B151" s="144">
        <f>'2 уровень'!C236</f>
        <v>0</v>
      </c>
      <c r="C151" s="144">
        <f>'2 уровень'!D236</f>
        <v>0</v>
      </c>
      <c r="D151" s="33">
        <f>'2 уровень'!E236</f>
        <v>0</v>
      </c>
      <c r="E151" s="145">
        <f>'2 уровень'!F236</f>
        <v>0</v>
      </c>
      <c r="F151" s="263">
        <f>'2 уровень'!G236</f>
        <v>0</v>
      </c>
      <c r="G151" s="263">
        <f>'2 уровень'!H236</f>
        <v>0</v>
      </c>
      <c r="H151" s="263">
        <f>'2 уровень'!I236</f>
        <v>0</v>
      </c>
      <c r="I151" s="263">
        <f>'2 уровень'!J236</f>
        <v>0</v>
      </c>
      <c r="J151" s="263">
        <f>'2 уровень'!K236</f>
        <v>0</v>
      </c>
      <c r="K151" s="263">
        <f>'2 уровень'!L236</f>
        <v>0</v>
      </c>
      <c r="L151" s="263">
        <f>'2 уровень'!M236</f>
        <v>0</v>
      </c>
      <c r="M151" s="263">
        <f>'2 уровень'!N236</f>
        <v>0</v>
      </c>
      <c r="N151" s="263">
        <f>'2 уровень'!O236</f>
        <v>0</v>
      </c>
      <c r="O151" s="263">
        <f>'2 уровень'!P236</f>
        <v>0</v>
      </c>
      <c r="P151" s="263">
        <f>'2 уровень'!Q236</f>
        <v>0</v>
      </c>
      <c r="Q151" s="262">
        <f>'2 уровень'!R236</f>
        <v>0</v>
      </c>
      <c r="R151" s="262">
        <f>'2 уровень'!S236</f>
        <v>0</v>
      </c>
      <c r="S151" s="262">
        <f>'2 уровень'!T236</f>
        <v>0</v>
      </c>
      <c r="T151" s="262">
        <f>'2 уровень'!U236</f>
        <v>0</v>
      </c>
      <c r="U151" s="263">
        <f>'2 уровень'!V236</f>
        <v>0</v>
      </c>
      <c r="V151" s="68"/>
      <c r="X151" s="588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  <c r="BG151" s="31"/>
      <c r="BH151" s="31"/>
      <c r="BI151" s="31"/>
      <c r="BJ151" s="31"/>
      <c r="BK151" s="31"/>
      <c r="BL151" s="31"/>
      <c r="BM151" s="31"/>
      <c r="BN151" s="31"/>
      <c r="BO151" s="31"/>
      <c r="BP151" s="31"/>
      <c r="BQ151" s="31"/>
      <c r="BR151" s="31"/>
      <c r="BS151" s="31"/>
      <c r="BT151" s="31"/>
      <c r="BU151" s="31"/>
      <c r="BV151" s="31"/>
      <c r="BW151" s="31"/>
      <c r="BX151" s="31"/>
      <c r="BY151" s="31"/>
      <c r="BZ151" s="31"/>
      <c r="CA151" s="31"/>
      <c r="CB151" s="31"/>
      <c r="CC151" s="31"/>
      <c r="CD151" s="31"/>
      <c r="CE151" s="31"/>
      <c r="CF151" s="31"/>
      <c r="CG151" s="31"/>
      <c r="CH151" s="31"/>
      <c r="CI151" s="31"/>
      <c r="CJ151" s="31"/>
      <c r="CK151" s="31"/>
      <c r="CL151" s="31"/>
      <c r="CM151" s="31"/>
      <c r="CN151" s="31"/>
      <c r="CO151" s="31"/>
      <c r="CP151" s="31"/>
      <c r="CQ151" s="31"/>
      <c r="CR151" s="31"/>
      <c r="CS151" s="31"/>
      <c r="CT151" s="31"/>
      <c r="CU151" s="31"/>
      <c r="CV151" s="31"/>
      <c r="CW151" s="31"/>
      <c r="CX151" s="31"/>
      <c r="CY151" s="31"/>
      <c r="CZ151" s="31"/>
      <c r="DA151" s="31"/>
      <c r="DB151" s="31"/>
      <c r="DC151" s="31"/>
      <c r="DD151" s="31"/>
      <c r="DE151" s="31"/>
      <c r="DF151" s="31"/>
      <c r="DG151" s="31"/>
      <c r="DH151" s="31"/>
      <c r="DI151" s="31"/>
      <c r="DJ151" s="31"/>
      <c r="DK151" s="31"/>
      <c r="DL151" s="31"/>
      <c r="DM151" s="31"/>
      <c r="DN151" s="31"/>
      <c r="DO151" s="31"/>
      <c r="DP151" s="31"/>
      <c r="DQ151" s="31"/>
      <c r="DR151" s="31"/>
      <c r="DS151" s="31"/>
      <c r="DT151" s="31"/>
      <c r="DU151" s="31"/>
      <c r="DV151" s="31"/>
      <c r="DW151" s="31"/>
      <c r="DX151" s="31"/>
      <c r="DY151" s="31"/>
      <c r="DZ151" s="31"/>
      <c r="EA151" s="31"/>
      <c r="EB151" s="31"/>
      <c r="EC151" s="31"/>
      <c r="ED151" s="31"/>
      <c r="EE151" s="31"/>
      <c r="EF151" s="31"/>
      <c r="EG151" s="31"/>
      <c r="EH151" s="31"/>
      <c r="EI151" s="31"/>
      <c r="EJ151" s="31"/>
      <c r="EK151" s="31"/>
      <c r="EL151" s="31"/>
      <c r="EM151" s="31"/>
      <c r="EN151" s="31"/>
      <c r="EO151" s="31"/>
      <c r="EP151" s="31"/>
      <c r="EQ151" s="31"/>
      <c r="ER151" s="31"/>
      <c r="ES151" s="31"/>
      <c r="ET151" s="31"/>
      <c r="EU151" s="31"/>
      <c r="EV151" s="31"/>
      <c r="EW151" s="31"/>
      <c r="EX151" s="31"/>
      <c r="EY151" s="31"/>
      <c r="EZ151" s="31"/>
      <c r="FA151" s="31"/>
      <c r="FB151" s="31"/>
      <c r="FC151" s="31"/>
      <c r="FD151" s="31"/>
      <c r="FE151" s="31"/>
      <c r="FF151" s="31"/>
      <c r="FG151" s="31"/>
      <c r="FH151" s="31"/>
      <c r="FI151" s="31"/>
      <c r="FJ151" s="31"/>
      <c r="FK151" s="31"/>
      <c r="FL151" s="31"/>
      <c r="FM151" s="31"/>
      <c r="FN151" s="31"/>
      <c r="FO151" s="31"/>
      <c r="FP151" s="31"/>
      <c r="FQ151" s="31"/>
      <c r="FR151" s="31"/>
      <c r="FS151" s="31"/>
      <c r="FT151" s="31"/>
      <c r="FU151" s="31"/>
      <c r="FV151" s="31"/>
      <c r="FW151" s="31"/>
      <c r="FX151" s="31"/>
      <c r="FY151" s="31"/>
      <c r="FZ151" s="31"/>
      <c r="GA151" s="31"/>
      <c r="GB151" s="31"/>
      <c r="GC151" s="31"/>
      <c r="GD151" s="31"/>
      <c r="GE151" s="31"/>
      <c r="GF151" s="31"/>
      <c r="GG151" s="31"/>
      <c r="GH151" s="31"/>
      <c r="GI151" s="31"/>
      <c r="GJ151" s="31"/>
      <c r="GK151" s="31"/>
      <c r="GL151" s="31"/>
      <c r="GM151" s="31"/>
      <c r="GN151" s="31"/>
      <c r="GO151" s="31"/>
    </row>
    <row r="152" spans="1:197" ht="60" x14ac:dyDescent="0.25">
      <c r="A152" s="75" t="s">
        <v>45</v>
      </c>
      <c r="B152" s="144">
        <f>'2 уровень'!C237</f>
        <v>3295</v>
      </c>
      <c r="C152" s="144">
        <f>'2 уровень'!D237</f>
        <v>2354</v>
      </c>
      <c r="D152" s="33">
        <f>'2 уровень'!E237</f>
        <v>1302</v>
      </c>
      <c r="E152" s="145">
        <f>'2 уровень'!F237</f>
        <v>55.310110450297366</v>
      </c>
      <c r="F152" s="263">
        <f>'2 уровень'!G237</f>
        <v>20805.227070000001</v>
      </c>
      <c r="G152" s="263">
        <f>'2 уровень'!H237</f>
        <v>20805.227070000001</v>
      </c>
      <c r="H152" s="263">
        <f>'2 уровень'!I237</f>
        <v>20805.227070000001</v>
      </c>
      <c r="I152" s="263">
        <f>'2 уровень'!J237</f>
        <v>5201.3067675000002</v>
      </c>
      <c r="J152" s="263">
        <f>'2 уровень'!K237</f>
        <v>5201.3067675000002</v>
      </c>
      <c r="K152" s="263">
        <f>'2 уровень'!L237</f>
        <v>5201.3067675000002</v>
      </c>
      <c r="L152" s="263">
        <f>'2 уровень'!M237</f>
        <v>5201.3067675000002</v>
      </c>
      <c r="M152" s="263">
        <f>'2 уровень'!N237</f>
        <v>5201.3067675000002</v>
      </c>
      <c r="N152" s="263">
        <f>'2 уровень'!O237</f>
        <v>12135.267469999999</v>
      </c>
      <c r="O152" s="263">
        <f>'2 уровень'!P237</f>
        <v>10724.640289999998</v>
      </c>
      <c r="P152" s="263">
        <f>'2 уровень'!Q237</f>
        <v>8198.0780587499976</v>
      </c>
      <c r="Q152" s="262">
        <f>'2 уровень'!R237</f>
        <v>6031.7385000000031</v>
      </c>
      <c r="R152" s="262">
        <f>'2 уровень'!S237</f>
        <v>-2166.3395587499945</v>
      </c>
      <c r="S152" s="262">
        <f>'2 уровень'!T237</f>
        <v>0</v>
      </c>
      <c r="T152" s="262">
        <f>'2 уровень'!U237</f>
        <v>6031.7385000000031</v>
      </c>
      <c r="U152" s="263">
        <f>'2 уровень'!V237</f>
        <v>73.575031327765771</v>
      </c>
      <c r="V152" s="68"/>
      <c r="X152" s="588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  <c r="BH152" s="31"/>
      <c r="BI152" s="31"/>
      <c r="BJ152" s="31"/>
      <c r="BK152" s="31"/>
      <c r="BL152" s="31"/>
      <c r="BM152" s="31"/>
      <c r="BN152" s="31"/>
      <c r="BO152" s="31"/>
      <c r="BP152" s="31"/>
      <c r="BQ152" s="31"/>
      <c r="BR152" s="31"/>
      <c r="BS152" s="31"/>
      <c r="BT152" s="31"/>
      <c r="BU152" s="31"/>
      <c r="BV152" s="31"/>
      <c r="BW152" s="31"/>
      <c r="BX152" s="31"/>
      <c r="BY152" s="31"/>
      <c r="BZ152" s="31"/>
      <c r="CA152" s="31"/>
      <c r="CB152" s="31"/>
      <c r="CC152" s="31"/>
      <c r="CD152" s="31"/>
      <c r="CE152" s="31"/>
      <c r="CF152" s="31"/>
      <c r="CG152" s="31"/>
      <c r="CH152" s="31"/>
      <c r="CI152" s="31"/>
      <c r="CJ152" s="31"/>
      <c r="CK152" s="31"/>
      <c r="CL152" s="31"/>
      <c r="CM152" s="31"/>
      <c r="CN152" s="31"/>
      <c r="CO152" s="31"/>
      <c r="CP152" s="31"/>
      <c r="CQ152" s="31"/>
      <c r="CR152" s="31"/>
      <c r="CS152" s="31"/>
      <c r="CT152" s="31"/>
      <c r="CU152" s="31"/>
      <c r="CV152" s="31"/>
      <c r="CW152" s="31"/>
      <c r="CX152" s="31"/>
      <c r="CY152" s="31"/>
      <c r="CZ152" s="31"/>
      <c r="DA152" s="31"/>
      <c r="DB152" s="31"/>
      <c r="DC152" s="31"/>
      <c r="DD152" s="31"/>
      <c r="DE152" s="31"/>
      <c r="DF152" s="31"/>
      <c r="DG152" s="31"/>
      <c r="DH152" s="31"/>
      <c r="DI152" s="31"/>
      <c r="DJ152" s="31"/>
      <c r="DK152" s="31"/>
      <c r="DL152" s="31"/>
      <c r="DM152" s="31"/>
      <c r="DN152" s="31"/>
      <c r="DO152" s="31"/>
      <c r="DP152" s="31"/>
      <c r="DQ152" s="31"/>
      <c r="DR152" s="31"/>
      <c r="DS152" s="31"/>
      <c r="DT152" s="31"/>
      <c r="DU152" s="31"/>
      <c r="DV152" s="31"/>
      <c r="DW152" s="31"/>
      <c r="DX152" s="31"/>
      <c r="DY152" s="31"/>
      <c r="DZ152" s="31"/>
      <c r="EA152" s="31"/>
      <c r="EB152" s="31"/>
      <c r="EC152" s="31"/>
      <c r="ED152" s="31"/>
      <c r="EE152" s="31"/>
      <c r="EF152" s="31"/>
      <c r="EG152" s="31"/>
      <c r="EH152" s="31"/>
      <c r="EI152" s="31"/>
      <c r="EJ152" s="31"/>
      <c r="EK152" s="31"/>
      <c r="EL152" s="31"/>
      <c r="EM152" s="31"/>
      <c r="EN152" s="31"/>
      <c r="EO152" s="31"/>
      <c r="EP152" s="31"/>
      <c r="EQ152" s="31"/>
      <c r="ER152" s="31"/>
      <c r="ES152" s="31"/>
      <c r="ET152" s="31"/>
      <c r="EU152" s="31"/>
      <c r="EV152" s="31"/>
      <c r="EW152" s="31"/>
      <c r="EX152" s="31"/>
      <c r="EY152" s="31"/>
      <c r="EZ152" s="31"/>
      <c r="FA152" s="31"/>
      <c r="FB152" s="31"/>
      <c r="FC152" s="31"/>
      <c r="FD152" s="31"/>
      <c r="FE152" s="31"/>
      <c r="FF152" s="31"/>
      <c r="FG152" s="31"/>
      <c r="FH152" s="31"/>
      <c r="FI152" s="31"/>
      <c r="FJ152" s="31"/>
      <c r="FK152" s="31"/>
      <c r="FL152" s="31"/>
      <c r="FM152" s="31"/>
      <c r="FN152" s="31"/>
      <c r="FO152" s="31"/>
      <c r="FP152" s="31"/>
      <c r="FQ152" s="31"/>
      <c r="FR152" s="31"/>
      <c r="FS152" s="31"/>
      <c r="FT152" s="31"/>
      <c r="FU152" s="31"/>
      <c r="FV152" s="31"/>
      <c r="FW152" s="31"/>
      <c r="FX152" s="31"/>
      <c r="FY152" s="31"/>
      <c r="FZ152" s="31"/>
      <c r="GA152" s="31"/>
      <c r="GB152" s="31"/>
      <c r="GC152" s="31"/>
      <c r="GD152" s="31"/>
      <c r="GE152" s="31"/>
      <c r="GF152" s="31"/>
      <c r="GG152" s="31"/>
      <c r="GH152" s="31"/>
      <c r="GI152" s="31"/>
      <c r="GJ152" s="31"/>
      <c r="GK152" s="31"/>
      <c r="GL152" s="31"/>
      <c r="GM152" s="31"/>
      <c r="GN152" s="31"/>
      <c r="GO152" s="31"/>
    </row>
    <row r="153" spans="1:197" ht="45" x14ac:dyDescent="0.25">
      <c r="A153" s="75" t="s">
        <v>63</v>
      </c>
      <c r="B153" s="144">
        <f>'2 уровень'!C238</f>
        <v>1154</v>
      </c>
      <c r="C153" s="144">
        <f>'2 уровень'!D238</f>
        <v>824</v>
      </c>
      <c r="D153" s="33">
        <f>'2 уровень'!E238</f>
        <v>836</v>
      </c>
      <c r="E153" s="145">
        <f>'2 уровень'!F238</f>
        <v>101.45631067961165</v>
      </c>
      <c r="F153" s="263">
        <f>'2 уровень'!G238</f>
        <v>3208.5080600000001</v>
      </c>
      <c r="G153" s="263">
        <f>'2 уровень'!H238</f>
        <v>3208.5080600000001</v>
      </c>
      <c r="H153" s="263">
        <f>'2 уровень'!I238</f>
        <v>3208.5080600000001</v>
      </c>
      <c r="I153" s="263">
        <f>'2 уровень'!J238</f>
        <v>802.12701500000003</v>
      </c>
      <c r="J153" s="263">
        <f>'2 уровень'!K238</f>
        <v>802.12701500000003</v>
      </c>
      <c r="K153" s="263">
        <f>'2 уровень'!L238</f>
        <v>802.12701500000003</v>
      </c>
      <c r="L153" s="263">
        <f>'2 уровень'!M238</f>
        <v>802.12701500000003</v>
      </c>
      <c r="M153" s="263">
        <f>'2 уровень'!N238</f>
        <v>802.12701500000003</v>
      </c>
      <c r="N153" s="263">
        <f>'2 уровень'!O238</f>
        <v>1872.2733599999999</v>
      </c>
      <c r="O153" s="263">
        <f>'2 уровень'!P238</f>
        <v>1782.6761199999999</v>
      </c>
      <c r="P153" s="263">
        <f>'2 уровень'!Q238</f>
        <v>1307.3344408333335</v>
      </c>
      <c r="Q153" s="262">
        <f>'2 уровень'!R238</f>
        <v>1314.8392900000003</v>
      </c>
      <c r="R153" s="262">
        <f>'2 уровень'!S238</f>
        <v>7.5048491666668724</v>
      </c>
      <c r="S153" s="262">
        <f>'2 уровень'!T238</f>
        <v>0</v>
      </c>
      <c r="T153" s="262">
        <f>'2 уровень'!U238</f>
        <v>1314.8392900000003</v>
      </c>
      <c r="U153" s="263">
        <f>'2 уровень'!V238</f>
        <v>100.57405732858098</v>
      </c>
      <c r="V153" s="68"/>
      <c r="X153" s="588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  <c r="BG153" s="31"/>
      <c r="BH153" s="31"/>
      <c r="BI153" s="31"/>
      <c r="BJ153" s="31"/>
      <c r="BK153" s="31"/>
      <c r="BL153" s="31"/>
      <c r="BM153" s="31"/>
      <c r="BN153" s="31"/>
      <c r="BO153" s="31"/>
      <c r="BP153" s="31"/>
      <c r="BQ153" s="31"/>
      <c r="BR153" s="31"/>
      <c r="BS153" s="31"/>
      <c r="BT153" s="31"/>
      <c r="BU153" s="31"/>
      <c r="BV153" s="31"/>
      <c r="BW153" s="31"/>
      <c r="BX153" s="31"/>
      <c r="BY153" s="31"/>
      <c r="BZ153" s="31"/>
      <c r="CA153" s="31"/>
      <c r="CB153" s="31"/>
      <c r="CC153" s="31"/>
      <c r="CD153" s="31"/>
      <c r="CE153" s="31"/>
      <c r="CF153" s="31"/>
      <c r="CG153" s="31"/>
      <c r="CH153" s="31"/>
      <c r="CI153" s="31"/>
      <c r="CJ153" s="31"/>
      <c r="CK153" s="31"/>
      <c r="CL153" s="31"/>
      <c r="CM153" s="31"/>
      <c r="CN153" s="31"/>
      <c r="CO153" s="31"/>
      <c r="CP153" s="31"/>
      <c r="CQ153" s="31"/>
      <c r="CR153" s="31"/>
      <c r="CS153" s="31"/>
      <c r="CT153" s="31"/>
      <c r="CU153" s="31"/>
      <c r="CV153" s="31"/>
      <c r="CW153" s="31"/>
      <c r="CX153" s="31"/>
      <c r="CY153" s="31"/>
      <c r="CZ153" s="31"/>
      <c r="DA153" s="31"/>
      <c r="DB153" s="31"/>
      <c r="DC153" s="31"/>
      <c r="DD153" s="31"/>
      <c r="DE153" s="31"/>
      <c r="DF153" s="31"/>
      <c r="DG153" s="31"/>
      <c r="DH153" s="31"/>
      <c r="DI153" s="31"/>
      <c r="DJ153" s="31"/>
      <c r="DK153" s="31"/>
      <c r="DL153" s="31"/>
      <c r="DM153" s="31"/>
      <c r="DN153" s="31"/>
      <c r="DO153" s="31"/>
      <c r="DP153" s="31"/>
      <c r="DQ153" s="31"/>
      <c r="DR153" s="31"/>
      <c r="DS153" s="31"/>
      <c r="DT153" s="31"/>
      <c r="DU153" s="31"/>
      <c r="DV153" s="31"/>
      <c r="DW153" s="31"/>
      <c r="DX153" s="31"/>
      <c r="DY153" s="31"/>
      <c r="DZ153" s="31"/>
      <c r="EA153" s="31"/>
      <c r="EB153" s="31"/>
      <c r="EC153" s="31"/>
      <c r="ED153" s="31"/>
      <c r="EE153" s="31"/>
      <c r="EF153" s="31"/>
      <c r="EG153" s="31"/>
      <c r="EH153" s="31"/>
      <c r="EI153" s="31"/>
      <c r="EJ153" s="31"/>
      <c r="EK153" s="31"/>
      <c r="EL153" s="31"/>
      <c r="EM153" s="31"/>
      <c r="EN153" s="31"/>
      <c r="EO153" s="31"/>
      <c r="EP153" s="31"/>
      <c r="EQ153" s="31"/>
      <c r="ER153" s="31"/>
      <c r="ES153" s="31"/>
      <c r="ET153" s="31"/>
      <c r="EU153" s="31"/>
      <c r="EV153" s="31"/>
      <c r="EW153" s="31"/>
      <c r="EX153" s="31"/>
      <c r="EY153" s="31"/>
      <c r="EZ153" s="31"/>
      <c r="FA153" s="31"/>
      <c r="FB153" s="31"/>
      <c r="FC153" s="31"/>
      <c r="FD153" s="31"/>
      <c r="FE153" s="31"/>
      <c r="FF153" s="31"/>
      <c r="FG153" s="31"/>
      <c r="FH153" s="31"/>
      <c r="FI153" s="31"/>
      <c r="FJ153" s="31"/>
      <c r="FK153" s="31"/>
      <c r="FL153" s="31"/>
      <c r="FM153" s="31"/>
      <c r="FN153" s="31"/>
      <c r="FO153" s="31"/>
      <c r="FP153" s="31"/>
      <c r="FQ153" s="31"/>
      <c r="FR153" s="31"/>
      <c r="FS153" s="31"/>
      <c r="FT153" s="31"/>
      <c r="FU153" s="31"/>
      <c r="FV153" s="31"/>
      <c r="FW153" s="31"/>
      <c r="FX153" s="31"/>
      <c r="FY153" s="31"/>
      <c r="FZ153" s="31"/>
      <c r="GA153" s="31"/>
      <c r="GB153" s="31"/>
      <c r="GC153" s="31"/>
      <c r="GD153" s="31"/>
      <c r="GE153" s="31"/>
      <c r="GF153" s="31"/>
      <c r="GG153" s="31"/>
      <c r="GH153" s="31"/>
      <c r="GI153" s="31"/>
      <c r="GJ153" s="31"/>
      <c r="GK153" s="31"/>
      <c r="GL153" s="31"/>
      <c r="GM153" s="31"/>
      <c r="GN153" s="31"/>
      <c r="GO153" s="31"/>
    </row>
    <row r="154" spans="1:197" ht="15.75" thickBot="1" x14ac:dyDescent="0.3">
      <c r="A154" s="74" t="s">
        <v>4</v>
      </c>
      <c r="B154" s="144">
        <f>'2 уровень'!C239</f>
        <v>0</v>
      </c>
      <c r="C154" s="144">
        <f>'2 уровень'!D239</f>
        <v>0</v>
      </c>
      <c r="D154" s="33">
        <f>'2 уровень'!E239</f>
        <v>0</v>
      </c>
      <c r="E154" s="145">
        <f>'2 уровень'!F239</f>
        <v>0</v>
      </c>
      <c r="F154" s="263">
        <f>'2 уровень'!G239</f>
        <v>42923.610369999995</v>
      </c>
      <c r="G154" s="263">
        <f>'2 уровень'!H239</f>
        <v>42923.610369999995</v>
      </c>
      <c r="H154" s="263">
        <f>'2 уровень'!I239</f>
        <v>42923.610369999995</v>
      </c>
      <c r="I154" s="263">
        <f>'2 уровень'!J239</f>
        <v>10730.902592499999</v>
      </c>
      <c r="J154" s="263">
        <f>'2 уровень'!K239</f>
        <v>10730.902592499999</v>
      </c>
      <c r="K154" s="263">
        <f>'2 уровень'!L239</f>
        <v>10730.902592499999</v>
      </c>
      <c r="L154" s="263">
        <f>'2 уровень'!M239</f>
        <v>10730.902592499999</v>
      </c>
      <c r="M154" s="263">
        <f>'2 уровень'!N239</f>
        <v>10730.902592499999</v>
      </c>
      <c r="N154" s="263">
        <f>'2 уровень'!O239</f>
        <v>25038.772720000001</v>
      </c>
      <c r="O154" s="263">
        <f>'2 уровень'!P239</f>
        <v>23019.304819999998</v>
      </c>
      <c r="P154" s="263">
        <f>'2 уровень'!Q239</f>
        <v>17211.681689583333</v>
      </c>
      <c r="Q154" s="262">
        <f>'2 уровень'!R239</f>
        <v>15915.736300000004</v>
      </c>
      <c r="R154" s="262">
        <f>'2 уровень'!S239</f>
        <v>-1295.9453895833276</v>
      </c>
      <c r="S154" s="262">
        <f>'2 уровень'!T239</f>
        <v>-148.1891</v>
      </c>
      <c r="T154" s="262">
        <f>'2 уровень'!U239</f>
        <v>15767.547200000005</v>
      </c>
      <c r="U154" s="263">
        <f>'2 уровень'!V239</f>
        <v>92.470547544650174</v>
      </c>
      <c r="V154" s="68"/>
      <c r="X154" s="588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  <c r="BG154" s="31"/>
      <c r="BH154" s="31"/>
      <c r="BI154" s="31"/>
      <c r="BJ154" s="31"/>
      <c r="BK154" s="31"/>
      <c r="BL154" s="31"/>
      <c r="BM154" s="31"/>
      <c r="BN154" s="31"/>
      <c r="BO154" s="31"/>
      <c r="BP154" s="31"/>
      <c r="BQ154" s="31"/>
      <c r="BR154" s="31"/>
      <c r="BS154" s="31"/>
      <c r="BT154" s="31"/>
      <c r="BU154" s="31"/>
      <c r="BV154" s="31"/>
      <c r="BW154" s="31"/>
      <c r="BX154" s="31"/>
      <c r="BY154" s="31"/>
      <c r="BZ154" s="31"/>
      <c r="CA154" s="31"/>
      <c r="CB154" s="31"/>
      <c r="CC154" s="31"/>
      <c r="CD154" s="31"/>
      <c r="CE154" s="31"/>
      <c r="CF154" s="31"/>
      <c r="CG154" s="31"/>
      <c r="CH154" s="31"/>
      <c r="CI154" s="31"/>
      <c r="CJ154" s="31"/>
      <c r="CK154" s="31"/>
      <c r="CL154" s="31"/>
      <c r="CM154" s="31"/>
      <c r="CN154" s="31"/>
      <c r="CO154" s="31"/>
      <c r="CP154" s="31"/>
      <c r="CQ154" s="31"/>
      <c r="CR154" s="31"/>
      <c r="CS154" s="31"/>
      <c r="CT154" s="31"/>
      <c r="CU154" s="31"/>
      <c r="CV154" s="31"/>
      <c r="CW154" s="31"/>
      <c r="CX154" s="31"/>
      <c r="CY154" s="31"/>
      <c r="CZ154" s="31"/>
      <c r="DA154" s="31"/>
      <c r="DB154" s="31"/>
      <c r="DC154" s="31"/>
      <c r="DD154" s="31"/>
      <c r="DE154" s="31"/>
      <c r="DF154" s="31"/>
      <c r="DG154" s="31"/>
      <c r="DH154" s="31"/>
      <c r="DI154" s="31"/>
      <c r="DJ154" s="31"/>
      <c r="DK154" s="31"/>
      <c r="DL154" s="31"/>
      <c r="DM154" s="31"/>
      <c r="DN154" s="31"/>
      <c r="DO154" s="31"/>
      <c r="DP154" s="31"/>
      <c r="DQ154" s="31"/>
      <c r="DR154" s="31"/>
      <c r="DS154" s="31"/>
      <c r="DT154" s="31"/>
      <c r="DU154" s="31"/>
      <c r="DV154" s="31"/>
      <c r="DW154" s="31"/>
      <c r="DX154" s="31"/>
      <c r="DY154" s="31"/>
      <c r="DZ154" s="31"/>
      <c r="EA154" s="31"/>
      <c r="EB154" s="31"/>
      <c r="EC154" s="31"/>
      <c r="ED154" s="31"/>
      <c r="EE154" s="31"/>
      <c r="EF154" s="31"/>
      <c r="EG154" s="31"/>
      <c r="EH154" s="31"/>
      <c r="EI154" s="31"/>
      <c r="EJ154" s="31"/>
      <c r="EK154" s="31"/>
      <c r="EL154" s="31"/>
      <c r="EM154" s="31"/>
      <c r="EN154" s="31"/>
      <c r="EO154" s="31"/>
      <c r="EP154" s="31"/>
      <c r="EQ154" s="31"/>
      <c r="ER154" s="31"/>
      <c r="ES154" s="31"/>
      <c r="ET154" s="31"/>
      <c r="EU154" s="31"/>
      <c r="EV154" s="31"/>
      <c r="EW154" s="31"/>
      <c r="EX154" s="31"/>
      <c r="EY154" s="31"/>
      <c r="EZ154" s="31"/>
      <c r="FA154" s="31"/>
      <c r="FB154" s="31"/>
      <c r="FC154" s="31"/>
      <c r="FD154" s="31"/>
      <c r="FE154" s="31"/>
      <c r="FF154" s="31"/>
      <c r="FG154" s="31"/>
      <c r="FH154" s="31"/>
      <c r="FI154" s="31"/>
      <c r="FJ154" s="31"/>
      <c r="FK154" s="31"/>
      <c r="FL154" s="31"/>
      <c r="FM154" s="31"/>
      <c r="FN154" s="31"/>
      <c r="FO154" s="31"/>
      <c r="FP154" s="31"/>
      <c r="FQ154" s="31"/>
      <c r="FR154" s="31"/>
      <c r="FS154" s="31"/>
      <c r="FT154" s="31"/>
      <c r="FU154" s="31"/>
      <c r="FV154" s="31"/>
      <c r="FW154" s="31"/>
      <c r="FX154" s="31"/>
      <c r="FY154" s="31"/>
      <c r="FZ154" s="31"/>
      <c r="GA154" s="31"/>
      <c r="GB154" s="31"/>
      <c r="GC154" s="31"/>
      <c r="GD154" s="31"/>
      <c r="GE154" s="31"/>
      <c r="GF154" s="31"/>
      <c r="GG154" s="31"/>
      <c r="GH154" s="31"/>
      <c r="GI154" s="31"/>
      <c r="GJ154" s="31"/>
      <c r="GK154" s="31"/>
      <c r="GL154" s="31"/>
      <c r="GM154" s="31"/>
      <c r="GN154" s="31"/>
      <c r="GO154" s="31"/>
    </row>
    <row r="155" spans="1:197" ht="15" customHeight="1" x14ac:dyDescent="0.25">
      <c r="A155" s="64" t="s">
        <v>14</v>
      </c>
      <c r="B155" s="65"/>
      <c r="C155" s="65"/>
      <c r="D155" s="65"/>
      <c r="E155" s="103"/>
      <c r="F155" s="260"/>
      <c r="G155" s="260"/>
      <c r="H155" s="260"/>
      <c r="I155" s="260"/>
      <c r="J155" s="260"/>
      <c r="K155" s="260"/>
      <c r="L155" s="260"/>
      <c r="M155" s="260"/>
      <c r="N155" s="260"/>
      <c r="O155" s="260"/>
      <c r="P155" s="260"/>
      <c r="Q155" s="260"/>
      <c r="R155" s="260"/>
      <c r="S155" s="260"/>
      <c r="T155" s="260"/>
      <c r="U155" s="260"/>
      <c r="V155" s="68"/>
      <c r="X155" s="588"/>
    </row>
    <row r="156" spans="1:197" ht="30" x14ac:dyDescent="0.25">
      <c r="A156" s="207" t="s">
        <v>74</v>
      </c>
      <c r="B156" s="205">
        <f>'2 уровень'!C254</f>
        <v>4439</v>
      </c>
      <c r="C156" s="205">
        <f>'2 уровень'!D254</f>
        <v>3171</v>
      </c>
      <c r="D156" s="205">
        <f>'2 уровень'!E254</f>
        <v>1949</v>
      </c>
      <c r="E156" s="206">
        <f>'2 уровень'!F254</f>
        <v>61.463260801009142</v>
      </c>
      <c r="F156" s="261">
        <f>'2 уровень'!G254</f>
        <v>25471.317299999999</v>
      </c>
      <c r="G156" s="261">
        <f>'2 уровень'!H254</f>
        <v>25471.317299999999</v>
      </c>
      <c r="H156" s="261">
        <f>'2 уровень'!I254</f>
        <v>25471.317299999999</v>
      </c>
      <c r="I156" s="261">
        <f>'2 уровень'!J254</f>
        <v>6367.8293249999997</v>
      </c>
      <c r="J156" s="261">
        <f>'2 уровень'!K254</f>
        <v>6367.8293249999997</v>
      </c>
      <c r="K156" s="261">
        <f>'2 уровень'!L254</f>
        <v>6367.8293249999997</v>
      </c>
      <c r="L156" s="261">
        <f>'2 уровень'!M254</f>
        <v>6367.8293249999997</v>
      </c>
      <c r="M156" s="261">
        <f>'2 уровень'!N254</f>
        <v>6367.8293249999997</v>
      </c>
      <c r="N156" s="261">
        <f>'2 уровень'!O254</f>
        <v>14858.268420000002</v>
      </c>
      <c r="O156" s="261">
        <f>'2 уровень'!P254</f>
        <v>14151.730070000001</v>
      </c>
      <c r="P156" s="261">
        <f>'2 уровень'!Q254</f>
        <v>10377.536089166666</v>
      </c>
      <c r="Q156" s="261">
        <f>'2 уровень'!R254</f>
        <v>6559.2353699999994</v>
      </c>
      <c r="R156" s="261">
        <f>'2 уровень'!S254</f>
        <v>-3818.3007191666675</v>
      </c>
      <c r="S156" s="261">
        <f>'2 уровень'!T254</f>
        <v>-106.96912999999999</v>
      </c>
      <c r="T156" s="261">
        <f>'2 уровень'!U254</f>
        <v>6452.2662399999999</v>
      </c>
      <c r="U156" s="261">
        <f>'2 уровень'!V254</f>
        <v>63.206095489731197</v>
      </c>
      <c r="V156" s="68"/>
      <c r="X156" s="588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  <c r="BT156" s="31"/>
      <c r="BU156" s="31"/>
      <c r="BV156" s="31"/>
      <c r="BW156" s="31"/>
      <c r="BX156" s="31"/>
      <c r="BY156" s="31"/>
      <c r="BZ156" s="31"/>
      <c r="CA156" s="31"/>
      <c r="CB156" s="31"/>
      <c r="CC156" s="31"/>
      <c r="CD156" s="31"/>
      <c r="CE156" s="31"/>
      <c r="CF156" s="31"/>
      <c r="CG156" s="31"/>
      <c r="CH156" s="31"/>
      <c r="CI156" s="31"/>
      <c r="CJ156" s="31"/>
      <c r="CK156" s="31"/>
      <c r="CL156" s="31"/>
      <c r="CM156" s="31"/>
      <c r="CN156" s="31"/>
      <c r="CO156" s="31"/>
      <c r="CP156" s="31"/>
      <c r="CQ156" s="31"/>
      <c r="CR156" s="31"/>
      <c r="CS156" s="31"/>
      <c r="CT156" s="31"/>
      <c r="CU156" s="31"/>
      <c r="CV156" s="31"/>
      <c r="CW156" s="31"/>
      <c r="CX156" s="31"/>
      <c r="CY156" s="31"/>
      <c r="CZ156" s="31"/>
      <c r="DA156" s="31"/>
      <c r="DB156" s="31"/>
      <c r="DC156" s="31"/>
      <c r="DD156" s="31"/>
      <c r="DE156" s="31"/>
      <c r="DF156" s="31"/>
      <c r="DG156" s="31"/>
      <c r="DH156" s="31"/>
      <c r="DI156" s="31"/>
      <c r="DJ156" s="31"/>
      <c r="DK156" s="31"/>
      <c r="DL156" s="31"/>
      <c r="DM156" s="31"/>
      <c r="DN156" s="31"/>
      <c r="DO156" s="31"/>
      <c r="DP156" s="31"/>
      <c r="DQ156" s="31"/>
      <c r="DR156" s="31"/>
      <c r="DS156" s="31"/>
      <c r="DT156" s="31"/>
      <c r="DU156" s="31"/>
      <c r="DV156" s="31"/>
      <c r="DW156" s="31"/>
      <c r="DX156" s="31"/>
      <c r="DY156" s="31"/>
      <c r="DZ156" s="31"/>
      <c r="EA156" s="31"/>
      <c r="EB156" s="31"/>
      <c r="EC156" s="31"/>
      <c r="ED156" s="31"/>
      <c r="EE156" s="31"/>
      <c r="EF156" s="31"/>
      <c r="EG156" s="31"/>
      <c r="EH156" s="31"/>
      <c r="EI156" s="31"/>
      <c r="EJ156" s="31"/>
      <c r="EK156" s="31"/>
      <c r="EL156" s="31"/>
      <c r="EM156" s="31"/>
      <c r="EN156" s="31"/>
      <c r="EO156" s="31"/>
      <c r="EP156" s="31"/>
      <c r="EQ156" s="31"/>
      <c r="ER156" s="31"/>
      <c r="ES156" s="31"/>
      <c r="ET156" s="31"/>
      <c r="EU156" s="31"/>
      <c r="EV156" s="31"/>
      <c r="EW156" s="31"/>
      <c r="EX156" s="31"/>
      <c r="EY156" s="31"/>
      <c r="EZ156" s="31"/>
      <c r="FA156" s="31"/>
      <c r="FB156" s="31"/>
      <c r="FC156" s="31"/>
      <c r="FD156" s="31"/>
      <c r="FE156" s="31"/>
      <c r="FF156" s="31"/>
      <c r="FG156" s="31"/>
      <c r="FH156" s="31"/>
      <c r="FI156" s="31"/>
      <c r="FJ156" s="31"/>
      <c r="FK156" s="31"/>
      <c r="FL156" s="31"/>
      <c r="FM156" s="31"/>
      <c r="FN156" s="31"/>
      <c r="FO156" s="31"/>
      <c r="FP156" s="31"/>
      <c r="FQ156" s="31"/>
      <c r="FR156" s="31"/>
      <c r="FS156" s="31"/>
      <c r="FT156" s="31"/>
      <c r="FU156" s="31"/>
      <c r="FV156" s="31"/>
      <c r="FW156" s="31"/>
      <c r="FX156" s="31"/>
      <c r="FY156" s="31"/>
      <c r="FZ156" s="31"/>
      <c r="GA156" s="31"/>
      <c r="GB156" s="31"/>
      <c r="GC156" s="31"/>
      <c r="GD156" s="31"/>
      <c r="GE156" s="31"/>
      <c r="GF156" s="31"/>
      <c r="GG156" s="31"/>
      <c r="GH156" s="31"/>
      <c r="GI156" s="31"/>
      <c r="GJ156" s="31"/>
      <c r="GK156" s="31"/>
      <c r="GL156" s="31"/>
      <c r="GM156" s="31"/>
      <c r="GN156" s="31"/>
      <c r="GO156" s="31"/>
    </row>
    <row r="157" spans="1:197" ht="30" x14ac:dyDescent="0.25">
      <c r="A157" s="75" t="s">
        <v>43</v>
      </c>
      <c r="B157" s="33">
        <f>'2 уровень'!C255</f>
        <v>3333</v>
      </c>
      <c r="C157" s="33">
        <f>'2 уровень'!D255</f>
        <v>2381</v>
      </c>
      <c r="D157" s="33">
        <f>'2 уровень'!E255</f>
        <v>1597</v>
      </c>
      <c r="E157" s="100">
        <f>'2 уровень'!F255</f>
        <v>67.072658546829061</v>
      </c>
      <c r="F157" s="262">
        <f>'2 уровень'!G255</f>
        <v>20580</v>
      </c>
      <c r="G157" s="262">
        <f>'2 уровень'!H255</f>
        <v>20580</v>
      </c>
      <c r="H157" s="262">
        <f>'2 уровень'!I255</f>
        <v>20580</v>
      </c>
      <c r="I157" s="262">
        <f>'2 уровень'!J255</f>
        <v>5145</v>
      </c>
      <c r="J157" s="262">
        <f>'2 уровень'!K255</f>
        <v>5145</v>
      </c>
      <c r="K157" s="262">
        <f>'2 уровень'!L255</f>
        <v>5145</v>
      </c>
      <c r="L157" s="262">
        <f>'2 уровень'!M255</f>
        <v>5145</v>
      </c>
      <c r="M157" s="262">
        <f>'2 уровень'!N255</f>
        <v>5145</v>
      </c>
      <c r="N157" s="262">
        <f>'2 уровень'!O255</f>
        <v>12003.715050000001</v>
      </c>
      <c r="O157" s="262">
        <f>'2 уровень'!P255</f>
        <v>11430.905050000001</v>
      </c>
      <c r="P157" s="262">
        <f>'2 уровень'!Q255</f>
        <v>8383.4208583333329</v>
      </c>
      <c r="Q157" s="262">
        <f>'2 уровень'!R255</f>
        <v>5283.5633999999991</v>
      </c>
      <c r="R157" s="262">
        <f>'2 уровень'!S255</f>
        <v>-3099.8574583333339</v>
      </c>
      <c r="S157" s="262">
        <f>'2 уровень'!T255</f>
        <v>-58.542739999999995</v>
      </c>
      <c r="T157" s="262">
        <f>'2 уровень'!U255</f>
        <v>5225.0206599999992</v>
      </c>
      <c r="U157" s="262">
        <f>'2 уровень'!V255</f>
        <v>63.023955128627506</v>
      </c>
      <c r="V157" s="68"/>
      <c r="X157" s="588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  <c r="BG157" s="31"/>
      <c r="BH157" s="31"/>
      <c r="BI157" s="31"/>
      <c r="BJ157" s="31"/>
      <c r="BK157" s="31"/>
      <c r="BL157" s="31"/>
      <c r="BM157" s="31"/>
      <c r="BN157" s="31"/>
      <c r="BO157" s="31"/>
      <c r="BP157" s="31"/>
      <c r="BQ157" s="31"/>
      <c r="BR157" s="31"/>
      <c r="BS157" s="31"/>
      <c r="BT157" s="31"/>
      <c r="BU157" s="31"/>
      <c r="BV157" s="31"/>
      <c r="BW157" s="31"/>
      <c r="BX157" s="31"/>
      <c r="BY157" s="31"/>
      <c r="BZ157" s="31"/>
      <c r="CA157" s="31"/>
      <c r="CB157" s="31"/>
      <c r="CC157" s="31"/>
      <c r="CD157" s="31"/>
      <c r="CE157" s="31"/>
      <c r="CF157" s="31"/>
      <c r="CG157" s="31"/>
      <c r="CH157" s="31"/>
      <c r="CI157" s="31"/>
      <c r="CJ157" s="31"/>
      <c r="CK157" s="31"/>
      <c r="CL157" s="31"/>
      <c r="CM157" s="31"/>
      <c r="CN157" s="31"/>
      <c r="CO157" s="31"/>
      <c r="CP157" s="31"/>
      <c r="CQ157" s="31"/>
      <c r="CR157" s="31"/>
      <c r="CS157" s="31"/>
      <c r="CT157" s="31"/>
      <c r="CU157" s="31"/>
      <c r="CV157" s="31"/>
      <c r="CW157" s="31"/>
      <c r="CX157" s="31"/>
      <c r="CY157" s="31"/>
      <c r="CZ157" s="31"/>
      <c r="DA157" s="31"/>
      <c r="DB157" s="31"/>
      <c r="DC157" s="31"/>
      <c r="DD157" s="31"/>
      <c r="DE157" s="31"/>
      <c r="DF157" s="31"/>
      <c r="DG157" s="31"/>
      <c r="DH157" s="31"/>
      <c r="DI157" s="31"/>
      <c r="DJ157" s="31"/>
      <c r="DK157" s="31"/>
      <c r="DL157" s="31"/>
      <c r="DM157" s="31"/>
      <c r="DN157" s="31"/>
      <c r="DO157" s="31"/>
      <c r="DP157" s="31"/>
      <c r="DQ157" s="31"/>
      <c r="DR157" s="31"/>
      <c r="DS157" s="31"/>
      <c r="DT157" s="31"/>
      <c r="DU157" s="31"/>
      <c r="DV157" s="31"/>
      <c r="DW157" s="31"/>
      <c r="DX157" s="31"/>
      <c r="DY157" s="31"/>
      <c r="DZ157" s="31"/>
      <c r="EA157" s="31"/>
      <c r="EB157" s="31"/>
      <c r="EC157" s="31"/>
      <c r="ED157" s="31"/>
      <c r="EE157" s="31"/>
      <c r="EF157" s="31"/>
      <c r="EG157" s="31"/>
      <c r="EH157" s="31"/>
      <c r="EI157" s="31"/>
      <c r="EJ157" s="31"/>
      <c r="EK157" s="31"/>
      <c r="EL157" s="31"/>
      <c r="EM157" s="31"/>
      <c r="EN157" s="31"/>
      <c r="EO157" s="31"/>
      <c r="EP157" s="31"/>
      <c r="EQ157" s="31"/>
      <c r="ER157" s="31"/>
      <c r="ES157" s="31"/>
      <c r="ET157" s="31"/>
      <c r="EU157" s="31"/>
      <c r="EV157" s="31"/>
      <c r="EW157" s="31"/>
      <c r="EX157" s="31"/>
      <c r="EY157" s="31"/>
      <c r="EZ157" s="31"/>
      <c r="FA157" s="31"/>
      <c r="FB157" s="31"/>
      <c r="FC157" s="31"/>
      <c r="FD157" s="31"/>
      <c r="FE157" s="31"/>
      <c r="FF157" s="31"/>
      <c r="FG157" s="31"/>
      <c r="FH157" s="31"/>
      <c r="FI157" s="31"/>
      <c r="FJ157" s="31"/>
      <c r="FK157" s="31"/>
      <c r="FL157" s="31"/>
      <c r="FM157" s="31"/>
      <c r="FN157" s="31"/>
      <c r="FO157" s="31"/>
      <c r="FP157" s="31"/>
      <c r="FQ157" s="31"/>
      <c r="FR157" s="31"/>
      <c r="FS157" s="31"/>
      <c r="FT157" s="31"/>
      <c r="FU157" s="31"/>
      <c r="FV157" s="31"/>
      <c r="FW157" s="31"/>
      <c r="FX157" s="31"/>
      <c r="FY157" s="31"/>
      <c r="FZ157" s="31"/>
      <c r="GA157" s="31"/>
      <c r="GB157" s="31"/>
      <c r="GC157" s="31"/>
      <c r="GD157" s="31"/>
      <c r="GE157" s="31"/>
      <c r="GF157" s="31"/>
      <c r="GG157" s="31"/>
      <c r="GH157" s="31"/>
      <c r="GI157" s="31"/>
      <c r="GJ157" s="31"/>
      <c r="GK157" s="31"/>
      <c r="GL157" s="31"/>
      <c r="GM157" s="31"/>
      <c r="GN157" s="31"/>
      <c r="GO157" s="31"/>
    </row>
    <row r="158" spans="1:197" ht="30" x14ac:dyDescent="0.25">
      <c r="A158" s="75" t="s">
        <v>44</v>
      </c>
      <c r="B158" s="33">
        <f>'2 уровень'!C256</f>
        <v>1000</v>
      </c>
      <c r="C158" s="33">
        <f>'2 уровень'!D256</f>
        <v>714</v>
      </c>
      <c r="D158" s="33">
        <f>'2 уровень'!E256</f>
        <v>250</v>
      </c>
      <c r="E158" s="100">
        <f>'2 уровень'!F256</f>
        <v>35.014005602240893</v>
      </c>
      <c r="F158" s="262">
        <f>'2 уровень'!G256</f>
        <v>3426.48</v>
      </c>
      <c r="G158" s="262">
        <f>'2 уровень'!H256</f>
        <v>3426.48</v>
      </c>
      <c r="H158" s="262">
        <f>'2 уровень'!I256</f>
        <v>3426.48</v>
      </c>
      <c r="I158" s="262">
        <f>'2 уровень'!J256</f>
        <v>856.62000000000012</v>
      </c>
      <c r="J158" s="262">
        <f>'2 уровень'!K256</f>
        <v>856.62000000000012</v>
      </c>
      <c r="K158" s="262">
        <f>'2 уровень'!L256</f>
        <v>856.62000000000012</v>
      </c>
      <c r="L158" s="262">
        <f>'2 уровень'!M256</f>
        <v>856.62000000000012</v>
      </c>
      <c r="M158" s="262">
        <f>'2 уровень'!N256</f>
        <v>856.62000000000012</v>
      </c>
      <c r="N158" s="262">
        <f>'2 уровень'!O256</f>
        <v>1998.78</v>
      </c>
      <c r="O158" s="262">
        <f>'2 уровень'!P256</f>
        <v>1903.6</v>
      </c>
      <c r="P158" s="262">
        <f>'2 уровень'!Q256</f>
        <v>1395.9733333333336</v>
      </c>
      <c r="Q158" s="262">
        <f>'2 уровень'!R256</f>
        <v>493.61550000000011</v>
      </c>
      <c r="R158" s="262">
        <f>'2 уровень'!S256</f>
        <v>-902.35783333333347</v>
      </c>
      <c r="S158" s="262">
        <f>'2 уровень'!T256</f>
        <v>-48.426389999999998</v>
      </c>
      <c r="T158" s="262">
        <f>'2 уровень'!U256</f>
        <v>445.18911000000014</v>
      </c>
      <c r="U158" s="262">
        <f>'2 уровень'!V256</f>
        <v>35.359951957057447</v>
      </c>
      <c r="V158" s="68"/>
      <c r="X158" s="588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  <c r="BG158" s="31"/>
      <c r="BH158" s="31"/>
      <c r="BI158" s="31"/>
      <c r="BJ158" s="31"/>
      <c r="BK158" s="31"/>
      <c r="BL158" s="31"/>
      <c r="BM158" s="31"/>
      <c r="BN158" s="31"/>
      <c r="BO158" s="31"/>
      <c r="BP158" s="31"/>
      <c r="BQ158" s="31"/>
      <c r="BR158" s="31"/>
      <c r="BS158" s="31"/>
      <c r="BT158" s="31"/>
      <c r="BU158" s="31"/>
      <c r="BV158" s="31"/>
      <c r="BW158" s="31"/>
      <c r="BX158" s="31"/>
      <c r="BY158" s="31"/>
      <c r="BZ158" s="31"/>
      <c r="CA158" s="31"/>
      <c r="CB158" s="31"/>
      <c r="CC158" s="31"/>
      <c r="CD158" s="31"/>
      <c r="CE158" s="31"/>
      <c r="CF158" s="31"/>
      <c r="CG158" s="31"/>
      <c r="CH158" s="31"/>
      <c r="CI158" s="31"/>
      <c r="CJ158" s="31"/>
      <c r="CK158" s="31"/>
      <c r="CL158" s="31"/>
      <c r="CM158" s="31"/>
      <c r="CN158" s="31"/>
      <c r="CO158" s="31"/>
      <c r="CP158" s="31"/>
      <c r="CQ158" s="31"/>
      <c r="CR158" s="31"/>
      <c r="CS158" s="31"/>
      <c r="CT158" s="31"/>
      <c r="CU158" s="31"/>
      <c r="CV158" s="31"/>
      <c r="CW158" s="31"/>
      <c r="CX158" s="31"/>
      <c r="CY158" s="31"/>
      <c r="CZ158" s="31"/>
      <c r="DA158" s="31"/>
      <c r="DB158" s="31"/>
      <c r="DC158" s="31"/>
      <c r="DD158" s="31"/>
      <c r="DE158" s="31"/>
      <c r="DF158" s="31"/>
      <c r="DG158" s="31"/>
      <c r="DH158" s="31"/>
      <c r="DI158" s="31"/>
      <c r="DJ158" s="31"/>
      <c r="DK158" s="31"/>
      <c r="DL158" s="31"/>
      <c r="DM158" s="31"/>
      <c r="DN158" s="31"/>
      <c r="DO158" s="31"/>
      <c r="DP158" s="31"/>
      <c r="DQ158" s="31"/>
      <c r="DR158" s="31"/>
      <c r="DS158" s="31"/>
      <c r="DT158" s="31"/>
      <c r="DU158" s="31"/>
      <c r="DV158" s="31"/>
      <c r="DW158" s="31"/>
      <c r="DX158" s="31"/>
      <c r="DY158" s="31"/>
      <c r="DZ158" s="31"/>
      <c r="EA158" s="31"/>
      <c r="EB158" s="31"/>
      <c r="EC158" s="31"/>
      <c r="ED158" s="31"/>
      <c r="EE158" s="31"/>
      <c r="EF158" s="31"/>
      <c r="EG158" s="31"/>
      <c r="EH158" s="31"/>
      <c r="EI158" s="31"/>
      <c r="EJ158" s="31"/>
      <c r="EK158" s="31"/>
      <c r="EL158" s="31"/>
      <c r="EM158" s="31"/>
      <c r="EN158" s="31"/>
      <c r="EO158" s="31"/>
      <c r="EP158" s="31"/>
      <c r="EQ158" s="31"/>
      <c r="ER158" s="31"/>
      <c r="ES158" s="31"/>
      <c r="ET158" s="31"/>
      <c r="EU158" s="31"/>
      <c r="EV158" s="31"/>
      <c r="EW158" s="31"/>
      <c r="EX158" s="31"/>
      <c r="EY158" s="31"/>
      <c r="EZ158" s="31"/>
      <c r="FA158" s="31"/>
      <c r="FB158" s="31"/>
      <c r="FC158" s="31"/>
      <c r="FD158" s="31"/>
      <c r="FE158" s="31"/>
      <c r="FF158" s="31"/>
      <c r="FG158" s="31"/>
      <c r="FH158" s="31"/>
      <c r="FI158" s="31"/>
      <c r="FJ158" s="31"/>
      <c r="FK158" s="31"/>
      <c r="FL158" s="31"/>
      <c r="FM158" s="31"/>
      <c r="FN158" s="31"/>
      <c r="FO158" s="31"/>
      <c r="FP158" s="31"/>
      <c r="FQ158" s="31"/>
      <c r="FR158" s="31"/>
      <c r="FS158" s="31"/>
      <c r="FT158" s="31"/>
      <c r="FU158" s="31"/>
      <c r="FV158" s="31"/>
      <c r="FW158" s="31"/>
      <c r="FX158" s="31"/>
      <c r="FY158" s="31"/>
      <c r="FZ158" s="31"/>
      <c r="GA158" s="31"/>
      <c r="GB158" s="31"/>
      <c r="GC158" s="31"/>
      <c r="GD158" s="31"/>
      <c r="GE158" s="31"/>
      <c r="GF158" s="31"/>
      <c r="GG158" s="31"/>
      <c r="GH158" s="31"/>
      <c r="GI158" s="31"/>
      <c r="GJ158" s="31"/>
      <c r="GK158" s="31"/>
      <c r="GL158" s="31"/>
      <c r="GM158" s="31"/>
      <c r="GN158" s="31"/>
      <c r="GO158" s="31"/>
    </row>
    <row r="159" spans="1:197" ht="30" x14ac:dyDescent="0.25">
      <c r="A159" s="75" t="s">
        <v>64</v>
      </c>
      <c r="B159" s="33">
        <f>'2 уровень'!C257</f>
        <v>0</v>
      </c>
      <c r="C159" s="33">
        <f>'2 уровень'!D257</f>
        <v>0</v>
      </c>
      <c r="D159" s="33">
        <f>'2 уровень'!E257</f>
        <v>0</v>
      </c>
      <c r="E159" s="100">
        <f>'2 уровень'!F257</f>
        <v>0</v>
      </c>
      <c r="F159" s="262">
        <f>'2 уровень'!G257</f>
        <v>0</v>
      </c>
      <c r="G159" s="262">
        <f>'2 уровень'!H257</f>
        <v>0</v>
      </c>
      <c r="H159" s="262">
        <f>'2 уровень'!I257</f>
        <v>0</v>
      </c>
      <c r="I159" s="262">
        <f>'2 уровень'!J257</f>
        <v>0</v>
      </c>
      <c r="J159" s="262">
        <f>'2 уровень'!K257</f>
        <v>0</v>
      </c>
      <c r="K159" s="262">
        <f>'2 уровень'!L257</f>
        <v>0</v>
      </c>
      <c r="L159" s="262">
        <f>'2 уровень'!M257</f>
        <v>0</v>
      </c>
      <c r="M159" s="262">
        <f>'2 уровень'!N257</f>
        <v>0</v>
      </c>
      <c r="N159" s="262">
        <f>'2 уровень'!O257</f>
        <v>0</v>
      </c>
      <c r="O159" s="262">
        <f>'2 уровень'!P257</f>
        <v>0</v>
      </c>
      <c r="P159" s="262">
        <f>'2 уровень'!Q257</f>
        <v>0</v>
      </c>
      <c r="Q159" s="262">
        <f>'2 уровень'!R257</f>
        <v>0</v>
      </c>
      <c r="R159" s="262">
        <f>'2 уровень'!S257</f>
        <v>0</v>
      </c>
      <c r="S159" s="262">
        <f>'2 уровень'!T257</f>
        <v>0</v>
      </c>
      <c r="T159" s="262">
        <f>'2 уровень'!U257</f>
        <v>0</v>
      </c>
      <c r="U159" s="262">
        <f>'2 уровень'!V257</f>
        <v>0</v>
      </c>
      <c r="V159" s="68"/>
      <c r="X159" s="588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  <c r="BG159" s="31"/>
      <c r="BH159" s="31"/>
      <c r="BI159" s="31"/>
      <c r="BJ159" s="31"/>
      <c r="BK159" s="31"/>
      <c r="BL159" s="31"/>
      <c r="BM159" s="31"/>
      <c r="BN159" s="31"/>
      <c r="BO159" s="31"/>
      <c r="BP159" s="31"/>
      <c r="BQ159" s="31"/>
      <c r="BR159" s="31"/>
      <c r="BS159" s="31"/>
      <c r="BT159" s="31"/>
      <c r="BU159" s="31"/>
      <c r="BV159" s="31"/>
      <c r="BW159" s="31"/>
      <c r="BX159" s="31"/>
      <c r="BY159" s="31"/>
      <c r="BZ159" s="31"/>
      <c r="CA159" s="31"/>
      <c r="CB159" s="31"/>
      <c r="CC159" s="31"/>
      <c r="CD159" s="31"/>
      <c r="CE159" s="31"/>
      <c r="CF159" s="31"/>
      <c r="CG159" s="31"/>
      <c r="CH159" s="31"/>
      <c r="CI159" s="31"/>
      <c r="CJ159" s="31"/>
      <c r="CK159" s="31"/>
      <c r="CL159" s="31"/>
      <c r="CM159" s="31"/>
      <c r="CN159" s="31"/>
      <c r="CO159" s="31"/>
      <c r="CP159" s="31"/>
      <c r="CQ159" s="31"/>
      <c r="CR159" s="31"/>
      <c r="CS159" s="31"/>
      <c r="CT159" s="31"/>
      <c r="CU159" s="31"/>
      <c r="CV159" s="31"/>
      <c r="CW159" s="31"/>
      <c r="CX159" s="31"/>
      <c r="CY159" s="31"/>
      <c r="CZ159" s="31"/>
      <c r="DA159" s="31"/>
      <c r="DB159" s="31"/>
      <c r="DC159" s="31"/>
      <c r="DD159" s="31"/>
      <c r="DE159" s="31"/>
      <c r="DF159" s="31"/>
      <c r="DG159" s="31"/>
      <c r="DH159" s="31"/>
      <c r="DI159" s="31"/>
      <c r="DJ159" s="31"/>
      <c r="DK159" s="31"/>
      <c r="DL159" s="31"/>
      <c r="DM159" s="31"/>
      <c r="DN159" s="31"/>
      <c r="DO159" s="31"/>
      <c r="DP159" s="31"/>
      <c r="DQ159" s="31"/>
      <c r="DR159" s="31"/>
      <c r="DS159" s="31"/>
      <c r="DT159" s="31"/>
      <c r="DU159" s="31"/>
      <c r="DV159" s="31"/>
      <c r="DW159" s="31"/>
      <c r="DX159" s="31"/>
      <c r="DY159" s="31"/>
      <c r="DZ159" s="31"/>
      <c r="EA159" s="31"/>
      <c r="EB159" s="31"/>
      <c r="EC159" s="31"/>
      <c r="ED159" s="31"/>
      <c r="EE159" s="31"/>
      <c r="EF159" s="31"/>
      <c r="EG159" s="31"/>
      <c r="EH159" s="31"/>
      <c r="EI159" s="31"/>
      <c r="EJ159" s="31"/>
      <c r="EK159" s="31"/>
      <c r="EL159" s="31"/>
      <c r="EM159" s="31"/>
      <c r="EN159" s="31"/>
      <c r="EO159" s="31"/>
      <c r="EP159" s="31"/>
      <c r="EQ159" s="31"/>
      <c r="ER159" s="31"/>
      <c r="ES159" s="31"/>
      <c r="ET159" s="31"/>
      <c r="EU159" s="31"/>
      <c r="EV159" s="31"/>
      <c r="EW159" s="31"/>
      <c r="EX159" s="31"/>
      <c r="EY159" s="31"/>
      <c r="EZ159" s="31"/>
      <c r="FA159" s="31"/>
      <c r="FB159" s="31"/>
      <c r="FC159" s="31"/>
      <c r="FD159" s="31"/>
      <c r="FE159" s="31"/>
      <c r="FF159" s="31"/>
      <c r="FG159" s="31"/>
      <c r="FH159" s="31"/>
      <c r="FI159" s="31"/>
      <c r="FJ159" s="31"/>
      <c r="FK159" s="31"/>
      <c r="FL159" s="31"/>
      <c r="FM159" s="31"/>
      <c r="FN159" s="31"/>
      <c r="FO159" s="31"/>
      <c r="FP159" s="31"/>
      <c r="FQ159" s="31"/>
      <c r="FR159" s="31"/>
      <c r="FS159" s="31"/>
      <c r="FT159" s="31"/>
      <c r="FU159" s="31"/>
      <c r="FV159" s="31"/>
      <c r="FW159" s="31"/>
      <c r="FX159" s="31"/>
      <c r="FY159" s="31"/>
      <c r="FZ159" s="31"/>
      <c r="GA159" s="31"/>
      <c r="GB159" s="31"/>
      <c r="GC159" s="31"/>
      <c r="GD159" s="31"/>
      <c r="GE159" s="31"/>
      <c r="GF159" s="31"/>
      <c r="GG159" s="31"/>
      <c r="GH159" s="31"/>
      <c r="GI159" s="31"/>
      <c r="GJ159" s="31"/>
      <c r="GK159" s="31"/>
      <c r="GL159" s="31"/>
      <c r="GM159" s="31"/>
      <c r="GN159" s="31"/>
      <c r="GO159" s="31"/>
    </row>
    <row r="160" spans="1:197" ht="30" x14ac:dyDescent="0.25">
      <c r="A160" s="75" t="s">
        <v>65</v>
      </c>
      <c r="B160" s="33">
        <f>'2 уровень'!C258</f>
        <v>106</v>
      </c>
      <c r="C160" s="33">
        <f>'2 уровень'!D258</f>
        <v>76</v>
      </c>
      <c r="D160" s="33">
        <f>'2 уровень'!E258</f>
        <v>102</v>
      </c>
      <c r="E160" s="100">
        <f>'2 уровень'!F258</f>
        <v>134.21052631578948</v>
      </c>
      <c r="F160" s="262">
        <f>'2 уровень'!G258</f>
        <v>1464.8373000000001</v>
      </c>
      <c r="G160" s="262">
        <f>'2 уровень'!H258</f>
        <v>1464.8373000000001</v>
      </c>
      <c r="H160" s="262">
        <f>'2 уровень'!I258</f>
        <v>1464.8373000000001</v>
      </c>
      <c r="I160" s="262">
        <f>'2 уровень'!J258</f>
        <v>366.20932500000004</v>
      </c>
      <c r="J160" s="262">
        <f>'2 уровень'!K258</f>
        <v>366.20932500000004</v>
      </c>
      <c r="K160" s="262">
        <f>'2 уровень'!L258</f>
        <v>366.20932500000004</v>
      </c>
      <c r="L160" s="262">
        <f>'2 уровень'!M258</f>
        <v>366.20932500000004</v>
      </c>
      <c r="M160" s="262">
        <f>'2 уровень'!N258</f>
        <v>366.20932500000004</v>
      </c>
      <c r="N160" s="262">
        <f>'2 уровень'!O258</f>
        <v>855.77337</v>
      </c>
      <c r="O160" s="262">
        <f>'2 уровень'!P258</f>
        <v>817.22501999999997</v>
      </c>
      <c r="P160" s="262">
        <f>'2 уровень'!Q258</f>
        <v>598.14189750000003</v>
      </c>
      <c r="Q160" s="262">
        <f>'2 уровень'!R258</f>
        <v>782.0564700000001</v>
      </c>
      <c r="R160" s="262">
        <f>'2 уровень'!S258</f>
        <v>183.91457250000008</v>
      </c>
      <c r="S160" s="262">
        <f>'2 уровень'!T258</f>
        <v>0</v>
      </c>
      <c r="T160" s="262">
        <f>'2 уровень'!U258</f>
        <v>782.0564700000001</v>
      </c>
      <c r="U160" s="262">
        <f>'2 уровень'!V258</f>
        <v>130.74764922315111</v>
      </c>
      <c r="V160" s="68"/>
      <c r="X160" s="588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  <c r="BG160" s="31"/>
      <c r="BH160" s="31"/>
      <c r="BI160" s="31"/>
      <c r="BJ160" s="31"/>
      <c r="BK160" s="31"/>
      <c r="BL160" s="31"/>
      <c r="BM160" s="31"/>
      <c r="BN160" s="31"/>
      <c r="BO160" s="31"/>
      <c r="BP160" s="31"/>
      <c r="BQ160" s="31"/>
      <c r="BR160" s="31"/>
      <c r="BS160" s="31"/>
      <c r="BT160" s="31"/>
      <c r="BU160" s="31"/>
      <c r="BV160" s="31"/>
      <c r="BW160" s="31"/>
      <c r="BX160" s="31"/>
      <c r="BY160" s="31"/>
      <c r="BZ160" s="31"/>
      <c r="CA160" s="31"/>
      <c r="CB160" s="31"/>
      <c r="CC160" s="31"/>
      <c r="CD160" s="31"/>
      <c r="CE160" s="31"/>
      <c r="CF160" s="31"/>
      <c r="CG160" s="31"/>
      <c r="CH160" s="31"/>
      <c r="CI160" s="31"/>
      <c r="CJ160" s="31"/>
      <c r="CK160" s="31"/>
      <c r="CL160" s="31"/>
      <c r="CM160" s="31"/>
      <c r="CN160" s="31"/>
      <c r="CO160" s="31"/>
      <c r="CP160" s="31"/>
      <c r="CQ160" s="31"/>
      <c r="CR160" s="31"/>
      <c r="CS160" s="31"/>
      <c r="CT160" s="31"/>
      <c r="CU160" s="31"/>
      <c r="CV160" s="31"/>
      <c r="CW160" s="31"/>
      <c r="CX160" s="31"/>
      <c r="CY160" s="31"/>
      <c r="CZ160" s="31"/>
      <c r="DA160" s="31"/>
      <c r="DB160" s="31"/>
      <c r="DC160" s="31"/>
      <c r="DD160" s="31"/>
      <c r="DE160" s="31"/>
      <c r="DF160" s="31"/>
      <c r="DG160" s="31"/>
      <c r="DH160" s="31"/>
      <c r="DI160" s="31"/>
      <c r="DJ160" s="31"/>
      <c r="DK160" s="31"/>
      <c r="DL160" s="31"/>
      <c r="DM160" s="31"/>
      <c r="DN160" s="31"/>
      <c r="DO160" s="31"/>
      <c r="DP160" s="31"/>
      <c r="DQ160" s="31"/>
      <c r="DR160" s="31"/>
      <c r="DS160" s="31"/>
      <c r="DT160" s="31"/>
      <c r="DU160" s="31"/>
      <c r="DV160" s="31"/>
      <c r="DW160" s="31"/>
      <c r="DX160" s="31"/>
      <c r="DY160" s="31"/>
      <c r="DZ160" s="31"/>
      <c r="EA160" s="31"/>
      <c r="EB160" s="31"/>
      <c r="EC160" s="31"/>
      <c r="ED160" s="31"/>
      <c r="EE160" s="31"/>
      <c r="EF160" s="31"/>
      <c r="EG160" s="31"/>
      <c r="EH160" s="31"/>
      <c r="EI160" s="31"/>
      <c r="EJ160" s="31"/>
      <c r="EK160" s="31"/>
      <c r="EL160" s="31"/>
      <c r="EM160" s="31"/>
      <c r="EN160" s="31"/>
      <c r="EO160" s="31"/>
      <c r="EP160" s="31"/>
      <c r="EQ160" s="31"/>
      <c r="ER160" s="31"/>
      <c r="ES160" s="31"/>
      <c r="ET160" s="31"/>
      <c r="EU160" s="31"/>
      <c r="EV160" s="31"/>
      <c r="EW160" s="31"/>
      <c r="EX160" s="31"/>
      <c r="EY160" s="31"/>
      <c r="EZ160" s="31"/>
      <c r="FA160" s="31"/>
      <c r="FB160" s="31"/>
      <c r="FC160" s="31"/>
      <c r="FD160" s="31"/>
      <c r="FE160" s="31"/>
      <c r="FF160" s="31"/>
      <c r="FG160" s="31"/>
      <c r="FH160" s="31"/>
      <c r="FI160" s="31"/>
      <c r="FJ160" s="31"/>
      <c r="FK160" s="31"/>
      <c r="FL160" s="31"/>
      <c r="FM160" s="31"/>
      <c r="FN160" s="31"/>
      <c r="FO160" s="31"/>
      <c r="FP160" s="31"/>
      <c r="FQ160" s="31"/>
      <c r="FR160" s="31"/>
      <c r="FS160" s="31"/>
      <c r="FT160" s="31"/>
      <c r="FU160" s="31"/>
      <c r="FV160" s="31"/>
      <c r="FW160" s="31"/>
      <c r="FX160" s="31"/>
      <c r="FY160" s="31"/>
      <c r="FZ160" s="31"/>
      <c r="GA160" s="31"/>
      <c r="GB160" s="31"/>
      <c r="GC160" s="31"/>
      <c r="GD160" s="31"/>
      <c r="GE160" s="31"/>
      <c r="GF160" s="31"/>
      <c r="GG160" s="31"/>
      <c r="GH160" s="31"/>
      <c r="GI160" s="31"/>
      <c r="GJ160" s="31"/>
      <c r="GK160" s="31"/>
      <c r="GL160" s="31"/>
      <c r="GM160" s="31"/>
      <c r="GN160" s="31"/>
      <c r="GO160" s="31"/>
    </row>
    <row r="161" spans="1:197" ht="30" x14ac:dyDescent="0.25">
      <c r="A161" s="207" t="s">
        <v>66</v>
      </c>
      <c r="B161" s="205">
        <f>'2 уровень'!C259</f>
        <v>6277</v>
      </c>
      <c r="C161" s="205">
        <f>'2 уровень'!D259</f>
        <v>4483</v>
      </c>
      <c r="D161" s="205">
        <f>'2 уровень'!E259</f>
        <v>5015</v>
      </c>
      <c r="E161" s="206">
        <f>'2 уровень'!F259</f>
        <v>111.86705331251395</v>
      </c>
      <c r="F161" s="261">
        <f>'2 уровень'!G259</f>
        <v>28113.513999999999</v>
      </c>
      <c r="G161" s="261">
        <f>'2 уровень'!H259</f>
        <v>28113.513999999999</v>
      </c>
      <c r="H161" s="261">
        <f>'2 уровень'!I259</f>
        <v>28113.513999999999</v>
      </c>
      <c r="I161" s="261">
        <f>'2 уровень'!J259</f>
        <v>7028.3784999999998</v>
      </c>
      <c r="J161" s="261">
        <f>'2 уровень'!K259</f>
        <v>7028.3784999999998</v>
      </c>
      <c r="K161" s="261">
        <f>'2 уровень'!L259</f>
        <v>7028.3784999999998</v>
      </c>
      <c r="L161" s="261">
        <f>'2 уровень'!M259</f>
        <v>7028.3784999999998</v>
      </c>
      <c r="M161" s="261">
        <f>'2 уровень'!N259</f>
        <v>7028.3784999999998</v>
      </c>
      <c r="N161" s="261">
        <f>'2 уровень'!O259</f>
        <v>16399.54981</v>
      </c>
      <c r="O161" s="261">
        <f>'2 уровень'!P259</f>
        <v>15618.05265</v>
      </c>
      <c r="P161" s="261">
        <f>'2 уровень'!Q259</f>
        <v>11453.465101666667</v>
      </c>
      <c r="Q161" s="261">
        <f>'2 уровень'!R259</f>
        <v>11669.903580000002</v>
      </c>
      <c r="R161" s="261">
        <f>'2 уровень'!S259</f>
        <v>216.43847833333598</v>
      </c>
      <c r="S161" s="261">
        <f>'2 уровень'!T259</f>
        <v>0</v>
      </c>
      <c r="T161" s="261">
        <f>'2 уровень'!U259</f>
        <v>11669.903580000002</v>
      </c>
      <c r="U161" s="261">
        <f>'2 уровень'!V259</f>
        <v>101.88972050302785</v>
      </c>
      <c r="V161" s="68"/>
      <c r="X161" s="588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  <c r="BG161" s="31"/>
      <c r="BH161" s="31"/>
      <c r="BI161" s="31"/>
      <c r="BJ161" s="31"/>
      <c r="BK161" s="31"/>
      <c r="BL161" s="31"/>
      <c r="BM161" s="31"/>
      <c r="BN161" s="31"/>
      <c r="BO161" s="31"/>
      <c r="BP161" s="31"/>
      <c r="BQ161" s="31"/>
      <c r="BR161" s="31"/>
      <c r="BS161" s="31"/>
      <c r="BT161" s="31"/>
      <c r="BU161" s="31"/>
      <c r="BV161" s="31"/>
      <c r="BW161" s="31"/>
      <c r="BX161" s="31"/>
      <c r="BY161" s="31"/>
      <c r="BZ161" s="31"/>
      <c r="CA161" s="31"/>
      <c r="CB161" s="31"/>
      <c r="CC161" s="31"/>
      <c r="CD161" s="31"/>
      <c r="CE161" s="31"/>
      <c r="CF161" s="31"/>
      <c r="CG161" s="31"/>
      <c r="CH161" s="31"/>
      <c r="CI161" s="31"/>
      <c r="CJ161" s="31"/>
      <c r="CK161" s="31"/>
      <c r="CL161" s="31"/>
      <c r="CM161" s="31"/>
      <c r="CN161" s="31"/>
      <c r="CO161" s="31"/>
      <c r="CP161" s="31"/>
      <c r="CQ161" s="31"/>
      <c r="CR161" s="31"/>
      <c r="CS161" s="31"/>
      <c r="CT161" s="31"/>
      <c r="CU161" s="31"/>
      <c r="CV161" s="31"/>
      <c r="CW161" s="31"/>
      <c r="CX161" s="31"/>
      <c r="CY161" s="31"/>
      <c r="CZ161" s="31"/>
      <c r="DA161" s="31"/>
      <c r="DB161" s="31"/>
      <c r="DC161" s="31"/>
      <c r="DD161" s="31"/>
      <c r="DE161" s="31"/>
      <c r="DF161" s="31"/>
      <c r="DG161" s="31"/>
      <c r="DH161" s="31"/>
      <c r="DI161" s="31"/>
      <c r="DJ161" s="31"/>
      <c r="DK161" s="31"/>
      <c r="DL161" s="31"/>
      <c r="DM161" s="31"/>
      <c r="DN161" s="31"/>
      <c r="DO161" s="31"/>
      <c r="DP161" s="31"/>
      <c r="DQ161" s="31"/>
      <c r="DR161" s="31"/>
      <c r="DS161" s="31"/>
      <c r="DT161" s="31"/>
      <c r="DU161" s="31"/>
      <c r="DV161" s="31"/>
      <c r="DW161" s="31"/>
      <c r="DX161" s="31"/>
      <c r="DY161" s="31"/>
      <c r="DZ161" s="31"/>
      <c r="EA161" s="31"/>
      <c r="EB161" s="31"/>
      <c r="EC161" s="31"/>
      <c r="ED161" s="31"/>
      <c r="EE161" s="31"/>
      <c r="EF161" s="31"/>
      <c r="EG161" s="31"/>
      <c r="EH161" s="31"/>
      <c r="EI161" s="31"/>
      <c r="EJ161" s="31"/>
      <c r="EK161" s="31"/>
      <c r="EL161" s="31"/>
      <c r="EM161" s="31"/>
      <c r="EN161" s="31"/>
      <c r="EO161" s="31"/>
      <c r="EP161" s="31"/>
      <c r="EQ161" s="31"/>
      <c r="ER161" s="31"/>
      <c r="ES161" s="31"/>
      <c r="ET161" s="31"/>
      <c r="EU161" s="31"/>
      <c r="EV161" s="31"/>
      <c r="EW161" s="31"/>
      <c r="EX161" s="31"/>
      <c r="EY161" s="31"/>
      <c r="EZ161" s="31"/>
      <c r="FA161" s="31"/>
      <c r="FB161" s="31"/>
      <c r="FC161" s="31"/>
      <c r="FD161" s="31"/>
      <c r="FE161" s="31"/>
      <c r="FF161" s="31"/>
      <c r="FG161" s="31"/>
      <c r="FH161" s="31"/>
      <c r="FI161" s="31"/>
      <c r="FJ161" s="31"/>
      <c r="FK161" s="31"/>
      <c r="FL161" s="31"/>
      <c r="FM161" s="31"/>
      <c r="FN161" s="31"/>
      <c r="FO161" s="31"/>
      <c r="FP161" s="31"/>
      <c r="FQ161" s="31"/>
      <c r="FR161" s="31"/>
      <c r="FS161" s="31"/>
      <c r="FT161" s="31"/>
      <c r="FU161" s="31"/>
      <c r="FV161" s="31"/>
      <c r="FW161" s="31"/>
      <c r="FX161" s="31"/>
      <c r="FY161" s="31"/>
      <c r="FZ161" s="31"/>
      <c r="GA161" s="31"/>
      <c r="GB161" s="31"/>
      <c r="GC161" s="31"/>
      <c r="GD161" s="31"/>
      <c r="GE161" s="31"/>
      <c r="GF161" s="31"/>
      <c r="GG161" s="31"/>
      <c r="GH161" s="31"/>
      <c r="GI161" s="31"/>
      <c r="GJ161" s="31"/>
      <c r="GK161" s="31"/>
      <c r="GL161" s="31"/>
      <c r="GM161" s="31"/>
      <c r="GN161" s="31"/>
      <c r="GO161" s="31"/>
    </row>
    <row r="162" spans="1:197" ht="30" x14ac:dyDescent="0.25">
      <c r="A162" s="75" t="s">
        <v>62</v>
      </c>
      <c r="B162" s="33">
        <f>'2 уровень'!C260</f>
        <v>1222</v>
      </c>
      <c r="C162" s="33">
        <f>'2 уровень'!D260</f>
        <v>873</v>
      </c>
      <c r="D162" s="33">
        <f>'2 уровень'!E260</f>
        <v>1341</v>
      </c>
      <c r="E162" s="100">
        <f>'2 уровень'!F260</f>
        <v>153.60824742268042</v>
      </c>
      <c r="F162" s="262">
        <f>'2 уровень'!G260</f>
        <v>3110.8</v>
      </c>
      <c r="G162" s="262">
        <f>'2 уровень'!H260</f>
        <v>3110.8</v>
      </c>
      <c r="H162" s="262">
        <f>'2 уровень'!I260</f>
        <v>3110.8</v>
      </c>
      <c r="I162" s="262">
        <f>'2 уровень'!J260</f>
        <v>777.7</v>
      </c>
      <c r="J162" s="262">
        <f>'2 уровень'!K260</f>
        <v>777.7</v>
      </c>
      <c r="K162" s="262">
        <f>'2 уровень'!L260</f>
        <v>777.7</v>
      </c>
      <c r="L162" s="262">
        <f>'2 уровень'!M260</f>
        <v>777.7</v>
      </c>
      <c r="M162" s="262">
        <f>'2 уровень'!N260</f>
        <v>777.7</v>
      </c>
      <c r="N162" s="262">
        <f>'2 уровень'!O260</f>
        <v>1815.7183</v>
      </c>
      <c r="O162" s="262">
        <f>'2 уровень'!P260</f>
        <v>1729.4643000000001</v>
      </c>
      <c r="P162" s="262">
        <f>'2 уровень'!Q260</f>
        <v>1267.9578166666668</v>
      </c>
      <c r="Q162" s="262">
        <f>'2 уровень'!R260</f>
        <v>1945.7089400000007</v>
      </c>
      <c r="R162" s="262">
        <f>'2 уровень'!S260</f>
        <v>677.75112333333391</v>
      </c>
      <c r="S162" s="262">
        <f>'2 уровень'!T260</f>
        <v>0</v>
      </c>
      <c r="T162" s="262">
        <f>'2 уровень'!U260</f>
        <v>1945.7089400000007</v>
      </c>
      <c r="U162" s="262">
        <f>'2 уровень'!V260</f>
        <v>153.45218227488618</v>
      </c>
      <c r="V162" s="68"/>
      <c r="X162" s="588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  <c r="BM162" s="31"/>
      <c r="BN162" s="31"/>
      <c r="BO162" s="31"/>
      <c r="BP162" s="31"/>
      <c r="BQ162" s="31"/>
      <c r="BR162" s="31"/>
      <c r="BS162" s="31"/>
      <c r="BT162" s="31"/>
      <c r="BU162" s="31"/>
      <c r="BV162" s="31"/>
      <c r="BW162" s="31"/>
      <c r="BX162" s="31"/>
      <c r="BY162" s="31"/>
      <c r="BZ162" s="31"/>
      <c r="CA162" s="31"/>
      <c r="CB162" s="31"/>
      <c r="CC162" s="31"/>
      <c r="CD162" s="31"/>
      <c r="CE162" s="31"/>
      <c r="CF162" s="31"/>
      <c r="CG162" s="31"/>
      <c r="CH162" s="31"/>
      <c r="CI162" s="31"/>
      <c r="CJ162" s="31"/>
      <c r="CK162" s="31"/>
      <c r="CL162" s="31"/>
      <c r="CM162" s="31"/>
      <c r="CN162" s="31"/>
      <c r="CO162" s="31"/>
      <c r="CP162" s="31"/>
      <c r="CQ162" s="31"/>
      <c r="CR162" s="31"/>
      <c r="CS162" s="31"/>
      <c r="CT162" s="31"/>
      <c r="CU162" s="31"/>
      <c r="CV162" s="31"/>
      <c r="CW162" s="31"/>
      <c r="CX162" s="31"/>
      <c r="CY162" s="31"/>
      <c r="CZ162" s="31"/>
      <c r="DA162" s="31"/>
      <c r="DB162" s="31"/>
      <c r="DC162" s="31"/>
      <c r="DD162" s="31"/>
      <c r="DE162" s="31"/>
      <c r="DF162" s="31"/>
      <c r="DG162" s="31"/>
      <c r="DH162" s="31"/>
      <c r="DI162" s="31"/>
      <c r="DJ162" s="31"/>
      <c r="DK162" s="31"/>
      <c r="DL162" s="31"/>
      <c r="DM162" s="31"/>
      <c r="DN162" s="31"/>
      <c r="DO162" s="31"/>
      <c r="DP162" s="31"/>
      <c r="DQ162" s="31"/>
      <c r="DR162" s="31"/>
      <c r="DS162" s="31"/>
      <c r="DT162" s="31"/>
      <c r="DU162" s="31"/>
      <c r="DV162" s="31"/>
      <c r="DW162" s="31"/>
      <c r="DX162" s="31"/>
      <c r="DY162" s="31"/>
      <c r="DZ162" s="31"/>
      <c r="EA162" s="31"/>
      <c r="EB162" s="31"/>
      <c r="EC162" s="31"/>
      <c r="ED162" s="31"/>
      <c r="EE162" s="31"/>
      <c r="EF162" s="31"/>
      <c r="EG162" s="31"/>
      <c r="EH162" s="31"/>
      <c r="EI162" s="31"/>
      <c r="EJ162" s="31"/>
      <c r="EK162" s="31"/>
      <c r="EL162" s="31"/>
      <c r="EM162" s="31"/>
      <c r="EN162" s="31"/>
      <c r="EO162" s="31"/>
      <c r="EP162" s="31"/>
      <c r="EQ162" s="31"/>
      <c r="ER162" s="31"/>
      <c r="ES162" s="31"/>
      <c r="ET162" s="31"/>
      <c r="EU162" s="31"/>
      <c r="EV162" s="31"/>
      <c r="EW162" s="31"/>
      <c r="EX162" s="31"/>
      <c r="EY162" s="31"/>
      <c r="EZ162" s="31"/>
      <c r="FA162" s="31"/>
      <c r="FB162" s="31"/>
      <c r="FC162" s="31"/>
      <c r="FD162" s="31"/>
      <c r="FE162" s="31"/>
      <c r="FF162" s="31"/>
      <c r="FG162" s="31"/>
      <c r="FH162" s="31"/>
      <c r="FI162" s="31"/>
      <c r="FJ162" s="31"/>
      <c r="FK162" s="31"/>
      <c r="FL162" s="31"/>
      <c r="FM162" s="31"/>
      <c r="FN162" s="31"/>
      <c r="FO162" s="31"/>
      <c r="FP162" s="31"/>
      <c r="FQ162" s="31"/>
      <c r="FR162" s="31"/>
      <c r="FS162" s="31"/>
      <c r="FT162" s="31"/>
      <c r="FU162" s="31"/>
      <c r="FV162" s="31"/>
      <c r="FW162" s="31"/>
      <c r="FX162" s="31"/>
      <c r="FY162" s="31"/>
      <c r="FZ162" s="31"/>
      <c r="GA162" s="31"/>
      <c r="GB162" s="31"/>
      <c r="GC162" s="31"/>
      <c r="GD162" s="31"/>
      <c r="GE162" s="31"/>
      <c r="GF162" s="31"/>
      <c r="GG162" s="31"/>
      <c r="GH162" s="31"/>
      <c r="GI162" s="31"/>
      <c r="GJ162" s="31"/>
      <c r="GK162" s="31"/>
      <c r="GL162" s="31"/>
      <c r="GM162" s="31"/>
      <c r="GN162" s="31"/>
      <c r="GO162" s="31"/>
    </row>
    <row r="163" spans="1:197" ht="45" x14ac:dyDescent="0.25">
      <c r="A163" s="75" t="s">
        <v>89</v>
      </c>
      <c r="B163" s="33">
        <f>'2 уровень'!C261</f>
        <v>0</v>
      </c>
      <c r="C163" s="33">
        <f>'2 уровень'!D261</f>
        <v>0</v>
      </c>
      <c r="D163" s="33">
        <f>'2 уровень'!E261</f>
        <v>0</v>
      </c>
      <c r="E163" s="100">
        <f>'2 уровень'!F261</f>
        <v>0</v>
      </c>
      <c r="F163" s="262">
        <f>'2 уровень'!G261</f>
        <v>0</v>
      </c>
      <c r="G163" s="262">
        <f>'2 уровень'!H261</f>
        <v>0</v>
      </c>
      <c r="H163" s="262">
        <f>'2 уровень'!I261</f>
        <v>0</v>
      </c>
      <c r="I163" s="262">
        <f>'2 уровень'!J261</f>
        <v>0</v>
      </c>
      <c r="J163" s="262">
        <f>'2 уровень'!K261</f>
        <v>0</v>
      </c>
      <c r="K163" s="262">
        <f>'2 уровень'!L261</f>
        <v>0</v>
      </c>
      <c r="L163" s="262">
        <f>'2 уровень'!M261</f>
        <v>0</v>
      </c>
      <c r="M163" s="262">
        <f>'2 уровень'!N261</f>
        <v>0</v>
      </c>
      <c r="N163" s="262">
        <f>'2 уровень'!O261</f>
        <v>0</v>
      </c>
      <c r="O163" s="262">
        <f>'2 уровень'!P261</f>
        <v>0</v>
      </c>
      <c r="P163" s="262">
        <f>'2 уровень'!Q261</f>
        <v>0</v>
      </c>
      <c r="Q163" s="262">
        <f>'2 уровень'!R261</f>
        <v>0</v>
      </c>
      <c r="R163" s="262">
        <f>'2 уровень'!S261</f>
        <v>0</v>
      </c>
      <c r="S163" s="262">
        <f>'2 уровень'!T261</f>
        <v>0</v>
      </c>
      <c r="T163" s="262">
        <f>'2 уровень'!U261</f>
        <v>0</v>
      </c>
      <c r="U163" s="262">
        <f>'2 уровень'!V261</f>
        <v>0</v>
      </c>
      <c r="V163" s="68"/>
      <c r="X163" s="588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  <c r="BG163" s="31"/>
      <c r="BH163" s="31"/>
      <c r="BI163" s="31"/>
      <c r="BJ163" s="31"/>
      <c r="BK163" s="31"/>
      <c r="BL163" s="31"/>
      <c r="BM163" s="31"/>
      <c r="BN163" s="31"/>
      <c r="BO163" s="31"/>
      <c r="BP163" s="31"/>
      <c r="BQ163" s="31"/>
      <c r="BR163" s="31"/>
      <c r="BS163" s="31"/>
      <c r="BT163" s="31"/>
      <c r="BU163" s="31"/>
      <c r="BV163" s="31"/>
      <c r="BW163" s="31"/>
      <c r="BX163" s="31"/>
      <c r="BY163" s="31"/>
      <c r="BZ163" s="31"/>
      <c r="CA163" s="31"/>
      <c r="CB163" s="31"/>
      <c r="CC163" s="31"/>
      <c r="CD163" s="31"/>
      <c r="CE163" s="31"/>
      <c r="CF163" s="31"/>
      <c r="CG163" s="31"/>
      <c r="CH163" s="31"/>
      <c r="CI163" s="31"/>
      <c r="CJ163" s="31"/>
      <c r="CK163" s="31"/>
      <c r="CL163" s="31"/>
      <c r="CM163" s="31"/>
      <c r="CN163" s="31"/>
      <c r="CO163" s="31"/>
      <c r="CP163" s="31"/>
      <c r="CQ163" s="31"/>
      <c r="CR163" s="31"/>
      <c r="CS163" s="31"/>
      <c r="CT163" s="31"/>
      <c r="CU163" s="31"/>
      <c r="CV163" s="31"/>
      <c r="CW163" s="31"/>
      <c r="CX163" s="31"/>
      <c r="CY163" s="31"/>
      <c r="CZ163" s="31"/>
      <c r="DA163" s="31"/>
      <c r="DB163" s="31"/>
      <c r="DC163" s="31"/>
      <c r="DD163" s="31"/>
      <c r="DE163" s="31"/>
      <c r="DF163" s="31"/>
      <c r="DG163" s="31"/>
      <c r="DH163" s="31"/>
      <c r="DI163" s="31"/>
      <c r="DJ163" s="31"/>
      <c r="DK163" s="31"/>
      <c r="DL163" s="31"/>
      <c r="DM163" s="31"/>
      <c r="DN163" s="31"/>
      <c r="DO163" s="31"/>
      <c r="DP163" s="31"/>
      <c r="DQ163" s="31"/>
      <c r="DR163" s="31"/>
      <c r="DS163" s="31"/>
      <c r="DT163" s="31"/>
      <c r="DU163" s="31"/>
      <c r="DV163" s="31"/>
      <c r="DW163" s="31"/>
      <c r="DX163" s="31"/>
      <c r="DY163" s="31"/>
      <c r="DZ163" s="31"/>
      <c r="EA163" s="31"/>
      <c r="EB163" s="31"/>
      <c r="EC163" s="31"/>
      <c r="ED163" s="31"/>
      <c r="EE163" s="31"/>
      <c r="EF163" s="31"/>
      <c r="EG163" s="31"/>
      <c r="EH163" s="31"/>
      <c r="EI163" s="31"/>
      <c r="EJ163" s="31"/>
      <c r="EK163" s="31"/>
      <c r="EL163" s="31"/>
      <c r="EM163" s="31"/>
      <c r="EN163" s="31"/>
      <c r="EO163" s="31"/>
      <c r="EP163" s="31"/>
      <c r="EQ163" s="31"/>
      <c r="ER163" s="31"/>
      <c r="ES163" s="31"/>
      <c r="ET163" s="31"/>
      <c r="EU163" s="31"/>
      <c r="EV163" s="31"/>
      <c r="EW163" s="31"/>
      <c r="EX163" s="31"/>
      <c r="EY163" s="31"/>
      <c r="EZ163" s="31"/>
      <c r="FA163" s="31"/>
      <c r="FB163" s="31"/>
      <c r="FC163" s="31"/>
      <c r="FD163" s="31"/>
      <c r="FE163" s="31"/>
      <c r="FF163" s="31"/>
      <c r="FG163" s="31"/>
      <c r="FH163" s="31"/>
      <c r="FI163" s="31"/>
      <c r="FJ163" s="31"/>
      <c r="FK163" s="31"/>
      <c r="FL163" s="31"/>
      <c r="FM163" s="31"/>
      <c r="FN163" s="31"/>
      <c r="FO163" s="31"/>
      <c r="FP163" s="31"/>
      <c r="FQ163" s="31"/>
      <c r="FR163" s="31"/>
      <c r="FS163" s="31"/>
      <c r="FT163" s="31"/>
      <c r="FU163" s="31"/>
      <c r="FV163" s="31"/>
      <c r="FW163" s="31"/>
      <c r="FX163" s="31"/>
      <c r="FY163" s="31"/>
      <c r="FZ163" s="31"/>
      <c r="GA163" s="31"/>
      <c r="GB163" s="31"/>
      <c r="GC163" s="31"/>
      <c r="GD163" s="31"/>
      <c r="GE163" s="31"/>
      <c r="GF163" s="31"/>
      <c r="GG163" s="31"/>
      <c r="GH163" s="31"/>
      <c r="GI163" s="31"/>
      <c r="GJ163" s="31"/>
      <c r="GK163" s="31"/>
      <c r="GL163" s="31"/>
      <c r="GM163" s="31"/>
      <c r="GN163" s="31"/>
      <c r="GO163" s="31"/>
    </row>
    <row r="164" spans="1:197" ht="60" x14ac:dyDescent="0.25">
      <c r="A164" s="75" t="s">
        <v>45</v>
      </c>
      <c r="B164" s="33">
        <f>'2 уровень'!C262</f>
        <v>3555</v>
      </c>
      <c r="C164" s="33">
        <f>'2 уровень'!D262</f>
        <v>2539</v>
      </c>
      <c r="D164" s="33">
        <f>'2 уровень'!E262</f>
        <v>2751</v>
      </c>
      <c r="E164" s="100">
        <f>'2 уровень'!F262</f>
        <v>108.3497439936983</v>
      </c>
      <c r="F164" s="262">
        <f>'2 уровень'!G262</f>
        <v>20831.808000000001</v>
      </c>
      <c r="G164" s="262">
        <f>'2 уровень'!H262</f>
        <v>20831.808000000001</v>
      </c>
      <c r="H164" s="262">
        <f>'2 уровень'!I262</f>
        <v>20831.808000000001</v>
      </c>
      <c r="I164" s="262">
        <f>'2 уровень'!J262</f>
        <v>5207.9520000000002</v>
      </c>
      <c r="J164" s="262">
        <f>'2 уровень'!K262</f>
        <v>5207.9520000000002</v>
      </c>
      <c r="K164" s="262">
        <f>'2 уровень'!L262</f>
        <v>5207.9520000000002</v>
      </c>
      <c r="L164" s="262">
        <f>'2 уровень'!M262</f>
        <v>5207.9520000000002</v>
      </c>
      <c r="M164" s="262">
        <f>'2 уровень'!N262</f>
        <v>5207.9520000000002</v>
      </c>
      <c r="N164" s="262">
        <f>'2 уровень'!O262</f>
        <v>12150.80301</v>
      </c>
      <c r="O164" s="262">
        <f>'2 уровень'!P262</f>
        <v>11571.41835</v>
      </c>
      <c r="P164" s="262">
        <f>'2 уровень'!Q262</f>
        <v>8486.2492849999999</v>
      </c>
      <c r="Q164" s="262">
        <f>'2 уровень'!R262</f>
        <v>8414.012560000001</v>
      </c>
      <c r="R164" s="262">
        <f>'2 уровень'!S262</f>
        <v>-72.236724999998842</v>
      </c>
      <c r="S164" s="262">
        <f>'2 уровень'!T262</f>
        <v>0</v>
      </c>
      <c r="T164" s="262">
        <f>'2 уровень'!U262</f>
        <v>8414.012560000001</v>
      </c>
      <c r="U164" s="262">
        <f>'2 уровень'!V262</f>
        <v>99.148779129931029</v>
      </c>
      <c r="V164" s="68"/>
      <c r="X164" s="588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  <c r="BG164" s="31"/>
      <c r="BH164" s="31"/>
      <c r="BI164" s="31"/>
      <c r="BJ164" s="31"/>
      <c r="BK164" s="31"/>
      <c r="BL164" s="31"/>
      <c r="BM164" s="31"/>
      <c r="BN164" s="31"/>
      <c r="BO164" s="31"/>
      <c r="BP164" s="31"/>
      <c r="BQ164" s="31"/>
      <c r="BR164" s="31"/>
      <c r="BS164" s="31"/>
      <c r="BT164" s="31"/>
      <c r="BU164" s="31"/>
      <c r="BV164" s="31"/>
      <c r="BW164" s="31"/>
      <c r="BX164" s="31"/>
      <c r="BY164" s="31"/>
      <c r="BZ164" s="31"/>
      <c r="CA164" s="31"/>
      <c r="CB164" s="31"/>
      <c r="CC164" s="31"/>
      <c r="CD164" s="31"/>
      <c r="CE164" s="31"/>
      <c r="CF164" s="31"/>
      <c r="CG164" s="31"/>
      <c r="CH164" s="31"/>
      <c r="CI164" s="31"/>
      <c r="CJ164" s="31"/>
      <c r="CK164" s="31"/>
      <c r="CL164" s="31"/>
      <c r="CM164" s="31"/>
      <c r="CN164" s="31"/>
      <c r="CO164" s="31"/>
      <c r="CP164" s="31"/>
      <c r="CQ164" s="31"/>
      <c r="CR164" s="31"/>
      <c r="CS164" s="31"/>
      <c r="CT164" s="31"/>
      <c r="CU164" s="31"/>
      <c r="CV164" s="31"/>
      <c r="CW164" s="31"/>
      <c r="CX164" s="31"/>
      <c r="CY164" s="31"/>
      <c r="CZ164" s="31"/>
      <c r="DA164" s="31"/>
      <c r="DB164" s="31"/>
      <c r="DC164" s="31"/>
      <c r="DD164" s="31"/>
      <c r="DE164" s="31"/>
      <c r="DF164" s="31"/>
      <c r="DG164" s="31"/>
      <c r="DH164" s="31"/>
      <c r="DI164" s="31"/>
      <c r="DJ164" s="31"/>
      <c r="DK164" s="31"/>
      <c r="DL164" s="31"/>
      <c r="DM164" s="31"/>
      <c r="DN164" s="31"/>
      <c r="DO164" s="31"/>
      <c r="DP164" s="31"/>
      <c r="DQ164" s="31"/>
      <c r="DR164" s="31"/>
      <c r="DS164" s="31"/>
      <c r="DT164" s="31"/>
      <c r="DU164" s="31"/>
      <c r="DV164" s="31"/>
      <c r="DW164" s="31"/>
      <c r="DX164" s="31"/>
      <c r="DY164" s="31"/>
      <c r="DZ164" s="31"/>
      <c r="EA164" s="31"/>
      <c r="EB164" s="31"/>
      <c r="EC164" s="31"/>
      <c r="ED164" s="31"/>
      <c r="EE164" s="31"/>
      <c r="EF164" s="31"/>
      <c r="EG164" s="31"/>
      <c r="EH164" s="31"/>
      <c r="EI164" s="31"/>
      <c r="EJ164" s="31"/>
      <c r="EK164" s="31"/>
      <c r="EL164" s="31"/>
      <c r="EM164" s="31"/>
      <c r="EN164" s="31"/>
      <c r="EO164" s="31"/>
      <c r="EP164" s="31"/>
      <c r="EQ164" s="31"/>
      <c r="ER164" s="31"/>
      <c r="ES164" s="31"/>
      <c r="ET164" s="31"/>
      <c r="EU164" s="31"/>
      <c r="EV164" s="31"/>
      <c r="EW164" s="31"/>
      <c r="EX164" s="31"/>
      <c r="EY164" s="31"/>
      <c r="EZ164" s="31"/>
      <c r="FA164" s="31"/>
      <c r="FB164" s="31"/>
      <c r="FC164" s="31"/>
      <c r="FD164" s="31"/>
      <c r="FE164" s="31"/>
      <c r="FF164" s="31"/>
      <c r="FG164" s="31"/>
      <c r="FH164" s="31"/>
      <c r="FI164" s="31"/>
      <c r="FJ164" s="31"/>
      <c r="FK164" s="31"/>
      <c r="FL164" s="31"/>
      <c r="FM164" s="31"/>
      <c r="FN164" s="31"/>
      <c r="FO164" s="31"/>
      <c r="FP164" s="31"/>
      <c r="FQ164" s="31"/>
      <c r="FR164" s="31"/>
      <c r="FS164" s="31"/>
      <c r="FT164" s="31"/>
      <c r="FU164" s="31"/>
      <c r="FV164" s="31"/>
      <c r="FW164" s="31"/>
      <c r="FX164" s="31"/>
      <c r="FY164" s="31"/>
      <c r="FZ164" s="31"/>
      <c r="GA164" s="31"/>
      <c r="GB164" s="31"/>
      <c r="GC164" s="31"/>
      <c r="GD164" s="31"/>
      <c r="GE164" s="31"/>
      <c r="GF164" s="31"/>
      <c r="GG164" s="31"/>
      <c r="GH164" s="31"/>
      <c r="GI164" s="31"/>
      <c r="GJ164" s="31"/>
      <c r="GK164" s="31"/>
      <c r="GL164" s="31"/>
      <c r="GM164" s="31"/>
      <c r="GN164" s="31"/>
      <c r="GO164" s="31"/>
    </row>
    <row r="165" spans="1:197" ht="45" x14ac:dyDescent="0.25">
      <c r="A165" s="75" t="s">
        <v>63</v>
      </c>
      <c r="B165" s="33">
        <f>'2 уровень'!C263</f>
        <v>1500</v>
      </c>
      <c r="C165" s="33">
        <f>'2 уровень'!D263</f>
        <v>1071</v>
      </c>
      <c r="D165" s="33">
        <f>'2 уровень'!E263</f>
        <v>923</v>
      </c>
      <c r="E165" s="100">
        <f>'2 уровень'!F263</f>
        <v>86.181139122315599</v>
      </c>
      <c r="F165" s="262">
        <f>'2 уровень'!G263</f>
        <v>4170.9059999999999</v>
      </c>
      <c r="G165" s="262">
        <f>'2 уровень'!H263</f>
        <v>4170.9059999999999</v>
      </c>
      <c r="H165" s="262">
        <f>'2 уровень'!I263</f>
        <v>4170.9059999999999</v>
      </c>
      <c r="I165" s="262">
        <f>'2 уровень'!J263</f>
        <v>1042.7265</v>
      </c>
      <c r="J165" s="262">
        <f>'2 уровень'!K263</f>
        <v>1042.7265</v>
      </c>
      <c r="K165" s="262">
        <f>'2 уровень'!L263</f>
        <v>1042.7265</v>
      </c>
      <c r="L165" s="262">
        <f>'2 уровень'!M263</f>
        <v>1042.7265</v>
      </c>
      <c r="M165" s="262">
        <f>'2 уровень'!N263</f>
        <v>1042.7265</v>
      </c>
      <c r="N165" s="262">
        <f>'2 уровень'!O263</f>
        <v>2433.0284999999999</v>
      </c>
      <c r="O165" s="262">
        <f>'2 уровень'!P263</f>
        <v>2317.17</v>
      </c>
      <c r="P165" s="262">
        <f>'2 уровень'!Q263</f>
        <v>1699.2579999999991</v>
      </c>
      <c r="Q165" s="262">
        <f>'2 уровень'!R263</f>
        <v>1310.18208</v>
      </c>
      <c r="R165" s="262">
        <f>'2 уровень'!S263</f>
        <v>-389.07591999999909</v>
      </c>
      <c r="S165" s="262">
        <f>'2 уровень'!T263</f>
        <v>0</v>
      </c>
      <c r="T165" s="262">
        <f>'2 уровень'!U263</f>
        <v>1310.18208</v>
      </c>
      <c r="U165" s="262">
        <f>'2 уровень'!V263</f>
        <v>77.103187391202553</v>
      </c>
      <c r="V165" s="68"/>
      <c r="X165" s="588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  <c r="BG165" s="31"/>
      <c r="BH165" s="31"/>
      <c r="BI165" s="31"/>
      <c r="BJ165" s="31"/>
      <c r="BK165" s="31"/>
      <c r="BL165" s="31"/>
      <c r="BM165" s="31"/>
      <c r="BN165" s="31"/>
      <c r="BO165" s="31"/>
      <c r="BP165" s="31"/>
      <c r="BQ165" s="31"/>
      <c r="BR165" s="31"/>
      <c r="BS165" s="31"/>
      <c r="BT165" s="31"/>
      <c r="BU165" s="31"/>
      <c r="BV165" s="31"/>
      <c r="BW165" s="31"/>
      <c r="BX165" s="31"/>
      <c r="BY165" s="31"/>
      <c r="BZ165" s="31"/>
      <c r="CA165" s="31"/>
      <c r="CB165" s="31"/>
      <c r="CC165" s="31"/>
      <c r="CD165" s="31"/>
      <c r="CE165" s="31"/>
      <c r="CF165" s="31"/>
      <c r="CG165" s="31"/>
      <c r="CH165" s="31"/>
      <c r="CI165" s="31"/>
      <c r="CJ165" s="31"/>
      <c r="CK165" s="31"/>
      <c r="CL165" s="31"/>
      <c r="CM165" s="31"/>
      <c r="CN165" s="31"/>
      <c r="CO165" s="31"/>
      <c r="CP165" s="31"/>
      <c r="CQ165" s="31"/>
      <c r="CR165" s="31"/>
      <c r="CS165" s="31"/>
      <c r="CT165" s="31"/>
      <c r="CU165" s="31"/>
      <c r="CV165" s="31"/>
      <c r="CW165" s="31"/>
      <c r="CX165" s="31"/>
      <c r="CY165" s="31"/>
      <c r="CZ165" s="31"/>
      <c r="DA165" s="31"/>
      <c r="DB165" s="31"/>
      <c r="DC165" s="31"/>
      <c r="DD165" s="31"/>
      <c r="DE165" s="31"/>
      <c r="DF165" s="31"/>
      <c r="DG165" s="31"/>
      <c r="DH165" s="31"/>
      <c r="DI165" s="31"/>
      <c r="DJ165" s="31"/>
      <c r="DK165" s="31"/>
      <c r="DL165" s="31"/>
      <c r="DM165" s="31"/>
      <c r="DN165" s="31"/>
      <c r="DO165" s="31"/>
      <c r="DP165" s="31"/>
      <c r="DQ165" s="31"/>
      <c r="DR165" s="31"/>
      <c r="DS165" s="31"/>
      <c r="DT165" s="31"/>
      <c r="DU165" s="31"/>
      <c r="DV165" s="31"/>
      <c r="DW165" s="31"/>
      <c r="DX165" s="31"/>
      <c r="DY165" s="31"/>
      <c r="DZ165" s="31"/>
      <c r="EA165" s="31"/>
      <c r="EB165" s="31"/>
      <c r="EC165" s="31"/>
      <c r="ED165" s="31"/>
      <c r="EE165" s="31"/>
      <c r="EF165" s="31"/>
      <c r="EG165" s="31"/>
      <c r="EH165" s="31"/>
      <c r="EI165" s="31"/>
      <c r="EJ165" s="31"/>
      <c r="EK165" s="31"/>
      <c r="EL165" s="31"/>
      <c r="EM165" s="31"/>
      <c r="EN165" s="31"/>
      <c r="EO165" s="31"/>
      <c r="EP165" s="31"/>
      <c r="EQ165" s="31"/>
      <c r="ER165" s="31"/>
      <c r="ES165" s="31"/>
      <c r="ET165" s="31"/>
      <c r="EU165" s="31"/>
      <c r="EV165" s="31"/>
      <c r="EW165" s="31"/>
      <c r="EX165" s="31"/>
      <c r="EY165" s="31"/>
      <c r="EZ165" s="31"/>
      <c r="FA165" s="31"/>
      <c r="FB165" s="31"/>
      <c r="FC165" s="31"/>
      <c r="FD165" s="31"/>
      <c r="FE165" s="31"/>
      <c r="FF165" s="31"/>
      <c r="FG165" s="31"/>
      <c r="FH165" s="31"/>
      <c r="FI165" s="31"/>
      <c r="FJ165" s="31"/>
      <c r="FK165" s="31"/>
      <c r="FL165" s="31"/>
      <c r="FM165" s="31"/>
      <c r="FN165" s="31"/>
      <c r="FO165" s="31"/>
      <c r="FP165" s="31"/>
      <c r="FQ165" s="31"/>
      <c r="FR165" s="31"/>
      <c r="FS165" s="31"/>
      <c r="FT165" s="31"/>
      <c r="FU165" s="31"/>
      <c r="FV165" s="31"/>
      <c r="FW165" s="31"/>
      <c r="FX165" s="31"/>
      <c r="FY165" s="31"/>
      <c r="FZ165" s="31"/>
      <c r="GA165" s="31"/>
      <c r="GB165" s="31"/>
      <c r="GC165" s="31"/>
      <c r="GD165" s="31"/>
      <c r="GE165" s="31"/>
      <c r="GF165" s="31"/>
      <c r="GG165" s="31"/>
      <c r="GH165" s="31"/>
      <c r="GI165" s="31"/>
      <c r="GJ165" s="31"/>
      <c r="GK165" s="31"/>
      <c r="GL165" s="31"/>
      <c r="GM165" s="31"/>
      <c r="GN165" s="31"/>
      <c r="GO165" s="31"/>
    </row>
    <row r="166" spans="1:197" ht="15.75" thickBot="1" x14ac:dyDescent="0.3">
      <c r="A166" s="74" t="s">
        <v>4</v>
      </c>
      <c r="B166" s="33">
        <f>'2 уровень'!C264</f>
        <v>0</v>
      </c>
      <c r="C166" s="33">
        <f>'2 уровень'!D264</f>
        <v>0</v>
      </c>
      <c r="D166" s="33">
        <f>'2 уровень'!E264</f>
        <v>0</v>
      </c>
      <c r="E166" s="100">
        <f>'2 уровень'!F264</f>
        <v>0</v>
      </c>
      <c r="F166" s="262">
        <f>'2 уровень'!G264</f>
        <v>53584.831299999998</v>
      </c>
      <c r="G166" s="262">
        <f>'2 уровень'!H264</f>
        <v>53584.831299999998</v>
      </c>
      <c r="H166" s="262">
        <f>'2 уровень'!I264</f>
        <v>53584.831299999998</v>
      </c>
      <c r="I166" s="262">
        <f>'2 уровень'!J264</f>
        <v>13396.207825</v>
      </c>
      <c r="J166" s="262">
        <f>'2 уровень'!K264</f>
        <v>13396.207825</v>
      </c>
      <c r="K166" s="262">
        <f>'2 уровень'!L264</f>
        <v>13396.207825</v>
      </c>
      <c r="L166" s="262">
        <f>'2 уровень'!M264</f>
        <v>13396.207825</v>
      </c>
      <c r="M166" s="262">
        <f>'2 уровень'!N264</f>
        <v>13396.207825</v>
      </c>
      <c r="N166" s="262">
        <f>'2 уровень'!O264</f>
        <v>31257.818230000004</v>
      </c>
      <c r="O166" s="262">
        <f>'2 уровень'!P264</f>
        <v>29769.782720000003</v>
      </c>
      <c r="P166" s="262">
        <f>'2 уровень'!Q264</f>
        <v>21831.001190833333</v>
      </c>
      <c r="Q166" s="262">
        <f>'2 уровень'!R264</f>
        <v>18229.13895</v>
      </c>
      <c r="R166" s="262">
        <f>'2 уровень'!S264</f>
        <v>-3601.8622408333313</v>
      </c>
      <c r="S166" s="262">
        <f>'2 уровень'!T264</f>
        <v>-106.96912999999999</v>
      </c>
      <c r="T166" s="262">
        <f>'2 уровень'!U264</f>
        <v>18122.169820000003</v>
      </c>
      <c r="U166" s="262">
        <f>'2 уровень'!V264</f>
        <v>83.501158699282527</v>
      </c>
      <c r="V166" s="68"/>
      <c r="X166" s="588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  <c r="BG166" s="31"/>
      <c r="BH166" s="31"/>
      <c r="BI166" s="31"/>
      <c r="BJ166" s="31"/>
      <c r="BK166" s="31"/>
      <c r="BL166" s="31"/>
      <c r="BM166" s="31"/>
      <c r="BN166" s="31"/>
      <c r="BO166" s="31"/>
      <c r="BP166" s="31"/>
      <c r="BQ166" s="31"/>
      <c r="BR166" s="31"/>
      <c r="BS166" s="31"/>
      <c r="BT166" s="31"/>
      <c r="BU166" s="31"/>
      <c r="BV166" s="31"/>
      <c r="BW166" s="31"/>
      <c r="BX166" s="31"/>
      <c r="BY166" s="31"/>
      <c r="BZ166" s="31"/>
      <c r="CA166" s="31"/>
      <c r="CB166" s="31"/>
      <c r="CC166" s="31"/>
      <c r="CD166" s="31"/>
      <c r="CE166" s="31"/>
      <c r="CF166" s="31"/>
      <c r="CG166" s="31"/>
      <c r="CH166" s="31"/>
      <c r="CI166" s="31"/>
      <c r="CJ166" s="31"/>
      <c r="CK166" s="31"/>
      <c r="CL166" s="31"/>
      <c r="CM166" s="31"/>
      <c r="CN166" s="31"/>
      <c r="CO166" s="31"/>
      <c r="CP166" s="31"/>
      <c r="CQ166" s="31"/>
      <c r="CR166" s="31"/>
      <c r="CS166" s="31"/>
      <c r="CT166" s="31"/>
      <c r="CU166" s="31"/>
      <c r="CV166" s="31"/>
      <c r="CW166" s="31"/>
      <c r="CX166" s="31"/>
      <c r="CY166" s="31"/>
      <c r="CZ166" s="31"/>
      <c r="DA166" s="31"/>
      <c r="DB166" s="31"/>
      <c r="DC166" s="31"/>
      <c r="DD166" s="31"/>
      <c r="DE166" s="31"/>
      <c r="DF166" s="31"/>
      <c r="DG166" s="31"/>
      <c r="DH166" s="31"/>
      <c r="DI166" s="31"/>
      <c r="DJ166" s="31"/>
      <c r="DK166" s="31"/>
      <c r="DL166" s="31"/>
      <c r="DM166" s="31"/>
      <c r="DN166" s="31"/>
      <c r="DO166" s="31"/>
      <c r="DP166" s="31"/>
      <c r="DQ166" s="31"/>
      <c r="DR166" s="31"/>
      <c r="DS166" s="31"/>
      <c r="DT166" s="31"/>
      <c r="DU166" s="31"/>
      <c r="DV166" s="31"/>
      <c r="DW166" s="31"/>
      <c r="DX166" s="31"/>
      <c r="DY166" s="31"/>
      <c r="DZ166" s="31"/>
      <c r="EA166" s="31"/>
      <c r="EB166" s="31"/>
      <c r="EC166" s="31"/>
      <c r="ED166" s="31"/>
      <c r="EE166" s="31"/>
      <c r="EF166" s="31"/>
      <c r="EG166" s="31"/>
      <c r="EH166" s="31"/>
      <c r="EI166" s="31"/>
      <c r="EJ166" s="31"/>
      <c r="EK166" s="31"/>
      <c r="EL166" s="31"/>
      <c r="EM166" s="31"/>
      <c r="EN166" s="31"/>
      <c r="EO166" s="31"/>
      <c r="EP166" s="31"/>
      <c r="EQ166" s="31"/>
      <c r="ER166" s="31"/>
      <c r="ES166" s="31"/>
      <c r="ET166" s="31"/>
      <c r="EU166" s="31"/>
      <c r="EV166" s="31"/>
      <c r="EW166" s="31"/>
      <c r="EX166" s="31"/>
      <c r="EY166" s="31"/>
      <c r="EZ166" s="31"/>
      <c r="FA166" s="31"/>
      <c r="FB166" s="31"/>
      <c r="FC166" s="31"/>
      <c r="FD166" s="31"/>
      <c r="FE166" s="31"/>
      <c r="FF166" s="31"/>
      <c r="FG166" s="31"/>
      <c r="FH166" s="31"/>
      <c r="FI166" s="31"/>
      <c r="FJ166" s="31"/>
      <c r="FK166" s="31"/>
      <c r="FL166" s="31"/>
      <c r="FM166" s="31"/>
      <c r="FN166" s="31"/>
      <c r="FO166" s="31"/>
      <c r="FP166" s="31"/>
      <c r="FQ166" s="31"/>
      <c r="FR166" s="31"/>
      <c r="FS166" s="31"/>
      <c r="FT166" s="31"/>
      <c r="FU166" s="31"/>
      <c r="FV166" s="31"/>
      <c r="FW166" s="31"/>
      <c r="FX166" s="31"/>
      <c r="FY166" s="31"/>
      <c r="FZ166" s="31"/>
      <c r="GA166" s="31"/>
      <c r="GB166" s="31"/>
      <c r="GC166" s="31"/>
      <c r="GD166" s="31"/>
      <c r="GE166" s="31"/>
      <c r="GF166" s="31"/>
      <c r="GG166" s="31"/>
      <c r="GH166" s="31"/>
      <c r="GI166" s="31"/>
      <c r="GJ166" s="31"/>
      <c r="GK166" s="31"/>
      <c r="GL166" s="31"/>
      <c r="GM166" s="31"/>
      <c r="GN166" s="31"/>
      <c r="GO166" s="31"/>
    </row>
    <row r="167" spans="1:197" ht="15" customHeight="1" x14ac:dyDescent="0.25">
      <c r="A167" s="64" t="s">
        <v>26</v>
      </c>
      <c r="B167" s="65"/>
      <c r="C167" s="65"/>
      <c r="D167" s="65"/>
      <c r="E167" s="103"/>
      <c r="F167" s="260"/>
      <c r="G167" s="260"/>
      <c r="H167" s="260"/>
      <c r="I167" s="260"/>
      <c r="J167" s="260"/>
      <c r="K167" s="260"/>
      <c r="L167" s="260"/>
      <c r="M167" s="260"/>
      <c r="N167" s="260"/>
      <c r="O167" s="260"/>
      <c r="P167" s="260"/>
      <c r="Q167" s="260"/>
      <c r="R167" s="260"/>
      <c r="S167" s="260"/>
      <c r="T167" s="260"/>
      <c r="U167" s="260"/>
      <c r="V167" s="68"/>
      <c r="X167" s="588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  <c r="BG167" s="31"/>
      <c r="BH167" s="31"/>
      <c r="BI167" s="31"/>
      <c r="BJ167" s="31"/>
      <c r="BK167" s="31"/>
      <c r="BL167" s="31"/>
      <c r="BM167" s="31"/>
      <c r="BN167" s="31"/>
      <c r="BO167" s="31"/>
      <c r="BP167" s="31"/>
      <c r="BQ167" s="31"/>
      <c r="BR167" s="31"/>
      <c r="BS167" s="31"/>
      <c r="BT167" s="31"/>
      <c r="BU167" s="31"/>
      <c r="BV167" s="31"/>
      <c r="BW167" s="31"/>
      <c r="BX167" s="31"/>
      <c r="BY167" s="31"/>
      <c r="BZ167" s="31"/>
      <c r="CA167" s="31"/>
      <c r="CB167" s="31"/>
      <c r="CC167" s="31"/>
      <c r="CD167" s="31"/>
      <c r="CE167" s="31"/>
      <c r="CF167" s="31"/>
      <c r="CG167" s="31"/>
      <c r="CH167" s="31"/>
      <c r="CI167" s="31"/>
      <c r="CJ167" s="31"/>
      <c r="CK167" s="31"/>
      <c r="CL167" s="31"/>
      <c r="CM167" s="31"/>
      <c r="CN167" s="31"/>
      <c r="CO167" s="31"/>
      <c r="CP167" s="31"/>
      <c r="CQ167" s="31"/>
      <c r="CR167" s="31"/>
      <c r="CS167" s="31"/>
      <c r="CT167" s="31"/>
      <c r="CU167" s="31"/>
      <c r="CV167" s="31"/>
      <c r="CW167" s="31"/>
      <c r="CX167" s="31"/>
      <c r="CY167" s="31"/>
      <c r="CZ167" s="31"/>
      <c r="DA167" s="31"/>
      <c r="DB167" s="31"/>
      <c r="DC167" s="31"/>
      <c r="DD167" s="31"/>
      <c r="DE167" s="31"/>
      <c r="DF167" s="31"/>
      <c r="DG167" s="31"/>
      <c r="DH167" s="31"/>
      <c r="DI167" s="31"/>
      <c r="DJ167" s="31"/>
      <c r="DK167" s="31"/>
      <c r="DL167" s="31"/>
      <c r="DM167" s="31"/>
      <c r="DN167" s="31"/>
      <c r="DO167" s="31"/>
      <c r="DP167" s="31"/>
      <c r="DQ167" s="31"/>
      <c r="DR167" s="31"/>
      <c r="DS167" s="31"/>
      <c r="DT167" s="31"/>
      <c r="DU167" s="31"/>
      <c r="DV167" s="31"/>
      <c r="DW167" s="31"/>
      <c r="DX167" s="31"/>
      <c r="DY167" s="31"/>
      <c r="DZ167" s="31"/>
      <c r="EA167" s="31"/>
      <c r="EB167" s="31"/>
      <c r="EC167" s="31"/>
      <c r="ED167" s="31"/>
      <c r="EE167" s="31"/>
      <c r="EF167" s="31"/>
      <c r="EG167" s="31"/>
      <c r="EH167" s="31"/>
      <c r="EI167" s="31"/>
      <c r="EJ167" s="31"/>
      <c r="EK167" s="31"/>
      <c r="EL167" s="31"/>
      <c r="EM167" s="31"/>
      <c r="EN167" s="31"/>
      <c r="EO167" s="31"/>
      <c r="EP167" s="31"/>
      <c r="EQ167" s="31"/>
      <c r="ER167" s="31"/>
      <c r="ES167" s="31"/>
      <c r="ET167" s="31"/>
      <c r="EU167" s="31"/>
      <c r="EV167" s="31"/>
      <c r="EW167" s="31"/>
      <c r="EX167" s="31"/>
      <c r="EY167" s="31"/>
      <c r="EZ167" s="31"/>
      <c r="FA167" s="31"/>
      <c r="FB167" s="31"/>
      <c r="FC167" s="31"/>
      <c r="FD167" s="31"/>
      <c r="FE167" s="31"/>
      <c r="FF167" s="31"/>
      <c r="FG167" s="31"/>
      <c r="FH167" s="31"/>
      <c r="FI167" s="31"/>
      <c r="FJ167" s="31"/>
      <c r="FK167" s="31"/>
      <c r="FL167" s="31"/>
      <c r="FM167" s="31"/>
      <c r="FN167" s="31"/>
      <c r="FO167" s="31"/>
      <c r="FP167" s="31"/>
      <c r="FQ167" s="31"/>
      <c r="FR167" s="31"/>
      <c r="FS167" s="31"/>
      <c r="FT167" s="31"/>
      <c r="FU167" s="31"/>
      <c r="FV167" s="31"/>
      <c r="FW167" s="31"/>
      <c r="FX167" s="31"/>
      <c r="FY167" s="31"/>
      <c r="FZ167" s="31"/>
      <c r="GA167" s="31"/>
      <c r="GB167" s="31"/>
      <c r="GC167" s="31"/>
      <c r="GD167" s="31"/>
      <c r="GE167" s="31"/>
      <c r="GF167" s="31"/>
      <c r="GG167" s="31"/>
      <c r="GH167" s="31"/>
      <c r="GI167" s="31"/>
      <c r="GJ167" s="31"/>
      <c r="GK167" s="31"/>
      <c r="GL167" s="31"/>
      <c r="GM167" s="31"/>
      <c r="GN167" s="31"/>
      <c r="GO167" s="31"/>
    </row>
    <row r="168" spans="1:197" ht="30" x14ac:dyDescent="0.25">
      <c r="A168" s="207" t="s">
        <v>74</v>
      </c>
      <c r="B168" s="205">
        <f>'2 уровень'!C279</f>
        <v>2738</v>
      </c>
      <c r="C168" s="205">
        <f>'2 уровень'!D279</f>
        <v>1956</v>
      </c>
      <c r="D168" s="205">
        <f>'2 уровень'!E279</f>
        <v>2420</v>
      </c>
      <c r="E168" s="206">
        <f>'2 уровень'!F279</f>
        <v>123.72188139059305</v>
      </c>
      <c r="F168" s="261">
        <f>'2 уровень'!G279</f>
        <v>16315.886159999998</v>
      </c>
      <c r="G168" s="261">
        <f>'2 уровень'!H279</f>
        <v>16315.886159999998</v>
      </c>
      <c r="H168" s="261">
        <f>'2 уровень'!I279</f>
        <v>16315.886159999998</v>
      </c>
      <c r="I168" s="261">
        <f>'2 уровень'!J279</f>
        <v>4078.9715399999995</v>
      </c>
      <c r="J168" s="261">
        <f>'2 уровень'!K279</f>
        <v>4078.9715399999995</v>
      </c>
      <c r="K168" s="261">
        <f>'2 уровень'!L279</f>
        <v>4078.9715399999995</v>
      </c>
      <c r="L168" s="261">
        <f>'2 уровень'!M279</f>
        <v>4078.9715399999995</v>
      </c>
      <c r="M168" s="261">
        <f>'2 уровень'!N279</f>
        <v>4078.9715399999995</v>
      </c>
      <c r="N168" s="261">
        <f>'2 уровень'!O279</f>
        <v>9517.6002600000011</v>
      </c>
      <c r="O168" s="261">
        <f>'2 уровень'!P279</f>
        <v>9063.5245700000014</v>
      </c>
      <c r="P168" s="261">
        <f>'2 уровень'!Q279</f>
        <v>6646.9273366666675</v>
      </c>
      <c r="Q168" s="261">
        <f>'2 уровень'!R279</f>
        <v>8194.6794499999996</v>
      </c>
      <c r="R168" s="261">
        <f>'2 уровень'!S279</f>
        <v>1547.7521133333325</v>
      </c>
      <c r="S168" s="261">
        <f>'2 уровень'!T279</f>
        <v>-14.356950000000001</v>
      </c>
      <c r="T168" s="261">
        <f>'2 уровень'!U279</f>
        <v>8180.3225000000002</v>
      </c>
      <c r="U168" s="261">
        <f>'2 уровень'!V279</f>
        <v>123.28522691673514</v>
      </c>
      <c r="V168" s="68"/>
      <c r="X168" s="588"/>
    </row>
    <row r="169" spans="1:197" ht="30" x14ac:dyDescent="0.25">
      <c r="A169" s="75" t="s">
        <v>43</v>
      </c>
      <c r="B169" s="33">
        <f>'2 уровень'!C280</f>
        <v>2000</v>
      </c>
      <c r="C169" s="33">
        <f>'2 уровень'!D280</f>
        <v>1429</v>
      </c>
      <c r="D169" s="33">
        <f>'2 уровень'!E280</f>
        <v>1618</v>
      </c>
      <c r="E169" s="100">
        <f>'2 уровень'!F280</f>
        <v>113.22603219034291</v>
      </c>
      <c r="F169" s="262">
        <f>'2 уровень'!G280</f>
        <v>12348</v>
      </c>
      <c r="G169" s="262">
        <f>'2 уровень'!H280</f>
        <v>12348</v>
      </c>
      <c r="H169" s="262">
        <f>'2 уровень'!I280</f>
        <v>12348</v>
      </c>
      <c r="I169" s="262">
        <f>'2 уровень'!J280</f>
        <v>3087</v>
      </c>
      <c r="J169" s="262">
        <f>'2 уровень'!K280</f>
        <v>3087</v>
      </c>
      <c r="K169" s="262">
        <f>'2 уровень'!L280</f>
        <v>3087</v>
      </c>
      <c r="L169" s="262">
        <f>'2 уровень'!M280</f>
        <v>3087</v>
      </c>
      <c r="M169" s="262">
        <f>'2 уровень'!N280</f>
        <v>3087</v>
      </c>
      <c r="N169" s="262">
        <f>'2 уровень'!O280</f>
        <v>7200.4301100000002</v>
      </c>
      <c r="O169" s="262">
        <f>'2 уровень'!P280</f>
        <v>6857.4301100000002</v>
      </c>
      <c r="P169" s="262">
        <f>'2 уровень'!Q280</f>
        <v>5029.3817216666675</v>
      </c>
      <c r="Q169" s="262">
        <f>'2 уровень'!R280</f>
        <v>5481.4657699999998</v>
      </c>
      <c r="R169" s="262">
        <f>'2 уровень'!S280</f>
        <v>452.08404833333225</v>
      </c>
      <c r="S169" s="262">
        <f>'2 уровень'!T280</f>
        <v>-14.356950000000001</v>
      </c>
      <c r="T169" s="262">
        <f>'2 уровень'!U280</f>
        <v>5467.1088199999995</v>
      </c>
      <c r="U169" s="262">
        <f>'2 уровень'!V280</f>
        <v>108.98885933405585</v>
      </c>
      <c r="V169" s="68"/>
      <c r="X169" s="588"/>
    </row>
    <row r="170" spans="1:197" ht="30" x14ac:dyDescent="0.25">
      <c r="A170" s="75" t="s">
        <v>44</v>
      </c>
      <c r="B170" s="33">
        <f>'2 уровень'!C281</f>
        <v>600</v>
      </c>
      <c r="C170" s="33">
        <f>'2 уровень'!D281</f>
        <v>429</v>
      </c>
      <c r="D170" s="33">
        <f>'2 уровень'!E281</f>
        <v>611</v>
      </c>
      <c r="E170" s="100">
        <f>'2 уровень'!F281</f>
        <v>142.42424242424244</v>
      </c>
      <c r="F170" s="262">
        <f>'2 уровень'!G281</f>
        <v>2055.8879999999999</v>
      </c>
      <c r="G170" s="262">
        <f>'2 уровень'!H281</f>
        <v>2055.8879999999999</v>
      </c>
      <c r="H170" s="262">
        <f>'2 уровень'!I281</f>
        <v>2055.8879999999999</v>
      </c>
      <c r="I170" s="262">
        <f>'2 уровень'!J281</f>
        <v>513.97199999999998</v>
      </c>
      <c r="J170" s="262">
        <f>'2 уровень'!K281</f>
        <v>513.97199999999998</v>
      </c>
      <c r="K170" s="262">
        <f>'2 уровень'!L281</f>
        <v>513.97199999999998</v>
      </c>
      <c r="L170" s="262">
        <f>'2 уровень'!M281</f>
        <v>513.97199999999998</v>
      </c>
      <c r="M170" s="262">
        <f>'2 уровень'!N281</f>
        <v>513.97199999999998</v>
      </c>
      <c r="N170" s="262">
        <f>'2 уровень'!O281</f>
        <v>1199.268</v>
      </c>
      <c r="O170" s="262">
        <f>'2 уровень'!P281</f>
        <v>1142.1600000000001</v>
      </c>
      <c r="P170" s="262">
        <f>'2 уровень'!Q281</f>
        <v>837.58400000000006</v>
      </c>
      <c r="Q170" s="262">
        <f>'2 уровень'!R281</f>
        <v>1244.9108400000005</v>
      </c>
      <c r="R170" s="262">
        <f>'2 уровень'!S281</f>
        <v>407.3268400000004</v>
      </c>
      <c r="S170" s="262">
        <f>'2 уровень'!T281</f>
        <v>0</v>
      </c>
      <c r="T170" s="262">
        <f>'2 уровень'!U281</f>
        <v>1244.9108400000005</v>
      </c>
      <c r="U170" s="262">
        <f>'2 уровень'!V281</f>
        <v>148.6311629639535</v>
      </c>
      <c r="V170" s="68"/>
      <c r="X170" s="588"/>
    </row>
    <row r="171" spans="1:197" ht="30" x14ac:dyDescent="0.25">
      <c r="A171" s="75" t="s">
        <v>64</v>
      </c>
      <c r="B171" s="33">
        <f>'2 уровень'!C282</f>
        <v>48</v>
      </c>
      <c r="C171" s="33">
        <f>'2 уровень'!D282</f>
        <v>34</v>
      </c>
      <c r="D171" s="33">
        <f>'2 уровень'!E282</f>
        <v>83</v>
      </c>
      <c r="E171" s="100">
        <f>'2 уровень'!F282</f>
        <v>244.11764705882354</v>
      </c>
      <c r="F171" s="262">
        <f>'2 уровень'!G282</f>
        <v>663.03161999999998</v>
      </c>
      <c r="G171" s="262">
        <f>'2 уровень'!H282</f>
        <v>663.03161999999998</v>
      </c>
      <c r="H171" s="262">
        <f>'2 уровень'!I282</f>
        <v>663.03161999999998</v>
      </c>
      <c r="I171" s="262">
        <f>'2 уровень'!J282</f>
        <v>165.75790499999999</v>
      </c>
      <c r="J171" s="262">
        <f>'2 уровень'!K282</f>
        <v>165.75790499999999</v>
      </c>
      <c r="K171" s="262">
        <f>'2 уровень'!L282</f>
        <v>165.75790499999999</v>
      </c>
      <c r="L171" s="262">
        <f>'2 уровень'!M282</f>
        <v>165.75790499999999</v>
      </c>
      <c r="M171" s="262">
        <f>'2 уровень'!N282</f>
        <v>165.75790499999999</v>
      </c>
      <c r="N171" s="262">
        <f>'2 уровень'!O282</f>
        <v>385.48349999999999</v>
      </c>
      <c r="O171" s="262">
        <f>'2 уровень'!P282</f>
        <v>370.06416000000002</v>
      </c>
      <c r="P171" s="262">
        <f>'2 уровень'!Q282</f>
        <v>270.48092250000002</v>
      </c>
      <c r="Q171" s="262">
        <f>'2 уровень'!R282</f>
        <v>637.07318999999995</v>
      </c>
      <c r="R171" s="262">
        <f>'2 уровень'!S282</f>
        <v>366.59226749999993</v>
      </c>
      <c r="S171" s="262">
        <f>'2 уровень'!T282</f>
        <v>0</v>
      </c>
      <c r="T171" s="262">
        <f>'2 уровень'!U282</f>
        <v>637.07318999999995</v>
      </c>
      <c r="U171" s="262">
        <f>'2 уровень'!V282</f>
        <v>235.53350236743586</v>
      </c>
      <c r="V171" s="68"/>
      <c r="X171" s="588"/>
    </row>
    <row r="172" spans="1:197" ht="30" x14ac:dyDescent="0.25">
      <c r="A172" s="75" t="s">
        <v>65</v>
      </c>
      <c r="B172" s="33">
        <f>'2 уровень'!C283</f>
        <v>90</v>
      </c>
      <c r="C172" s="33">
        <f>'2 уровень'!D283</f>
        <v>64</v>
      </c>
      <c r="D172" s="33">
        <f>'2 уровень'!E283</f>
        <v>108</v>
      </c>
      <c r="E172" s="100">
        <f>'2 уровень'!F283</f>
        <v>168.75</v>
      </c>
      <c r="F172" s="262">
        <f>'2 уровень'!G283</f>
        <v>1248.9665400000001</v>
      </c>
      <c r="G172" s="262">
        <f>'2 уровень'!H283</f>
        <v>1248.9665400000001</v>
      </c>
      <c r="H172" s="262">
        <f>'2 уровень'!I283</f>
        <v>1248.9665400000001</v>
      </c>
      <c r="I172" s="262">
        <f>'2 уровень'!J283</f>
        <v>312.24163500000003</v>
      </c>
      <c r="J172" s="262">
        <f>'2 уровень'!K283</f>
        <v>312.24163500000003</v>
      </c>
      <c r="K172" s="262">
        <f>'2 уровень'!L283</f>
        <v>312.24163500000003</v>
      </c>
      <c r="L172" s="262">
        <f>'2 уровень'!M283</f>
        <v>312.24163500000003</v>
      </c>
      <c r="M172" s="262">
        <f>'2 уровень'!N283</f>
        <v>312.24163500000003</v>
      </c>
      <c r="N172" s="262">
        <f>'2 уровень'!O283</f>
        <v>732.41865000000007</v>
      </c>
      <c r="O172" s="262">
        <f>'2 уровень'!P283</f>
        <v>693.87030000000004</v>
      </c>
      <c r="P172" s="262">
        <f>'2 уровень'!Q283</f>
        <v>509.48069250000009</v>
      </c>
      <c r="Q172" s="262">
        <f>'2 уровень'!R283</f>
        <v>831.22964999999999</v>
      </c>
      <c r="R172" s="262">
        <f>'2 уровень'!S283</f>
        <v>321.7489574999999</v>
      </c>
      <c r="S172" s="262">
        <f>'2 уровень'!T283</f>
        <v>0</v>
      </c>
      <c r="T172" s="262">
        <f>'2 уровень'!U283</f>
        <v>831.22964999999999</v>
      </c>
      <c r="U172" s="262">
        <f>'2 уровень'!V283</f>
        <v>163.15233574822855</v>
      </c>
      <c r="V172" s="68"/>
      <c r="X172" s="588"/>
    </row>
    <row r="173" spans="1:197" ht="30" x14ac:dyDescent="0.25">
      <c r="A173" s="207" t="s">
        <v>66</v>
      </c>
      <c r="B173" s="205">
        <f>'2 уровень'!C284</f>
        <v>6014</v>
      </c>
      <c r="C173" s="205">
        <f>'2 уровень'!D284</f>
        <v>4296</v>
      </c>
      <c r="D173" s="205">
        <f>'2 уровень'!E284</f>
        <v>2589</v>
      </c>
      <c r="E173" s="206">
        <f>'2 уровень'!F284</f>
        <v>60.265363128491622</v>
      </c>
      <c r="F173" s="261">
        <f>'2 уровень'!G284</f>
        <v>25293.814850000002</v>
      </c>
      <c r="G173" s="261">
        <f>'2 уровень'!H284</f>
        <v>25293.814850000002</v>
      </c>
      <c r="H173" s="261">
        <f>'2 уровень'!I284</f>
        <v>25293.814850000002</v>
      </c>
      <c r="I173" s="261">
        <f>'2 уровень'!J284</f>
        <v>6323.4537125000006</v>
      </c>
      <c r="J173" s="261">
        <f>'2 уровень'!K284</f>
        <v>6323.4537125000006</v>
      </c>
      <c r="K173" s="261">
        <f>'2 уровень'!L284</f>
        <v>6323.4537125000006</v>
      </c>
      <c r="L173" s="261">
        <f>'2 уровень'!M284</f>
        <v>6323.4537125000006</v>
      </c>
      <c r="M173" s="261">
        <f>'2 уровень'!N284</f>
        <v>6323.4537125000006</v>
      </c>
      <c r="N173" s="261">
        <f>'2 уровень'!O284</f>
        <v>14754.725309999998</v>
      </c>
      <c r="O173" s="261">
        <f>'2 уровень'!P284</f>
        <v>14052.513039999998</v>
      </c>
      <c r="P173" s="261">
        <f>'2 уровень'!Q284</f>
        <v>10305.018754583332</v>
      </c>
      <c r="Q173" s="261">
        <f>'2 уровень'!R284</f>
        <v>9484.0657800000008</v>
      </c>
      <c r="R173" s="261">
        <f>'2 уровень'!S284</f>
        <v>-820.95297458333175</v>
      </c>
      <c r="S173" s="261">
        <f>'2 уровень'!T284</f>
        <v>-5.5605900000000004</v>
      </c>
      <c r="T173" s="261">
        <f>'2 уровень'!U284</f>
        <v>9478.5051899999999</v>
      </c>
      <c r="U173" s="261">
        <f>'2 уровень'!V284</f>
        <v>92.033464526998571</v>
      </c>
      <c r="V173" s="68"/>
      <c r="X173" s="588"/>
    </row>
    <row r="174" spans="1:197" ht="30" x14ac:dyDescent="0.25">
      <c r="A174" s="75" t="s">
        <v>62</v>
      </c>
      <c r="B174" s="33">
        <f>'2 уровень'!C285</f>
        <v>1111</v>
      </c>
      <c r="C174" s="33">
        <f>'2 уровень'!D285</f>
        <v>794</v>
      </c>
      <c r="D174" s="33">
        <f>'2 уровень'!E285</f>
        <v>308</v>
      </c>
      <c r="E174" s="100">
        <f>'2 уровень'!F285</f>
        <v>38.790931989924431</v>
      </c>
      <c r="F174" s="262">
        <f>'2 уровень'!G285</f>
        <v>2828</v>
      </c>
      <c r="G174" s="262">
        <f>'2 уровень'!H285</f>
        <v>2828</v>
      </c>
      <c r="H174" s="262">
        <f>'2 уровень'!I285</f>
        <v>2828</v>
      </c>
      <c r="I174" s="262">
        <f>'2 уровень'!J285</f>
        <v>707</v>
      </c>
      <c r="J174" s="262">
        <f>'2 уровень'!K285</f>
        <v>707</v>
      </c>
      <c r="K174" s="262">
        <f>'2 уровень'!L285</f>
        <v>707</v>
      </c>
      <c r="L174" s="262">
        <f>'2 уровень'!M285</f>
        <v>707</v>
      </c>
      <c r="M174" s="262">
        <f>'2 уровень'!N285</f>
        <v>707</v>
      </c>
      <c r="N174" s="262">
        <f>'2 уровень'!O285</f>
        <v>1649.3953999999999</v>
      </c>
      <c r="O174" s="262">
        <f>'2 уровень'!P285</f>
        <v>1570.2113999999999</v>
      </c>
      <c r="P174" s="262">
        <f>'2 уровень'!Q285</f>
        <v>1151.8030333333334</v>
      </c>
      <c r="Q174" s="262">
        <f>'2 уровень'!R285</f>
        <v>453.79521999999997</v>
      </c>
      <c r="R174" s="262">
        <f>'2 уровень'!S285</f>
        <v>-698.00781333333339</v>
      </c>
      <c r="S174" s="262">
        <f>'2 уровень'!T285</f>
        <v>-0.70938000000000001</v>
      </c>
      <c r="T174" s="262">
        <f>'2 уровень'!U285</f>
        <v>453.08583999999996</v>
      </c>
      <c r="U174" s="262">
        <f>'2 уровень'!V285</f>
        <v>39.398682488854938</v>
      </c>
      <c r="V174" s="68"/>
      <c r="X174" s="588"/>
    </row>
    <row r="175" spans="1:197" ht="45" x14ac:dyDescent="0.25">
      <c r="A175" s="75" t="s">
        <v>89</v>
      </c>
      <c r="B175" s="33">
        <f>'2 уровень'!C286</f>
        <v>0</v>
      </c>
      <c r="C175" s="33">
        <f>'2 уровень'!D286</f>
        <v>0</v>
      </c>
      <c r="D175" s="33">
        <f>'2 уровень'!E286</f>
        <v>-1</v>
      </c>
      <c r="E175" s="100">
        <f>'2 уровень'!F286</f>
        <v>0</v>
      </c>
      <c r="F175" s="262">
        <f>'2 уровень'!G286</f>
        <v>0</v>
      </c>
      <c r="G175" s="262">
        <f>'2 уровень'!H286</f>
        <v>0</v>
      </c>
      <c r="H175" s="262">
        <f>'2 уровень'!I286</f>
        <v>0</v>
      </c>
      <c r="I175" s="262">
        <f>'2 уровень'!J286</f>
        <v>0</v>
      </c>
      <c r="J175" s="262">
        <f>'2 уровень'!K286</f>
        <v>0</v>
      </c>
      <c r="K175" s="262">
        <f>'2 уровень'!L286</f>
        <v>0</v>
      </c>
      <c r="L175" s="262">
        <f>'2 уровень'!M286</f>
        <v>0</v>
      </c>
      <c r="M175" s="262">
        <f>'2 уровень'!N286</f>
        <v>0</v>
      </c>
      <c r="N175" s="262">
        <f>'2 уровень'!O286</f>
        <v>0</v>
      </c>
      <c r="O175" s="262">
        <f>'2 уровень'!P286</f>
        <v>0</v>
      </c>
      <c r="P175" s="262">
        <f>'2 уровень'!Q286</f>
        <v>0</v>
      </c>
      <c r="Q175" s="262">
        <f>'2 уровень'!R286</f>
        <v>0</v>
      </c>
      <c r="R175" s="262">
        <f>'2 уровень'!S286</f>
        <v>0</v>
      </c>
      <c r="S175" s="262">
        <f>'2 уровень'!T286</f>
        <v>-0.70938000000000001</v>
      </c>
      <c r="T175" s="262">
        <f>'2 уровень'!U286</f>
        <v>-0.70938000000000001</v>
      </c>
      <c r="U175" s="262">
        <f>'2 уровень'!V286</f>
        <v>0</v>
      </c>
      <c r="V175" s="68"/>
      <c r="X175" s="588"/>
    </row>
    <row r="176" spans="1:197" ht="60" x14ac:dyDescent="0.25">
      <c r="A176" s="75" t="s">
        <v>45</v>
      </c>
      <c r="B176" s="33">
        <f>'2 уровень'!C287</f>
        <v>2870</v>
      </c>
      <c r="C176" s="33">
        <f>'2 уровень'!D287</f>
        <v>2050</v>
      </c>
      <c r="D176" s="33">
        <f>'2 уровень'!E287</f>
        <v>1973</v>
      </c>
      <c r="E176" s="100">
        <f>'2 уровень'!F287</f>
        <v>96.243902439024382</v>
      </c>
      <c r="F176" s="262">
        <f>'2 уровень'!G287</f>
        <v>16811.920050000001</v>
      </c>
      <c r="G176" s="262">
        <f>'2 уровень'!H287</f>
        <v>16811.920050000001</v>
      </c>
      <c r="H176" s="262">
        <f>'2 уровень'!I287</f>
        <v>16811.920050000001</v>
      </c>
      <c r="I176" s="262">
        <f>'2 уровень'!J287</f>
        <v>4202.9800125000002</v>
      </c>
      <c r="J176" s="262">
        <f>'2 уровень'!K287</f>
        <v>4202.9800125000002</v>
      </c>
      <c r="K176" s="262">
        <f>'2 уровень'!L287</f>
        <v>4202.9800125000002</v>
      </c>
      <c r="L176" s="262">
        <f>'2 уровень'!M287</f>
        <v>4202.9800125000002</v>
      </c>
      <c r="M176" s="262">
        <f>'2 уровень'!N287</f>
        <v>4202.9800125000002</v>
      </c>
      <c r="N176" s="262">
        <f>'2 уровень'!O287</f>
        <v>9807.2246099999993</v>
      </c>
      <c r="O176" s="262">
        <f>'2 уровень'!P287</f>
        <v>9341.7638999999981</v>
      </c>
      <c r="P176" s="262">
        <f>'2 уровень'!Q287</f>
        <v>6849.9487412499993</v>
      </c>
      <c r="Q176" s="262">
        <f>'2 уровень'!R287</f>
        <v>8553.2516800000012</v>
      </c>
      <c r="R176" s="262">
        <f>'2 уровень'!S287</f>
        <v>1703.3029387500019</v>
      </c>
      <c r="S176" s="262">
        <f>'2 уровень'!T287</f>
        <v>-4.85121</v>
      </c>
      <c r="T176" s="262">
        <f>'2 уровень'!U287</f>
        <v>8548.4004700000005</v>
      </c>
      <c r="U176" s="262">
        <f>'2 уровень'!V287</f>
        <v>124.86592240454017</v>
      </c>
      <c r="V176" s="68"/>
      <c r="X176" s="588"/>
    </row>
    <row r="177" spans="1:197" ht="45" x14ac:dyDescent="0.25">
      <c r="A177" s="75" t="s">
        <v>63</v>
      </c>
      <c r="B177" s="33">
        <f>'2 уровень'!C288</f>
        <v>2033</v>
      </c>
      <c r="C177" s="33">
        <f>'2 уровень'!D288</f>
        <v>1452</v>
      </c>
      <c r="D177" s="33">
        <f>'2 уровень'!E288</f>
        <v>308</v>
      </c>
      <c r="E177" s="100">
        <f>'2 уровень'!F288</f>
        <v>21.212121212121211</v>
      </c>
      <c r="F177" s="262">
        <f>'2 уровень'!G288</f>
        <v>5653.8948</v>
      </c>
      <c r="G177" s="262">
        <f>'2 уровень'!H288</f>
        <v>5653.8948</v>
      </c>
      <c r="H177" s="262">
        <f>'2 уровень'!I288</f>
        <v>5653.8948</v>
      </c>
      <c r="I177" s="262">
        <f>'2 уровень'!J288</f>
        <v>1413.4737</v>
      </c>
      <c r="J177" s="262">
        <f>'2 уровень'!K288</f>
        <v>1413.4737</v>
      </c>
      <c r="K177" s="262">
        <f>'2 уровень'!L288</f>
        <v>1413.4737</v>
      </c>
      <c r="L177" s="262">
        <f>'2 уровень'!M288</f>
        <v>1413.4737</v>
      </c>
      <c r="M177" s="262">
        <f>'2 уровень'!N288</f>
        <v>1413.4737</v>
      </c>
      <c r="N177" s="262">
        <f>'2 уровень'!O288</f>
        <v>3298.1052999999997</v>
      </c>
      <c r="O177" s="262">
        <f>'2 уровень'!P288</f>
        <v>3140.5377399999998</v>
      </c>
      <c r="P177" s="262">
        <f>'2 уровень'!Q288</f>
        <v>2303.2669800000003</v>
      </c>
      <c r="Q177" s="262">
        <f>'2 уровень'!R288</f>
        <v>477.01888000000002</v>
      </c>
      <c r="R177" s="262">
        <f>'2 уровень'!S288</f>
        <v>-1826.2481000000002</v>
      </c>
      <c r="S177" s="262">
        <f>'2 уровень'!T288</f>
        <v>0</v>
      </c>
      <c r="T177" s="262">
        <f>'2 уровень'!U288</f>
        <v>477.01888000000002</v>
      </c>
      <c r="U177" s="262">
        <f>'2 уровень'!V288</f>
        <v>20.710533522258022</v>
      </c>
      <c r="V177" s="68"/>
      <c r="X177" s="588"/>
    </row>
    <row r="178" spans="1:197" ht="15.75" thickBot="1" x14ac:dyDescent="0.3">
      <c r="A178" s="74" t="s">
        <v>4</v>
      </c>
      <c r="B178" s="33">
        <f>'2 уровень'!C289</f>
        <v>0</v>
      </c>
      <c r="C178" s="33">
        <f>'2 уровень'!D289</f>
        <v>0</v>
      </c>
      <c r="D178" s="33">
        <f>'2 уровень'!E289</f>
        <v>0</v>
      </c>
      <c r="E178" s="100">
        <f>'2 уровень'!F289</f>
        <v>0</v>
      </c>
      <c r="F178" s="262">
        <f>'2 уровень'!G289</f>
        <v>41609.701010000004</v>
      </c>
      <c r="G178" s="262">
        <f>'2 уровень'!H289</f>
        <v>41609.701010000004</v>
      </c>
      <c r="H178" s="262">
        <f>'2 уровень'!I289</f>
        <v>41609.701010000004</v>
      </c>
      <c r="I178" s="262">
        <f>'2 уровень'!J289</f>
        <v>10402.425252500001</v>
      </c>
      <c r="J178" s="262">
        <f>'2 уровень'!K289</f>
        <v>10402.425252500001</v>
      </c>
      <c r="K178" s="262">
        <f>'2 уровень'!L289</f>
        <v>10402.425252500001</v>
      </c>
      <c r="L178" s="262">
        <f>'2 уровень'!M289</f>
        <v>10402.425252500001</v>
      </c>
      <c r="M178" s="262">
        <f>'2 уровень'!N289</f>
        <v>10402.425252500001</v>
      </c>
      <c r="N178" s="262">
        <f>'2 уровень'!O289</f>
        <v>24272.325570000001</v>
      </c>
      <c r="O178" s="262">
        <f>'2 уровень'!P289</f>
        <v>23116.037609999999</v>
      </c>
      <c r="P178" s="262">
        <f>'2 уровень'!Q289</f>
        <v>16951.94609125</v>
      </c>
      <c r="Q178" s="262">
        <f>'2 уровень'!R289</f>
        <v>17678.74523</v>
      </c>
      <c r="R178" s="262">
        <f>'2 уровень'!S289</f>
        <v>726.79913875000079</v>
      </c>
      <c r="S178" s="262">
        <f>'2 уровень'!T289</f>
        <v>-19.917540000000002</v>
      </c>
      <c r="T178" s="262">
        <f>'2 уровень'!U289</f>
        <v>17658.827689999998</v>
      </c>
      <c r="U178" s="262">
        <f>'2 уровень'!V289</f>
        <v>104.28740827063596</v>
      </c>
      <c r="V178" s="68"/>
      <c r="X178" s="588"/>
    </row>
    <row r="179" spans="1:197" ht="15" customHeight="1" x14ac:dyDescent="0.25">
      <c r="A179" s="125" t="s">
        <v>27</v>
      </c>
      <c r="B179" s="65"/>
      <c r="C179" s="65"/>
      <c r="D179" s="65"/>
      <c r="E179" s="103"/>
      <c r="F179" s="260"/>
      <c r="G179" s="260"/>
      <c r="H179" s="260"/>
      <c r="I179" s="260"/>
      <c r="J179" s="260"/>
      <c r="K179" s="260"/>
      <c r="L179" s="260"/>
      <c r="M179" s="260"/>
      <c r="N179" s="260"/>
      <c r="O179" s="260"/>
      <c r="P179" s="260"/>
      <c r="Q179" s="260"/>
      <c r="R179" s="260"/>
      <c r="S179" s="260"/>
      <c r="T179" s="260"/>
      <c r="U179" s="260"/>
      <c r="V179" s="68"/>
      <c r="X179" s="588"/>
    </row>
    <row r="180" spans="1:197" ht="30" x14ac:dyDescent="0.25">
      <c r="A180" s="207" t="s">
        <v>74</v>
      </c>
      <c r="B180" s="205">
        <f>'Охотск '!B21</f>
        <v>897</v>
      </c>
      <c r="C180" s="205">
        <f>'Охотск '!C21</f>
        <v>640</v>
      </c>
      <c r="D180" s="205">
        <f>'Охотск '!D21</f>
        <v>262</v>
      </c>
      <c r="E180" s="206">
        <f>'Охотск '!E21</f>
        <v>40.9375</v>
      </c>
      <c r="F180" s="261">
        <f>'Охотск '!F21</f>
        <v>6969.4606799999992</v>
      </c>
      <c r="G180" s="261">
        <f>'Охотск '!G21</f>
        <v>6969.4606799999992</v>
      </c>
      <c r="H180" s="261">
        <f>'Охотск '!H21</f>
        <v>6969.4606799999992</v>
      </c>
      <c r="I180" s="261">
        <f>'Охотск '!I21</f>
        <v>1742.3651699999998</v>
      </c>
      <c r="J180" s="261">
        <f>'Охотск '!J21</f>
        <v>1742.3651699999998</v>
      </c>
      <c r="K180" s="261">
        <f>'Охотск '!K21</f>
        <v>1742.3651699999998</v>
      </c>
      <c r="L180" s="261">
        <f>'Охотск '!L21</f>
        <v>1742.3651699999998</v>
      </c>
      <c r="M180" s="261">
        <f>'Охотск '!M21</f>
        <v>1742.3651699999998</v>
      </c>
      <c r="N180" s="261">
        <f>'Охотск '!N21</f>
        <v>4065.5187299999998</v>
      </c>
      <c r="O180" s="261">
        <f>'Охотск '!O21</f>
        <v>3878.9809399999995</v>
      </c>
      <c r="P180" s="261">
        <f>'Охотск '!P21</f>
        <v>2841.762686666666</v>
      </c>
      <c r="Q180" s="261">
        <f>'Охотск '!Q21</f>
        <v>1521.6312800000001</v>
      </c>
      <c r="R180" s="261">
        <f>'Охотск '!R21</f>
        <v>-1320.1314066666657</v>
      </c>
      <c r="S180" s="261">
        <f>'Охотск '!S21</f>
        <v>-98.16400999999999</v>
      </c>
      <c r="T180" s="261">
        <f>'Охотск '!T21</f>
        <v>1423.4672700000001</v>
      </c>
      <c r="U180" s="261">
        <f>'Охотск '!U21</f>
        <v>53.545332519825742</v>
      </c>
      <c r="V180" s="68"/>
      <c r="X180" s="588"/>
    </row>
    <row r="181" spans="1:197" ht="30" x14ac:dyDescent="0.25">
      <c r="A181" s="75" t="s">
        <v>43</v>
      </c>
      <c r="B181" s="33">
        <f>'Охотск '!B22</f>
        <v>667</v>
      </c>
      <c r="C181" s="33">
        <f>'Охотск '!C22</f>
        <v>476</v>
      </c>
      <c r="D181" s="33">
        <f>'Охотск '!D22</f>
        <v>207</v>
      </c>
      <c r="E181" s="100">
        <f>'Охотск '!E22</f>
        <v>43.487394957983192</v>
      </c>
      <c r="F181" s="262">
        <f>'Охотск '!F22</f>
        <v>5360.2920000000004</v>
      </c>
      <c r="G181" s="262">
        <f>'Охотск '!G22</f>
        <v>5360.2920000000004</v>
      </c>
      <c r="H181" s="262">
        <f>'Охотск '!H22</f>
        <v>5360.2920000000004</v>
      </c>
      <c r="I181" s="262">
        <f>'Охотск '!I22</f>
        <v>1340.0730000000001</v>
      </c>
      <c r="J181" s="262">
        <f>'Охотск '!J22</f>
        <v>1340.0730000000001</v>
      </c>
      <c r="K181" s="262">
        <f>'Охотск '!K22</f>
        <v>1340.0730000000001</v>
      </c>
      <c r="L181" s="262">
        <f>'Охотск '!L22</f>
        <v>1340.0730000000001</v>
      </c>
      <c r="M181" s="262">
        <f>'Охотск '!M22</f>
        <v>1340.0730000000001</v>
      </c>
      <c r="N181" s="262">
        <f>'Охотск '!N22</f>
        <v>3125.8541700000001</v>
      </c>
      <c r="O181" s="262">
        <f>'Охотск '!O22</f>
        <v>2978.4461399999996</v>
      </c>
      <c r="P181" s="262">
        <f>'Охотск '!P22</f>
        <v>2183.8275749999993</v>
      </c>
      <c r="Q181" s="262">
        <f>'Охотск '!Q22</f>
        <v>971.33658000000003</v>
      </c>
      <c r="R181" s="262">
        <f>'Охотск '!R22</f>
        <v>-1212.4909949999992</v>
      </c>
      <c r="S181" s="262">
        <f>'Охотск '!S22</f>
        <v>-52.661639999999998</v>
      </c>
      <c r="T181" s="262">
        <f>'Охотск '!T22</f>
        <v>918.67493999999999</v>
      </c>
      <c r="U181" s="262">
        <f>'Охотск '!U22</f>
        <v>44.478629683023406</v>
      </c>
      <c r="V181" s="68"/>
      <c r="X181" s="588"/>
    </row>
    <row r="182" spans="1:197" ht="30" x14ac:dyDescent="0.25">
      <c r="A182" s="75" t="s">
        <v>44</v>
      </c>
      <c r="B182" s="33">
        <f>'Охотск '!B23</f>
        <v>200</v>
      </c>
      <c r="C182" s="33">
        <f>'Охотск '!C23</f>
        <v>143</v>
      </c>
      <c r="D182" s="33">
        <f>'Охотск '!D23</f>
        <v>11</v>
      </c>
      <c r="E182" s="100">
        <f>'Охотск '!E23</f>
        <v>7.6923076923076925</v>
      </c>
      <c r="F182" s="262">
        <f>'Охотск '!F23</f>
        <v>984.08879999999988</v>
      </c>
      <c r="G182" s="262">
        <f>'Охотск '!G23</f>
        <v>984.08879999999988</v>
      </c>
      <c r="H182" s="262">
        <f>'Охотск '!H23</f>
        <v>984.08879999999988</v>
      </c>
      <c r="I182" s="262">
        <f>'Охотск '!I23</f>
        <v>246.02219999999997</v>
      </c>
      <c r="J182" s="262">
        <f>'Охотск '!J23</f>
        <v>246.02219999999997</v>
      </c>
      <c r="K182" s="262">
        <f>'Охотск '!K23</f>
        <v>246.02219999999997</v>
      </c>
      <c r="L182" s="262">
        <f>'Охотск '!L23</f>
        <v>246.02219999999997</v>
      </c>
      <c r="M182" s="262">
        <f>'Охотск '!M23</f>
        <v>246.02219999999997</v>
      </c>
      <c r="N182" s="262">
        <f>'Охотск '!N23</f>
        <v>574.05179999999996</v>
      </c>
      <c r="O182" s="262">
        <f>'Охотск '!O23</f>
        <v>546.71600000000001</v>
      </c>
      <c r="P182" s="262">
        <f>'Охотск '!P23</f>
        <v>400.92506666666657</v>
      </c>
      <c r="Q182" s="262">
        <f>'Охотск '!Q23</f>
        <v>34.246419999999993</v>
      </c>
      <c r="R182" s="262">
        <f>'Охотск '!R23</f>
        <v>-366.67864666666657</v>
      </c>
      <c r="S182" s="262">
        <f>'Охотск '!S23</f>
        <v>-0.32956999999999997</v>
      </c>
      <c r="T182" s="262">
        <f>'Охотск '!T23</f>
        <v>33.916849999999997</v>
      </c>
      <c r="U182" s="262">
        <f>'Охотск '!U23</f>
        <v>8.5418505469683783</v>
      </c>
      <c r="V182" s="68"/>
      <c r="X182" s="588"/>
    </row>
    <row r="183" spans="1:197" ht="30" x14ac:dyDescent="0.25">
      <c r="A183" s="75" t="s">
        <v>64</v>
      </c>
      <c r="B183" s="33">
        <f>'Охотск '!B24</f>
        <v>6</v>
      </c>
      <c r="C183" s="33">
        <f>'Охотск '!C24</f>
        <v>4</v>
      </c>
      <c r="D183" s="33">
        <f>'Охотск '!D24</f>
        <v>7</v>
      </c>
      <c r="E183" s="100">
        <f>'Охотск '!E24</f>
        <v>175</v>
      </c>
      <c r="F183" s="262">
        <f>'Охотск '!F24</f>
        <v>129.73356000000001</v>
      </c>
      <c r="G183" s="262">
        <f>'Охотск '!G24</f>
        <v>129.73356000000001</v>
      </c>
      <c r="H183" s="262">
        <f>'Охотск '!H24</f>
        <v>129.73356000000001</v>
      </c>
      <c r="I183" s="262">
        <f>'Охотск '!I24</f>
        <v>32.433390000000003</v>
      </c>
      <c r="J183" s="262">
        <f>'Охотск '!J24</f>
        <v>32.433390000000003</v>
      </c>
      <c r="K183" s="262">
        <f>'Охотск '!K24</f>
        <v>32.433390000000003</v>
      </c>
      <c r="L183" s="262">
        <f>'Охотск '!L24</f>
        <v>32.433390000000003</v>
      </c>
      <c r="M183" s="262">
        <f>'Охотск '!M24</f>
        <v>32.433390000000003</v>
      </c>
      <c r="N183" s="262">
        <f>'Охотск '!N24</f>
        <v>70.763759999999991</v>
      </c>
      <c r="O183" s="262">
        <f>'Охотск '!O24</f>
        <v>70.763759999999991</v>
      </c>
      <c r="P183" s="262">
        <f>'Охотск '!P24</f>
        <v>51.598574999999997</v>
      </c>
      <c r="Q183" s="262">
        <f>'Охотск '!Q24</f>
        <v>82.098590000000002</v>
      </c>
      <c r="R183" s="262">
        <f>'Охотск '!R24</f>
        <v>30.500015000000005</v>
      </c>
      <c r="S183" s="262">
        <f>'Охотск '!S24</f>
        <v>-5.0191999999999997</v>
      </c>
      <c r="T183" s="262">
        <f>'Охотск '!T24</f>
        <v>77.079390000000004</v>
      </c>
      <c r="U183" s="262">
        <f>'Охотск '!U24</f>
        <v>159.11018860501477</v>
      </c>
      <c r="V183" s="68"/>
      <c r="X183" s="588"/>
    </row>
    <row r="184" spans="1:197" ht="30" x14ac:dyDescent="0.25">
      <c r="A184" s="75" t="s">
        <v>65</v>
      </c>
      <c r="B184" s="33">
        <f>'Охотск '!B25</f>
        <v>24</v>
      </c>
      <c r="C184" s="33">
        <f>'Охотск '!C25</f>
        <v>17</v>
      </c>
      <c r="D184" s="33">
        <f>'Охотск '!D25</f>
        <v>37</v>
      </c>
      <c r="E184" s="100">
        <f>'Охотск '!E25</f>
        <v>217.64705882352939</v>
      </c>
      <c r="F184" s="262">
        <f>'Охотск '!F25</f>
        <v>495.34631999999993</v>
      </c>
      <c r="G184" s="262">
        <f>'Охотск '!G25</f>
        <v>495.34631999999993</v>
      </c>
      <c r="H184" s="262">
        <f>'Охотск '!H25</f>
        <v>495.34631999999993</v>
      </c>
      <c r="I184" s="262">
        <f>'Охотск '!I25</f>
        <v>123.83657999999998</v>
      </c>
      <c r="J184" s="262">
        <f>'Охотск '!J25</f>
        <v>123.83657999999998</v>
      </c>
      <c r="K184" s="262">
        <f>'Охотск '!K25</f>
        <v>123.83657999999998</v>
      </c>
      <c r="L184" s="262">
        <f>'Охотск '!L25</f>
        <v>123.83657999999998</v>
      </c>
      <c r="M184" s="262">
        <f>'Охотск '!M25</f>
        <v>123.83657999999998</v>
      </c>
      <c r="N184" s="262">
        <f>'Охотск '!N25</f>
        <v>294.84899999999999</v>
      </c>
      <c r="O184" s="262">
        <f>'Охотск '!O25</f>
        <v>283.05503999999996</v>
      </c>
      <c r="P184" s="262">
        <f>'Охотск '!P25</f>
        <v>205.41147000000004</v>
      </c>
      <c r="Q184" s="262">
        <f>'Охотск '!Q25</f>
        <v>433.94969000000003</v>
      </c>
      <c r="R184" s="262">
        <f>'Охотск '!R25</f>
        <v>228.53822</v>
      </c>
      <c r="S184" s="262">
        <f>'Охотск '!S25</f>
        <v>-40.153599999999997</v>
      </c>
      <c r="T184" s="262">
        <f>'Охотск '!T25</f>
        <v>393.79609000000005</v>
      </c>
      <c r="U184" s="262">
        <f>'Охотск '!U25</f>
        <v>211.25874324350048</v>
      </c>
      <c r="V184" s="68"/>
      <c r="X184" s="588"/>
    </row>
    <row r="185" spans="1:197" ht="30" x14ac:dyDescent="0.25">
      <c r="A185" s="207" t="s">
        <v>66</v>
      </c>
      <c r="B185" s="205">
        <f>'Охотск '!B26</f>
        <v>1001</v>
      </c>
      <c r="C185" s="205">
        <f>'Охотск '!C26</f>
        <v>716</v>
      </c>
      <c r="D185" s="205">
        <f>'Охотск '!D26</f>
        <v>218</v>
      </c>
      <c r="E185" s="206">
        <f>'Охотск '!E26</f>
        <v>30.446927374301673</v>
      </c>
      <c r="F185" s="261">
        <f>'Охотск '!F26</f>
        <v>7959.8388600000008</v>
      </c>
      <c r="G185" s="261">
        <f>'Охотск '!G26</f>
        <v>7959.8388600000008</v>
      </c>
      <c r="H185" s="261">
        <f>'Охотск '!H26</f>
        <v>7959.8388600000008</v>
      </c>
      <c r="I185" s="261">
        <f>'Охотск '!I26</f>
        <v>1989.9597150000002</v>
      </c>
      <c r="J185" s="261">
        <f>'Охотск '!J26</f>
        <v>1989.9597150000002</v>
      </c>
      <c r="K185" s="261">
        <f>'Охотск '!K26</f>
        <v>1989.9597150000002</v>
      </c>
      <c r="L185" s="261">
        <f>'Охотск '!L26</f>
        <v>1989.9597150000002</v>
      </c>
      <c r="M185" s="261">
        <f>'Охотск '!M26</f>
        <v>1989.9597150000002</v>
      </c>
      <c r="N185" s="261">
        <f>'Охотск '!N26</f>
        <v>4643.2393200000006</v>
      </c>
      <c r="O185" s="261">
        <f>'Охотск '!O26</f>
        <v>4423.6437999999998</v>
      </c>
      <c r="P185" s="261">
        <f>'Охотск '!P26</f>
        <v>3243.4010108333323</v>
      </c>
      <c r="Q185" s="261">
        <f>'Охотск '!Q26</f>
        <v>764.46315000000004</v>
      </c>
      <c r="R185" s="261">
        <f>'Охотск '!R26</f>
        <v>-2478.9378608333323</v>
      </c>
      <c r="S185" s="261">
        <f>'Охотск '!S26</f>
        <v>-14.221679999999999</v>
      </c>
      <c r="T185" s="261">
        <f>'Охотск '!T26</f>
        <v>750.24146999999994</v>
      </c>
      <c r="U185" s="261">
        <f>'Охотск '!U26</f>
        <v>23.569800571887512</v>
      </c>
      <c r="V185" s="68"/>
      <c r="X185" s="588"/>
    </row>
    <row r="186" spans="1:197" ht="30" x14ac:dyDescent="0.25">
      <c r="A186" s="75" t="s">
        <v>62</v>
      </c>
      <c r="B186" s="33">
        <f>'Охотск '!B27</f>
        <v>222</v>
      </c>
      <c r="C186" s="33">
        <f>'Охотск '!C27</f>
        <v>159</v>
      </c>
      <c r="D186" s="33">
        <f>'Охотск '!D27</f>
        <v>78</v>
      </c>
      <c r="E186" s="100">
        <f>'Охотск '!E27</f>
        <v>49.056603773584904</v>
      </c>
      <c r="F186" s="262">
        <f>'Охотск '!F27</f>
        <v>896.60799999999995</v>
      </c>
      <c r="G186" s="262">
        <f>'Охотск '!G27</f>
        <v>896.60799999999995</v>
      </c>
      <c r="H186" s="262">
        <f>'Охотск '!H27</f>
        <v>896.60799999999995</v>
      </c>
      <c r="I186" s="262">
        <f>'Охотск '!I27</f>
        <v>224.15199999999999</v>
      </c>
      <c r="J186" s="262">
        <f>'Охотск '!J27</f>
        <v>224.15199999999999</v>
      </c>
      <c r="K186" s="262">
        <f>'Охотск '!K27</f>
        <v>224.15199999999999</v>
      </c>
      <c r="L186" s="262">
        <f>'Охотск '!L27</f>
        <v>224.15199999999999</v>
      </c>
      <c r="M186" s="262">
        <f>'Охотск '!M27</f>
        <v>224.15199999999999</v>
      </c>
      <c r="N186" s="262">
        <f>'Охотск '!N27</f>
        <v>521.87185999999997</v>
      </c>
      <c r="O186" s="262">
        <f>'Охотск '!O27</f>
        <v>497.21514000000002</v>
      </c>
      <c r="P186" s="262">
        <f>'Охотск '!P27</f>
        <v>364.79302333333322</v>
      </c>
      <c r="Q186" s="262">
        <f>'Охотск '!Q27</f>
        <v>177.74190000000002</v>
      </c>
      <c r="R186" s="262">
        <f>'Охотск '!R27</f>
        <v>-187.05112333333321</v>
      </c>
      <c r="S186" s="262">
        <f>'Охотск '!S27</f>
        <v>-0.11741</v>
      </c>
      <c r="T186" s="262">
        <f>'Охотск '!T27</f>
        <v>177.62449000000001</v>
      </c>
      <c r="U186" s="262">
        <f>'Охотск '!U27</f>
        <v>48.72404038209541</v>
      </c>
      <c r="V186" s="68"/>
      <c r="X186" s="588"/>
    </row>
    <row r="187" spans="1:197" ht="45" x14ac:dyDescent="0.25">
      <c r="A187" s="75" t="s">
        <v>89</v>
      </c>
      <c r="B187" s="33">
        <f>'Охотск '!B28</f>
        <v>0</v>
      </c>
      <c r="C187" s="33">
        <f>'Охотск '!C28</f>
        <v>0</v>
      </c>
      <c r="D187" s="33">
        <f>'Охотск '!D28</f>
        <v>0</v>
      </c>
      <c r="E187" s="100">
        <f>'Охотск '!E28</f>
        <v>0</v>
      </c>
      <c r="F187" s="262">
        <f>'Охотск '!F28</f>
        <v>0</v>
      </c>
      <c r="G187" s="262">
        <f>'Охотск '!G28</f>
        <v>0</v>
      </c>
      <c r="H187" s="262">
        <f>'Охотск '!H28</f>
        <v>0</v>
      </c>
      <c r="I187" s="262">
        <f>'Охотск '!I28</f>
        <v>0</v>
      </c>
      <c r="J187" s="262">
        <f>'Охотск '!J28</f>
        <v>0</v>
      </c>
      <c r="K187" s="262">
        <f>'Охотск '!K28</f>
        <v>0</v>
      </c>
      <c r="L187" s="262">
        <f>'Охотск '!L28</f>
        <v>0</v>
      </c>
      <c r="M187" s="262">
        <f>'Охотск '!M28</f>
        <v>0</v>
      </c>
      <c r="N187" s="262">
        <f>'Охотск '!N28</f>
        <v>0</v>
      </c>
      <c r="O187" s="262">
        <f>'Охотск '!O28</f>
        <v>0</v>
      </c>
      <c r="P187" s="262">
        <f>'Охотск '!P28</f>
        <v>0</v>
      </c>
      <c r="Q187" s="262">
        <f>'Охотск '!Q28</f>
        <v>0</v>
      </c>
      <c r="R187" s="262">
        <f>'Охотск '!R28</f>
        <v>0</v>
      </c>
      <c r="S187" s="262">
        <f>'Охотск '!S28</f>
        <v>0</v>
      </c>
      <c r="T187" s="262">
        <f>'Охотск '!T28</f>
        <v>0</v>
      </c>
      <c r="U187" s="262">
        <f>'Охотск '!U28</f>
        <v>0</v>
      </c>
      <c r="V187" s="68"/>
      <c r="X187" s="588"/>
    </row>
    <row r="188" spans="1:197" ht="60" x14ac:dyDescent="0.25">
      <c r="A188" s="75" t="s">
        <v>45</v>
      </c>
      <c r="B188" s="33">
        <f>'Охотск '!B29</f>
        <v>729</v>
      </c>
      <c r="C188" s="33">
        <f>'Охотск '!C29</f>
        <v>521</v>
      </c>
      <c r="D188" s="33">
        <f>'Охотск '!D29</f>
        <v>117</v>
      </c>
      <c r="E188" s="100">
        <f>'Охотск '!E29</f>
        <v>22.456813819577732</v>
      </c>
      <c r="F188" s="262">
        <f>'Охотск '!F29</f>
        <v>6884.7689400000008</v>
      </c>
      <c r="G188" s="262">
        <f>'Охотск '!G29</f>
        <v>6884.7689400000008</v>
      </c>
      <c r="H188" s="262">
        <f>'Охотск '!H29</f>
        <v>6884.7689400000008</v>
      </c>
      <c r="I188" s="262">
        <f>'Охотск '!I29</f>
        <v>1721.1922350000002</v>
      </c>
      <c r="J188" s="262">
        <f>'Охотск '!J29</f>
        <v>1721.1922350000002</v>
      </c>
      <c r="K188" s="262">
        <f>'Охотск '!K29</f>
        <v>1721.1922350000002</v>
      </c>
      <c r="L188" s="262">
        <f>'Охотск '!L29</f>
        <v>1721.1922350000002</v>
      </c>
      <c r="M188" s="262">
        <f>'Охотск '!M29</f>
        <v>1721.1922350000002</v>
      </c>
      <c r="N188" s="262">
        <f>'Охотск '!N29</f>
        <v>4017.4281000000001</v>
      </c>
      <c r="O188" s="262">
        <f>'Охотск '!O29</f>
        <v>3828.37266</v>
      </c>
      <c r="P188" s="262">
        <f>'Охотск '!P29</f>
        <v>2806.2916874999992</v>
      </c>
      <c r="Q188" s="262">
        <f>'Охотск '!Q29</f>
        <v>543.18061</v>
      </c>
      <c r="R188" s="262">
        <f>'Охотск '!R29</f>
        <v>-2263.1110774999993</v>
      </c>
      <c r="S188" s="262">
        <f>'Охотск '!S29</f>
        <v>-14.10427</v>
      </c>
      <c r="T188" s="262">
        <f>'Охотск '!T29</f>
        <v>529.07633999999996</v>
      </c>
      <c r="U188" s="262">
        <f>'Охотск '!U29</f>
        <v>19.355814380218455</v>
      </c>
      <c r="V188" s="68"/>
      <c r="X188" s="588"/>
    </row>
    <row r="189" spans="1:197" ht="45" x14ac:dyDescent="0.25">
      <c r="A189" s="75" t="s">
        <v>63</v>
      </c>
      <c r="B189" s="33">
        <f>'Охотск '!B30</f>
        <v>50</v>
      </c>
      <c r="C189" s="33">
        <f>'Охотск '!C30</f>
        <v>36</v>
      </c>
      <c r="D189" s="33">
        <f>'Охотск '!D30</f>
        <v>23</v>
      </c>
      <c r="E189" s="100">
        <f>'Охотск '!E30</f>
        <v>63.888888888888886</v>
      </c>
      <c r="F189" s="262">
        <f>'Охотск '!F30</f>
        <v>178.46191999999999</v>
      </c>
      <c r="G189" s="262">
        <f>'Охотск '!G30</f>
        <v>178.46191999999999</v>
      </c>
      <c r="H189" s="262">
        <f>'Охотск '!H30</f>
        <v>178.46191999999999</v>
      </c>
      <c r="I189" s="262">
        <f>'Охотск '!I30</f>
        <v>44.615479999999998</v>
      </c>
      <c r="J189" s="262">
        <f>'Охотск '!J30</f>
        <v>44.615479999999998</v>
      </c>
      <c r="K189" s="262">
        <f>'Охотск '!K30</f>
        <v>44.615479999999998</v>
      </c>
      <c r="L189" s="262">
        <f>'Охотск '!L30</f>
        <v>44.615479999999998</v>
      </c>
      <c r="M189" s="262">
        <f>'Охотск '!M30</f>
        <v>44.615479999999998</v>
      </c>
      <c r="N189" s="262">
        <f>'Охотск '!N30</f>
        <v>103.93935999999999</v>
      </c>
      <c r="O189" s="262">
        <f>'Охотск '!O30</f>
        <v>98.055999999999997</v>
      </c>
      <c r="P189" s="262">
        <f>'Охотск '!P30</f>
        <v>72.316299999999998</v>
      </c>
      <c r="Q189" s="262">
        <f>'Охотск '!Q30</f>
        <v>43.540639999999996</v>
      </c>
      <c r="R189" s="262">
        <f>'Охотск '!R30</f>
        <v>-28.775660000000002</v>
      </c>
      <c r="S189" s="262">
        <f>'Охотск '!S30</f>
        <v>0</v>
      </c>
      <c r="T189" s="262">
        <f>'Охотск '!T30</f>
        <v>43.540639999999996</v>
      </c>
      <c r="U189" s="262">
        <f>'Охотск '!U30</f>
        <v>60.208611336586628</v>
      </c>
      <c r="V189" s="68"/>
      <c r="X189" s="588"/>
    </row>
    <row r="190" spans="1:197" ht="15.75" thickBot="1" x14ac:dyDescent="0.3">
      <c r="A190" s="74" t="s">
        <v>4</v>
      </c>
      <c r="B190" s="33">
        <f>'Охотск '!B31</f>
        <v>0</v>
      </c>
      <c r="C190" s="33">
        <f>'Охотск '!C31</f>
        <v>0</v>
      </c>
      <c r="D190" s="33">
        <f>'Охотск '!D31</f>
        <v>0</v>
      </c>
      <c r="E190" s="100">
        <f>'Охотск '!E31</f>
        <v>0</v>
      </c>
      <c r="F190" s="262">
        <f>'Охотск '!F31</f>
        <v>14929.29954</v>
      </c>
      <c r="G190" s="262">
        <f>'Охотск '!G31</f>
        <v>14929.29954</v>
      </c>
      <c r="H190" s="262">
        <f>'Охотск '!H31</f>
        <v>14929.29954</v>
      </c>
      <c r="I190" s="262">
        <f>'Охотск '!I31</f>
        <v>3732.324885</v>
      </c>
      <c r="J190" s="262">
        <f>'Охотск '!J31</f>
        <v>3732.324885</v>
      </c>
      <c r="K190" s="262">
        <f>'Охотск '!K31</f>
        <v>3732.324885</v>
      </c>
      <c r="L190" s="262">
        <f>'Охотск '!L31</f>
        <v>3732.324885</v>
      </c>
      <c r="M190" s="262">
        <f>'Охотск '!M31</f>
        <v>3732.324885</v>
      </c>
      <c r="N190" s="262">
        <f>'Охотск '!N31</f>
        <v>8708.7580500000004</v>
      </c>
      <c r="O190" s="262">
        <f>'Охотск '!O31</f>
        <v>8302.6247399999993</v>
      </c>
      <c r="P190" s="262">
        <f>'Охотск '!P31</f>
        <v>6085.1636974999983</v>
      </c>
      <c r="Q190" s="262">
        <f>'Охотск '!Q31</f>
        <v>2286.0944300000001</v>
      </c>
      <c r="R190" s="262">
        <f>'Охотск '!R31</f>
        <v>-3799.0692674999982</v>
      </c>
      <c r="S190" s="262">
        <f>'Охотск '!S31</f>
        <v>-112.38568999999998</v>
      </c>
      <c r="T190" s="262">
        <f>'Охотск '!T31</f>
        <v>2173.70874</v>
      </c>
      <c r="U190" s="262">
        <f>'Охотск '!U31</f>
        <v>37.568330839467947</v>
      </c>
      <c r="V190" s="68"/>
      <c r="X190" s="588"/>
    </row>
    <row r="191" spans="1:197" ht="15" customHeight="1" x14ac:dyDescent="0.25">
      <c r="A191" s="64" t="s">
        <v>28</v>
      </c>
      <c r="B191" s="65"/>
      <c r="C191" s="65"/>
      <c r="D191" s="65"/>
      <c r="E191" s="103"/>
      <c r="F191" s="260"/>
      <c r="G191" s="260"/>
      <c r="H191" s="260"/>
      <c r="I191" s="260"/>
      <c r="J191" s="260"/>
      <c r="K191" s="260"/>
      <c r="L191" s="260"/>
      <c r="M191" s="260"/>
      <c r="N191" s="260"/>
      <c r="O191" s="260"/>
      <c r="P191" s="260"/>
      <c r="Q191" s="260"/>
      <c r="R191" s="260"/>
      <c r="S191" s="260"/>
      <c r="T191" s="260"/>
      <c r="U191" s="260"/>
      <c r="V191" s="68"/>
      <c r="X191" s="588"/>
    </row>
    <row r="192" spans="1:197" s="109" customFormat="1" ht="30" x14ac:dyDescent="0.25">
      <c r="A192" s="207" t="s">
        <v>74</v>
      </c>
      <c r="B192" s="220">
        <f>'2 уровень'!C304</f>
        <v>2299</v>
      </c>
      <c r="C192" s="220">
        <f>'2 уровень'!D304</f>
        <v>1643</v>
      </c>
      <c r="D192" s="220">
        <f>'2 уровень'!E304</f>
        <v>1779</v>
      </c>
      <c r="E192" s="221">
        <f>'2 уровень'!F304</f>
        <v>108.27754108338405</v>
      </c>
      <c r="F192" s="261">
        <f>'2 уровень'!G304</f>
        <v>13932.42079</v>
      </c>
      <c r="G192" s="261">
        <f>'2 уровень'!H304</f>
        <v>13932.42079</v>
      </c>
      <c r="H192" s="261">
        <f>'2 уровень'!I304</f>
        <v>13932.42079</v>
      </c>
      <c r="I192" s="261">
        <f>'2 уровень'!J304</f>
        <v>3483.1051975</v>
      </c>
      <c r="J192" s="261">
        <f>'2 уровень'!K304</f>
        <v>3483.1051975</v>
      </c>
      <c r="K192" s="261">
        <f>'2 уровень'!L304</f>
        <v>3483.1051975</v>
      </c>
      <c r="L192" s="261">
        <f>'2 уровень'!M304</f>
        <v>3483.1051975</v>
      </c>
      <c r="M192" s="261">
        <f>'2 уровень'!N304</f>
        <v>3483.1051975</v>
      </c>
      <c r="N192" s="261">
        <f>'2 уровень'!O304</f>
        <v>8127.2454799999996</v>
      </c>
      <c r="O192" s="261">
        <f>'2 уровень'!P304</f>
        <v>7733.2881200000002</v>
      </c>
      <c r="P192" s="261">
        <f>'2 уровень'!Q304</f>
        <v>5673.8562187499992</v>
      </c>
      <c r="Q192" s="261">
        <f>'2 уровень'!R304</f>
        <v>6202.8016699999989</v>
      </c>
      <c r="R192" s="261">
        <f>'2 уровень'!S304</f>
        <v>528.94545124999934</v>
      </c>
      <c r="S192" s="261">
        <f>'2 уровень'!T304</f>
        <v>-65.099490000000003</v>
      </c>
      <c r="T192" s="261">
        <f>'2 уровень'!U304</f>
        <v>6137.7021799999993</v>
      </c>
      <c r="U192" s="261">
        <f>'2 уровень'!V304</f>
        <v>109.3225036175931</v>
      </c>
      <c r="V192" s="141"/>
      <c r="W192" s="244"/>
      <c r="X192" s="588"/>
      <c r="Y192" s="140"/>
      <c r="Z192" s="140"/>
      <c r="AA192" s="140"/>
      <c r="AB192" s="140"/>
      <c r="AC192" s="140"/>
      <c r="AD192" s="140"/>
      <c r="AE192" s="140"/>
      <c r="AF192" s="140"/>
      <c r="AG192" s="140"/>
      <c r="AH192" s="140"/>
      <c r="AI192" s="140"/>
      <c r="AJ192" s="140"/>
      <c r="AK192" s="140"/>
      <c r="AL192" s="140"/>
      <c r="AM192" s="140"/>
      <c r="AN192" s="140"/>
      <c r="AO192" s="140"/>
      <c r="AP192" s="140"/>
      <c r="AQ192" s="140"/>
      <c r="AR192" s="140"/>
      <c r="AS192" s="140"/>
      <c r="AT192" s="140"/>
      <c r="AU192" s="140"/>
      <c r="AV192" s="140"/>
      <c r="AW192" s="140"/>
      <c r="AX192" s="140"/>
      <c r="AY192" s="140"/>
      <c r="AZ192" s="140"/>
      <c r="BA192" s="140"/>
      <c r="BB192" s="140"/>
      <c r="BC192" s="140"/>
      <c r="BD192" s="140"/>
      <c r="BE192" s="140"/>
      <c r="BF192" s="140"/>
      <c r="BG192" s="140"/>
      <c r="BH192" s="140"/>
      <c r="BI192" s="140"/>
      <c r="BJ192" s="140"/>
      <c r="BK192" s="140"/>
      <c r="BL192" s="140"/>
      <c r="BM192" s="140"/>
      <c r="BN192" s="140"/>
      <c r="BO192" s="140"/>
      <c r="BP192" s="140"/>
      <c r="BQ192" s="140"/>
      <c r="BR192" s="140"/>
      <c r="BS192" s="140"/>
      <c r="BT192" s="140"/>
      <c r="BU192" s="140"/>
      <c r="BV192" s="140"/>
      <c r="BW192" s="140"/>
      <c r="BX192" s="140"/>
      <c r="BY192" s="140"/>
      <c r="BZ192" s="140"/>
      <c r="CA192" s="140"/>
      <c r="CB192" s="140"/>
      <c r="CC192" s="140"/>
      <c r="CD192" s="140"/>
      <c r="CE192" s="140"/>
      <c r="CF192" s="140"/>
      <c r="CG192" s="140"/>
      <c r="CH192" s="140"/>
      <c r="CI192" s="140"/>
      <c r="CJ192" s="140"/>
      <c r="CK192" s="140"/>
      <c r="CL192" s="140"/>
      <c r="CM192" s="140"/>
      <c r="CN192" s="140"/>
      <c r="CO192" s="140"/>
      <c r="CP192" s="140"/>
      <c r="CQ192" s="140"/>
      <c r="CR192" s="140"/>
      <c r="CS192" s="140"/>
      <c r="CT192" s="140"/>
      <c r="CU192" s="140"/>
      <c r="CV192" s="140"/>
      <c r="CW192" s="140"/>
      <c r="CX192" s="140"/>
      <c r="CY192" s="140"/>
      <c r="CZ192" s="140"/>
      <c r="DA192" s="140"/>
      <c r="DB192" s="140"/>
      <c r="DC192" s="140"/>
      <c r="DD192" s="140"/>
      <c r="DE192" s="140"/>
      <c r="DF192" s="140"/>
      <c r="DG192" s="140"/>
      <c r="DH192" s="140"/>
      <c r="DI192" s="140"/>
      <c r="DJ192" s="140"/>
      <c r="DK192" s="140"/>
      <c r="DL192" s="140"/>
      <c r="DM192" s="140"/>
      <c r="DN192" s="140"/>
      <c r="DO192" s="140"/>
      <c r="DP192" s="140"/>
      <c r="DQ192" s="140"/>
      <c r="DR192" s="140"/>
      <c r="DS192" s="140"/>
      <c r="DT192" s="140"/>
      <c r="DU192" s="140"/>
      <c r="DV192" s="140"/>
      <c r="DW192" s="140"/>
      <c r="DX192" s="140"/>
      <c r="DY192" s="140"/>
      <c r="DZ192" s="140"/>
      <c r="EA192" s="140"/>
      <c r="EB192" s="140"/>
      <c r="EC192" s="140"/>
      <c r="ED192" s="140"/>
      <c r="EE192" s="140"/>
      <c r="EF192" s="140"/>
      <c r="EG192" s="140"/>
      <c r="EH192" s="140"/>
      <c r="EI192" s="140"/>
      <c r="EJ192" s="140"/>
      <c r="EK192" s="140"/>
      <c r="EL192" s="140"/>
      <c r="EM192" s="140"/>
      <c r="EN192" s="140"/>
      <c r="EO192" s="140"/>
      <c r="EP192" s="140"/>
      <c r="EQ192" s="140"/>
      <c r="ER192" s="140"/>
      <c r="ES192" s="140"/>
      <c r="ET192" s="140"/>
      <c r="EU192" s="140"/>
      <c r="EV192" s="140"/>
      <c r="EW192" s="140"/>
      <c r="EX192" s="140"/>
      <c r="EY192" s="140"/>
      <c r="EZ192" s="140"/>
      <c r="FA192" s="140"/>
      <c r="FB192" s="140"/>
      <c r="FC192" s="140"/>
      <c r="FD192" s="140"/>
      <c r="FE192" s="140"/>
      <c r="FF192" s="140"/>
      <c r="FG192" s="140"/>
      <c r="FH192" s="140"/>
      <c r="FI192" s="140"/>
      <c r="FJ192" s="140"/>
      <c r="FK192" s="140"/>
      <c r="FL192" s="140"/>
      <c r="FM192" s="140"/>
      <c r="FN192" s="140"/>
      <c r="FO192" s="140"/>
      <c r="FP192" s="140"/>
      <c r="FQ192" s="140"/>
      <c r="FR192" s="140"/>
      <c r="FS192" s="140"/>
      <c r="FT192" s="140"/>
      <c r="FU192" s="140"/>
      <c r="FV192" s="140"/>
      <c r="FW192" s="140"/>
      <c r="FX192" s="140"/>
      <c r="FY192" s="140"/>
      <c r="FZ192" s="140"/>
      <c r="GA192" s="140"/>
      <c r="GB192" s="140"/>
      <c r="GC192" s="140"/>
      <c r="GD192" s="140"/>
      <c r="GE192" s="140"/>
      <c r="GF192" s="140"/>
      <c r="GG192" s="140"/>
      <c r="GH192" s="140"/>
      <c r="GI192" s="140"/>
      <c r="GJ192" s="140"/>
      <c r="GK192" s="140"/>
      <c r="GL192" s="140"/>
      <c r="GM192" s="140"/>
      <c r="GN192" s="140"/>
      <c r="GO192" s="140"/>
    </row>
    <row r="193" spans="1:197" s="109" customFormat="1" ht="30" x14ac:dyDescent="0.25">
      <c r="A193" s="75" t="s">
        <v>43</v>
      </c>
      <c r="B193" s="156">
        <f>'2 уровень'!C305</f>
        <v>1659</v>
      </c>
      <c r="C193" s="156">
        <f>'2 уровень'!D305</f>
        <v>1185</v>
      </c>
      <c r="D193" s="237">
        <f>'2 уровень'!E305</f>
        <v>1141</v>
      </c>
      <c r="E193" s="157">
        <f>'2 уровень'!F305</f>
        <v>96.286919831223628</v>
      </c>
      <c r="F193" s="263">
        <f>'2 уровень'!G305</f>
        <v>10245.41</v>
      </c>
      <c r="G193" s="263">
        <f>'2 уровень'!H305</f>
        <v>10245.41</v>
      </c>
      <c r="H193" s="263">
        <f>'2 уровень'!I305</f>
        <v>10245.41</v>
      </c>
      <c r="I193" s="263">
        <f>'2 уровень'!J305</f>
        <v>2561.3525</v>
      </c>
      <c r="J193" s="263">
        <f>'2 уровень'!K305</f>
        <v>2561.3525</v>
      </c>
      <c r="K193" s="263">
        <f>'2 уровень'!L305</f>
        <v>2561.3525</v>
      </c>
      <c r="L193" s="263">
        <f>'2 уровень'!M305</f>
        <v>2561.3525</v>
      </c>
      <c r="M193" s="263">
        <f>'2 уровень'!N305</f>
        <v>2561.3525</v>
      </c>
      <c r="N193" s="263">
        <f>'2 уровень'!O305</f>
        <v>5975.2121799999995</v>
      </c>
      <c r="O193" s="263">
        <f>'2 уровень'!P305</f>
        <v>5690.5221799999999</v>
      </c>
      <c r="P193" s="263">
        <f>'2 уровень'!Q305</f>
        <v>4173.3856733333332</v>
      </c>
      <c r="Q193" s="262">
        <f>'2 уровень'!R305</f>
        <v>3889.772179999999</v>
      </c>
      <c r="R193" s="262">
        <f>'2 уровень'!S305</f>
        <v>-283.61349333333419</v>
      </c>
      <c r="S193" s="262">
        <f>'2 уровень'!T305</f>
        <v>-45.088410000000003</v>
      </c>
      <c r="T193" s="262">
        <f>'2 уровень'!U305</f>
        <v>3844.6837699999992</v>
      </c>
      <c r="U193" s="263">
        <f>'2 уровень'!V305</f>
        <v>93.204234750084609</v>
      </c>
      <c r="V193" s="141"/>
      <c r="W193" s="244"/>
      <c r="X193" s="588"/>
      <c r="Y193" s="140"/>
      <c r="Z193" s="140"/>
      <c r="AA193" s="140"/>
      <c r="AB193" s="140"/>
      <c r="AC193" s="140"/>
      <c r="AD193" s="140"/>
      <c r="AE193" s="140"/>
      <c r="AF193" s="140"/>
      <c r="AG193" s="140"/>
      <c r="AH193" s="140"/>
      <c r="AI193" s="140"/>
      <c r="AJ193" s="140"/>
      <c r="AK193" s="140"/>
      <c r="AL193" s="140"/>
      <c r="AM193" s="140"/>
      <c r="AN193" s="140"/>
      <c r="AO193" s="140"/>
      <c r="AP193" s="140"/>
      <c r="AQ193" s="140"/>
      <c r="AR193" s="140"/>
      <c r="AS193" s="140"/>
      <c r="AT193" s="140"/>
      <c r="AU193" s="140"/>
      <c r="AV193" s="140"/>
      <c r="AW193" s="140"/>
      <c r="AX193" s="140"/>
      <c r="AY193" s="140"/>
      <c r="AZ193" s="140"/>
      <c r="BA193" s="140"/>
      <c r="BB193" s="140"/>
      <c r="BC193" s="140"/>
      <c r="BD193" s="140"/>
      <c r="BE193" s="140"/>
      <c r="BF193" s="140"/>
      <c r="BG193" s="140"/>
      <c r="BH193" s="140"/>
      <c r="BI193" s="140"/>
      <c r="BJ193" s="140"/>
      <c r="BK193" s="140"/>
      <c r="BL193" s="140"/>
      <c r="BM193" s="140"/>
      <c r="BN193" s="140"/>
      <c r="BO193" s="140"/>
      <c r="BP193" s="140"/>
      <c r="BQ193" s="140"/>
      <c r="BR193" s="140"/>
      <c r="BS193" s="140"/>
      <c r="BT193" s="140"/>
      <c r="BU193" s="140"/>
      <c r="BV193" s="140"/>
      <c r="BW193" s="140"/>
      <c r="BX193" s="140"/>
      <c r="BY193" s="140"/>
      <c r="BZ193" s="140"/>
      <c r="CA193" s="140"/>
      <c r="CB193" s="140"/>
      <c r="CC193" s="140"/>
      <c r="CD193" s="140"/>
      <c r="CE193" s="140"/>
      <c r="CF193" s="140"/>
      <c r="CG193" s="140"/>
      <c r="CH193" s="140"/>
      <c r="CI193" s="140"/>
      <c r="CJ193" s="140"/>
      <c r="CK193" s="140"/>
      <c r="CL193" s="140"/>
      <c r="CM193" s="140"/>
      <c r="CN193" s="140"/>
      <c r="CO193" s="140"/>
      <c r="CP193" s="140"/>
      <c r="CQ193" s="140"/>
      <c r="CR193" s="140"/>
      <c r="CS193" s="140"/>
      <c r="CT193" s="140"/>
      <c r="CU193" s="140"/>
      <c r="CV193" s="140"/>
      <c r="CW193" s="140"/>
      <c r="CX193" s="140"/>
      <c r="CY193" s="140"/>
      <c r="CZ193" s="140"/>
      <c r="DA193" s="140"/>
      <c r="DB193" s="140"/>
      <c r="DC193" s="140"/>
      <c r="DD193" s="140"/>
      <c r="DE193" s="140"/>
      <c r="DF193" s="140"/>
      <c r="DG193" s="140"/>
      <c r="DH193" s="140"/>
      <c r="DI193" s="140"/>
      <c r="DJ193" s="140"/>
      <c r="DK193" s="140"/>
      <c r="DL193" s="140"/>
      <c r="DM193" s="140"/>
      <c r="DN193" s="140"/>
      <c r="DO193" s="140"/>
      <c r="DP193" s="140"/>
      <c r="DQ193" s="140"/>
      <c r="DR193" s="140"/>
      <c r="DS193" s="140"/>
      <c r="DT193" s="140"/>
      <c r="DU193" s="140"/>
      <c r="DV193" s="140"/>
      <c r="DW193" s="140"/>
      <c r="DX193" s="140"/>
      <c r="DY193" s="140"/>
      <c r="DZ193" s="140"/>
      <c r="EA193" s="140"/>
      <c r="EB193" s="140"/>
      <c r="EC193" s="140"/>
      <c r="ED193" s="140"/>
      <c r="EE193" s="140"/>
      <c r="EF193" s="140"/>
      <c r="EG193" s="140"/>
      <c r="EH193" s="140"/>
      <c r="EI193" s="140"/>
      <c r="EJ193" s="140"/>
      <c r="EK193" s="140"/>
      <c r="EL193" s="140"/>
      <c r="EM193" s="140"/>
      <c r="EN193" s="140"/>
      <c r="EO193" s="140"/>
      <c r="EP193" s="140"/>
      <c r="EQ193" s="140"/>
      <c r="ER193" s="140"/>
      <c r="ES193" s="140"/>
      <c r="ET193" s="140"/>
      <c r="EU193" s="140"/>
      <c r="EV193" s="140"/>
      <c r="EW193" s="140"/>
      <c r="EX193" s="140"/>
      <c r="EY193" s="140"/>
      <c r="EZ193" s="140"/>
      <c r="FA193" s="140"/>
      <c r="FB193" s="140"/>
      <c r="FC193" s="140"/>
      <c r="FD193" s="140"/>
      <c r="FE193" s="140"/>
      <c r="FF193" s="140"/>
      <c r="FG193" s="140"/>
      <c r="FH193" s="140"/>
      <c r="FI193" s="140"/>
      <c r="FJ193" s="140"/>
      <c r="FK193" s="140"/>
      <c r="FL193" s="140"/>
      <c r="FM193" s="140"/>
      <c r="FN193" s="140"/>
      <c r="FO193" s="140"/>
      <c r="FP193" s="140"/>
      <c r="FQ193" s="140"/>
      <c r="FR193" s="140"/>
      <c r="FS193" s="140"/>
      <c r="FT193" s="140"/>
      <c r="FU193" s="140"/>
      <c r="FV193" s="140"/>
      <c r="FW193" s="140"/>
      <c r="FX193" s="140"/>
      <c r="FY193" s="140"/>
      <c r="FZ193" s="140"/>
      <c r="GA193" s="140"/>
      <c r="GB193" s="140"/>
      <c r="GC193" s="140"/>
      <c r="GD193" s="140"/>
      <c r="GE193" s="140"/>
      <c r="GF193" s="140"/>
      <c r="GG193" s="140"/>
      <c r="GH193" s="140"/>
      <c r="GI193" s="140"/>
      <c r="GJ193" s="140"/>
      <c r="GK193" s="140"/>
      <c r="GL193" s="140"/>
      <c r="GM193" s="140"/>
      <c r="GN193" s="140"/>
      <c r="GO193" s="140"/>
    </row>
    <row r="194" spans="1:197" s="109" customFormat="1" ht="30" x14ac:dyDescent="0.25">
      <c r="A194" s="75" t="s">
        <v>44</v>
      </c>
      <c r="B194" s="156">
        <f>'2 уровень'!C306</f>
        <v>498</v>
      </c>
      <c r="C194" s="156">
        <f>'2 уровень'!D306</f>
        <v>356</v>
      </c>
      <c r="D194" s="237">
        <f>'2 уровень'!E306</f>
        <v>450</v>
      </c>
      <c r="E194" s="157">
        <f>'2 уровень'!F306</f>
        <v>126.40449438202248</v>
      </c>
      <c r="F194" s="263">
        <f>'2 уровень'!G306</f>
        <v>1705.6255999999998</v>
      </c>
      <c r="G194" s="263">
        <f>'2 уровень'!H306</f>
        <v>1705.6255999999998</v>
      </c>
      <c r="H194" s="263">
        <f>'2 уровень'!I306</f>
        <v>1705.6255999999998</v>
      </c>
      <c r="I194" s="263">
        <f>'2 уровень'!J306</f>
        <v>426.40639999999996</v>
      </c>
      <c r="J194" s="263">
        <f>'2 уровень'!K306</f>
        <v>426.40639999999996</v>
      </c>
      <c r="K194" s="263">
        <f>'2 уровень'!L306</f>
        <v>426.40639999999996</v>
      </c>
      <c r="L194" s="263">
        <f>'2 уровень'!M306</f>
        <v>426.40639999999996</v>
      </c>
      <c r="M194" s="263">
        <f>'2 уровень'!N306</f>
        <v>426.40639999999996</v>
      </c>
      <c r="N194" s="263">
        <f>'2 уровень'!O306</f>
        <v>995.58279999999991</v>
      </c>
      <c r="O194" s="263">
        <f>'2 уровень'!P306</f>
        <v>947.99279999999987</v>
      </c>
      <c r="P194" s="263">
        <f>'2 уровень'!Q306</f>
        <v>695.13126666666619</v>
      </c>
      <c r="Q194" s="262">
        <f>'2 уровень'!R306</f>
        <v>871.67108999999994</v>
      </c>
      <c r="R194" s="262">
        <f>'2 уровень'!S306</f>
        <v>176.53982333333374</v>
      </c>
      <c r="S194" s="262">
        <f>'2 уровень'!T306</f>
        <v>-6.2307000000000006</v>
      </c>
      <c r="T194" s="262">
        <f>'2 уровень'!U306</f>
        <v>865.44038999999998</v>
      </c>
      <c r="U194" s="263">
        <f>'2 уровень'!V306</f>
        <v>125.39661669656836</v>
      </c>
      <c r="V194" s="141"/>
      <c r="W194" s="244"/>
      <c r="X194" s="588"/>
      <c r="Y194" s="140"/>
      <c r="Z194" s="140"/>
      <c r="AA194" s="140"/>
      <c r="AB194" s="140"/>
      <c r="AC194" s="140"/>
      <c r="AD194" s="140"/>
      <c r="AE194" s="140"/>
      <c r="AF194" s="140"/>
      <c r="AG194" s="140"/>
      <c r="AH194" s="140"/>
      <c r="AI194" s="140"/>
      <c r="AJ194" s="140"/>
      <c r="AK194" s="140"/>
      <c r="AL194" s="140"/>
      <c r="AM194" s="140"/>
      <c r="AN194" s="140"/>
      <c r="AO194" s="140"/>
      <c r="AP194" s="140"/>
      <c r="AQ194" s="140"/>
      <c r="AR194" s="140"/>
      <c r="AS194" s="140"/>
      <c r="AT194" s="140"/>
      <c r="AU194" s="140"/>
      <c r="AV194" s="140"/>
      <c r="AW194" s="140"/>
      <c r="AX194" s="140"/>
      <c r="AY194" s="140"/>
      <c r="AZ194" s="140"/>
      <c r="BA194" s="140"/>
      <c r="BB194" s="140"/>
      <c r="BC194" s="140"/>
      <c r="BD194" s="140"/>
      <c r="BE194" s="140"/>
      <c r="BF194" s="140"/>
      <c r="BG194" s="140"/>
      <c r="BH194" s="140"/>
      <c r="BI194" s="140"/>
      <c r="BJ194" s="140"/>
      <c r="BK194" s="140"/>
      <c r="BL194" s="140"/>
      <c r="BM194" s="140"/>
      <c r="BN194" s="140"/>
      <c r="BO194" s="140"/>
      <c r="BP194" s="140"/>
      <c r="BQ194" s="140"/>
      <c r="BR194" s="140"/>
      <c r="BS194" s="140"/>
      <c r="BT194" s="140"/>
      <c r="BU194" s="140"/>
      <c r="BV194" s="140"/>
      <c r="BW194" s="140"/>
      <c r="BX194" s="140"/>
      <c r="BY194" s="140"/>
      <c r="BZ194" s="140"/>
      <c r="CA194" s="140"/>
      <c r="CB194" s="140"/>
      <c r="CC194" s="140"/>
      <c r="CD194" s="140"/>
      <c r="CE194" s="140"/>
      <c r="CF194" s="140"/>
      <c r="CG194" s="140"/>
      <c r="CH194" s="140"/>
      <c r="CI194" s="140"/>
      <c r="CJ194" s="140"/>
      <c r="CK194" s="140"/>
      <c r="CL194" s="140"/>
      <c r="CM194" s="140"/>
      <c r="CN194" s="140"/>
      <c r="CO194" s="140"/>
      <c r="CP194" s="140"/>
      <c r="CQ194" s="140"/>
      <c r="CR194" s="140"/>
      <c r="CS194" s="140"/>
      <c r="CT194" s="140"/>
      <c r="CU194" s="140"/>
      <c r="CV194" s="140"/>
      <c r="CW194" s="140"/>
      <c r="CX194" s="140"/>
      <c r="CY194" s="140"/>
      <c r="CZ194" s="140"/>
      <c r="DA194" s="140"/>
      <c r="DB194" s="140"/>
      <c r="DC194" s="140"/>
      <c r="DD194" s="140"/>
      <c r="DE194" s="140"/>
      <c r="DF194" s="140"/>
      <c r="DG194" s="140"/>
      <c r="DH194" s="140"/>
      <c r="DI194" s="140"/>
      <c r="DJ194" s="140"/>
      <c r="DK194" s="140"/>
      <c r="DL194" s="140"/>
      <c r="DM194" s="140"/>
      <c r="DN194" s="140"/>
      <c r="DO194" s="140"/>
      <c r="DP194" s="140"/>
      <c r="DQ194" s="140"/>
      <c r="DR194" s="140"/>
      <c r="DS194" s="140"/>
      <c r="DT194" s="140"/>
      <c r="DU194" s="140"/>
      <c r="DV194" s="140"/>
      <c r="DW194" s="140"/>
      <c r="DX194" s="140"/>
      <c r="DY194" s="140"/>
      <c r="DZ194" s="140"/>
      <c r="EA194" s="140"/>
      <c r="EB194" s="140"/>
      <c r="EC194" s="140"/>
      <c r="ED194" s="140"/>
      <c r="EE194" s="140"/>
      <c r="EF194" s="140"/>
      <c r="EG194" s="140"/>
      <c r="EH194" s="140"/>
      <c r="EI194" s="140"/>
      <c r="EJ194" s="140"/>
      <c r="EK194" s="140"/>
      <c r="EL194" s="140"/>
      <c r="EM194" s="140"/>
      <c r="EN194" s="140"/>
      <c r="EO194" s="140"/>
      <c r="EP194" s="140"/>
      <c r="EQ194" s="140"/>
      <c r="ER194" s="140"/>
      <c r="ES194" s="140"/>
      <c r="ET194" s="140"/>
      <c r="EU194" s="140"/>
      <c r="EV194" s="140"/>
      <c r="EW194" s="140"/>
      <c r="EX194" s="140"/>
      <c r="EY194" s="140"/>
      <c r="EZ194" s="140"/>
      <c r="FA194" s="140"/>
      <c r="FB194" s="140"/>
      <c r="FC194" s="140"/>
      <c r="FD194" s="140"/>
      <c r="FE194" s="140"/>
      <c r="FF194" s="140"/>
      <c r="FG194" s="140"/>
      <c r="FH194" s="140"/>
      <c r="FI194" s="140"/>
      <c r="FJ194" s="140"/>
      <c r="FK194" s="140"/>
      <c r="FL194" s="140"/>
      <c r="FM194" s="140"/>
      <c r="FN194" s="140"/>
      <c r="FO194" s="140"/>
      <c r="FP194" s="140"/>
      <c r="FQ194" s="140"/>
      <c r="FR194" s="140"/>
      <c r="FS194" s="140"/>
      <c r="FT194" s="140"/>
      <c r="FU194" s="140"/>
      <c r="FV194" s="140"/>
      <c r="FW194" s="140"/>
      <c r="FX194" s="140"/>
      <c r="FY194" s="140"/>
      <c r="FZ194" s="140"/>
      <c r="GA194" s="140"/>
      <c r="GB194" s="140"/>
      <c r="GC194" s="140"/>
      <c r="GD194" s="140"/>
      <c r="GE194" s="140"/>
      <c r="GF194" s="140"/>
      <c r="GG194" s="140"/>
      <c r="GH194" s="140"/>
      <c r="GI194" s="140"/>
      <c r="GJ194" s="140"/>
      <c r="GK194" s="140"/>
      <c r="GL194" s="140"/>
      <c r="GM194" s="140"/>
      <c r="GN194" s="140"/>
      <c r="GO194" s="140"/>
    </row>
    <row r="195" spans="1:197" s="109" customFormat="1" ht="30" x14ac:dyDescent="0.25">
      <c r="A195" s="75" t="s">
        <v>64</v>
      </c>
      <c r="B195" s="156">
        <f>'2 уровень'!C307</f>
        <v>11</v>
      </c>
      <c r="C195" s="156">
        <f>'2 уровень'!D307</f>
        <v>8</v>
      </c>
      <c r="D195" s="237">
        <f>'2 уровень'!E307</f>
        <v>21</v>
      </c>
      <c r="E195" s="157">
        <f>'2 уровень'!F307</f>
        <v>262.5</v>
      </c>
      <c r="F195" s="263">
        <f>'2 уровень'!G307</f>
        <v>161.90307000000001</v>
      </c>
      <c r="G195" s="263">
        <f>'2 уровень'!H307</f>
        <v>161.90307000000001</v>
      </c>
      <c r="H195" s="263">
        <f>'2 уровень'!I307</f>
        <v>161.90307000000001</v>
      </c>
      <c r="I195" s="263">
        <f>'2 уровень'!J307</f>
        <v>40.475767500000003</v>
      </c>
      <c r="J195" s="263">
        <f>'2 уровень'!K307</f>
        <v>40.475767500000003</v>
      </c>
      <c r="K195" s="263">
        <f>'2 уровень'!L307</f>
        <v>40.475767500000003</v>
      </c>
      <c r="L195" s="263">
        <f>'2 уровень'!M307</f>
        <v>40.475767500000003</v>
      </c>
      <c r="M195" s="263">
        <f>'2 уровень'!N307</f>
        <v>40.475767500000003</v>
      </c>
      <c r="N195" s="263">
        <f>'2 уровень'!O307</f>
        <v>92.516040000000004</v>
      </c>
      <c r="O195" s="263">
        <f>'2 уровень'!P307</f>
        <v>84.806370000000001</v>
      </c>
      <c r="P195" s="263">
        <f>'2 уровень'!Q307</f>
        <v>63.926013749999996</v>
      </c>
      <c r="Q195" s="262">
        <f>'2 уровень'!R307</f>
        <v>161.00279999999998</v>
      </c>
      <c r="R195" s="262">
        <f>'2 уровень'!S307</f>
        <v>97.076786249999984</v>
      </c>
      <c r="S195" s="262">
        <f>'2 уровень'!T307</f>
        <v>0</v>
      </c>
      <c r="T195" s="262">
        <f>'2 уровень'!U307</f>
        <v>161.00279999999998</v>
      </c>
      <c r="U195" s="263">
        <f>'2 уровень'!V307</f>
        <v>251.85803173907425</v>
      </c>
      <c r="V195" s="141"/>
      <c r="W195" s="244"/>
      <c r="X195" s="588"/>
      <c r="Y195" s="140"/>
      <c r="Z195" s="140"/>
      <c r="AA195" s="140"/>
      <c r="AB195" s="140"/>
      <c r="AC195" s="140"/>
      <c r="AD195" s="140"/>
      <c r="AE195" s="140"/>
      <c r="AF195" s="140"/>
      <c r="AG195" s="140"/>
      <c r="AH195" s="140"/>
      <c r="AI195" s="140"/>
      <c r="AJ195" s="140"/>
      <c r="AK195" s="140"/>
      <c r="AL195" s="140"/>
      <c r="AM195" s="140"/>
      <c r="AN195" s="140"/>
      <c r="AO195" s="140"/>
      <c r="AP195" s="140"/>
      <c r="AQ195" s="140"/>
      <c r="AR195" s="140"/>
      <c r="AS195" s="140"/>
      <c r="AT195" s="140"/>
      <c r="AU195" s="140"/>
      <c r="AV195" s="140"/>
      <c r="AW195" s="140"/>
      <c r="AX195" s="140"/>
      <c r="AY195" s="140"/>
      <c r="AZ195" s="140"/>
      <c r="BA195" s="140"/>
      <c r="BB195" s="140"/>
      <c r="BC195" s="140"/>
      <c r="BD195" s="140"/>
      <c r="BE195" s="140"/>
      <c r="BF195" s="140"/>
      <c r="BG195" s="140"/>
      <c r="BH195" s="140"/>
      <c r="BI195" s="140"/>
      <c r="BJ195" s="140"/>
      <c r="BK195" s="140"/>
      <c r="BL195" s="140"/>
      <c r="BM195" s="140"/>
      <c r="BN195" s="140"/>
      <c r="BO195" s="140"/>
      <c r="BP195" s="140"/>
      <c r="BQ195" s="140"/>
      <c r="BR195" s="140"/>
      <c r="BS195" s="140"/>
      <c r="BT195" s="140"/>
      <c r="BU195" s="140"/>
      <c r="BV195" s="140"/>
      <c r="BW195" s="140"/>
      <c r="BX195" s="140"/>
      <c r="BY195" s="140"/>
      <c r="BZ195" s="140"/>
      <c r="CA195" s="140"/>
      <c r="CB195" s="140"/>
      <c r="CC195" s="140"/>
      <c r="CD195" s="140"/>
      <c r="CE195" s="140"/>
      <c r="CF195" s="140"/>
      <c r="CG195" s="140"/>
      <c r="CH195" s="140"/>
      <c r="CI195" s="140"/>
      <c r="CJ195" s="140"/>
      <c r="CK195" s="140"/>
      <c r="CL195" s="140"/>
      <c r="CM195" s="140"/>
      <c r="CN195" s="140"/>
      <c r="CO195" s="140"/>
      <c r="CP195" s="140"/>
      <c r="CQ195" s="140"/>
      <c r="CR195" s="140"/>
      <c r="CS195" s="140"/>
      <c r="CT195" s="140"/>
      <c r="CU195" s="140"/>
      <c r="CV195" s="140"/>
      <c r="CW195" s="140"/>
      <c r="CX195" s="140"/>
      <c r="CY195" s="140"/>
      <c r="CZ195" s="140"/>
      <c r="DA195" s="140"/>
      <c r="DB195" s="140"/>
      <c r="DC195" s="140"/>
      <c r="DD195" s="140"/>
      <c r="DE195" s="140"/>
      <c r="DF195" s="140"/>
      <c r="DG195" s="140"/>
      <c r="DH195" s="140"/>
      <c r="DI195" s="140"/>
      <c r="DJ195" s="140"/>
      <c r="DK195" s="140"/>
      <c r="DL195" s="140"/>
      <c r="DM195" s="140"/>
      <c r="DN195" s="140"/>
      <c r="DO195" s="140"/>
      <c r="DP195" s="140"/>
      <c r="DQ195" s="140"/>
      <c r="DR195" s="140"/>
      <c r="DS195" s="140"/>
      <c r="DT195" s="140"/>
      <c r="DU195" s="140"/>
      <c r="DV195" s="140"/>
      <c r="DW195" s="140"/>
      <c r="DX195" s="140"/>
      <c r="DY195" s="140"/>
      <c r="DZ195" s="140"/>
      <c r="EA195" s="140"/>
      <c r="EB195" s="140"/>
      <c r="EC195" s="140"/>
      <c r="ED195" s="140"/>
      <c r="EE195" s="140"/>
      <c r="EF195" s="140"/>
      <c r="EG195" s="140"/>
      <c r="EH195" s="140"/>
      <c r="EI195" s="140"/>
      <c r="EJ195" s="140"/>
      <c r="EK195" s="140"/>
      <c r="EL195" s="140"/>
      <c r="EM195" s="140"/>
      <c r="EN195" s="140"/>
      <c r="EO195" s="140"/>
      <c r="EP195" s="140"/>
      <c r="EQ195" s="140"/>
      <c r="ER195" s="140"/>
      <c r="ES195" s="140"/>
      <c r="ET195" s="140"/>
      <c r="EU195" s="140"/>
      <c r="EV195" s="140"/>
      <c r="EW195" s="140"/>
      <c r="EX195" s="140"/>
      <c r="EY195" s="140"/>
      <c r="EZ195" s="140"/>
      <c r="FA195" s="140"/>
      <c r="FB195" s="140"/>
      <c r="FC195" s="140"/>
      <c r="FD195" s="140"/>
      <c r="FE195" s="140"/>
      <c r="FF195" s="140"/>
      <c r="FG195" s="140"/>
      <c r="FH195" s="140"/>
      <c r="FI195" s="140"/>
      <c r="FJ195" s="140"/>
      <c r="FK195" s="140"/>
      <c r="FL195" s="140"/>
      <c r="FM195" s="140"/>
      <c r="FN195" s="140"/>
      <c r="FO195" s="140"/>
      <c r="FP195" s="140"/>
      <c r="FQ195" s="140"/>
      <c r="FR195" s="140"/>
      <c r="FS195" s="140"/>
      <c r="FT195" s="140"/>
      <c r="FU195" s="140"/>
      <c r="FV195" s="140"/>
      <c r="FW195" s="140"/>
      <c r="FX195" s="140"/>
      <c r="FY195" s="140"/>
      <c r="FZ195" s="140"/>
      <c r="GA195" s="140"/>
      <c r="GB195" s="140"/>
      <c r="GC195" s="140"/>
      <c r="GD195" s="140"/>
      <c r="GE195" s="140"/>
      <c r="GF195" s="140"/>
      <c r="GG195" s="140"/>
      <c r="GH195" s="140"/>
      <c r="GI195" s="140"/>
      <c r="GJ195" s="140"/>
      <c r="GK195" s="140"/>
      <c r="GL195" s="140"/>
      <c r="GM195" s="140"/>
      <c r="GN195" s="140"/>
      <c r="GO195" s="140"/>
    </row>
    <row r="196" spans="1:197" s="109" customFormat="1" ht="30" x14ac:dyDescent="0.25">
      <c r="A196" s="75" t="s">
        <v>65</v>
      </c>
      <c r="B196" s="156">
        <f>'2 уровень'!C308</f>
        <v>131</v>
      </c>
      <c r="C196" s="156">
        <f>'2 уровень'!D308</f>
        <v>94</v>
      </c>
      <c r="D196" s="237">
        <f>'2 уровень'!E308</f>
        <v>167</v>
      </c>
      <c r="E196" s="157">
        <f>'2 уровень'!F308</f>
        <v>177.65957446808511</v>
      </c>
      <c r="F196" s="263">
        <f>'2 уровень'!G308</f>
        <v>1819.4821200000001</v>
      </c>
      <c r="G196" s="263">
        <f>'2 уровень'!H308</f>
        <v>1819.4821200000001</v>
      </c>
      <c r="H196" s="263">
        <f>'2 уровень'!I308</f>
        <v>1819.4821200000001</v>
      </c>
      <c r="I196" s="263">
        <f>'2 уровень'!J308</f>
        <v>454.87053000000003</v>
      </c>
      <c r="J196" s="263">
        <f>'2 уровень'!K308</f>
        <v>454.87053000000003</v>
      </c>
      <c r="K196" s="263">
        <f>'2 уровень'!L308</f>
        <v>454.87053000000003</v>
      </c>
      <c r="L196" s="263">
        <f>'2 уровень'!M308</f>
        <v>454.87053000000003</v>
      </c>
      <c r="M196" s="263">
        <f>'2 уровень'!N308</f>
        <v>454.87053000000003</v>
      </c>
      <c r="N196" s="263">
        <f>'2 уровень'!O308</f>
        <v>1063.9344599999999</v>
      </c>
      <c r="O196" s="263">
        <f>'2 уровень'!P308</f>
        <v>1009.96677</v>
      </c>
      <c r="P196" s="263">
        <f>'2 уровень'!Q308</f>
        <v>741.4132649999998</v>
      </c>
      <c r="Q196" s="262">
        <f>'2 уровень'!R308</f>
        <v>1280.3555999999996</v>
      </c>
      <c r="R196" s="262">
        <f>'2 уровень'!S308</f>
        <v>538.94233499999984</v>
      </c>
      <c r="S196" s="262">
        <f>'2 уровень'!T308</f>
        <v>-13.780380000000001</v>
      </c>
      <c r="T196" s="262">
        <f>'2 уровень'!U308</f>
        <v>1266.5752199999997</v>
      </c>
      <c r="U196" s="263">
        <f>'2 уровень'!V308</f>
        <v>172.69121830454438</v>
      </c>
      <c r="V196" s="141"/>
      <c r="W196" s="244"/>
      <c r="X196" s="588"/>
      <c r="Y196" s="140"/>
      <c r="Z196" s="140"/>
      <c r="AA196" s="140"/>
      <c r="AB196" s="140"/>
      <c r="AC196" s="140"/>
      <c r="AD196" s="140"/>
      <c r="AE196" s="140"/>
      <c r="AF196" s="140"/>
      <c r="AG196" s="140"/>
      <c r="AH196" s="140"/>
      <c r="AI196" s="140"/>
      <c r="AJ196" s="140"/>
      <c r="AK196" s="140"/>
      <c r="AL196" s="140"/>
      <c r="AM196" s="140"/>
      <c r="AN196" s="140"/>
      <c r="AO196" s="140"/>
      <c r="AP196" s="140"/>
      <c r="AQ196" s="140"/>
      <c r="AR196" s="140"/>
      <c r="AS196" s="140"/>
      <c r="AT196" s="140"/>
      <c r="AU196" s="140"/>
      <c r="AV196" s="140"/>
      <c r="AW196" s="140"/>
      <c r="AX196" s="140"/>
      <c r="AY196" s="140"/>
      <c r="AZ196" s="140"/>
      <c r="BA196" s="140"/>
      <c r="BB196" s="140"/>
      <c r="BC196" s="140"/>
      <c r="BD196" s="140"/>
      <c r="BE196" s="140"/>
      <c r="BF196" s="140"/>
      <c r="BG196" s="140"/>
      <c r="BH196" s="140"/>
      <c r="BI196" s="140"/>
      <c r="BJ196" s="140"/>
      <c r="BK196" s="140"/>
      <c r="BL196" s="140"/>
      <c r="BM196" s="140"/>
      <c r="BN196" s="140"/>
      <c r="BO196" s="140"/>
      <c r="BP196" s="140"/>
      <c r="BQ196" s="140"/>
      <c r="BR196" s="140"/>
      <c r="BS196" s="140"/>
      <c r="BT196" s="140"/>
      <c r="BU196" s="140"/>
      <c r="BV196" s="140"/>
      <c r="BW196" s="140"/>
      <c r="BX196" s="140"/>
      <c r="BY196" s="140"/>
      <c r="BZ196" s="140"/>
      <c r="CA196" s="140"/>
      <c r="CB196" s="140"/>
      <c r="CC196" s="140"/>
      <c r="CD196" s="140"/>
      <c r="CE196" s="140"/>
      <c r="CF196" s="140"/>
      <c r="CG196" s="140"/>
      <c r="CH196" s="140"/>
      <c r="CI196" s="140"/>
      <c r="CJ196" s="140"/>
      <c r="CK196" s="140"/>
      <c r="CL196" s="140"/>
      <c r="CM196" s="140"/>
      <c r="CN196" s="140"/>
      <c r="CO196" s="140"/>
      <c r="CP196" s="140"/>
      <c r="CQ196" s="140"/>
      <c r="CR196" s="140"/>
      <c r="CS196" s="140"/>
      <c r="CT196" s="140"/>
      <c r="CU196" s="140"/>
      <c r="CV196" s="140"/>
      <c r="CW196" s="140"/>
      <c r="CX196" s="140"/>
      <c r="CY196" s="140"/>
      <c r="CZ196" s="140"/>
      <c r="DA196" s="140"/>
      <c r="DB196" s="140"/>
      <c r="DC196" s="140"/>
      <c r="DD196" s="140"/>
      <c r="DE196" s="140"/>
      <c r="DF196" s="140"/>
      <c r="DG196" s="140"/>
      <c r="DH196" s="140"/>
      <c r="DI196" s="140"/>
      <c r="DJ196" s="140"/>
      <c r="DK196" s="140"/>
      <c r="DL196" s="140"/>
      <c r="DM196" s="140"/>
      <c r="DN196" s="140"/>
      <c r="DO196" s="140"/>
      <c r="DP196" s="140"/>
      <c r="DQ196" s="140"/>
      <c r="DR196" s="140"/>
      <c r="DS196" s="140"/>
      <c r="DT196" s="140"/>
      <c r="DU196" s="140"/>
      <c r="DV196" s="140"/>
      <c r="DW196" s="140"/>
      <c r="DX196" s="140"/>
      <c r="DY196" s="140"/>
      <c r="DZ196" s="140"/>
      <c r="EA196" s="140"/>
      <c r="EB196" s="140"/>
      <c r="EC196" s="140"/>
      <c r="ED196" s="140"/>
      <c r="EE196" s="140"/>
      <c r="EF196" s="140"/>
      <c r="EG196" s="140"/>
      <c r="EH196" s="140"/>
      <c r="EI196" s="140"/>
      <c r="EJ196" s="140"/>
      <c r="EK196" s="140"/>
      <c r="EL196" s="140"/>
      <c r="EM196" s="140"/>
      <c r="EN196" s="140"/>
      <c r="EO196" s="140"/>
      <c r="EP196" s="140"/>
      <c r="EQ196" s="140"/>
      <c r="ER196" s="140"/>
      <c r="ES196" s="140"/>
      <c r="ET196" s="140"/>
      <c r="EU196" s="140"/>
      <c r="EV196" s="140"/>
      <c r="EW196" s="140"/>
      <c r="EX196" s="140"/>
      <c r="EY196" s="140"/>
      <c r="EZ196" s="140"/>
      <c r="FA196" s="140"/>
      <c r="FB196" s="140"/>
      <c r="FC196" s="140"/>
      <c r="FD196" s="140"/>
      <c r="FE196" s="140"/>
      <c r="FF196" s="140"/>
      <c r="FG196" s="140"/>
      <c r="FH196" s="140"/>
      <c r="FI196" s="140"/>
      <c r="FJ196" s="140"/>
      <c r="FK196" s="140"/>
      <c r="FL196" s="140"/>
      <c r="FM196" s="140"/>
      <c r="FN196" s="140"/>
      <c r="FO196" s="140"/>
      <c r="FP196" s="140"/>
      <c r="FQ196" s="140"/>
      <c r="FR196" s="140"/>
      <c r="FS196" s="140"/>
      <c r="FT196" s="140"/>
      <c r="FU196" s="140"/>
      <c r="FV196" s="140"/>
      <c r="FW196" s="140"/>
      <c r="FX196" s="140"/>
      <c r="FY196" s="140"/>
      <c r="FZ196" s="140"/>
      <c r="GA196" s="140"/>
      <c r="GB196" s="140"/>
      <c r="GC196" s="140"/>
      <c r="GD196" s="140"/>
      <c r="GE196" s="140"/>
      <c r="GF196" s="140"/>
      <c r="GG196" s="140"/>
      <c r="GH196" s="140"/>
      <c r="GI196" s="140"/>
      <c r="GJ196" s="140"/>
      <c r="GK196" s="140"/>
      <c r="GL196" s="140"/>
      <c r="GM196" s="140"/>
      <c r="GN196" s="140"/>
      <c r="GO196" s="140"/>
    </row>
    <row r="197" spans="1:197" s="109" customFormat="1" ht="30" x14ac:dyDescent="0.25">
      <c r="A197" s="207" t="s">
        <v>66</v>
      </c>
      <c r="B197" s="220">
        <f>'2 уровень'!C309</f>
        <v>3484</v>
      </c>
      <c r="C197" s="220">
        <f>'2 уровень'!D309</f>
        <v>2488</v>
      </c>
      <c r="D197" s="220">
        <f>'2 уровень'!E309</f>
        <v>2008</v>
      </c>
      <c r="E197" s="221">
        <f>'2 уровень'!F309</f>
        <v>80.707395498392287</v>
      </c>
      <c r="F197" s="261">
        <f>'2 уровень'!G309</f>
        <v>15001.4426</v>
      </c>
      <c r="G197" s="261">
        <f>'2 уровень'!H309</f>
        <v>15001.4426</v>
      </c>
      <c r="H197" s="261">
        <f>'2 уровень'!I309</f>
        <v>15001.4426</v>
      </c>
      <c r="I197" s="261">
        <f>'2 уровень'!J309</f>
        <v>3750.3606500000005</v>
      </c>
      <c r="J197" s="261">
        <f>'2 уровень'!K309</f>
        <v>3750.3606500000005</v>
      </c>
      <c r="K197" s="261">
        <f>'2 уровень'!L309</f>
        <v>3750.3606500000005</v>
      </c>
      <c r="L197" s="261">
        <f>'2 уровень'!M309</f>
        <v>3750.3606500000005</v>
      </c>
      <c r="M197" s="261">
        <f>'2 уровень'!N309</f>
        <v>3750.3606500000005</v>
      </c>
      <c r="N197" s="261">
        <f>'2 уровень'!O309</f>
        <v>8750.8414699999994</v>
      </c>
      <c r="O197" s="261">
        <f>'2 уровень'!P309</f>
        <v>8334.1585799999993</v>
      </c>
      <c r="P197" s="261">
        <f>'2 уровень'!Q309</f>
        <v>6111.7067633333336</v>
      </c>
      <c r="Q197" s="261">
        <f>'2 уровень'!R309</f>
        <v>4780.7926600000001</v>
      </c>
      <c r="R197" s="261">
        <f>'2 уровень'!S309</f>
        <v>-1330.9141033333331</v>
      </c>
      <c r="S197" s="261">
        <f>'2 уровень'!T309</f>
        <v>-44.250459999999997</v>
      </c>
      <c r="T197" s="261">
        <f>'2 уровень'!U309</f>
        <v>4736.5421999999999</v>
      </c>
      <c r="U197" s="261">
        <f>'2 уровень'!V309</f>
        <v>78.223528142448856</v>
      </c>
      <c r="V197" s="141"/>
      <c r="W197" s="244"/>
      <c r="X197" s="588"/>
      <c r="Y197" s="140"/>
      <c r="Z197" s="140"/>
      <c r="AA197" s="140"/>
      <c r="AB197" s="140"/>
      <c r="AC197" s="140"/>
      <c r="AD197" s="140"/>
      <c r="AE197" s="140"/>
      <c r="AF197" s="140"/>
      <c r="AG197" s="140"/>
      <c r="AH197" s="140"/>
      <c r="AI197" s="140"/>
      <c r="AJ197" s="140"/>
      <c r="AK197" s="140"/>
      <c r="AL197" s="140"/>
      <c r="AM197" s="140"/>
      <c r="AN197" s="140"/>
      <c r="AO197" s="140"/>
      <c r="AP197" s="140"/>
      <c r="AQ197" s="140"/>
      <c r="AR197" s="140"/>
      <c r="AS197" s="140"/>
      <c r="AT197" s="140"/>
      <c r="AU197" s="140"/>
      <c r="AV197" s="140"/>
      <c r="AW197" s="140"/>
      <c r="AX197" s="140"/>
      <c r="AY197" s="140"/>
      <c r="AZ197" s="140"/>
      <c r="BA197" s="140"/>
      <c r="BB197" s="140"/>
      <c r="BC197" s="140"/>
      <c r="BD197" s="140"/>
      <c r="BE197" s="140"/>
      <c r="BF197" s="140"/>
      <c r="BG197" s="140"/>
      <c r="BH197" s="140"/>
      <c r="BI197" s="140"/>
      <c r="BJ197" s="140"/>
      <c r="BK197" s="140"/>
      <c r="BL197" s="140"/>
      <c r="BM197" s="140"/>
      <c r="BN197" s="140"/>
      <c r="BO197" s="140"/>
      <c r="BP197" s="140"/>
      <c r="BQ197" s="140"/>
      <c r="BR197" s="140"/>
      <c r="BS197" s="140"/>
      <c r="BT197" s="140"/>
      <c r="BU197" s="140"/>
      <c r="BV197" s="140"/>
      <c r="BW197" s="140"/>
      <c r="BX197" s="140"/>
      <c r="BY197" s="140"/>
      <c r="BZ197" s="140"/>
      <c r="CA197" s="140"/>
      <c r="CB197" s="140"/>
      <c r="CC197" s="140"/>
      <c r="CD197" s="140"/>
      <c r="CE197" s="140"/>
      <c r="CF197" s="140"/>
      <c r="CG197" s="140"/>
      <c r="CH197" s="140"/>
      <c r="CI197" s="140"/>
      <c r="CJ197" s="140"/>
      <c r="CK197" s="140"/>
      <c r="CL197" s="140"/>
      <c r="CM197" s="140"/>
      <c r="CN197" s="140"/>
      <c r="CO197" s="140"/>
      <c r="CP197" s="140"/>
      <c r="CQ197" s="140"/>
      <c r="CR197" s="140"/>
      <c r="CS197" s="140"/>
      <c r="CT197" s="140"/>
      <c r="CU197" s="140"/>
      <c r="CV197" s="140"/>
      <c r="CW197" s="140"/>
      <c r="CX197" s="140"/>
      <c r="CY197" s="140"/>
      <c r="CZ197" s="140"/>
      <c r="DA197" s="140"/>
      <c r="DB197" s="140"/>
      <c r="DC197" s="140"/>
      <c r="DD197" s="140"/>
      <c r="DE197" s="140"/>
      <c r="DF197" s="140"/>
      <c r="DG197" s="140"/>
      <c r="DH197" s="140"/>
      <c r="DI197" s="140"/>
      <c r="DJ197" s="140"/>
      <c r="DK197" s="140"/>
      <c r="DL197" s="140"/>
      <c r="DM197" s="140"/>
      <c r="DN197" s="140"/>
      <c r="DO197" s="140"/>
      <c r="DP197" s="140"/>
      <c r="DQ197" s="140"/>
      <c r="DR197" s="140"/>
      <c r="DS197" s="140"/>
      <c r="DT197" s="140"/>
      <c r="DU197" s="140"/>
      <c r="DV197" s="140"/>
      <c r="DW197" s="140"/>
      <c r="DX197" s="140"/>
      <c r="DY197" s="140"/>
      <c r="DZ197" s="140"/>
      <c r="EA197" s="140"/>
      <c r="EB197" s="140"/>
      <c r="EC197" s="140"/>
      <c r="ED197" s="140"/>
      <c r="EE197" s="140"/>
      <c r="EF197" s="140"/>
      <c r="EG197" s="140"/>
      <c r="EH197" s="140"/>
      <c r="EI197" s="140"/>
      <c r="EJ197" s="140"/>
      <c r="EK197" s="140"/>
      <c r="EL197" s="140"/>
      <c r="EM197" s="140"/>
      <c r="EN197" s="140"/>
      <c r="EO197" s="140"/>
      <c r="EP197" s="140"/>
      <c r="EQ197" s="140"/>
      <c r="ER197" s="140"/>
      <c r="ES197" s="140"/>
      <c r="ET197" s="140"/>
      <c r="EU197" s="140"/>
      <c r="EV197" s="140"/>
      <c r="EW197" s="140"/>
      <c r="EX197" s="140"/>
      <c r="EY197" s="140"/>
      <c r="EZ197" s="140"/>
      <c r="FA197" s="140"/>
      <c r="FB197" s="140"/>
      <c r="FC197" s="140"/>
      <c r="FD197" s="140"/>
      <c r="FE197" s="140"/>
      <c r="FF197" s="140"/>
      <c r="FG197" s="140"/>
      <c r="FH197" s="140"/>
      <c r="FI197" s="140"/>
      <c r="FJ197" s="140"/>
      <c r="FK197" s="140"/>
      <c r="FL197" s="140"/>
      <c r="FM197" s="140"/>
      <c r="FN197" s="140"/>
      <c r="FO197" s="140"/>
      <c r="FP197" s="140"/>
      <c r="FQ197" s="140"/>
      <c r="FR197" s="140"/>
      <c r="FS197" s="140"/>
      <c r="FT197" s="140"/>
      <c r="FU197" s="140"/>
      <c r="FV197" s="140"/>
      <c r="FW197" s="140"/>
      <c r="FX197" s="140"/>
      <c r="FY197" s="140"/>
      <c r="FZ197" s="140"/>
      <c r="GA197" s="140"/>
      <c r="GB197" s="140"/>
      <c r="GC197" s="140"/>
      <c r="GD197" s="140"/>
      <c r="GE197" s="140"/>
      <c r="GF197" s="140"/>
      <c r="GG197" s="140"/>
      <c r="GH197" s="140"/>
      <c r="GI197" s="140"/>
      <c r="GJ197" s="140"/>
      <c r="GK197" s="140"/>
      <c r="GL197" s="140"/>
      <c r="GM197" s="140"/>
      <c r="GN197" s="140"/>
      <c r="GO197" s="140"/>
    </row>
    <row r="198" spans="1:197" s="109" customFormat="1" ht="30" x14ac:dyDescent="0.25">
      <c r="A198" s="75" t="s">
        <v>62</v>
      </c>
      <c r="B198" s="156">
        <f>'2 уровень'!C310</f>
        <v>667</v>
      </c>
      <c r="C198" s="156">
        <f>'2 уровень'!D310</f>
        <v>476</v>
      </c>
      <c r="D198" s="237">
        <f>'2 уровень'!E310</f>
        <v>385</v>
      </c>
      <c r="E198" s="157">
        <f>'2 уровень'!F310</f>
        <v>80.882352941176478</v>
      </c>
      <c r="F198" s="263">
        <f>'2 уровень'!G310</f>
        <v>1696.8</v>
      </c>
      <c r="G198" s="263">
        <f>'2 уровень'!H310</f>
        <v>1696.8</v>
      </c>
      <c r="H198" s="263">
        <f>'2 уровень'!I310</f>
        <v>1696.8</v>
      </c>
      <c r="I198" s="263">
        <f>'2 уровень'!J310</f>
        <v>424.20000000000005</v>
      </c>
      <c r="J198" s="263">
        <f>'2 уровень'!K310</f>
        <v>424.20000000000005</v>
      </c>
      <c r="K198" s="263">
        <f>'2 уровень'!L310</f>
        <v>424.20000000000005</v>
      </c>
      <c r="L198" s="263">
        <f>'2 уровень'!M310</f>
        <v>424.20000000000005</v>
      </c>
      <c r="M198" s="263">
        <f>'2 уровень'!N310</f>
        <v>424.20000000000005</v>
      </c>
      <c r="N198" s="263">
        <f>'2 уровень'!O310</f>
        <v>988.45749999999998</v>
      </c>
      <c r="O198" s="263">
        <f>'2 уровень'!P310</f>
        <v>941.79549999999995</v>
      </c>
      <c r="P198" s="263">
        <f>'2 уровень'!Q310</f>
        <v>690.77475000000015</v>
      </c>
      <c r="Q198" s="262">
        <f>'2 уровень'!R310</f>
        <v>560.67756999999995</v>
      </c>
      <c r="R198" s="262">
        <f>'2 уровень'!S310</f>
        <v>-130.09718000000021</v>
      </c>
      <c r="S198" s="262">
        <f>'2 уровень'!T310</f>
        <v>-2.2296300000000002</v>
      </c>
      <c r="T198" s="262">
        <f>'2 уровень'!U310</f>
        <v>558.4479399999999</v>
      </c>
      <c r="U198" s="263">
        <f>'2 уровень'!V310</f>
        <v>81.166482996085165</v>
      </c>
      <c r="V198" s="141"/>
      <c r="W198" s="244"/>
      <c r="X198" s="588"/>
      <c r="Y198" s="140"/>
      <c r="Z198" s="140"/>
      <c r="AA198" s="140"/>
      <c r="AB198" s="140"/>
      <c r="AC198" s="140"/>
      <c r="AD198" s="140"/>
      <c r="AE198" s="140"/>
      <c r="AF198" s="140"/>
      <c r="AG198" s="140"/>
      <c r="AH198" s="140"/>
      <c r="AI198" s="140"/>
      <c r="AJ198" s="140"/>
      <c r="AK198" s="140"/>
      <c r="AL198" s="140"/>
      <c r="AM198" s="140"/>
      <c r="AN198" s="140"/>
      <c r="AO198" s="140"/>
      <c r="AP198" s="140"/>
      <c r="AQ198" s="140"/>
      <c r="AR198" s="140"/>
      <c r="AS198" s="140"/>
      <c r="AT198" s="140"/>
      <c r="AU198" s="140"/>
      <c r="AV198" s="140"/>
      <c r="AW198" s="140"/>
      <c r="AX198" s="140"/>
      <c r="AY198" s="140"/>
      <c r="AZ198" s="140"/>
      <c r="BA198" s="140"/>
      <c r="BB198" s="140"/>
      <c r="BC198" s="140"/>
      <c r="BD198" s="140"/>
      <c r="BE198" s="140"/>
      <c r="BF198" s="140"/>
      <c r="BG198" s="140"/>
      <c r="BH198" s="140"/>
      <c r="BI198" s="140"/>
      <c r="BJ198" s="140"/>
      <c r="BK198" s="140"/>
      <c r="BL198" s="140"/>
      <c r="BM198" s="140"/>
      <c r="BN198" s="140"/>
      <c r="BO198" s="140"/>
      <c r="BP198" s="140"/>
      <c r="BQ198" s="140"/>
      <c r="BR198" s="140"/>
      <c r="BS198" s="140"/>
      <c r="BT198" s="140"/>
      <c r="BU198" s="140"/>
      <c r="BV198" s="140"/>
      <c r="BW198" s="140"/>
      <c r="BX198" s="140"/>
      <c r="BY198" s="140"/>
      <c r="BZ198" s="140"/>
      <c r="CA198" s="140"/>
      <c r="CB198" s="140"/>
      <c r="CC198" s="140"/>
      <c r="CD198" s="140"/>
      <c r="CE198" s="140"/>
      <c r="CF198" s="140"/>
      <c r="CG198" s="140"/>
      <c r="CH198" s="140"/>
      <c r="CI198" s="140"/>
      <c r="CJ198" s="140"/>
      <c r="CK198" s="140"/>
      <c r="CL198" s="140"/>
      <c r="CM198" s="140"/>
      <c r="CN198" s="140"/>
      <c r="CO198" s="140"/>
      <c r="CP198" s="140"/>
      <c r="CQ198" s="140"/>
      <c r="CR198" s="140"/>
      <c r="CS198" s="140"/>
      <c r="CT198" s="140"/>
      <c r="CU198" s="140"/>
      <c r="CV198" s="140"/>
      <c r="CW198" s="140"/>
      <c r="CX198" s="140"/>
      <c r="CY198" s="140"/>
      <c r="CZ198" s="140"/>
      <c r="DA198" s="140"/>
      <c r="DB198" s="140"/>
      <c r="DC198" s="140"/>
      <c r="DD198" s="140"/>
      <c r="DE198" s="140"/>
      <c r="DF198" s="140"/>
      <c r="DG198" s="140"/>
      <c r="DH198" s="140"/>
      <c r="DI198" s="140"/>
      <c r="DJ198" s="140"/>
      <c r="DK198" s="140"/>
      <c r="DL198" s="140"/>
      <c r="DM198" s="140"/>
      <c r="DN198" s="140"/>
      <c r="DO198" s="140"/>
      <c r="DP198" s="140"/>
      <c r="DQ198" s="140"/>
      <c r="DR198" s="140"/>
      <c r="DS198" s="140"/>
      <c r="DT198" s="140"/>
      <c r="DU198" s="140"/>
      <c r="DV198" s="140"/>
      <c r="DW198" s="140"/>
      <c r="DX198" s="140"/>
      <c r="DY198" s="140"/>
      <c r="DZ198" s="140"/>
      <c r="EA198" s="140"/>
      <c r="EB198" s="140"/>
      <c r="EC198" s="140"/>
      <c r="ED198" s="140"/>
      <c r="EE198" s="140"/>
      <c r="EF198" s="140"/>
      <c r="EG198" s="140"/>
      <c r="EH198" s="140"/>
      <c r="EI198" s="140"/>
      <c r="EJ198" s="140"/>
      <c r="EK198" s="140"/>
      <c r="EL198" s="140"/>
      <c r="EM198" s="140"/>
      <c r="EN198" s="140"/>
      <c r="EO198" s="140"/>
      <c r="EP198" s="140"/>
      <c r="EQ198" s="140"/>
      <c r="ER198" s="140"/>
      <c r="ES198" s="140"/>
      <c r="ET198" s="140"/>
      <c r="EU198" s="140"/>
      <c r="EV198" s="140"/>
      <c r="EW198" s="140"/>
      <c r="EX198" s="140"/>
      <c r="EY198" s="140"/>
      <c r="EZ198" s="140"/>
      <c r="FA198" s="140"/>
      <c r="FB198" s="140"/>
      <c r="FC198" s="140"/>
      <c r="FD198" s="140"/>
      <c r="FE198" s="140"/>
      <c r="FF198" s="140"/>
      <c r="FG198" s="140"/>
      <c r="FH198" s="140"/>
      <c r="FI198" s="140"/>
      <c r="FJ198" s="140"/>
      <c r="FK198" s="140"/>
      <c r="FL198" s="140"/>
      <c r="FM198" s="140"/>
      <c r="FN198" s="140"/>
      <c r="FO198" s="140"/>
      <c r="FP198" s="140"/>
      <c r="FQ198" s="140"/>
      <c r="FR198" s="140"/>
      <c r="FS198" s="140"/>
      <c r="FT198" s="140"/>
      <c r="FU198" s="140"/>
      <c r="FV198" s="140"/>
      <c r="FW198" s="140"/>
      <c r="FX198" s="140"/>
      <c r="FY198" s="140"/>
      <c r="FZ198" s="140"/>
      <c r="GA198" s="140"/>
      <c r="GB198" s="140"/>
      <c r="GC198" s="140"/>
      <c r="GD198" s="140"/>
      <c r="GE198" s="140"/>
      <c r="GF198" s="140"/>
      <c r="GG198" s="140"/>
      <c r="GH198" s="140"/>
      <c r="GI198" s="140"/>
      <c r="GJ198" s="140"/>
      <c r="GK198" s="140"/>
      <c r="GL198" s="140"/>
      <c r="GM198" s="140"/>
      <c r="GN198" s="140"/>
      <c r="GO198" s="140"/>
    </row>
    <row r="199" spans="1:197" s="109" customFormat="1" ht="45" x14ac:dyDescent="0.25">
      <c r="A199" s="75" t="s">
        <v>89</v>
      </c>
      <c r="B199" s="156">
        <f>'2 уровень'!C311</f>
        <v>0</v>
      </c>
      <c r="C199" s="156">
        <f>'2 уровень'!D311</f>
        <v>0</v>
      </c>
      <c r="D199" s="237">
        <f>'2 уровень'!E311</f>
        <v>0</v>
      </c>
      <c r="E199" s="157">
        <f>'2 уровень'!F311</f>
        <v>0</v>
      </c>
      <c r="F199" s="263">
        <f>'2 уровень'!G311</f>
        <v>0</v>
      </c>
      <c r="G199" s="263">
        <f>'2 уровень'!H311</f>
        <v>0</v>
      </c>
      <c r="H199" s="263">
        <f>'2 уровень'!I311</f>
        <v>0</v>
      </c>
      <c r="I199" s="263">
        <f>'2 уровень'!J311</f>
        <v>0</v>
      </c>
      <c r="J199" s="263">
        <f>'2 уровень'!K311</f>
        <v>0</v>
      </c>
      <c r="K199" s="263">
        <f>'2 уровень'!L311</f>
        <v>0</v>
      </c>
      <c r="L199" s="263">
        <f>'2 уровень'!M311</f>
        <v>0</v>
      </c>
      <c r="M199" s="263">
        <f>'2 уровень'!N311</f>
        <v>0</v>
      </c>
      <c r="N199" s="263">
        <f>'2 уровень'!O311</f>
        <v>0</v>
      </c>
      <c r="O199" s="263">
        <f>'2 уровень'!P311</f>
        <v>0</v>
      </c>
      <c r="P199" s="263">
        <f>'2 уровень'!Q311</f>
        <v>0</v>
      </c>
      <c r="Q199" s="262">
        <f>'2 уровень'!R311</f>
        <v>0</v>
      </c>
      <c r="R199" s="262">
        <f>'2 уровень'!S311</f>
        <v>0</v>
      </c>
      <c r="S199" s="262">
        <f>'2 уровень'!T311</f>
        <v>0</v>
      </c>
      <c r="T199" s="262">
        <f>'2 уровень'!U311</f>
        <v>0</v>
      </c>
      <c r="U199" s="263">
        <f>'2 уровень'!V311</f>
        <v>0</v>
      </c>
      <c r="V199" s="141"/>
      <c r="W199" s="244"/>
      <c r="X199" s="588"/>
      <c r="Y199" s="140"/>
      <c r="Z199" s="140"/>
      <c r="AA199" s="140"/>
      <c r="AB199" s="140"/>
      <c r="AC199" s="140"/>
      <c r="AD199" s="140"/>
      <c r="AE199" s="140"/>
      <c r="AF199" s="140"/>
      <c r="AG199" s="140"/>
      <c r="AH199" s="140"/>
      <c r="AI199" s="140"/>
      <c r="AJ199" s="140"/>
      <c r="AK199" s="140"/>
      <c r="AL199" s="140"/>
      <c r="AM199" s="140"/>
      <c r="AN199" s="140"/>
      <c r="AO199" s="140"/>
      <c r="AP199" s="140"/>
      <c r="AQ199" s="140"/>
      <c r="AR199" s="140"/>
      <c r="AS199" s="140"/>
      <c r="AT199" s="140"/>
      <c r="AU199" s="140"/>
      <c r="AV199" s="140"/>
      <c r="AW199" s="140"/>
      <c r="AX199" s="140"/>
      <c r="AY199" s="140"/>
      <c r="AZ199" s="140"/>
      <c r="BA199" s="140"/>
      <c r="BB199" s="140"/>
      <c r="BC199" s="140"/>
      <c r="BD199" s="140"/>
      <c r="BE199" s="140"/>
      <c r="BF199" s="140"/>
      <c r="BG199" s="140"/>
      <c r="BH199" s="140"/>
      <c r="BI199" s="140"/>
      <c r="BJ199" s="140"/>
      <c r="BK199" s="140"/>
      <c r="BL199" s="140"/>
      <c r="BM199" s="140"/>
      <c r="BN199" s="140"/>
      <c r="BO199" s="140"/>
      <c r="BP199" s="140"/>
      <c r="BQ199" s="140"/>
      <c r="BR199" s="140"/>
      <c r="BS199" s="140"/>
      <c r="BT199" s="140"/>
      <c r="BU199" s="140"/>
      <c r="BV199" s="140"/>
      <c r="BW199" s="140"/>
      <c r="BX199" s="140"/>
      <c r="BY199" s="140"/>
      <c r="BZ199" s="140"/>
      <c r="CA199" s="140"/>
      <c r="CB199" s="140"/>
      <c r="CC199" s="140"/>
      <c r="CD199" s="140"/>
      <c r="CE199" s="140"/>
      <c r="CF199" s="140"/>
      <c r="CG199" s="140"/>
      <c r="CH199" s="140"/>
      <c r="CI199" s="140"/>
      <c r="CJ199" s="140"/>
      <c r="CK199" s="140"/>
      <c r="CL199" s="140"/>
      <c r="CM199" s="140"/>
      <c r="CN199" s="140"/>
      <c r="CO199" s="140"/>
      <c r="CP199" s="140"/>
      <c r="CQ199" s="140"/>
      <c r="CR199" s="140"/>
      <c r="CS199" s="140"/>
      <c r="CT199" s="140"/>
      <c r="CU199" s="140"/>
      <c r="CV199" s="140"/>
      <c r="CW199" s="140"/>
      <c r="CX199" s="140"/>
      <c r="CY199" s="140"/>
      <c r="CZ199" s="140"/>
      <c r="DA199" s="140"/>
      <c r="DB199" s="140"/>
      <c r="DC199" s="140"/>
      <c r="DD199" s="140"/>
      <c r="DE199" s="140"/>
      <c r="DF199" s="140"/>
      <c r="DG199" s="140"/>
      <c r="DH199" s="140"/>
      <c r="DI199" s="140"/>
      <c r="DJ199" s="140"/>
      <c r="DK199" s="140"/>
      <c r="DL199" s="140"/>
      <c r="DM199" s="140"/>
      <c r="DN199" s="140"/>
      <c r="DO199" s="140"/>
      <c r="DP199" s="140"/>
      <c r="DQ199" s="140"/>
      <c r="DR199" s="140"/>
      <c r="DS199" s="140"/>
      <c r="DT199" s="140"/>
      <c r="DU199" s="140"/>
      <c r="DV199" s="140"/>
      <c r="DW199" s="140"/>
      <c r="DX199" s="140"/>
      <c r="DY199" s="140"/>
      <c r="DZ199" s="140"/>
      <c r="EA199" s="140"/>
      <c r="EB199" s="140"/>
      <c r="EC199" s="140"/>
      <c r="ED199" s="140"/>
      <c r="EE199" s="140"/>
      <c r="EF199" s="140"/>
      <c r="EG199" s="140"/>
      <c r="EH199" s="140"/>
      <c r="EI199" s="140"/>
      <c r="EJ199" s="140"/>
      <c r="EK199" s="140"/>
      <c r="EL199" s="140"/>
      <c r="EM199" s="140"/>
      <c r="EN199" s="140"/>
      <c r="EO199" s="140"/>
      <c r="EP199" s="140"/>
      <c r="EQ199" s="140"/>
      <c r="ER199" s="140"/>
      <c r="ES199" s="140"/>
      <c r="ET199" s="140"/>
      <c r="EU199" s="140"/>
      <c r="EV199" s="140"/>
      <c r="EW199" s="140"/>
      <c r="EX199" s="140"/>
      <c r="EY199" s="140"/>
      <c r="EZ199" s="140"/>
      <c r="FA199" s="140"/>
      <c r="FB199" s="140"/>
      <c r="FC199" s="140"/>
      <c r="FD199" s="140"/>
      <c r="FE199" s="140"/>
      <c r="FF199" s="140"/>
      <c r="FG199" s="140"/>
      <c r="FH199" s="140"/>
      <c r="FI199" s="140"/>
      <c r="FJ199" s="140"/>
      <c r="FK199" s="140"/>
      <c r="FL199" s="140"/>
      <c r="FM199" s="140"/>
      <c r="FN199" s="140"/>
      <c r="FO199" s="140"/>
      <c r="FP199" s="140"/>
      <c r="FQ199" s="140"/>
      <c r="FR199" s="140"/>
      <c r="FS199" s="140"/>
      <c r="FT199" s="140"/>
      <c r="FU199" s="140"/>
      <c r="FV199" s="140"/>
      <c r="FW199" s="140"/>
      <c r="FX199" s="140"/>
      <c r="FY199" s="140"/>
      <c r="FZ199" s="140"/>
      <c r="GA199" s="140"/>
      <c r="GB199" s="140"/>
      <c r="GC199" s="140"/>
      <c r="GD199" s="140"/>
      <c r="GE199" s="140"/>
      <c r="GF199" s="140"/>
      <c r="GG199" s="140"/>
      <c r="GH199" s="140"/>
      <c r="GI199" s="140"/>
      <c r="GJ199" s="140"/>
      <c r="GK199" s="140"/>
      <c r="GL199" s="140"/>
      <c r="GM199" s="140"/>
      <c r="GN199" s="140"/>
      <c r="GO199" s="140"/>
    </row>
    <row r="200" spans="1:197" s="109" customFormat="1" ht="60" x14ac:dyDescent="0.25">
      <c r="A200" s="75" t="s">
        <v>45</v>
      </c>
      <c r="B200" s="156">
        <f>'2 уровень'!C312</f>
        <v>1778</v>
      </c>
      <c r="C200" s="156">
        <f>'2 уровень'!D312</f>
        <v>1270</v>
      </c>
      <c r="D200" s="237">
        <f>'2 уровень'!E312</f>
        <v>1208</v>
      </c>
      <c r="E200" s="157">
        <f>'2 уровень'!F312</f>
        <v>95.118110236220474</v>
      </c>
      <c r="F200" s="263">
        <f>'2 уровень'!G312</f>
        <v>10415.904</v>
      </c>
      <c r="G200" s="263">
        <f>'2 уровень'!H312</f>
        <v>10415.904</v>
      </c>
      <c r="H200" s="263">
        <f>'2 уровень'!I312</f>
        <v>10415.904</v>
      </c>
      <c r="I200" s="263">
        <f>'2 уровень'!J312</f>
        <v>2603.9760000000001</v>
      </c>
      <c r="J200" s="263">
        <f>'2 уровень'!K312</f>
        <v>2603.9760000000001</v>
      </c>
      <c r="K200" s="263">
        <f>'2 уровень'!L312</f>
        <v>2603.9760000000001</v>
      </c>
      <c r="L200" s="263">
        <f>'2 уровень'!M312</f>
        <v>2603.9760000000001</v>
      </c>
      <c r="M200" s="263">
        <f>'2 уровень'!N312</f>
        <v>2603.9760000000001</v>
      </c>
      <c r="N200" s="263">
        <f>'2 уровень'!O312</f>
        <v>6077.0289899999989</v>
      </c>
      <c r="O200" s="263">
        <f>'2 уровень'!P312</f>
        <v>5787.336659999999</v>
      </c>
      <c r="P200" s="263">
        <f>'2 уровень'!Q312</f>
        <v>4243.9383849999995</v>
      </c>
      <c r="Q200" s="262">
        <f>'2 уровень'!R312</f>
        <v>3681.5241299999998</v>
      </c>
      <c r="R200" s="262">
        <f>'2 уровень'!S312</f>
        <v>-562.41425499999968</v>
      </c>
      <c r="S200" s="262">
        <f>'2 уровень'!T312</f>
        <v>-41.708529999999996</v>
      </c>
      <c r="T200" s="262">
        <f>'2 уровень'!U312</f>
        <v>3639.8155999999999</v>
      </c>
      <c r="U200" s="263">
        <f>'2 уровень'!V312</f>
        <v>86.747822329659016</v>
      </c>
      <c r="V200" s="141"/>
      <c r="W200" s="244"/>
      <c r="X200" s="588"/>
      <c r="Y200" s="140"/>
      <c r="Z200" s="140"/>
      <c r="AA200" s="140"/>
      <c r="AB200" s="140"/>
      <c r="AC200" s="140"/>
      <c r="AD200" s="140"/>
      <c r="AE200" s="140"/>
      <c r="AF200" s="140"/>
      <c r="AG200" s="140"/>
      <c r="AH200" s="140"/>
      <c r="AI200" s="140"/>
      <c r="AJ200" s="140"/>
      <c r="AK200" s="140"/>
      <c r="AL200" s="140"/>
      <c r="AM200" s="140"/>
      <c r="AN200" s="140"/>
      <c r="AO200" s="140"/>
      <c r="AP200" s="140"/>
      <c r="AQ200" s="140"/>
      <c r="AR200" s="140"/>
      <c r="AS200" s="140"/>
      <c r="AT200" s="140"/>
      <c r="AU200" s="140"/>
      <c r="AV200" s="140"/>
      <c r="AW200" s="140"/>
      <c r="AX200" s="140"/>
      <c r="AY200" s="140"/>
      <c r="AZ200" s="140"/>
      <c r="BA200" s="140"/>
      <c r="BB200" s="140"/>
      <c r="BC200" s="140"/>
      <c r="BD200" s="140"/>
      <c r="BE200" s="140"/>
      <c r="BF200" s="140"/>
      <c r="BG200" s="140"/>
      <c r="BH200" s="140"/>
      <c r="BI200" s="140"/>
      <c r="BJ200" s="140"/>
      <c r="BK200" s="140"/>
      <c r="BL200" s="140"/>
      <c r="BM200" s="140"/>
      <c r="BN200" s="140"/>
      <c r="BO200" s="140"/>
      <c r="BP200" s="140"/>
      <c r="BQ200" s="140"/>
      <c r="BR200" s="140"/>
      <c r="BS200" s="140"/>
      <c r="BT200" s="140"/>
      <c r="BU200" s="140"/>
      <c r="BV200" s="140"/>
      <c r="BW200" s="140"/>
      <c r="BX200" s="140"/>
      <c r="BY200" s="140"/>
      <c r="BZ200" s="140"/>
      <c r="CA200" s="140"/>
      <c r="CB200" s="140"/>
      <c r="CC200" s="140"/>
      <c r="CD200" s="140"/>
      <c r="CE200" s="140"/>
      <c r="CF200" s="140"/>
      <c r="CG200" s="140"/>
      <c r="CH200" s="140"/>
      <c r="CI200" s="140"/>
      <c r="CJ200" s="140"/>
      <c r="CK200" s="140"/>
      <c r="CL200" s="140"/>
      <c r="CM200" s="140"/>
      <c r="CN200" s="140"/>
      <c r="CO200" s="140"/>
      <c r="CP200" s="140"/>
      <c r="CQ200" s="140"/>
      <c r="CR200" s="140"/>
      <c r="CS200" s="140"/>
      <c r="CT200" s="140"/>
      <c r="CU200" s="140"/>
      <c r="CV200" s="140"/>
      <c r="CW200" s="140"/>
      <c r="CX200" s="140"/>
      <c r="CY200" s="140"/>
      <c r="CZ200" s="140"/>
      <c r="DA200" s="140"/>
      <c r="DB200" s="140"/>
      <c r="DC200" s="140"/>
      <c r="DD200" s="140"/>
      <c r="DE200" s="140"/>
      <c r="DF200" s="140"/>
      <c r="DG200" s="140"/>
      <c r="DH200" s="140"/>
      <c r="DI200" s="140"/>
      <c r="DJ200" s="140"/>
      <c r="DK200" s="140"/>
      <c r="DL200" s="140"/>
      <c r="DM200" s="140"/>
      <c r="DN200" s="140"/>
      <c r="DO200" s="140"/>
      <c r="DP200" s="140"/>
      <c r="DQ200" s="140"/>
      <c r="DR200" s="140"/>
      <c r="DS200" s="140"/>
      <c r="DT200" s="140"/>
      <c r="DU200" s="140"/>
      <c r="DV200" s="140"/>
      <c r="DW200" s="140"/>
      <c r="DX200" s="140"/>
      <c r="DY200" s="140"/>
      <c r="DZ200" s="140"/>
      <c r="EA200" s="140"/>
      <c r="EB200" s="140"/>
      <c r="EC200" s="140"/>
      <c r="ED200" s="140"/>
      <c r="EE200" s="140"/>
      <c r="EF200" s="140"/>
      <c r="EG200" s="140"/>
      <c r="EH200" s="140"/>
      <c r="EI200" s="140"/>
      <c r="EJ200" s="140"/>
      <c r="EK200" s="140"/>
      <c r="EL200" s="140"/>
      <c r="EM200" s="140"/>
      <c r="EN200" s="140"/>
      <c r="EO200" s="140"/>
      <c r="EP200" s="140"/>
      <c r="EQ200" s="140"/>
      <c r="ER200" s="140"/>
      <c r="ES200" s="140"/>
      <c r="ET200" s="140"/>
      <c r="EU200" s="140"/>
      <c r="EV200" s="140"/>
      <c r="EW200" s="140"/>
      <c r="EX200" s="140"/>
      <c r="EY200" s="140"/>
      <c r="EZ200" s="140"/>
      <c r="FA200" s="140"/>
      <c r="FB200" s="140"/>
      <c r="FC200" s="140"/>
      <c r="FD200" s="140"/>
      <c r="FE200" s="140"/>
      <c r="FF200" s="140"/>
      <c r="FG200" s="140"/>
      <c r="FH200" s="140"/>
      <c r="FI200" s="140"/>
      <c r="FJ200" s="140"/>
      <c r="FK200" s="140"/>
      <c r="FL200" s="140"/>
      <c r="FM200" s="140"/>
      <c r="FN200" s="140"/>
      <c r="FO200" s="140"/>
      <c r="FP200" s="140"/>
      <c r="FQ200" s="140"/>
      <c r="FR200" s="140"/>
      <c r="FS200" s="140"/>
      <c r="FT200" s="140"/>
      <c r="FU200" s="140"/>
      <c r="FV200" s="140"/>
      <c r="FW200" s="140"/>
      <c r="FX200" s="140"/>
      <c r="FY200" s="140"/>
      <c r="FZ200" s="140"/>
      <c r="GA200" s="140"/>
      <c r="GB200" s="140"/>
      <c r="GC200" s="140"/>
      <c r="GD200" s="140"/>
      <c r="GE200" s="140"/>
      <c r="GF200" s="140"/>
      <c r="GG200" s="140"/>
      <c r="GH200" s="140"/>
      <c r="GI200" s="140"/>
      <c r="GJ200" s="140"/>
      <c r="GK200" s="140"/>
      <c r="GL200" s="140"/>
      <c r="GM200" s="140"/>
      <c r="GN200" s="140"/>
      <c r="GO200" s="140"/>
    </row>
    <row r="201" spans="1:197" s="109" customFormat="1" ht="45" x14ac:dyDescent="0.25">
      <c r="A201" s="75" t="s">
        <v>63</v>
      </c>
      <c r="B201" s="156">
        <f>'2 уровень'!C313</f>
        <v>1039</v>
      </c>
      <c r="C201" s="156">
        <f>'2 уровень'!D313</f>
        <v>742</v>
      </c>
      <c r="D201" s="237">
        <f>'2 уровень'!E313</f>
        <v>415</v>
      </c>
      <c r="E201" s="157">
        <f>'2 уровень'!F313</f>
        <v>55.929919137466314</v>
      </c>
      <c r="F201" s="263">
        <f>'2 уровень'!G313</f>
        <v>2888.7386000000001</v>
      </c>
      <c r="G201" s="263">
        <f>'2 уровень'!H313</f>
        <v>2888.7386000000001</v>
      </c>
      <c r="H201" s="263">
        <f>'2 уровень'!I313</f>
        <v>2888.7386000000001</v>
      </c>
      <c r="I201" s="263">
        <f>'2 уровень'!J313</f>
        <v>722.18465000000003</v>
      </c>
      <c r="J201" s="263">
        <f>'2 уровень'!K313</f>
        <v>722.18465000000003</v>
      </c>
      <c r="K201" s="263">
        <f>'2 уровень'!L313</f>
        <v>722.18465000000003</v>
      </c>
      <c r="L201" s="263">
        <f>'2 уровень'!M313</f>
        <v>722.18465000000003</v>
      </c>
      <c r="M201" s="263">
        <f>'2 уровень'!N313</f>
        <v>722.18465000000003</v>
      </c>
      <c r="N201" s="263">
        <f>'2 уровень'!O313</f>
        <v>1685.3549800000001</v>
      </c>
      <c r="O201" s="263">
        <f>'2 уровень'!P313</f>
        <v>1605.0264199999999</v>
      </c>
      <c r="P201" s="263">
        <f>'2 уровень'!Q313</f>
        <v>1176.9936283333334</v>
      </c>
      <c r="Q201" s="262">
        <f>'2 уровень'!R313</f>
        <v>538.59096000000011</v>
      </c>
      <c r="R201" s="262">
        <f>'2 уровень'!S313</f>
        <v>-638.40266833333328</v>
      </c>
      <c r="S201" s="262">
        <f>'2 уровень'!T313</f>
        <v>-0.31230000000000002</v>
      </c>
      <c r="T201" s="262">
        <f>'2 уровень'!U313</f>
        <v>538.27866000000006</v>
      </c>
      <c r="U201" s="263">
        <f>'2 уровень'!V313</f>
        <v>45.759887482370218</v>
      </c>
      <c r="V201" s="141"/>
      <c r="W201" s="244"/>
      <c r="X201" s="588"/>
      <c r="Y201" s="140"/>
      <c r="Z201" s="140"/>
      <c r="AA201" s="140"/>
      <c r="AB201" s="140"/>
      <c r="AC201" s="140"/>
      <c r="AD201" s="140"/>
      <c r="AE201" s="140"/>
      <c r="AF201" s="140"/>
      <c r="AG201" s="140"/>
      <c r="AH201" s="140"/>
      <c r="AI201" s="140"/>
      <c r="AJ201" s="140"/>
      <c r="AK201" s="140"/>
      <c r="AL201" s="140"/>
      <c r="AM201" s="140"/>
      <c r="AN201" s="140"/>
      <c r="AO201" s="140"/>
      <c r="AP201" s="140"/>
      <c r="AQ201" s="140"/>
      <c r="AR201" s="140"/>
      <c r="AS201" s="140"/>
      <c r="AT201" s="140"/>
      <c r="AU201" s="140"/>
      <c r="AV201" s="140"/>
      <c r="AW201" s="140"/>
      <c r="AX201" s="140"/>
      <c r="AY201" s="140"/>
      <c r="AZ201" s="140"/>
      <c r="BA201" s="140"/>
      <c r="BB201" s="140"/>
      <c r="BC201" s="140"/>
      <c r="BD201" s="140"/>
      <c r="BE201" s="140"/>
      <c r="BF201" s="140"/>
      <c r="BG201" s="140"/>
      <c r="BH201" s="140"/>
      <c r="BI201" s="140"/>
      <c r="BJ201" s="140"/>
      <c r="BK201" s="140"/>
      <c r="BL201" s="140"/>
      <c r="BM201" s="140"/>
      <c r="BN201" s="140"/>
      <c r="BO201" s="140"/>
      <c r="BP201" s="140"/>
      <c r="BQ201" s="140"/>
      <c r="BR201" s="140"/>
      <c r="BS201" s="140"/>
      <c r="BT201" s="140"/>
      <c r="BU201" s="140"/>
      <c r="BV201" s="140"/>
      <c r="BW201" s="140"/>
      <c r="BX201" s="140"/>
      <c r="BY201" s="140"/>
      <c r="BZ201" s="140"/>
      <c r="CA201" s="140"/>
      <c r="CB201" s="140"/>
      <c r="CC201" s="140"/>
      <c r="CD201" s="140"/>
      <c r="CE201" s="140"/>
      <c r="CF201" s="140"/>
      <c r="CG201" s="140"/>
      <c r="CH201" s="140"/>
      <c r="CI201" s="140"/>
      <c r="CJ201" s="140"/>
      <c r="CK201" s="140"/>
      <c r="CL201" s="140"/>
      <c r="CM201" s="140"/>
      <c r="CN201" s="140"/>
      <c r="CO201" s="140"/>
      <c r="CP201" s="140"/>
      <c r="CQ201" s="140"/>
      <c r="CR201" s="140"/>
      <c r="CS201" s="140"/>
      <c r="CT201" s="140"/>
      <c r="CU201" s="140"/>
      <c r="CV201" s="140"/>
      <c r="CW201" s="140"/>
      <c r="CX201" s="140"/>
      <c r="CY201" s="140"/>
      <c r="CZ201" s="140"/>
      <c r="DA201" s="140"/>
      <c r="DB201" s="140"/>
      <c r="DC201" s="140"/>
      <c r="DD201" s="140"/>
      <c r="DE201" s="140"/>
      <c r="DF201" s="140"/>
      <c r="DG201" s="140"/>
      <c r="DH201" s="140"/>
      <c r="DI201" s="140"/>
      <c r="DJ201" s="140"/>
      <c r="DK201" s="140"/>
      <c r="DL201" s="140"/>
      <c r="DM201" s="140"/>
      <c r="DN201" s="140"/>
      <c r="DO201" s="140"/>
      <c r="DP201" s="140"/>
      <c r="DQ201" s="140"/>
      <c r="DR201" s="140"/>
      <c r="DS201" s="140"/>
      <c r="DT201" s="140"/>
      <c r="DU201" s="140"/>
      <c r="DV201" s="140"/>
      <c r="DW201" s="140"/>
      <c r="DX201" s="140"/>
      <c r="DY201" s="140"/>
      <c r="DZ201" s="140"/>
      <c r="EA201" s="140"/>
      <c r="EB201" s="140"/>
      <c r="EC201" s="140"/>
      <c r="ED201" s="140"/>
      <c r="EE201" s="140"/>
      <c r="EF201" s="140"/>
      <c r="EG201" s="140"/>
      <c r="EH201" s="140"/>
      <c r="EI201" s="140"/>
      <c r="EJ201" s="140"/>
      <c r="EK201" s="140"/>
      <c r="EL201" s="140"/>
      <c r="EM201" s="140"/>
      <c r="EN201" s="140"/>
      <c r="EO201" s="140"/>
      <c r="EP201" s="140"/>
      <c r="EQ201" s="140"/>
      <c r="ER201" s="140"/>
      <c r="ES201" s="140"/>
      <c r="ET201" s="140"/>
      <c r="EU201" s="140"/>
      <c r="EV201" s="140"/>
      <c r="EW201" s="140"/>
      <c r="EX201" s="140"/>
      <c r="EY201" s="140"/>
      <c r="EZ201" s="140"/>
      <c r="FA201" s="140"/>
      <c r="FB201" s="140"/>
      <c r="FC201" s="140"/>
      <c r="FD201" s="140"/>
      <c r="FE201" s="140"/>
      <c r="FF201" s="140"/>
      <c r="FG201" s="140"/>
      <c r="FH201" s="140"/>
      <c r="FI201" s="140"/>
      <c r="FJ201" s="140"/>
      <c r="FK201" s="140"/>
      <c r="FL201" s="140"/>
      <c r="FM201" s="140"/>
      <c r="FN201" s="140"/>
      <c r="FO201" s="140"/>
      <c r="FP201" s="140"/>
      <c r="FQ201" s="140"/>
      <c r="FR201" s="140"/>
      <c r="FS201" s="140"/>
      <c r="FT201" s="140"/>
      <c r="FU201" s="140"/>
      <c r="FV201" s="140"/>
      <c r="FW201" s="140"/>
      <c r="FX201" s="140"/>
      <c r="FY201" s="140"/>
      <c r="FZ201" s="140"/>
      <c r="GA201" s="140"/>
      <c r="GB201" s="140"/>
      <c r="GC201" s="140"/>
      <c r="GD201" s="140"/>
      <c r="GE201" s="140"/>
      <c r="GF201" s="140"/>
      <c r="GG201" s="140"/>
      <c r="GH201" s="140"/>
      <c r="GI201" s="140"/>
      <c r="GJ201" s="140"/>
      <c r="GK201" s="140"/>
      <c r="GL201" s="140"/>
      <c r="GM201" s="140"/>
      <c r="GN201" s="140"/>
      <c r="GO201" s="140"/>
    </row>
    <row r="202" spans="1:197" s="109" customFormat="1" ht="15.75" thickBot="1" x14ac:dyDescent="0.3">
      <c r="A202" s="74" t="s">
        <v>4</v>
      </c>
      <c r="B202" s="156">
        <f>'2 уровень'!C314</f>
        <v>0</v>
      </c>
      <c r="C202" s="156">
        <f>'2 уровень'!D314</f>
        <v>0</v>
      </c>
      <c r="D202" s="237">
        <f>'2 уровень'!E314</f>
        <v>0</v>
      </c>
      <c r="E202" s="157">
        <f>'2 уровень'!F314</f>
        <v>0</v>
      </c>
      <c r="F202" s="263">
        <f>'2 уровень'!G314</f>
        <v>28933.863389999999</v>
      </c>
      <c r="G202" s="263">
        <f>'2 уровень'!H314</f>
        <v>28933.863389999999</v>
      </c>
      <c r="H202" s="263">
        <f>'2 уровень'!I314</f>
        <v>28933.863389999999</v>
      </c>
      <c r="I202" s="263">
        <f>'2 уровень'!J314</f>
        <v>7233.4658475000006</v>
      </c>
      <c r="J202" s="263">
        <f>'2 уровень'!K314</f>
        <v>7233.4658475000006</v>
      </c>
      <c r="K202" s="263">
        <f>'2 уровень'!L314</f>
        <v>7233.4658475000006</v>
      </c>
      <c r="L202" s="263">
        <f>'2 уровень'!M314</f>
        <v>7233.4658475000006</v>
      </c>
      <c r="M202" s="263">
        <f>'2 уровень'!N314</f>
        <v>7233.4658475000006</v>
      </c>
      <c r="N202" s="263">
        <f>'2 уровень'!O314</f>
        <v>16878.086949999997</v>
      </c>
      <c r="O202" s="263">
        <f>'2 уровень'!P314</f>
        <v>16067.4467</v>
      </c>
      <c r="P202" s="263">
        <f>'2 уровень'!Q314</f>
        <v>11785.562982083333</v>
      </c>
      <c r="Q202" s="262">
        <f>'2 уровень'!R314</f>
        <v>10983.59433</v>
      </c>
      <c r="R202" s="262">
        <f>'2 уровень'!S314</f>
        <v>-801.96865208333372</v>
      </c>
      <c r="S202" s="262">
        <f>'2 уровень'!T314</f>
        <v>-109.34995000000001</v>
      </c>
      <c r="T202" s="262">
        <f>'2 уровень'!U314</f>
        <v>10874.24438</v>
      </c>
      <c r="U202" s="263">
        <f>'2 уровень'!V314</f>
        <v>93.195330139913523</v>
      </c>
      <c r="V202" s="141"/>
      <c r="W202" s="244"/>
      <c r="X202" s="588"/>
      <c r="Y202" s="140"/>
      <c r="Z202" s="140"/>
      <c r="AA202" s="140"/>
      <c r="AB202" s="140"/>
      <c r="AC202" s="140"/>
      <c r="AD202" s="140"/>
      <c r="AE202" s="140"/>
      <c r="AF202" s="140"/>
      <c r="AG202" s="140"/>
      <c r="AH202" s="140"/>
      <c r="AI202" s="140"/>
      <c r="AJ202" s="140"/>
      <c r="AK202" s="140"/>
      <c r="AL202" s="140"/>
      <c r="AM202" s="140"/>
      <c r="AN202" s="140"/>
      <c r="AO202" s="140"/>
      <c r="AP202" s="140"/>
      <c r="AQ202" s="140"/>
      <c r="AR202" s="140"/>
      <c r="AS202" s="140"/>
      <c r="AT202" s="140"/>
      <c r="AU202" s="140"/>
      <c r="AV202" s="140"/>
      <c r="AW202" s="140"/>
      <c r="AX202" s="140"/>
      <c r="AY202" s="140"/>
      <c r="AZ202" s="140"/>
      <c r="BA202" s="140"/>
      <c r="BB202" s="140"/>
      <c r="BC202" s="140"/>
      <c r="BD202" s="140"/>
      <c r="BE202" s="140"/>
      <c r="BF202" s="140"/>
      <c r="BG202" s="140"/>
      <c r="BH202" s="140"/>
      <c r="BI202" s="140"/>
      <c r="BJ202" s="140"/>
      <c r="BK202" s="140"/>
      <c r="BL202" s="140"/>
      <c r="BM202" s="140"/>
      <c r="BN202" s="140"/>
      <c r="BO202" s="140"/>
      <c r="BP202" s="140"/>
      <c r="BQ202" s="140"/>
      <c r="BR202" s="140"/>
      <c r="BS202" s="140"/>
      <c r="BT202" s="140"/>
      <c r="BU202" s="140"/>
      <c r="BV202" s="140"/>
      <c r="BW202" s="140"/>
      <c r="BX202" s="140"/>
      <c r="BY202" s="140"/>
      <c r="BZ202" s="140"/>
      <c r="CA202" s="140"/>
      <c r="CB202" s="140"/>
      <c r="CC202" s="140"/>
      <c r="CD202" s="140"/>
      <c r="CE202" s="140"/>
      <c r="CF202" s="140"/>
      <c r="CG202" s="140"/>
      <c r="CH202" s="140"/>
      <c r="CI202" s="140"/>
      <c r="CJ202" s="140"/>
      <c r="CK202" s="140"/>
      <c r="CL202" s="140"/>
      <c r="CM202" s="140"/>
      <c r="CN202" s="140"/>
      <c r="CO202" s="140"/>
      <c r="CP202" s="140"/>
      <c r="CQ202" s="140"/>
      <c r="CR202" s="140"/>
      <c r="CS202" s="140"/>
      <c r="CT202" s="140"/>
      <c r="CU202" s="140"/>
      <c r="CV202" s="140"/>
      <c r="CW202" s="140"/>
      <c r="CX202" s="140"/>
      <c r="CY202" s="140"/>
      <c r="CZ202" s="140"/>
      <c r="DA202" s="140"/>
      <c r="DB202" s="140"/>
      <c r="DC202" s="140"/>
      <c r="DD202" s="140"/>
      <c r="DE202" s="140"/>
      <c r="DF202" s="140"/>
      <c r="DG202" s="140"/>
      <c r="DH202" s="140"/>
      <c r="DI202" s="140"/>
      <c r="DJ202" s="140"/>
      <c r="DK202" s="140"/>
      <c r="DL202" s="140"/>
      <c r="DM202" s="140"/>
      <c r="DN202" s="140"/>
      <c r="DO202" s="140"/>
      <c r="DP202" s="140"/>
      <c r="DQ202" s="140"/>
      <c r="DR202" s="140"/>
      <c r="DS202" s="140"/>
      <c r="DT202" s="140"/>
      <c r="DU202" s="140"/>
      <c r="DV202" s="140"/>
      <c r="DW202" s="140"/>
      <c r="DX202" s="140"/>
      <c r="DY202" s="140"/>
      <c r="DZ202" s="140"/>
      <c r="EA202" s="140"/>
      <c r="EB202" s="140"/>
      <c r="EC202" s="140"/>
      <c r="ED202" s="140"/>
      <c r="EE202" s="140"/>
      <c r="EF202" s="140"/>
      <c r="EG202" s="140"/>
      <c r="EH202" s="140"/>
      <c r="EI202" s="140"/>
      <c r="EJ202" s="140"/>
      <c r="EK202" s="140"/>
      <c r="EL202" s="140"/>
      <c r="EM202" s="140"/>
      <c r="EN202" s="140"/>
      <c r="EO202" s="140"/>
      <c r="EP202" s="140"/>
      <c r="EQ202" s="140"/>
      <c r="ER202" s="140"/>
      <c r="ES202" s="140"/>
      <c r="ET202" s="140"/>
      <c r="EU202" s="140"/>
      <c r="EV202" s="140"/>
      <c r="EW202" s="140"/>
      <c r="EX202" s="140"/>
      <c r="EY202" s="140"/>
      <c r="EZ202" s="140"/>
      <c r="FA202" s="140"/>
      <c r="FB202" s="140"/>
      <c r="FC202" s="140"/>
      <c r="FD202" s="140"/>
      <c r="FE202" s="140"/>
      <c r="FF202" s="140"/>
      <c r="FG202" s="140"/>
      <c r="FH202" s="140"/>
      <c r="FI202" s="140"/>
      <c r="FJ202" s="140"/>
      <c r="FK202" s="140"/>
      <c r="FL202" s="140"/>
      <c r="FM202" s="140"/>
      <c r="FN202" s="140"/>
      <c r="FO202" s="140"/>
      <c r="FP202" s="140"/>
      <c r="FQ202" s="140"/>
      <c r="FR202" s="140"/>
      <c r="FS202" s="140"/>
      <c r="FT202" s="140"/>
      <c r="FU202" s="140"/>
      <c r="FV202" s="140"/>
      <c r="FW202" s="140"/>
      <c r="FX202" s="140"/>
      <c r="FY202" s="140"/>
      <c r="FZ202" s="140"/>
      <c r="GA202" s="140"/>
      <c r="GB202" s="140"/>
      <c r="GC202" s="140"/>
      <c r="GD202" s="140"/>
      <c r="GE202" s="140"/>
      <c r="GF202" s="140"/>
      <c r="GG202" s="140"/>
      <c r="GH202" s="140"/>
      <c r="GI202" s="140"/>
      <c r="GJ202" s="140"/>
      <c r="GK202" s="140"/>
      <c r="GL202" s="140"/>
      <c r="GM202" s="140"/>
      <c r="GN202" s="140"/>
      <c r="GO202" s="140"/>
    </row>
    <row r="203" spans="1:197" ht="15" customHeight="1" x14ac:dyDescent="0.25">
      <c r="A203" s="64" t="s">
        <v>29</v>
      </c>
      <c r="B203" s="65"/>
      <c r="C203" s="65"/>
      <c r="D203" s="65"/>
      <c r="E203" s="103"/>
      <c r="F203" s="260"/>
      <c r="G203" s="260"/>
      <c r="H203" s="260"/>
      <c r="I203" s="260"/>
      <c r="J203" s="260"/>
      <c r="K203" s="260"/>
      <c r="L203" s="260"/>
      <c r="M203" s="260"/>
      <c r="N203" s="260"/>
      <c r="O203" s="260"/>
      <c r="P203" s="260"/>
      <c r="Q203" s="260"/>
      <c r="R203" s="260"/>
      <c r="S203" s="260"/>
      <c r="T203" s="260"/>
      <c r="U203" s="260"/>
      <c r="V203" s="68"/>
      <c r="X203" s="588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  <c r="BM203" s="31"/>
      <c r="BN203" s="31"/>
      <c r="BO203" s="31"/>
      <c r="BP203" s="31"/>
      <c r="BQ203" s="31"/>
      <c r="BR203" s="31"/>
      <c r="BS203" s="31"/>
      <c r="BT203" s="31"/>
      <c r="BU203" s="31"/>
      <c r="BV203" s="31"/>
      <c r="BW203" s="31"/>
      <c r="BX203" s="31"/>
      <c r="BY203" s="31"/>
      <c r="BZ203" s="31"/>
      <c r="CA203" s="31"/>
      <c r="CB203" s="31"/>
      <c r="CC203" s="31"/>
      <c r="CD203" s="31"/>
      <c r="CE203" s="31"/>
      <c r="CF203" s="31"/>
      <c r="CG203" s="31"/>
      <c r="CH203" s="31"/>
      <c r="CI203" s="31"/>
      <c r="CJ203" s="31"/>
      <c r="CK203" s="31"/>
      <c r="CL203" s="31"/>
      <c r="CM203" s="31"/>
      <c r="CN203" s="31"/>
      <c r="CO203" s="31"/>
      <c r="CP203" s="31"/>
      <c r="CQ203" s="31"/>
      <c r="CR203" s="31"/>
      <c r="CS203" s="31"/>
      <c r="CT203" s="31"/>
      <c r="CU203" s="31"/>
      <c r="CV203" s="31"/>
      <c r="CW203" s="31"/>
      <c r="CX203" s="31"/>
      <c r="CY203" s="31"/>
      <c r="CZ203" s="31"/>
      <c r="DA203" s="31"/>
      <c r="DB203" s="31"/>
      <c r="DC203" s="31"/>
      <c r="DD203" s="31"/>
      <c r="DE203" s="31"/>
      <c r="DF203" s="31"/>
      <c r="DG203" s="31"/>
      <c r="DH203" s="31"/>
      <c r="DI203" s="31"/>
      <c r="DJ203" s="31"/>
      <c r="DK203" s="31"/>
      <c r="DL203" s="31"/>
      <c r="DM203" s="31"/>
      <c r="DN203" s="31"/>
      <c r="DO203" s="31"/>
      <c r="DP203" s="31"/>
      <c r="DQ203" s="31"/>
      <c r="DR203" s="31"/>
      <c r="DS203" s="31"/>
      <c r="DT203" s="31"/>
      <c r="DU203" s="31"/>
      <c r="DV203" s="31"/>
      <c r="DW203" s="31"/>
      <c r="DX203" s="31"/>
      <c r="DY203" s="31"/>
      <c r="DZ203" s="31"/>
      <c r="EA203" s="31"/>
      <c r="EB203" s="31"/>
      <c r="EC203" s="31"/>
      <c r="ED203" s="31"/>
      <c r="EE203" s="31"/>
      <c r="EF203" s="31"/>
      <c r="EG203" s="31"/>
      <c r="EH203" s="31"/>
      <c r="EI203" s="31"/>
      <c r="EJ203" s="31"/>
      <c r="EK203" s="31"/>
      <c r="EL203" s="31"/>
      <c r="EM203" s="31"/>
      <c r="EN203" s="31"/>
      <c r="EO203" s="31"/>
      <c r="EP203" s="31"/>
      <c r="EQ203" s="31"/>
      <c r="ER203" s="31"/>
      <c r="ES203" s="31"/>
      <c r="ET203" s="31"/>
      <c r="EU203" s="31"/>
      <c r="EV203" s="31"/>
      <c r="EW203" s="31"/>
      <c r="EX203" s="31"/>
      <c r="EY203" s="31"/>
      <c r="EZ203" s="31"/>
      <c r="FA203" s="31"/>
      <c r="FB203" s="31"/>
      <c r="FC203" s="31"/>
      <c r="FD203" s="31"/>
      <c r="FE203" s="31"/>
      <c r="FF203" s="31"/>
      <c r="FG203" s="31"/>
      <c r="FH203" s="31"/>
      <c r="FI203" s="31"/>
      <c r="FJ203" s="31"/>
      <c r="FK203" s="31"/>
      <c r="FL203" s="31"/>
      <c r="FM203" s="31"/>
      <c r="FN203" s="31"/>
      <c r="FO203" s="31"/>
      <c r="FP203" s="31"/>
      <c r="FQ203" s="31"/>
      <c r="FR203" s="31"/>
      <c r="FS203" s="31"/>
      <c r="FT203" s="31"/>
      <c r="FU203" s="31"/>
      <c r="FV203" s="31"/>
      <c r="FW203" s="31"/>
      <c r="FX203" s="31"/>
      <c r="FY203" s="31"/>
      <c r="FZ203" s="31"/>
      <c r="GA203" s="31"/>
      <c r="GB203" s="31"/>
      <c r="GC203" s="31"/>
      <c r="GD203" s="31"/>
      <c r="GE203" s="31"/>
      <c r="GF203" s="31"/>
      <c r="GG203" s="31"/>
      <c r="GH203" s="31"/>
      <c r="GI203" s="31"/>
      <c r="GJ203" s="31"/>
      <c r="GK203" s="31"/>
      <c r="GL203" s="31"/>
      <c r="GM203" s="31"/>
      <c r="GN203" s="31"/>
      <c r="GO203" s="31"/>
    </row>
    <row r="204" spans="1:197" ht="30" x14ac:dyDescent="0.25">
      <c r="A204" s="207" t="s">
        <v>74</v>
      </c>
      <c r="B204" s="205">
        <f>'2 уровень'!C329</f>
        <v>200</v>
      </c>
      <c r="C204" s="205">
        <f>'2 уровень'!D329</f>
        <v>143</v>
      </c>
      <c r="D204" s="205">
        <f>'2 уровень'!E329</f>
        <v>15</v>
      </c>
      <c r="E204" s="206">
        <f>'2 уровень'!F329</f>
        <v>10.48951048951049</v>
      </c>
      <c r="F204" s="261">
        <f>'2 уровень'!G329</f>
        <v>1270.1084499999999</v>
      </c>
      <c r="G204" s="261">
        <f>'2 уровень'!H329</f>
        <v>1270.1084499999999</v>
      </c>
      <c r="H204" s="261">
        <f>'2 уровень'!I329</f>
        <v>1270.1084499999999</v>
      </c>
      <c r="I204" s="261">
        <f>'2 уровень'!J329</f>
        <v>317.52711249999999</v>
      </c>
      <c r="J204" s="261">
        <f>'2 уровень'!K329</f>
        <v>317.52711249999999</v>
      </c>
      <c r="K204" s="261">
        <f>'2 уровень'!L329</f>
        <v>317.52711249999999</v>
      </c>
      <c r="L204" s="261">
        <f>'2 уровень'!M329</f>
        <v>317.52711249999999</v>
      </c>
      <c r="M204" s="261">
        <f>'2 уровень'!N329</f>
        <v>317.52711249999999</v>
      </c>
      <c r="N204" s="261">
        <f>'2 уровень'!O329</f>
        <v>740.89659999999992</v>
      </c>
      <c r="O204" s="261">
        <f>'2 уровень'!P329</f>
        <v>705.36973</v>
      </c>
      <c r="P204" s="261">
        <f>'2 уровень'!Q329</f>
        <v>517.36956624999993</v>
      </c>
      <c r="Q204" s="261">
        <f>'2 уровень'!R329</f>
        <v>43.263289999999998</v>
      </c>
      <c r="R204" s="261">
        <f>'2 уровень'!S329</f>
        <v>-474.10627624999995</v>
      </c>
      <c r="S204" s="261">
        <f>'2 уровень'!T329</f>
        <v>-2.5246900000000001</v>
      </c>
      <c r="T204" s="261">
        <f>'2 уровень'!U329</f>
        <v>40.738599999999998</v>
      </c>
      <c r="U204" s="261">
        <f>'2 уровень'!V329</f>
        <v>8.362163687667433</v>
      </c>
      <c r="V204" s="68"/>
      <c r="X204" s="588"/>
    </row>
    <row r="205" spans="1:197" ht="30" x14ac:dyDescent="0.25">
      <c r="A205" s="75" t="s">
        <v>43</v>
      </c>
      <c r="B205" s="144">
        <f>'2 уровень'!C330</f>
        <v>139</v>
      </c>
      <c r="C205" s="144">
        <f>'2 уровень'!D330</f>
        <v>99</v>
      </c>
      <c r="D205" s="33">
        <f>'2 уровень'!E330</f>
        <v>15</v>
      </c>
      <c r="E205" s="145">
        <f>'2 уровень'!F330</f>
        <v>15.151515151515152</v>
      </c>
      <c r="F205" s="263">
        <f>'2 уровень'!G330</f>
        <v>857.5</v>
      </c>
      <c r="G205" s="263">
        <f>'2 уровень'!H330</f>
        <v>857.5</v>
      </c>
      <c r="H205" s="263">
        <f>'2 уровень'!I330</f>
        <v>857.5</v>
      </c>
      <c r="I205" s="263">
        <f>'2 уровень'!J330</f>
        <v>214.375</v>
      </c>
      <c r="J205" s="263">
        <f>'2 уровень'!K330</f>
        <v>214.375</v>
      </c>
      <c r="K205" s="263">
        <f>'2 уровень'!L330</f>
        <v>214.375</v>
      </c>
      <c r="L205" s="263">
        <f>'2 уровень'!M330</f>
        <v>214.375</v>
      </c>
      <c r="M205" s="263">
        <f>'2 уровень'!N330</f>
        <v>214.375</v>
      </c>
      <c r="N205" s="263">
        <f>'2 уровень'!O330</f>
        <v>502.94479999999999</v>
      </c>
      <c r="O205" s="263">
        <f>'2 уровень'!P330</f>
        <v>478.9348</v>
      </c>
      <c r="P205" s="263">
        <f>'2 уровень'!Q330</f>
        <v>350.65656666666661</v>
      </c>
      <c r="Q205" s="262">
        <f>'2 уровень'!R330</f>
        <v>43.263289999999998</v>
      </c>
      <c r="R205" s="262">
        <f>'2 уровень'!S330</f>
        <v>-307.39327666666662</v>
      </c>
      <c r="S205" s="262">
        <f>'2 уровень'!T330</f>
        <v>-2.5246900000000001</v>
      </c>
      <c r="T205" s="262">
        <f>'2 уровень'!U330</f>
        <v>40.738599999999998</v>
      </c>
      <c r="U205" s="263">
        <f>'2 уровень'!V330</f>
        <v>12.337795470725062</v>
      </c>
      <c r="V205" s="68"/>
      <c r="X205" s="588"/>
    </row>
    <row r="206" spans="1:197" ht="30" x14ac:dyDescent="0.25">
      <c r="A206" s="75" t="s">
        <v>44</v>
      </c>
      <c r="B206" s="144">
        <f>'2 уровень'!C331</f>
        <v>42</v>
      </c>
      <c r="C206" s="144">
        <f>'2 уровень'!D331</f>
        <v>30</v>
      </c>
      <c r="D206" s="33">
        <f>'2 уровень'!E331</f>
        <v>0</v>
      </c>
      <c r="E206" s="145">
        <f>'2 уровень'!F331</f>
        <v>0</v>
      </c>
      <c r="F206" s="263">
        <f>'2 уровень'!G331</f>
        <v>142.77000000000001</v>
      </c>
      <c r="G206" s="263">
        <f>'2 уровень'!H331</f>
        <v>142.77000000000001</v>
      </c>
      <c r="H206" s="263">
        <f>'2 уровень'!I331</f>
        <v>142.77000000000001</v>
      </c>
      <c r="I206" s="263">
        <f>'2 уровень'!J331</f>
        <v>35.692500000000003</v>
      </c>
      <c r="J206" s="263">
        <f>'2 уровень'!K331</f>
        <v>35.692500000000003</v>
      </c>
      <c r="K206" s="263">
        <f>'2 уровень'!L331</f>
        <v>35.692500000000003</v>
      </c>
      <c r="L206" s="263">
        <f>'2 уровень'!M331</f>
        <v>35.692500000000003</v>
      </c>
      <c r="M206" s="263">
        <f>'2 уровень'!N331</f>
        <v>35.692500000000003</v>
      </c>
      <c r="N206" s="263">
        <f>'2 уровень'!O331</f>
        <v>83.758399999999995</v>
      </c>
      <c r="O206" s="263">
        <f>'2 уровень'!P331</f>
        <v>79.9512</v>
      </c>
      <c r="P206" s="263">
        <f>'2 уровень'!Q331</f>
        <v>58.456383333333342</v>
      </c>
      <c r="Q206" s="262">
        <f>'2 уровень'!R331</f>
        <v>0</v>
      </c>
      <c r="R206" s="262">
        <f>'2 уровень'!S331</f>
        <v>-58.456383333333342</v>
      </c>
      <c r="S206" s="262">
        <f>'2 уровень'!T331</f>
        <v>0</v>
      </c>
      <c r="T206" s="262">
        <f>'2 уровень'!U331</f>
        <v>0</v>
      </c>
      <c r="U206" s="263">
        <f>'2 уровень'!V331</f>
        <v>0</v>
      </c>
      <c r="V206" s="68"/>
      <c r="X206" s="588"/>
    </row>
    <row r="207" spans="1:197" ht="30" x14ac:dyDescent="0.25">
      <c r="A207" s="75" t="s">
        <v>64</v>
      </c>
      <c r="B207" s="144">
        <f>'2 уровень'!C332</f>
        <v>0</v>
      </c>
      <c r="C207" s="144">
        <f>'2 уровень'!D332</f>
        <v>0</v>
      </c>
      <c r="D207" s="33">
        <f>'2 уровень'!E332</f>
        <v>0</v>
      </c>
      <c r="E207" s="145">
        <f>'2 уровень'!F332</f>
        <v>0</v>
      </c>
      <c r="F207" s="263">
        <f>'2 уровень'!G332</f>
        <v>0</v>
      </c>
      <c r="G207" s="263">
        <f>'2 уровень'!H332</f>
        <v>0</v>
      </c>
      <c r="H207" s="263">
        <f>'2 уровень'!I332</f>
        <v>0</v>
      </c>
      <c r="I207" s="263">
        <f>'2 уровень'!J332</f>
        <v>0</v>
      </c>
      <c r="J207" s="263">
        <f>'2 уровень'!K332</f>
        <v>0</v>
      </c>
      <c r="K207" s="263">
        <f>'2 уровень'!L332</f>
        <v>0</v>
      </c>
      <c r="L207" s="263">
        <f>'2 уровень'!M332</f>
        <v>0</v>
      </c>
      <c r="M207" s="263">
        <f>'2 уровень'!N332</f>
        <v>0</v>
      </c>
      <c r="N207" s="263">
        <f>'2 уровень'!O332</f>
        <v>0</v>
      </c>
      <c r="O207" s="263">
        <f>'2 уровень'!P332</f>
        <v>0</v>
      </c>
      <c r="P207" s="263">
        <f>'2 уровень'!Q332</f>
        <v>0</v>
      </c>
      <c r="Q207" s="262">
        <f>'2 уровень'!R332</f>
        <v>0</v>
      </c>
      <c r="R207" s="262">
        <f>'2 уровень'!S332</f>
        <v>0</v>
      </c>
      <c r="S207" s="262">
        <f>'2 уровень'!T332</f>
        <v>0</v>
      </c>
      <c r="T207" s="262">
        <f>'2 уровень'!U332</f>
        <v>0</v>
      </c>
      <c r="U207" s="263">
        <f>'2 уровень'!V332</f>
        <v>0</v>
      </c>
      <c r="V207" s="68"/>
      <c r="X207" s="588"/>
    </row>
    <row r="208" spans="1:197" ht="30" x14ac:dyDescent="0.25">
      <c r="A208" s="75" t="s">
        <v>65</v>
      </c>
      <c r="B208" s="144">
        <f>'2 уровень'!C333</f>
        <v>19</v>
      </c>
      <c r="C208" s="144">
        <f>'2 уровень'!D333</f>
        <v>14</v>
      </c>
      <c r="D208" s="33">
        <f>'2 уровень'!E333</f>
        <v>0</v>
      </c>
      <c r="E208" s="145">
        <f>'2 уровень'!F333</f>
        <v>0</v>
      </c>
      <c r="F208" s="263">
        <f>'2 уровень'!G333</f>
        <v>269.83845000000002</v>
      </c>
      <c r="G208" s="263">
        <f>'2 уровень'!H333</f>
        <v>269.83845000000002</v>
      </c>
      <c r="H208" s="263">
        <f>'2 уровень'!I333</f>
        <v>269.83845000000002</v>
      </c>
      <c r="I208" s="263">
        <f>'2 уровень'!J333</f>
        <v>67.459612500000006</v>
      </c>
      <c r="J208" s="263">
        <f>'2 уровень'!K333</f>
        <v>67.459612500000006</v>
      </c>
      <c r="K208" s="263">
        <f>'2 уровень'!L333</f>
        <v>67.459612500000006</v>
      </c>
      <c r="L208" s="263">
        <f>'2 уровень'!M333</f>
        <v>67.459612500000006</v>
      </c>
      <c r="M208" s="263">
        <f>'2 уровень'!N333</f>
        <v>67.459612500000006</v>
      </c>
      <c r="N208" s="263">
        <f>'2 уровень'!O333</f>
        <v>154.1934</v>
      </c>
      <c r="O208" s="263">
        <f>'2 уровень'!P333</f>
        <v>146.48373000000001</v>
      </c>
      <c r="P208" s="263">
        <f>'2 уровень'!Q333</f>
        <v>108.25661624999996</v>
      </c>
      <c r="Q208" s="262">
        <f>'2 уровень'!R333</f>
        <v>0</v>
      </c>
      <c r="R208" s="262">
        <f>'2 уровень'!S333</f>
        <v>-108.25661624999996</v>
      </c>
      <c r="S208" s="262">
        <f>'2 уровень'!T333</f>
        <v>0</v>
      </c>
      <c r="T208" s="262">
        <f>'2 уровень'!U333</f>
        <v>0</v>
      </c>
      <c r="U208" s="263">
        <f>'2 уровень'!V333</f>
        <v>0</v>
      </c>
      <c r="V208" s="68"/>
      <c r="X208" s="588"/>
    </row>
    <row r="209" spans="1:197" ht="30" x14ac:dyDescent="0.25">
      <c r="A209" s="207" t="s">
        <v>66</v>
      </c>
      <c r="B209" s="205">
        <f>'2 уровень'!C334</f>
        <v>369</v>
      </c>
      <c r="C209" s="205">
        <f>'2 уровень'!D334</f>
        <v>264</v>
      </c>
      <c r="D209" s="205">
        <f>'2 уровень'!E334</f>
        <v>2</v>
      </c>
      <c r="E209" s="206">
        <f>'2 уровень'!F334</f>
        <v>0.75757575757575757</v>
      </c>
      <c r="F209" s="261">
        <f>'2 уровень'!G334</f>
        <v>1727.9534499999997</v>
      </c>
      <c r="G209" s="261">
        <f>'2 уровень'!H334</f>
        <v>1727.9534499999997</v>
      </c>
      <c r="H209" s="261">
        <f>'2 уровень'!I334</f>
        <v>1727.9534499999997</v>
      </c>
      <c r="I209" s="261">
        <f>'2 уровень'!J334</f>
        <v>431.98836249999999</v>
      </c>
      <c r="J209" s="261">
        <f>'2 уровень'!K334</f>
        <v>431.98836249999999</v>
      </c>
      <c r="K209" s="261">
        <f>'2 уровень'!L334</f>
        <v>431.98836249999999</v>
      </c>
      <c r="L209" s="261">
        <f>'2 уровень'!M334</f>
        <v>431.98836249999999</v>
      </c>
      <c r="M209" s="261">
        <f>'2 уровень'!N334</f>
        <v>431.98836249999999</v>
      </c>
      <c r="N209" s="261">
        <f>'2 уровень'!O334</f>
        <v>1007.9727999999999</v>
      </c>
      <c r="O209" s="261">
        <f>'2 уровень'!P334</f>
        <v>958.88437999999996</v>
      </c>
      <c r="P209" s="261">
        <f>'2 уровень'!Q334</f>
        <v>703.61777458333324</v>
      </c>
      <c r="Q209" s="261">
        <f>'2 уровень'!R334</f>
        <v>3.6623400000000004</v>
      </c>
      <c r="R209" s="261">
        <f>'2 уровень'!S334</f>
        <v>-699.95543458333327</v>
      </c>
      <c r="S209" s="261">
        <f>'2 уровень'!T334</f>
        <v>-0.11447</v>
      </c>
      <c r="T209" s="261">
        <f>'2 уровень'!U334</f>
        <v>3.5478700000000005</v>
      </c>
      <c r="U209" s="261">
        <f>'2 уровень'!V334</f>
        <v>0.52050134779053248</v>
      </c>
      <c r="V209" s="68"/>
      <c r="X209" s="588"/>
    </row>
    <row r="210" spans="1:197" ht="30" x14ac:dyDescent="0.25">
      <c r="A210" s="75" t="s">
        <v>62</v>
      </c>
      <c r="B210" s="144">
        <f>'2 уровень'!C335</f>
        <v>111</v>
      </c>
      <c r="C210" s="144">
        <f>'2 уровень'!D335</f>
        <v>79</v>
      </c>
      <c r="D210" s="33">
        <f>'2 уровень'!E335</f>
        <v>2</v>
      </c>
      <c r="E210" s="145">
        <f>'2 уровень'!F335</f>
        <v>2.5316455696202533</v>
      </c>
      <c r="F210" s="263">
        <f>'2 уровень'!G335</f>
        <v>282.8</v>
      </c>
      <c r="G210" s="263">
        <f>'2 уровень'!H335</f>
        <v>282.8</v>
      </c>
      <c r="H210" s="263">
        <f>'2 уровень'!I335</f>
        <v>282.8</v>
      </c>
      <c r="I210" s="263">
        <f>'2 уровень'!J335</f>
        <v>70.7</v>
      </c>
      <c r="J210" s="263">
        <f>'2 уровень'!K335</f>
        <v>70.7</v>
      </c>
      <c r="K210" s="263">
        <f>'2 уровень'!L335</f>
        <v>70.7</v>
      </c>
      <c r="L210" s="263">
        <f>'2 уровень'!M335</f>
        <v>70.7</v>
      </c>
      <c r="M210" s="263">
        <f>'2 уровень'!N335</f>
        <v>70.7</v>
      </c>
      <c r="N210" s="263">
        <f>'2 уровень'!O335</f>
        <v>165.21029999999999</v>
      </c>
      <c r="O210" s="263">
        <f>'2 уровень'!P335</f>
        <v>156.72629999999998</v>
      </c>
      <c r="P210" s="263">
        <f>'2 уровень'!Q335</f>
        <v>115.12714999999994</v>
      </c>
      <c r="Q210" s="262">
        <f>'2 уровень'!R335</f>
        <v>3.6623400000000004</v>
      </c>
      <c r="R210" s="262">
        <f>'2 уровень'!S335</f>
        <v>-111.46480999999994</v>
      </c>
      <c r="S210" s="262">
        <f>'2 уровень'!T335</f>
        <v>-0.11447</v>
      </c>
      <c r="T210" s="262">
        <f>'2 уровень'!U335</f>
        <v>3.5478700000000005</v>
      </c>
      <c r="U210" s="263">
        <f>'2 уровень'!V335</f>
        <v>3.1811262590970091</v>
      </c>
      <c r="V210" s="68"/>
      <c r="X210" s="588"/>
    </row>
    <row r="211" spans="1:197" ht="45" x14ac:dyDescent="0.25">
      <c r="A211" s="75" t="s">
        <v>89</v>
      </c>
      <c r="B211" s="144">
        <f>'2 уровень'!C336</f>
        <v>0</v>
      </c>
      <c r="C211" s="144">
        <f>'2 уровень'!D336</f>
        <v>0</v>
      </c>
      <c r="D211" s="33">
        <f>'2 уровень'!E336</f>
        <v>0</v>
      </c>
      <c r="E211" s="145">
        <f>'2 уровень'!F336</f>
        <v>0</v>
      </c>
      <c r="F211" s="263">
        <f>'2 уровень'!G336</f>
        <v>0</v>
      </c>
      <c r="G211" s="263">
        <f>'2 уровень'!H336</f>
        <v>0</v>
      </c>
      <c r="H211" s="263">
        <f>'2 уровень'!I336</f>
        <v>0</v>
      </c>
      <c r="I211" s="263">
        <f>'2 уровень'!J336</f>
        <v>0</v>
      </c>
      <c r="J211" s="263">
        <f>'2 уровень'!K336</f>
        <v>0</v>
      </c>
      <c r="K211" s="263">
        <f>'2 уровень'!L336</f>
        <v>0</v>
      </c>
      <c r="L211" s="263">
        <f>'2 уровень'!M336</f>
        <v>0</v>
      </c>
      <c r="M211" s="263">
        <f>'2 уровень'!N336</f>
        <v>0</v>
      </c>
      <c r="N211" s="263">
        <f>'2 уровень'!O336</f>
        <v>0</v>
      </c>
      <c r="O211" s="263">
        <f>'2 уровень'!P336</f>
        <v>0</v>
      </c>
      <c r="P211" s="263">
        <f>'2 уровень'!Q336</f>
        <v>0</v>
      </c>
      <c r="Q211" s="262">
        <f>'2 уровень'!R336</f>
        <v>0</v>
      </c>
      <c r="R211" s="262">
        <f>'2 уровень'!S336</f>
        <v>0</v>
      </c>
      <c r="S211" s="262">
        <f>'2 уровень'!T336</f>
        <v>0</v>
      </c>
      <c r="T211" s="262">
        <f>'2 уровень'!U336</f>
        <v>0</v>
      </c>
      <c r="U211" s="263">
        <f>'2 уровень'!V336</f>
        <v>0</v>
      </c>
      <c r="V211" s="68"/>
      <c r="X211" s="588"/>
    </row>
    <row r="212" spans="1:197" ht="60" x14ac:dyDescent="0.25">
      <c r="A212" s="75" t="s">
        <v>45</v>
      </c>
      <c r="B212" s="144">
        <f>'2 уровень'!C337</f>
        <v>236</v>
      </c>
      <c r="C212" s="144">
        <f>'2 уровень'!D337</f>
        <v>169</v>
      </c>
      <c r="D212" s="33">
        <f>'2 уровень'!E337</f>
        <v>0</v>
      </c>
      <c r="E212" s="145">
        <f>'2 уровень'!F337</f>
        <v>0</v>
      </c>
      <c r="F212" s="263">
        <f>'2 уровень'!G337</f>
        <v>1383.3622499999999</v>
      </c>
      <c r="G212" s="263">
        <f>'2 уровень'!H337</f>
        <v>1383.3622499999999</v>
      </c>
      <c r="H212" s="263">
        <f>'2 уровень'!I337</f>
        <v>1383.3622499999999</v>
      </c>
      <c r="I212" s="263">
        <f>'2 уровень'!J337</f>
        <v>345.84056249999998</v>
      </c>
      <c r="J212" s="263">
        <f>'2 уровень'!K337</f>
        <v>345.84056249999998</v>
      </c>
      <c r="K212" s="263">
        <f>'2 уровень'!L337</f>
        <v>345.84056249999998</v>
      </c>
      <c r="L212" s="263">
        <f>'2 уровень'!M337</f>
        <v>345.84056249999998</v>
      </c>
      <c r="M212" s="263">
        <f>'2 уровень'!N337</f>
        <v>345.84056249999998</v>
      </c>
      <c r="N212" s="263">
        <f>'2 уровень'!O337</f>
        <v>807.23255999999992</v>
      </c>
      <c r="O212" s="263">
        <f>'2 уровень'!P337</f>
        <v>768.17291999999998</v>
      </c>
      <c r="P212" s="263">
        <f>'2 уровень'!Q337</f>
        <v>563.51668125000003</v>
      </c>
      <c r="Q212" s="262">
        <f>'2 уровень'!R337</f>
        <v>0</v>
      </c>
      <c r="R212" s="262">
        <f>'2 уровень'!S337</f>
        <v>-563.51668125000003</v>
      </c>
      <c r="S212" s="262">
        <f>'2 уровень'!T337</f>
        <v>0</v>
      </c>
      <c r="T212" s="262">
        <f>'2 уровень'!U337</f>
        <v>0</v>
      </c>
      <c r="U212" s="263">
        <f>'2 уровень'!V337</f>
        <v>0</v>
      </c>
      <c r="V212" s="68"/>
      <c r="X212" s="588"/>
    </row>
    <row r="213" spans="1:197" ht="45" x14ac:dyDescent="0.25">
      <c r="A213" s="75" t="s">
        <v>63</v>
      </c>
      <c r="B213" s="144">
        <f>'2 уровень'!C338</f>
        <v>22</v>
      </c>
      <c r="C213" s="144">
        <f>'2 уровень'!D338</f>
        <v>16</v>
      </c>
      <c r="D213" s="33">
        <f>'2 уровень'!E338</f>
        <v>0</v>
      </c>
      <c r="E213" s="145">
        <f>'2 уровень'!F338</f>
        <v>0</v>
      </c>
      <c r="F213" s="263">
        <f>'2 уровень'!G338</f>
        <v>61.791199999999996</v>
      </c>
      <c r="G213" s="263">
        <f>'2 уровень'!H338</f>
        <v>61.791199999999996</v>
      </c>
      <c r="H213" s="263">
        <f>'2 уровень'!I338</f>
        <v>61.791199999999996</v>
      </c>
      <c r="I213" s="263">
        <f>'2 уровень'!J338</f>
        <v>15.447800000000001</v>
      </c>
      <c r="J213" s="263">
        <f>'2 уровень'!K338</f>
        <v>15.447800000000001</v>
      </c>
      <c r="K213" s="263">
        <f>'2 уровень'!L338</f>
        <v>15.447800000000001</v>
      </c>
      <c r="L213" s="263">
        <f>'2 уровень'!M338</f>
        <v>15.447800000000001</v>
      </c>
      <c r="M213" s="263">
        <f>'2 уровень'!N338</f>
        <v>15.447800000000001</v>
      </c>
      <c r="N213" s="263">
        <f>'2 уровень'!O338</f>
        <v>35.529940000000003</v>
      </c>
      <c r="O213" s="263">
        <f>'2 уровень'!P338</f>
        <v>33.985159999999993</v>
      </c>
      <c r="P213" s="263">
        <f>'2 уровень'!Q338</f>
        <v>24.973943333333331</v>
      </c>
      <c r="Q213" s="262">
        <f>'2 уровень'!R338</f>
        <v>0</v>
      </c>
      <c r="R213" s="262">
        <f>'2 уровень'!S338</f>
        <v>-24.973943333333331</v>
      </c>
      <c r="S213" s="262">
        <f>'2 уровень'!T338</f>
        <v>0</v>
      </c>
      <c r="T213" s="262">
        <f>'2 уровень'!U338</f>
        <v>0</v>
      </c>
      <c r="U213" s="263">
        <f>'2 уровень'!V338</f>
        <v>0</v>
      </c>
      <c r="V213" s="68"/>
      <c r="X213" s="588"/>
    </row>
    <row r="214" spans="1:197" ht="15.75" thickBot="1" x14ac:dyDescent="0.3">
      <c r="A214" s="74" t="s">
        <v>4</v>
      </c>
      <c r="B214" s="144">
        <f>'2 уровень'!C339</f>
        <v>0</v>
      </c>
      <c r="C214" s="144">
        <f>'2 уровень'!D339</f>
        <v>0</v>
      </c>
      <c r="D214" s="33">
        <f>'2 уровень'!E339</f>
        <v>0</v>
      </c>
      <c r="E214" s="145">
        <f>'2 уровень'!F339</f>
        <v>0</v>
      </c>
      <c r="F214" s="263">
        <f>'2 уровень'!G339</f>
        <v>2998.0618999999997</v>
      </c>
      <c r="G214" s="263">
        <f>'2 уровень'!H339</f>
        <v>2998.0618999999997</v>
      </c>
      <c r="H214" s="263">
        <f>'2 уровень'!I339</f>
        <v>2998.0618999999997</v>
      </c>
      <c r="I214" s="263">
        <f>'2 уровень'!J339</f>
        <v>749.51547499999992</v>
      </c>
      <c r="J214" s="263">
        <f>'2 уровень'!K339</f>
        <v>749.51547499999992</v>
      </c>
      <c r="K214" s="263">
        <f>'2 уровень'!L339</f>
        <v>749.51547499999992</v>
      </c>
      <c r="L214" s="263">
        <f>'2 уровень'!M339</f>
        <v>749.51547499999992</v>
      </c>
      <c r="M214" s="263">
        <f>'2 уровень'!N339</f>
        <v>749.51547499999992</v>
      </c>
      <c r="N214" s="263">
        <f>'2 уровень'!O339</f>
        <v>1748.8693999999998</v>
      </c>
      <c r="O214" s="263">
        <f>'2 уровень'!P339</f>
        <v>1664.2541099999999</v>
      </c>
      <c r="P214" s="263">
        <f>'2 уровень'!Q339</f>
        <v>1220.9873408333333</v>
      </c>
      <c r="Q214" s="262">
        <f>'2 уровень'!R339</f>
        <v>46.925629999999998</v>
      </c>
      <c r="R214" s="262">
        <f>'2 уровень'!S339</f>
        <v>-1174.0617108333331</v>
      </c>
      <c r="S214" s="262">
        <f>'2 уровень'!T339</f>
        <v>-2.63916</v>
      </c>
      <c r="T214" s="262">
        <f>'2 уровень'!U339</f>
        <v>44.286470000000001</v>
      </c>
      <c r="U214" s="263">
        <f>'2 уровень'!V339</f>
        <v>3.8432527865500137</v>
      </c>
      <c r="V214" s="68"/>
      <c r="X214" s="588"/>
    </row>
    <row r="215" spans="1:197" s="35" customFormat="1" ht="15" customHeight="1" x14ac:dyDescent="0.25">
      <c r="A215" s="66" t="s">
        <v>30</v>
      </c>
      <c r="B215" s="67"/>
      <c r="C215" s="67"/>
      <c r="D215" s="67"/>
      <c r="E215" s="105"/>
      <c r="F215" s="274"/>
      <c r="G215" s="274"/>
      <c r="H215" s="274"/>
      <c r="I215" s="274"/>
      <c r="J215" s="274"/>
      <c r="K215" s="274"/>
      <c r="L215" s="274"/>
      <c r="M215" s="274"/>
      <c r="N215" s="274"/>
      <c r="O215" s="274"/>
      <c r="P215" s="274"/>
      <c r="Q215" s="274"/>
      <c r="R215" s="274"/>
      <c r="S215" s="274"/>
      <c r="T215" s="274"/>
      <c r="U215" s="274"/>
      <c r="V215" s="68"/>
      <c r="W215" s="244"/>
      <c r="X215" s="588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  <c r="BG215" s="31"/>
      <c r="BH215" s="31"/>
      <c r="BI215" s="31"/>
      <c r="BJ215" s="31"/>
      <c r="BK215" s="31"/>
      <c r="BL215" s="31"/>
      <c r="BM215" s="31"/>
      <c r="BN215" s="31"/>
      <c r="BO215" s="31"/>
      <c r="BP215" s="31"/>
      <c r="BQ215" s="31"/>
      <c r="BR215" s="31"/>
      <c r="BS215" s="31"/>
      <c r="BT215" s="31"/>
      <c r="BU215" s="31"/>
      <c r="BV215" s="31"/>
      <c r="BW215" s="31"/>
      <c r="BX215" s="31"/>
      <c r="BY215" s="31"/>
      <c r="BZ215" s="31"/>
      <c r="CA215" s="31"/>
      <c r="CB215" s="31"/>
      <c r="CC215" s="31"/>
      <c r="CD215" s="31"/>
      <c r="CE215" s="31"/>
      <c r="CF215" s="31"/>
      <c r="CG215" s="31"/>
      <c r="CH215" s="31"/>
      <c r="CI215" s="31"/>
      <c r="CJ215" s="31"/>
      <c r="CK215" s="31"/>
      <c r="CL215" s="31"/>
      <c r="CM215" s="31"/>
      <c r="CN215" s="31"/>
      <c r="CO215" s="31"/>
      <c r="CP215" s="31"/>
      <c r="CQ215" s="31"/>
      <c r="CR215" s="31"/>
      <c r="CS215" s="31"/>
      <c r="CT215" s="31"/>
      <c r="CU215" s="31"/>
      <c r="CV215" s="31"/>
      <c r="CW215" s="31"/>
      <c r="CX215" s="31"/>
      <c r="CY215" s="31"/>
      <c r="CZ215" s="31"/>
      <c r="DA215" s="31"/>
      <c r="DB215" s="31"/>
      <c r="DC215" s="31"/>
      <c r="DD215" s="31"/>
      <c r="DE215" s="31"/>
      <c r="DF215" s="31"/>
      <c r="DG215" s="31"/>
      <c r="DH215" s="31"/>
      <c r="DI215" s="31"/>
      <c r="DJ215" s="31"/>
      <c r="DK215" s="31"/>
      <c r="DL215" s="31"/>
      <c r="DM215" s="31"/>
      <c r="DN215" s="31"/>
      <c r="DO215" s="31"/>
      <c r="DP215" s="31"/>
      <c r="DQ215" s="31"/>
      <c r="DR215" s="31"/>
      <c r="DS215" s="31"/>
      <c r="DT215" s="31"/>
      <c r="DU215" s="31"/>
      <c r="DV215" s="31"/>
      <c r="DW215" s="31"/>
      <c r="DX215" s="31"/>
      <c r="DY215" s="31"/>
      <c r="DZ215" s="31"/>
      <c r="EA215" s="31"/>
      <c r="EB215" s="31"/>
      <c r="EC215" s="31"/>
      <c r="ED215" s="31"/>
      <c r="EE215" s="31"/>
      <c r="EF215" s="31"/>
      <c r="EG215" s="31"/>
      <c r="EH215" s="31"/>
      <c r="EI215" s="31"/>
      <c r="EJ215" s="31"/>
      <c r="EK215" s="31"/>
      <c r="EL215" s="31"/>
      <c r="EM215" s="31"/>
      <c r="EN215" s="31"/>
      <c r="EO215" s="31"/>
      <c r="EP215" s="31"/>
      <c r="EQ215" s="31"/>
      <c r="ER215" s="31"/>
      <c r="ES215" s="31"/>
      <c r="ET215" s="31"/>
      <c r="EU215" s="31"/>
      <c r="EV215" s="31"/>
      <c r="EW215" s="31"/>
      <c r="EX215" s="31"/>
      <c r="EY215" s="31"/>
      <c r="EZ215" s="31"/>
      <c r="FA215" s="31"/>
      <c r="FB215" s="31"/>
      <c r="FC215" s="31"/>
      <c r="FD215" s="31"/>
      <c r="FE215" s="31"/>
      <c r="FF215" s="31"/>
      <c r="FG215" s="31"/>
      <c r="FH215" s="31"/>
      <c r="FI215" s="31"/>
      <c r="FJ215" s="31"/>
      <c r="FK215" s="31"/>
      <c r="FL215" s="31"/>
      <c r="FM215" s="31"/>
      <c r="FN215" s="31"/>
      <c r="FO215" s="31"/>
      <c r="FP215" s="31"/>
      <c r="FQ215" s="31"/>
      <c r="FR215" s="31"/>
      <c r="FS215" s="31"/>
      <c r="FT215" s="31"/>
      <c r="FU215" s="31"/>
      <c r="FV215" s="31"/>
      <c r="FW215" s="31"/>
      <c r="FX215" s="31"/>
      <c r="FY215" s="31"/>
      <c r="FZ215" s="31"/>
      <c r="GA215" s="31"/>
      <c r="GB215" s="31"/>
      <c r="GC215" s="31"/>
      <c r="GD215" s="31"/>
      <c r="GE215" s="31"/>
      <c r="GF215" s="31"/>
      <c r="GG215" s="31"/>
      <c r="GH215" s="31"/>
      <c r="GI215" s="31"/>
      <c r="GJ215" s="31"/>
      <c r="GK215" s="31"/>
      <c r="GL215" s="31"/>
      <c r="GM215" s="31"/>
      <c r="GN215" s="31"/>
      <c r="GO215" s="31"/>
    </row>
    <row r="216" spans="1:197" ht="30" x14ac:dyDescent="0.25">
      <c r="A216" s="207" t="s">
        <v>74</v>
      </c>
      <c r="B216" s="205">
        <f>'1 уровень'!D344</f>
        <v>10568</v>
      </c>
      <c r="C216" s="205">
        <f>'1 уровень'!E344</f>
        <v>7550</v>
      </c>
      <c r="D216" s="205">
        <f>'1 уровень'!F344</f>
        <v>7941</v>
      </c>
      <c r="E216" s="206">
        <f>'1 уровень'!G344</f>
        <v>105.17880794701986</v>
      </c>
      <c r="F216" s="261">
        <f>'1 уровень'!H344</f>
        <v>50552.158370000005</v>
      </c>
      <c r="G216" s="261">
        <f>'1 уровень'!I344</f>
        <v>50552.158370000005</v>
      </c>
      <c r="H216" s="261">
        <f>'1 уровень'!J344</f>
        <v>50552.158370000005</v>
      </c>
      <c r="I216" s="261">
        <f>'1 уровень'!K344</f>
        <v>12638.039592500001</v>
      </c>
      <c r="J216" s="261">
        <f>'1 уровень'!L344</f>
        <v>12638.039592500001</v>
      </c>
      <c r="K216" s="261">
        <f>'1 уровень'!M344</f>
        <v>12638.039592500001</v>
      </c>
      <c r="L216" s="261">
        <f>'1 уровень'!N344</f>
        <v>12638.039592500001</v>
      </c>
      <c r="M216" s="261">
        <f>'1 уровень'!O344</f>
        <v>12638.039592500001</v>
      </c>
      <c r="N216" s="261">
        <f>'1 уровень'!P344</f>
        <v>29488.759043333332</v>
      </c>
      <c r="O216" s="261">
        <f>'1 уровень'!Q344</f>
        <v>28119.087773333333</v>
      </c>
      <c r="P216" s="261">
        <f>'1 уровень'!R344</f>
        <v>20606.84222791667</v>
      </c>
      <c r="Q216" s="261">
        <f>'1 уровень'!S344</f>
        <v>20746.609160000004</v>
      </c>
      <c r="R216" s="261">
        <f>'1 уровень'!T344</f>
        <v>139.76693208333762</v>
      </c>
      <c r="S216" s="261">
        <f>'1 уровень'!U344</f>
        <v>-153.63414</v>
      </c>
      <c r="T216" s="261">
        <f>'1 уровень'!V344</f>
        <v>20592.975020000005</v>
      </c>
      <c r="U216" s="261">
        <f>'1 уровень'!W344</f>
        <v>100.6782549724867</v>
      </c>
      <c r="V216" s="68"/>
      <c r="X216" s="588"/>
    </row>
    <row r="217" spans="1:197" ht="30" x14ac:dyDescent="0.25">
      <c r="A217" s="75" t="s">
        <v>43</v>
      </c>
      <c r="B217" s="33">
        <f>'1 уровень'!D345</f>
        <v>7945</v>
      </c>
      <c r="C217" s="33">
        <f>'1 уровень'!E345</f>
        <v>5675</v>
      </c>
      <c r="D217" s="33">
        <f>'1 уровень'!F345</f>
        <v>5823</v>
      </c>
      <c r="E217" s="100">
        <f>'1 уровень'!G345</f>
        <v>102.6079295154185</v>
      </c>
      <c r="F217" s="262">
        <f>'1 уровень'!H345</f>
        <v>40887.847999999998</v>
      </c>
      <c r="G217" s="262">
        <f>'1 уровень'!I345</f>
        <v>40887.847999999998</v>
      </c>
      <c r="H217" s="262">
        <f>'1 уровень'!J345</f>
        <v>40887.847999999998</v>
      </c>
      <c r="I217" s="262">
        <f>'1 уровень'!K345</f>
        <v>10221.962</v>
      </c>
      <c r="J217" s="262">
        <f>'1 уровень'!L345</f>
        <v>10221.962</v>
      </c>
      <c r="K217" s="262">
        <f>'1 уровень'!M345</f>
        <v>10221.962</v>
      </c>
      <c r="L217" s="262">
        <f>'1 уровень'!N345</f>
        <v>10221.962</v>
      </c>
      <c r="M217" s="262">
        <f>'1 уровень'!O345</f>
        <v>10221.962</v>
      </c>
      <c r="N217" s="262">
        <f>'1 уровень'!P345</f>
        <v>23852.04570333333</v>
      </c>
      <c r="O217" s="262">
        <f>'1 уровень'!Q345</f>
        <v>22744.669783333331</v>
      </c>
      <c r="P217" s="262">
        <f>'1 уровень'!R345</f>
        <v>16667.878545</v>
      </c>
      <c r="Q217" s="262">
        <f>'1 уровень'!S345</f>
        <v>16530.06626</v>
      </c>
      <c r="R217" s="262">
        <f>'1 уровень'!T345</f>
        <v>-137.81228499999816</v>
      </c>
      <c r="S217" s="262">
        <f>'1 уровень'!U345</f>
        <v>-104.15119000000001</v>
      </c>
      <c r="T217" s="262">
        <f>'1 уровень'!V345</f>
        <v>16425.915069999999</v>
      </c>
      <c r="U217" s="262">
        <f>'1 уровень'!W345</f>
        <v>99.17318640984854</v>
      </c>
      <c r="V217" s="68"/>
      <c r="X217" s="588"/>
    </row>
    <row r="218" spans="1:197" ht="30" x14ac:dyDescent="0.25">
      <c r="A218" s="75" t="s">
        <v>44</v>
      </c>
      <c r="B218" s="33">
        <f>'1 уровень'!D346</f>
        <v>2384</v>
      </c>
      <c r="C218" s="33">
        <f>'1 уровень'!E346</f>
        <v>1703</v>
      </c>
      <c r="D218" s="33">
        <f>'1 уровень'!F346</f>
        <v>1947</v>
      </c>
      <c r="E218" s="100">
        <f>'1 уровень'!G346</f>
        <v>114.32765707574868</v>
      </c>
      <c r="F218" s="262">
        <f>'1 уровень'!H346</f>
        <v>6908.1012000000001</v>
      </c>
      <c r="G218" s="262">
        <f>'1 уровень'!I346</f>
        <v>6908.1012000000001</v>
      </c>
      <c r="H218" s="262">
        <f>'1 уровень'!J346</f>
        <v>6908.1012000000001</v>
      </c>
      <c r="I218" s="262">
        <f>'1 уровень'!K346</f>
        <v>1727.0253</v>
      </c>
      <c r="J218" s="262">
        <f>'1 уровень'!L346</f>
        <v>1727.0253</v>
      </c>
      <c r="K218" s="262">
        <f>'1 уровень'!M346</f>
        <v>1727.0253</v>
      </c>
      <c r="L218" s="262">
        <f>'1 уровень'!N346</f>
        <v>1727.0253</v>
      </c>
      <c r="M218" s="262">
        <f>'1 уровень'!O346</f>
        <v>1727.0253</v>
      </c>
      <c r="N218" s="262">
        <f>'1 уровень'!P346</f>
        <v>4030.5308400000004</v>
      </c>
      <c r="O218" s="262">
        <f>'1 уровень'!Q346</f>
        <v>3838.9075199999997</v>
      </c>
      <c r="P218" s="262">
        <f>'1 уровень'!R346</f>
        <v>2814.9036300000007</v>
      </c>
      <c r="Q218" s="262">
        <f>'1 уровень'!S346</f>
        <v>3119.8434900000029</v>
      </c>
      <c r="R218" s="262">
        <f>'1 уровень'!T346</f>
        <v>304.93986000000217</v>
      </c>
      <c r="S218" s="262">
        <f>'1 уровень'!U346</f>
        <v>-37.999309999999994</v>
      </c>
      <c r="T218" s="262">
        <f>'1 уровень'!V346</f>
        <v>3081.8441800000028</v>
      </c>
      <c r="U218" s="262">
        <f>'1 уровень'!W346</f>
        <v>110.83304795056171</v>
      </c>
      <c r="V218" s="68"/>
      <c r="X218" s="588"/>
    </row>
    <row r="219" spans="1:197" ht="30" x14ac:dyDescent="0.25">
      <c r="A219" s="75" t="s">
        <v>64</v>
      </c>
      <c r="B219" s="33">
        <f>'1 уровень'!D347</f>
        <v>26</v>
      </c>
      <c r="C219" s="33">
        <f>'1 уровень'!E347</f>
        <v>19</v>
      </c>
      <c r="D219" s="33">
        <f>'1 уровень'!F347</f>
        <v>43</v>
      </c>
      <c r="E219" s="100">
        <f>'1 уровень'!G347</f>
        <v>226.31578947368419</v>
      </c>
      <c r="F219" s="262">
        <f>'1 уровень'!H347</f>
        <v>301.96231</v>
      </c>
      <c r="G219" s="262">
        <f>'1 уровень'!I347</f>
        <v>301.96231</v>
      </c>
      <c r="H219" s="262">
        <f>'1 уровень'!J347</f>
        <v>301.96231</v>
      </c>
      <c r="I219" s="262">
        <f>'1 уровень'!K347</f>
        <v>75.490577500000001</v>
      </c>
      <c r="J219" s="262">
        <f>'1 уровень'!L347</f>
        <v>75.490577500000001</v>
      </c>
      <c r="K219" s="262">
        <f>'1 уровень'!M347</f>
        <v>75.490577500000001</v>
      </c>
      <c r="L219" s="262">
        <f>'1 уровень'!N347</f>
        <v>75.490577500000001</v>
      </c>
      <c r="M219" s="262">
        <f>'1 уровень'!O347</f>
        <v>75.490577500000001</v>
      </c>
      <c r="N219" s="262">
        <f>'1 уровень'!P347</f>
        <v>173.46770999999998</v>
      </c>
      <c r="O219" s="262">
        <f>'1 уровень'!Q347</f>
        <v>167.04297999999997</v>
      </c>
      <c r="P219" s="262">
        <f>'1 уровень'!R347</f>
        <v>122.33756708333333</v>
      </c>
      <c r="Q219" s="262">
        <f>'1 уровень'!S347</f>
        <v>276.26338999999996</v>
      </c>
      <c r="R219" s="262">
        <f>'1 уровень'!T347</f>
        <v>153.92582291666662</v>
      </c>
      <c r="S219" s="262">
        <f>'1 уровень'!U347</f>
        <v>-1.09368</v>
      </c>
      <c r="T219" s="262">
        <f>'1 уровень'!V347</f>
        <v>275.16970999999995</v>
      </c>
      <c r="U219" s="262">
        <f>'1 уровень'!W347</f>
        <v>225.82056892778991</v>
      </c>
      <c r="V219" s="68"/>
      <c r="X219" s="588"/>
    </row>
    <row r="220" spans="1:197" ht="30" x14ac:dyDescent="0.25">
      <c r="A220" s="75" t="s">
        <v>65</v>
      </c>
      <c r="B220" s="33">
        <f>'1 уровень'!D348</f>
        <v>213</v>
      </c>
      <c r="C220" s="33">
        <f>'1 уровень'!E348</f>
        <v>153</v>
      </c>
      <c r="D220" s="33">
        <f>'1 уровень'!F348</f>
        <v>128</v>
      </c>
      <c r="E220" s="100">
        <f>'1 уровень'!G348</f>
        <v>83.66013071895425</v>
      </c>
      <c r="F220" s="262">
        <f>'1 уровень'!H348</f>
        <v>2454.2468599999997</v>
      </c>
      <c r="G220" s="262">
        <f>'1 уровень'!I348</f>
        <v>2454.2468599999997</v>
      </c>
      <c r="H220" s="262">
        <f>'1 уровень'!J348</f>
        <v>2454.2468599999997</v>
      </c>
      <c r="I220" s="262">
        <f>'1 уровень'!K348</f>
        <v>613.56171499999982</v>
      </c>
      <c r="J220" s="262">
        <f>'1 уровень'!L348</f>
        <v>613.56171499999982</v>
      </c>
      <c r="K220" s="262">
        <f>'1 уровень'!M348</f>
        <v>613.56171499999982</v>
      </c>
      <c r="L220" s="262">
        <f>'1 уровень'!N348</f>
        <v>613.56171499999982</v>
      </c>
      <c r="M220" s="262">
        <f>'1 уровень'!O348</f>
        <v>613.56171499999982</v>
      </c>
      <c r="N220" s="262">
        <f>'1 уровень'!P348</f>
        <v>1432.71479</v>
      </c>
      <c r="O220" s="262">
        <f>'1 уровень'!Q348</f>
        <v>1368.46749</v>
      </c>
      <c r="P220" s="262">
        <f>'1 уровень'!R348</f>
        <v>1001.7224858333331</v>
      </c>
      <c r="Q220" s="262">
        <f>'1 уровень'!S348</f>
        <v>820.43601999999998</v>
      </c>
      <c r="R220" s="262">
        <f>'1 уровень'!T348</f>
        <v>-181.28646583333304</v>
      </c>
      <c r="S220" s="262">
        <f>'1 уровень'!U348</f>
        <v>-10.38996</v>
      </c>
      <c r="T220" s="262">
        <f>'1 уровень'!V348</f>
        <v>810.0460599999999</v>
      </c>
      <c r="U220" s="262">
        <f>'1 уровень'!W348</f>
        <v>81.902526059148926</v>
      </c>
      <c r="V220" s="68"/>
      <c r="X220" s="588"/>
    </row>
    <row r="221" spans="1:197" ht="30" x14ac:dyDescent="0.25">
      <c r="A221" s="207" t="s">
        <v>66</v>
      </c>
      <c r="B221" s="205">
        <f>'1 уровень'!D349</f>
        <v>16667</v>
      </c>
      <c r="C221" s="205">
        <f>'1 уровень'!E349</f>
        <v>11904</v>
      </c>
      <c r="D221" s="205">
        <f>'1 уровень'!F349</f>
        <v>13073</v>
      </c>
      <c r="E221" s="206">
        <f>'1 уровень'!G349</f>
        <v>109.82022849462365</v>
      </c>
      <c r="F221" s="261">
        <f>'1 уровень'!H349</f>
        <v>61027.826000000001</v>
      </c>
      <c r="G221" s="261">
        <f>'1 уровень'!I349</f>
        <v>61027.826000000001</v>
      </c>
      <c r="H221" s="261">
        <f>'1 уровень'!J349</f>
        <v>61027.826000000001</v>
      </c>
      <c r="I221" s="261">
        <f>'1 уровень'!K349</f>
        <v>15256.9565</v>
      </c>
      <c r="J221" s="261">
        <f>'1 уровень'!L349</f>
        <v>15256.9565</v>
      </c>
      <c r="K221" s="261">
        <f>'1 уровень'!M349</f>
        <v>15256.9565</v>
      </c>
      <c r="L221" s="261">
        <f>'1 уровень'!N349</f>
        <v>15256.9565</v>
      </c>
      <c r="M221" s="261">
        <f>'1 уровень'!O349</f>
        <v>15256.9565</v>
      </c>
      <c r="N221" s="261">
        <f>'1 уровень'!P349</f>
        <v>35599.565146666675</v>
      </c>
      <c r="O221" s="261">
        <f>'1 уровень'!Q349</f>
        <v>33939.406186666674</v>
      </c>
      <c r="P221" s="261">
        <f>'1 уровень'!R349</f>
        <v>24874.874503333333</v>
      </c>
      <c r="Q221" s="261">
        <f>'1 уровень'!S349</f>
        <v>25849.745870000002</v>
      </c>
      <c r="R221" s="261">
        <f>'1 уровень'!T349</f>
        <v>974.87136666666788</v>
      </c>
      <c r="S221" s="261">
        <f>'1 уровень'!U349</f>
        <v>-48.848769999999995</v>
      </c>
      <c r="T221" s="261">
        <f>'1 уровень'!V349</f>
        <v>25800.897100000002</v>
      </c>
      <c r="U221" s="261">
        <f>'1 уровень'!W349</f>
        <v>103.91910064324559</v>
      </c>
      <c r="V221" s="68"/>
      <c r="X221" s="588"/>
    </row>
    <row r="222" spans="1:197" ht="30" x14ac:dyDescent="0.25">
      <c r="A222" s="75" t="s">
        <v>62</v>
      </c>
      <c r="B222" s="33">
        <f>'1 уровень'!D350</f>
        <v>2806</v>
      </c>
      <c r="C222" s="33">
        <f>'1 уровень'!E350</f>
        <v>2004</v>
      </c>
      <c r="D222" s="33">
        <f>'1 уровень'!F350</f>
        <v>3638</v>
      </c>
      <c r="E222" s="100">
        <f>'1 уровень'!G350</f>
        <v>181.53692614770458</v>
      </c>
      <c r="F222" s="262">
        <f>'1 уровень'!H350</f>
        <v>6110.5</v>
      </c>
      <c r="G222" s="262">
        <f>'1 уровень'!I350</f>
        <v>6110.5</v>
      </c>
      <c r="H222" s="262">
        <f>'1 уровень'!J350</f>
        <v>6110.5</v>
      </c>
      <c r="I222" s="262">
        <f>'1 уровень'!K350</f>
        <v>1527.625</v>
      </c>
      <c r="J222" s="262">
        <f>'1 уровень'!L350</f>
        <v>1527.625</v>
      </c>
      <c r="K222" s="262">
        <f>'1 уровень'!M350</f>
        <v>1527.625</v>
      </c>
      <c r="L222" s="262">
        <f>'1 уровень'!N350</f>
        <v>1527.625</v>
      </c>
      <c r="M222" s="262">
        <f>'1 уровень'!O350</f>
        <v>1527.625</v>
      </c>
      <c r="N222" s="262">
        <f>'1 уровень'!P350</f>
        <v>3565.2933000000003</v>
      </c>
      <c r="O222" s="262">
        <f>'1 уровень'!Q350</f>
        <v>3395.8933000000002</v>
      </c>
      <c r="P222" s="262">
        <f>'1 уровень'!R350</f>
        <v>2489.9924833333334</v>
      </c>
      <c r="Q222" s="262">
        <f>'1 уровень'!S350</f>
        <v>4229.3699600000018</v>
      </c>
      <c r="R222" s="262">
        <f>'1 уровень'!T350</f>
        <v>1739.3774766666684</v>
      </c>
      <c r="S222" s="262">
        <f>'1 уровень'!U350</f>
        <v>0</v>
      </c>
      <c r="T222" s="262">
        <f>'1 уровень'!V350</f>
        <v>4229.3699600000018</v>
      </c>
      <c r="U222" s="262">
        <f>'1 уровень'!W350</f>
        <v>169.85472800858327</v>
      </c>
      <c r="V222" s="68"/>
      <c r="X222" s="588"/>
    </row>
    <row r="223" spans="1:197" ht="45" x14ac:dyDescent="0.25">
      <c r="A223" s="75" t="s">
        <v>89</v>
      </c>
      <c r="B223" s="33">
        <f>'1 уровень'!D351</f>
        <v>0</v>
      </c>
      <c r="C223" s="33">
        <f>'1 уровень'!E351</f>
        <v>0</v>
      </c>
      <c r="D223" s="33">
        <f>'1 уровень'!F351</f>
        <v>0</v>
      </c>
      <c r="E223" s="100">
        <f>'1 уровень'!G351</f>
        <v>0</v>
      </c>
      <c r="F223" s="262">
        <f>'1 уровень'!H351</f>
        <v>0</v>
      </c>
      <c r="G223" s="262">
        <f>'1 уровень'!I351</f>
        <v>0</v>
      </c>
      <c r="H223" s="262">
        <f>'1 уровень'!J351</f>
        <v>0</v>
      </c>
      <c r="I223" s="262">
        <f>'1 уровень'!K351</f>
        <v>0</v>
      </c>
      <c r="J223" s="262">
        <f>'1 уровень'!L351</f>
        <v>0</v>
      </c>
      <c r="K223" s="262">
        <f>'1 уровень'!M351</f>
        <v>0</v>
      </c>
      <c r="L223" s="262">
        <f>'1 уровень'!N351</f>
        <v>0</v>
      </c>
      <c r="M223" s="262">
        <f>'1 уровень'!O351</f>
        <v>0</v>
      </c>
      <c r="N223" s="262">
        <f>'1 уровень'!P351</f>
        <v>0</v>
      </c>
      <c r="O223" s="262">
        <f>'1 уровень'!Q351</f>
        <v>0</v>
      </c>
      <c r="P223" s="262">
        <f>'1 уровень'!R351</f>
        <v>0</v>
      </c>
      <c r="Q223" s="262">
        <f>'1 уровень'!S351</f>
        <v>0</v>
      </c>
      <c r="R223" s="262">
        <f>'1 уровень'!T351</f>
        <v>0</v>
      </c>
      <c r="S223" s="262">
        <f>'1 уровень'!U351</f>
        <v>0</v>
      </c>
      <c r="T223" s="262">
        <f>'1 уровень'!V351</f>
        <v>0</v>
      </c>
      <c r="U223" s="262">
        <f>'1 уровень'!W351</f>
        <v>0</v>
      </c>
      <c r="V223" s="68"/>
      <c r="X223" s="588"/>
    </row>
    <row r="224" spans="1:197" ht="60" x14ac:dyDescent="0.25">
      <c r="A224" s="75" t="s">
        <v>45</v>
      </c>
      <c r="B224" s="33">
        <f>'1 уровень'!D352</f>
        <v>9056</v>
      </c>
      <c r="C224" s="33">
        <f>'1 уровень'!E352</f>
        <v>6468</v>
      </c>
      <c r="D224" s="33">
        <f>'1 уровень'!F352</f>
        <v>6366</v>
      </c>
      <c r="E224" s="100">
        <f>'1 уровень'!G352</f>
        <v>98.423005565862709</v>
      </c>
      <c r="F224" s="262">
        <f>'1 уровень'!H352</f>
        <v>43615.582000000002</v>
      </c>
      <c r="G224" s="262">
        <f>'1 уровень'!I352</f>
        <v>43615.582000000002</v>
      </c>
      <c r="H224" s="262">
        <f>'1 уровень'!J352</f>
        <v>43615.582000000002</v>
      </c>
      <c r="I224" s="262">
        <f>'1 уровень'!K352</f>
        <v>10903.895500000001</v>
      </c>
      <c r="J224" s="262">
        <f>'1 уровень'!L352</f>
        <v>10903.895500000001</v>
      </c>
      <c r="K224" s="262">
        <f>'1 уровень'!M352</f>
        <v>10903.895500000001</v>
      </c>
      <c r="L224" s="262">
        <f>'1 уровень'!N352</f>
        <v>10903.895500000001</v>
      </c>
      <c r="M224" s="262">
        <f>'1 уровень'!O352</f>
        <v>10903.895500000001</v>
      </c>
      <c r="N224" s="262">
        <f>'1 уровень'!P352</f>
        <v>25441.37008666667</v>
      </c>
      <c r="O224" s="262">
        <f>'1 уровень'!Q352</f>
        <v>24265.492086666673</v>
      </c>
      <c r="P224" s="262">
        <f>'1 уровень'!R352</f>
        <v>17780.673460000002</v>
      </c>
      <c r="Q224" s="262">
        <f>'1 уровень'!S352</f>
        <v>17908.490470000001</v>
      </c>
      <c r="R224" s="262">
        <f>'1 уровень'!T352</f>
        <v>127.81700999999885</v>
      </c>
      <c r="S224" s="262">
        <f>'1 уровень'!U352</f>
        <v>-48.848769999999995</v>
      </c>
      <c r="T224" s="262">
        <f>'1 уровень'!V352</f>
        <v>17859.6417</v>
      </c>
      <c r="U224" s="262">
        <f>'1 уровень'!W352</f>
        <v>100.71885359284923</v>
      </c>
      <c r="V224" s="68"/>
      <c r="X224" s="588"/>
    </row>
    <row r="225" spans="1:197" ht="45" x14ac:dyDescent="0.25">
      <c r="A225" s="75" t="s">
        <v>63</v>
      </c>
      <c r="B225" s="33">
        <f>'1 уровень'!D353</f>
        <v>4805</v>
      </c>
      <c r="C225" s="33">
        <f>'1 уровень'!E353</f>
        <v>3432</v>
      </c>
      <c r="D225" s="33">
        <f>'1 уровень'!F353</f>
        <v>3069</v>
      </c>
      <c r="E225" s="100">
        <f>'1 уровень'!G353</f>
        <v>89.423076923076934</v>
      </c>
      <c r="F225" s="262">
        <f>'1 уровень'!H353</f>
        <v>11301.744000000001</v>
      </c>
      <c r="G225" s="262">
        <f>'1 уровень'!I353</f>
        <v>11301.744000000001</v>
      </c>
      <c r="H225" s="262">
        <f>'1 уровень'!J353</f>
        <v>11301.744000000001</v>
      </c>
      <c r="I225" s="262">
        <f>'1 уровень'!K353</f>
        <v>2825.4360000000001</v>
      </c>
      <c r="J225" s="262">
        <f>'1 уровень'!L353</f>
        <v>2825.4360000000001</v>
      </c>
      <c r="K225" s="262">
        <f>'1 уровень'!M353</f>
        <v>2825.4360000000001</v>
      </c>
      <c r="L225" s="262">
        <f>'1 уровень'!N353</f>
        <v>2825.4360000000001</v>
      </c>
      <c r="M225" s="262">
        <f>'1 уровень'!O353</f>
        <v>2825.4360000000001</v>
      </c>
      <c r="N225" s="262">
        <f>'1 уровень'!P353</f>
        <v>6592.9017600000006</v>
      </c>
      <c r="O225" s="262">
        <f>'1 уровень'!Q353</f>
        <v>6278.0207999999993</v>
      </c>
      <c r="P225" s="262">
        <f>'1 уровень'!R353</f>
        <v>4604.2085599999991</v>
      </c>
      <c r="Q225" s="262">
        <f>'1 уровень'!S353</f>
        <v>3711.88544</v>
      </c>
      <c r="R225" s="262">
        <f>'1 уровень'!T353</f>
        <v>-892.32311999999934</v>
      </c>
      <c r="S225" s="262">
        <f>'1 уровень'!U353</f>
        <v>0</v>
      </c>
      <c r="T225" s="262">
        <f>'1 уровень'!V353</f>
        <v>3711.88544</v>
      </c>
      <c r="U225" s="262">
        <f>'1 уровень'!W353</f>
        <v>80.619402697083743</v>
      </c>
      <c r="V225" s="68"/>
      <c r="X225" s="588"/>
    </row>
    <row r="226" spans="1:197" ht="15.75" thickBot="1" x14ac:dyDescent="0.3">
      <c r="A226" s="229" t="s">
        <v>59</v>
      </c>
      <c r="B226" s="208">
        <f>'1 уровень'!D354</f>
        <v>0</v>
      </c>
      <c r="C226" s="208">
        <f>'1 уровень'!E354</f>
        <v>0</v>
      </c>
      <c r="D226" s="208">
        <f>'1 уровень'!F354</f>
        <v>0</v>
      </c>
      <c r="E226" s="209">
        <f>'1 уровень'!G354</f>
        <v>0</v>
      </c>
      <c r="F226" s="264">
        <f>'1 уровень'!H354</f>
        <v>111579.98437000001</v>
      </c>
      <c r="G226" s="264">
        <f>'1 уровень'!I354</f>
        <v>111579.98437000001</v>
      </c>
      <c r="H226" s="264">
        <f>'1 уровень'!J354</f>
        <v>111579.98437000001</v>
      </c>
      <c r="I226" s="264">
        <f>'1 уровень'!K354</f>
        <v>27894.996092500001</v>
      </c>
      <c r="J226" s="264">
        <f>'1 уровень'!L354</f>
        <v>27894.996092500001</v>
      </c>
      <c r="K226" s="264">
        <f>'1 уровень'!M354</f>
        <v>27894.996092500001</v>
      </c>
      <c r="L226" s="264">
        <f>'1 уровень'!N354</f>
        <v>27894.996092500001</v>
      </c>
      <c r="M226" s="264">
        <f>'1 уровень'!O354</f>
        <v>27894.996092500001</v>
      </c>
      <c r="N226" s="264">
        <f>'1 уровень'!P354</f>
        <v>65088.324190000007</v>
      </c>
      <c r="O226" s="264">
        <f>'1 уровень'!Q354</f>
        <v>62058.493960000007</v>
      </c>
      <c r="P226" s="264">
        <f>'1 уровень'!R354</f>
        <v>45481.716731250002</v>
      </c>
      <c r="Q226" s="264">
        <f>'1 уровень'!S354</f>
        <v>46596.355030000006</v>
      </c>
      <c r="R226" s="264">
        <f>'1 уровень'!T354</f>
        <v>1114.6382987500056</v>
      </c>
      <c r="S226" s="264">
        <f>'1 уровень'!U354</f>
        <v>-202.48291</v>
      </c>
      <c r="T226" s="264">
        <f>'1 уровень'!V354</f>
        <v>46393.872120000007</v>
      </c>
      <c r="U226" s="264">
        <f>'1 уровень'!W354</f>
        <v>102.45073928351553</v>
      </c>
      <c r="V226" s="68"/>
      <c r="X226" s="588"/>
    </row>
    <row r="227" spans="1:197" s="31" customFormat="1" ht="27.75" customHeight="1" thickBot="1" x14ac:dyDescent="0.3">
      <c r="A227" s="239" t="s">
        <v>31</v>
      </c>
      <c r="B227" s="238"/>
      <c r="C227" s="238"/>
      <c r="D227" s="238"/>
      <c r="E227" s="238"/>
      <c r="F227" s="275">
        <f>SUM(F18,F31,F43,F55,F67,F79,F91,F103,F115,F130,F142,F154,F166,F178,F190,F202,F214,F226)</f>
        <v>1813887.6844800001</v>
      </c>
      <c r="G227" s="275">
        <f>SUM(G18,G31,G43,G55,G67,G79,G91,G103,G115,G130,G142,G154,G166,G178,G190,G202,G214,G226)</f>
        <v>1813887.6844800001</v>
      </c>
      <c r="H227" s="275">
        <f>SUM(H18,H31,H43,H55,H67,H79,H91,H103,H115,H130,H142,H154,H166,H178,H190,H202,H214,H226)</f>
        <v>1813887.6844800001</v>
      </c>
      <c r="I227" s="275">
        <f t="shared" ref="I227:N227" si="0">SUM(I18,I31,I43,I55,I67,I79,I91,I103,I115,I130,I142,I154,I166,I178,I190,I202,I214,I226)</f>
        <v>453471.92112000001</v>
      </c>
      <c r="J227" s="275">
        <f t="shared" si="0"/>
        <v>453471.92112000001</v>
      </c>
      <c r="K227" s="275">
        <f t="shared" si="0"/>
        <v>453471.92112000001</v>
      </c>
      <c r="L227" s="275">
        <f t="shared" si="0"/>
        <v>453471.92112000001</v>
      </c>
      <c r="M227" s="275">
        <f t="shared" si="0"/>
        <v>453471.92112000001</v>
      </c>
      <c r="N227" s="275">
        <f t="shared" si="0"/>
        <v>1058101.1492766666</v>
      </c>
      <c r="O227" s="275">
        <f t="shared" ref="O227" si="1">SUM(O18,O31,O43,O55,O67,O79,O91,O103,O115,O130,O142,O154,O166,O178,O190,O202,O214,O226)</f>
        <v>1007793.3014766666</v>
      </c>
      <c r="P227" s="275">
        <f t="shared" ref="P227:T227" si="2">SUM(P18,P31,P43,P55,P67,P79,P91,P103,P115,P130,P142,P154,P166,P178,P190,P202,P214,P226)</f>
        <v>739017.25259833329</v>
      </c>
      <c r="Q227" s="275">
        <f t="shared" si="2"/>
        <v>654873.58310000005</v>
      </c>
      <c r="R227" s="275">
        <f t="shared" si="2"/>
        <v>-83821.36052708335</v>
      </c>
      <c r="S227" s="275">
        <f t="shared" si="2"/>
        <v>-2854.2579800000003</v>
      </c>
      <c r="T227" s="275">
        <f t="shared" si="2"/>
        <v>652042.60071999999</v>
      </c>
      <c r="U227" s="275">
        <f>Q227/P227*100</f>
        <v>88.614112971992199</v>
      </c>
      <c r="V227" s="641"/>
      <c r="W227" s="642"/>
      <c r="X227" s="588"/>
      <c r="Y227" s="30"/>
      <c r="Z227" s="30"/>
      <c r="AA227" s="30"/>
      <c r="AB227" s="30"/>
      <c r="AC227" s="30"/>
      <c r="AD227" s="30"/>
      <c r="AE227" s="30"/>
      <c r="AF227" s="30"/>
      <c r="AG227" s="30"/>
      <c r="AH227" s="30"/>
      <c r="AI227" s="30"/>
      <c r="AJ227" s="30"/>
      <c r="AK227" s="30"/>
      <c r="AL227" s="30"/>
      <c r="AM227" s="30"/>
      <c r="AN227" s="30"/>
      <c r="AO227" s="30"/>
      <c r="AP227" s="30"/>
      <c r="AQ227" s="30"/>
      <c r="AR227" s="30"/>
      <c r="AS227" s="30"/>
      <c r="AT227" s="30"/>
      <c r="AU227" s="30"/>
      <c r="AV227" s="30"/>
      <c r="AW227" s="30"/>
      <c r="AX227" s="30"/>
      <c r="AY227" s="30"/>
      <c r="AZ227" s="30"/>
      <c r="BA227" s="30"/>
      <c r="BB227" s="30"/>
      <c r="BC227" s="30"/>
      <c r="BD227" s="30"/>
      <c r="BE227" s="30"/>
      <c r="BF227" s="30"/>
      <c r="BG227" s="30"/>
      <c r="BH227" s="30"/>
      <c r="BI227" s="30"/>
      <c r="BJ227" s="30"/>
      <c r="BK227" s="30"/>
      <c r="BL227" s="30"/>
      <c r="BM227" s="30"/>
      <c r="BN227" s="30"/>
      <c r="BO227" s="30"/>
      <c r="BP227" s="30"/>
      <c r="BQ227" s="30"/>
      <c r="BR227" s="30"/>
      <c r="BS227" s="30"/>
      <c r="BT227" s="30"/>
      <c r="BU227" s="30"/>
      <c r="BV227" s="30"/>
      <c r="BW227" s="30"/>
      <c r="BX227" s="30"/>
      <c r="BY227" s="30"/>
      <c r="BZ227" s="30"/>
      <c r="CA227" s="30"/>
      <c r="CB227" s="30"/>
      <c r="CC227" s="30"/>
      <c r="CD227" s="30"/>
      <c r="CE227" s="30"/>
      <c r="CF227" s="30"/>
      <c r="CG227" s="30"/>
      <c r="CH227" s="30"/>
      <c r="CI227" s="30"/>
      <c r="CJ227" s="30"/>
      <c r="CK227" s="30"/>
      <c r="CL227" s="30"/>
      <c r="CM227" s="30"/>
      <c r="CN227" s="30"/>
      <c r="CO227" s="30"/>
      <c r="CP227" s="30"/>
      <c r="CQ227" s="30"/>
      <c r="CR227" s="30"/>
      <c r="CS227" s="30"/>
      <c r="CT227" s="30"/>
      <c r="CU227" s="30"/>
      <c r="CV227" s="30"/>
      <c r="CW227" s="30"/>
      <c r="CX227" s="30"/>
      <c r="CY227" s="30"/>
      <c r="CZ227" s="30"/>
      <c r="DA227" s="30"/>
      <c r="DB227" s="30"/>
      <c r="DC227" s="30"/>
      <c r="DD227" s="30"/>
      <c r="DE227" s="30"/>
      <c r="DF227" s="30"/>
      <c r="DG227" s="30"/>
      <c r="DH227" s="30"/>
      <c r="DI227" s="30"/>
      <c r="DJ227" s="30"/>
      <c r="DK227" s="30"/>
      <c r="DL227" s="30"/>
      <c r="DM227" s="30"/>
      <c r="DN227" s="30"/>
      <c r="DO227" s="30"/>
      <c r="DP227" s="30"/>
      <c r="DQ227" s="30"/>
      <c r="DR227" s="30"/>
      <c r="DS227" s="30"/>
      <c r="DT227" s="30"/>
      <c r="DU227" s="30"/>
      <c r="DV227" s="30"/>
      <c r="DW227" s="30"/>
      <c r="DX227" s="30"/>
      <c r="DY227" s="30"/>
      <c r="DZ227" s="30"/>
      <c r="EA227" s="30"/>
      <c r="EB227" s="30"/>
      <c r="EC227" s="30"/>
      <c r="ED227" s="30"/>
      <c r="EE227" s="30"/>
      <c r="EF227" s="30"/>
      <c r="EG227" s="30"/>
      <c r="EH227" s="30"/>
      <c r="EI227" s="30"/>
      <c r="EJ227" s="30"/>
      <c r="EK227" s="30"/>
      <c r="EL227" s="30"/>
      <c r="EM227" s="30"/>
      <c r="EN227" s="30"/>
      <c r="EO227" s="30"/>
      <c r="EP227" s="30"/>
      <c r="EQ227" s="30"/>
      <c r="ER227" s="30"/>
      <c r="ES227" s="30"/>
      <c r="ET227" s="30"/>
      <c r="EU227" s="30"/>
      <c r="EV227" s="30"/>
      <c r="EW227" s="30"/>
      <c r="EX227" s="30"/>
      <c r="EY227" s="30"/>
      <c r="EZ227" s="30"/>
      <c r="FA227" s="30"/>
      <c r="FB227" s="30"/>
      <c r="FC227" s="30"/>
      <c r="FD227" s="30"/>
      <c r="FE227" s="30"/>
      <c r="FF227" s="30"/>
      <c r="FG227" s="30"/>
      <c r="FH227" s="30"/>
      <c r="FI227" s="30"/>
      <c r="FJ227" s="30"/>
      <c r="FK227" s="30"/>
      <c r="FL227" s="30"/>
      <c r="FM227" s="30"/>
      <c r="FN227" s="30"/>
      <c r="FO227" s="30"/>
      <c r="FP227" s="30"/>
      <c r="FQ227" s="30"/>
      <c r="FR227" s="30"/>
      <c r="FS227" s="30"/>
      <c r="FT227" s="30"/>
      <c r="FU227" s="30"/>
      <c r="FV227" s="30"/>
      <c r="FW227" s="30"/>
      <c r="FX227" s="30"/>
      <c r="FY227" s="30"/>
      <c r="FZ227" s="30"/>
      <c r="GA227" s="30"/>
      <c r="GB227" s="30"/>
      <c r="GC227" s="30"/>
      <c r="GD227" s="30"/>
      <c r="GE227" s="30"/>
      <c r="GF227" s="30"/>
      <c r="GG227" s="30"/>
      <c r="GH227" s="30"/>
      <c r="GI227" s="30"/>
      <c r="GJ227" s="30"/>
      <c r="GK227" s="30"/>
      <c r="GL227" s="30"/>
      <c r="GM227" s="30"/>
      <c r="GN227" s="30"/>
      <c r="GO227" s="30"/>
    </row>
    <row r="228" spans="1:197" ht="30" x14ac:dyDescent="0.25">
      <c r="A228" s="636" t="s">
        <v>67</v>
      </c>
      <c r="B228" s="637">
        <f t="shared" ref="B228:D229" si="3">SUM(B216,B204,B192,B180,B168,B156,B144,B132,B117,B105,B93,B81,B69,B57,B45,B33,B21,B8)</f>
        <v>173921</v>
      </c>
      <c r="C228" s="637">
        <f t="shared" si="3"/>
        <v>124235</v>
      </c>
      <c r="D228" s="637">
        <f t="shared" si="3"/>
        <v>105687</v>
      </c>
      <c r="E228" s="637">
        <f>D228/C228*100</f>
        <v>85.07022980641527</v>
      </c>
      <c r="F228" s="276">
        <f t="shared" ref="F228:T228" si="4">SUM(F216,F204,F192,F180,F168,F156,F144,F132,F117,F105,F93,F81,F69,F57,F45,F33,F21,F8)</f>
        <v>880539.78793000011</v>
      </c>
      <c r="G228" s="276">
        <f t="shared" si="4"/>
        <v>880539.78793000011</v>
      </c>
      <c r="H228" s="276">
        <f t="shared" ref="H228:N228" si="5">SUM(H216,H204,H192,H180,H168,H156,H144,H132,H117,H105,H93,H81,H69,H57,H45,H33,H21,H8)</f>
        <v>880539.78793000011</v>
      </c>
      <c r="I228" s="276">
        <f t="shared" si="5"/>
        <v>220134.94698250003</v>
      </c>
      <c r="J228" s="276">
        <f t="shared" si="5"/>
        <v>220134.94698250003</v>
      </c>
      <c r="K228" s="276">
        <f t="shared" si="5"/>
        <v>220134.94698250003</v>
      </c>
      <c r="L228" s="276">
        <f t="shared" si="5"/>
        <v>220134.94698250003</v>
      </c>
      <c r="M228" s="276">
        <f t="shared" si="5"/>
        <v>220134.94698250003</v>
      </c>
      <c r="N228" s="276">
        <f t="shared" si="5"/>
        <v>513648.20963</v>
      </c>
      <c r="O228" s="276">
        <f t="shared" ref="O228" si="6">SUM(O216,O204,O192,O180,O168,O156,O144,O132,O117,O105,O93,O81,O69,O57,O45,O33,O21,O8)</f>
        <v>489234.13892000006</v>
      </c>
      <c r="P228" s="276">
        <f t="shared" si="4"/>
        <v>358753.55473624996</v>
      </c>
      <c r="Q228" s="276">
        <f t="shared" si="4"/>
        <v>305707.31366999994</v>
      </c>
      <c r="R228" s="276">
        <f t="shared" si="4"/>
        <v>-53046.241066250019</v>
      </c>
      <c r="S228" s="276">
        <f t="shared" si="4"/>
        <v>-2115.5208499999999</v>
      </c>
      <c r="T228" s="276">
        <f t="shared" si="4"/>
        <v>303591.79281999997</v>
      </c>
      <c r="U228" s="276">
        <f>Q228/P228*100</f>
        <v>85.213737852646844</v>
      </c>
      <c r="V228" s="244"/>
      <c r="X228" s="244"/>
      <c r="Y228" s="248"/>
      <c r="Z228" s="248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  <c r="BG228" s="31"/>
      <c r="BH228" s="31"/>
      <c r="BI228" s="31"/>
      <c r="BJ228" s="31"/>
      <c r="BK228" s="31"/>
      <c r="BL228" s="31"/>
      <c r="BM228" s="31"/>
      <c r="BN228" s="31"/>
      <c r="BO228" s="31"/>
      <c r="BP228" s="31"/>
      <c r="BQ228" s="31"/>
      <c r="BR228" s="31"/>
      <c r="BS228" s="31"/>
      <c r="BT228" s="31"/>
      <c r="BU228" s="31"/>
      <c r="BV228" s="31"/>
      <c r="BW228" s="31"/>
      <c r="BX228" s="31"/>
      <c r="BY228" s="31"/>
      <c r="BZ228" s="31"/>
      <c r="CA228" s="31"/>
      <c r="CB228" s="31"/>
      <c r="CC228" s="31"/>
      <c r="CD228" s="31"/>
      <c r="CE228" s="31"/>
      <c r="CF228" s="31"/>
      <c r="CG228" s="31"/>
      <c r="CH228" s="31"/>
      <c r="CI228" s="31"/>
      <c r="CJ228" s="31"/>
      <c r="CK228" s="31"/>
      <c r="CL228" s="31"/>
      <c r="CM228" s="31"/>
      <c r="CN228" s="31"/>
      <c r="CO228" s="31"/>
      <c r="CP228" s="31"/>
      <c r="CQ228" s="31"/>
      <c r="CR228" s="31"/>
      <c r="CS228" s="31"/>
      <c r="CT228" s="31"/>
      <c r="CU228" s="31"/>
      <c r="CV228" s="31"/>
      <c r="CW228" s="31"/>
      <c r="CX228" s="31"/>
      <c r="CY228" s="31"/>
      <c r="CZ228" s="31"/>
      <c r="DA228" s="31"/>
      <c r="DB228" s="31"/>
      <c r="DC228" s="31"/>
      <c r="DD228" s="31"/>
      <c r="DE228" s="31"/>
      <c r="DF228" s="31"/>
      <c r="DG228" s="31"/>
      <c r="DH228" s="31"/>
      <c r="DI228" s="31"/>
      <c r="DJ228" s="31"/>
      <c r="DK228" s="31"/>
      <c r="DL228" s="31"/>
      <c r="DM228" s="31"/>
      <c r="DN228" s="31"/>
      <c r="DO228" s="31"/>
      <c r="DP228" s="31"/>
      <c r="DQ228" s="31"/>
      <c r="DR228" s="31"/>
      <c r="DS228" s="31"/>
      <c r="DT228" s="31"/>
      <c r="DU228" s="31"/>
      <c r="DV228" s="31"/>
      <c r="DW228" s="31"/>
      <c r="DX228" s="31"/>
      <c r="DY228" s="31"/>
      <c r="DZ228" s="31"/>
      <c r="EA228" s="31"/>
      <c r="EB228" s="31"/>
      <c r="EC228" s="31"/>
      <c r="ED228" s="31"/>
      <c r="EE228" s="31"/>
      <c r="EF228" s="31"/>
      <c r="EG228" s="31"/>
      <c r="EH228" s="31"/>
      <c r="EI228" s="31"/>
      <c r="EJ228" s="31"/>
      <c r="EK228" s="31"/>
      <c r="EL228" s="31"/>
      <c r="EM228" s="31"/>
      <c r="EN228" s="31"/>
      <c r="EO228" s="31"/>
      <c r="EP228" s="31"/>
      <c r="EQ228" s="31"/>
      <c r="ER228" s="31"/>
      <c r="ES228" s="31"/>
      <c r="ET228" s="31"/>
      <c r="EU228" s="31"/>
      <c r="EV228" s="31"/>
      <c r="EW228" s="31"/>
      <c r="EX228" s="31"/>
      <c r="EY228" s="31"/>
      <c r="EZ228" s="31"/>
      <c r="FA228" s="31"/>
      <c r="FB228" s="31"/>
      <c r="FC228" s="31"/>
      <c r="FD228" s="31"/>
      <c r="FE228" s="31"/>
      <c r="FF228" s="31"/>
      <c r="FG228" s="31"/>
      <c r="FH228" s="31"/>
      <c r="FI228" s="31"/>
      <c r="FJ228" s="31"/>
      <c r="FK228" s="31"/>
      <c r="FL228" s="31"/>
      <c r="FM228" s="31"/>
      <c r="FN228" s="31"/>
      <c r="FO228" s="31"/>
      <c r="FP228" s="31"/>
      <c r="FQ228" s="31"/>
      <c r="FR228" s="31"/>
      <c r="FS228" s="31"/>
      <c r="FT228" s="31"/>
      <c r="FU228" s="31"/>
      <c r="FV228" s="31"/>
      <c r="FW228" s="31"/>
      <c r="FX228" s="31"/>
      <c r="FY228" s="31"/>
      <c r="FZ228" s="31"/>
      <c r="GA228" s="31"/>
      <c r="GB228" s="31"/>
      <c r="GC228" s="31"/>
      <c r="GD228" s="31"/>
      <c r="GE228" s="31"/>
      <c r="GF228" s="31"/>
      <c r="GG228" s="31"/>
      <c r="GH228" s="31"/>
      <c r="GI228" s="31"/>
      <c r="GJ228" s="31"/>
      <c r="GK228" s="31"/>
      <c r="GL228" s="31"/>
      <c r="GM228" s="31"/>
      <c r="GN228" s="31"/>
      <c r="GO228" s="31"/>
    </row>
    <row r="229" spans="1:197" ht="30" x14ac:dyDescent="0.25">
      <c r="A229" s="16" t="s">
        <v>43</v>
      </c>
      <c r="B229" s="28">
        <f t="shared" si="3"/>
        <v>129974</v>
      </c>
      <c r="C229" s="28">
        <f t="shared" si="3"/>
        <v>92838</v>
      </c>
      <c r="D229" s="71">
        <f t="shared" si="3"/>
        <v>76462</v>
      </c>
      <c r="E229" s="71">
        <f>D229/C229*100</f>
        <v>82.360671276847839</v>
      </c>
      <c r="F229" s="277">
        <f t="shared" ref="F229:T229" si="7">SUM(F217,F205,F193,F181,F169,F157,F145,F133,F118,F106,F94,F82,F70,F58,F46,F34,F22,F9)</f>
        <v>705287.35467999987</v>
      </c>
      <c r="G229" s="277">
        <f t="shared" si="7"/>
        <v>705287.35467999987</v>
      </c>
      <c r="H229" s="277">
        <f t="shared" ref="H229:N229" si="8">SUM(H217,H205,H193,H181,H169,H157,H145,H133,H118,H106,H94,H82,H70,H58,H46,H34,H22,H9)</f>
        <v>705287.35467999987</v>
      </c>
      <c r="I229" s="277">
        <f t="shared" si="8"/>
        <v>176321.83866999997</v>
      </c>
      <c r="J229" s="277">
        <f t="shared" si="8"/>
        <v>176321.83866999997</v>
      </c>
      <c r="K229" s="277">
        <f t="shared" si="8"/>
        <v>176321.83866999997</v>
      </c>
      <c r="L229" s="277">
        <f t="shared" si="8"/>
        <v>176321.83866999997</v>
      </c>
      <c r="M229" s="277">
        <f t="shared" si="8"/>
        <v>176321.83866999997</v>
      </c>
      <c r="N229" s="277">
        <f t="shared" si="8"/>
        <v>411376.64543333335</v>
      </c>
      <c r="O229" s="277">
        <f t="shared" ref="O229" si="9">SUM(O217,O205,O193,O181,O169,O157,O145,O133,O118,O106,O94,O82,O70,O58,O46,O34,O22,O9)</f>
        <v>391817.64109333337</v>
      </c>
      <c r="P229" s="277">
        <f t="shared" si="7"/>
        <v>287329.57393833331</v>
      </c>
      <c r="Q229" s="278">
        <f t="shared" si="7"/>
        <v>236383.57585999998</v>
      </c>
      <c r="R229" s="278">
        <f t="shared" si="7"/>
        <v>-50945.998078333345</v>
      </c>
      <c r="S229" s="278">
        <f t="shared" si="7"/>
        <v>-1373.2266599999998</v>
      </c>
      <c r="T229" s="277">
        <f t="shared" si="7"/>
        <v>235010.3492</v>
      </c>
      <c r="U229" s="278">
        <f>Q229/P229*100</f>
        <v>82.26914223272145</v>
      </c>
      <c r="V229" s="244"/>
      <c r="X229" s="244"/>
      <c r="Y229" s="248"/>
      <c r="Z229" s="248"/>
      <c r="AA229" s="248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  <c r="BG229" s="31"/>
      <c r="BH229" s="31"/>
      <c r="BI229" s="31"/>
      <c r="BJ229" s="31"/>
      <c r="BK229" s="31"/>
      <c r="BL229" s="31"/>
      <c r="BM229" s="31"/>
      <c r="BN229" s="31"/>
      <c r="BO229" s="31"/>
      <c r="BP229" s="31"/>
      <c r="BQ229" s="31"/>
      <c r="BR229" s="31"/>
      <c r="BS229" s="31"/>
      <c r="BT229" s="31"/>
      <c r="BU229" s="31"/>
      <c r="BV229" s="31"/>
      <c r="BW229" s="31"/>
      <c r="BX229" s="31"/>
      <c r="BY229" s="31"/>
      <c r="BZ229" s="31"/>
      <c r="CA229" s="31"/>
      <c r="CB229" s="31"/>
      <c r="CC229" s="31"/>
      <c r="CD229" s="31"/>
      <c r="CE229" s="31"/>
      <c r="CF229" s="31"/>
      <c r="CG229" s="31"/>
      <c r="CH229" s="31"/>
      <c r="CI229" s="31"/>
      <c r="CJ229" s="31"/>
      <c r="CK229" s="31"/>
      <c r="CL229" s="31"/>
      <c r="CM229" s="31"/>
      <c r="CN229" s="31"/>
      <c r="CO229" s="31"/>
      <c r="CP229" s="31"/>
      <c r="CQ229" s="31"/>
      <c r="CR229" s="31"/>
      <c r="CS229" s="31"/>
      <c r="CT229" s="31"/>
      <c r="CU229" s="31"/>
      <c r="CV229" s="31"/>
      <c r="CW229" s="31"/>
      <c r="CX229" s="31"/>
      <c r="CY229" s="31"/>
      <c r="CZ229" s="31"/>
      <c r="DA229" s="31"/>
      <c r="DB229" s="31"/>
      <c r="DC229" s="31"/>
      <c r="DD229" s="31"/>
      <c r="DE229" s="31"/>
      <c r="DF229" s="31"/>
      <c r="DG229" s="31"/>
      <c r="DH229" s="31"/>
      <c r="DI229" s="31"/>
      <c r="DJ229" s="31"/>
      <c r="DK229" s="31"/>
      <c r="DL229" s="31"/>
      <c r="DM229" s="31"/>
      <c r="DN229" s="31"/>
      <c r="DO229" s="31"/>
      <c r="DP229" s="31"/>
      <c r="DQ229" s="31"/>
      <c r="DR229" s="31"/>
      <c r="DS229" s="31"/>
      <c r="DT229" s="31"/>
      <c r="DU229" s="31"/>
      <c r="DV229" s="31"/>
      <c r="DW229" s="31"/>
      <c r="DX229" s="31"/>
      <c r="DY229" s="31"/>
      <c r="DZ229" s="31"/>
      <c r="EA229" s="31"/>
      <c r="EB229" s="31"/>
      <c r="EC229" s="31"/>
      <c r="ED229" s="31"/>
      <c r="EE229" s="31"/>
      <c r="EF229" s="31"/>
      <c r="EG229" s="31"/>
      <c r="EH229" s="31"/>
      <c r="EI229" s="31"/>
      <c r="EJ229" s="31"/>
      <c r="EK229" s="31"/>
      <c r="EL229" s="31"/>
      <c r="EM229" s="31"/>
      <c r="EN229" s="31"/>
      <c r="EO229" s="31"/>
      <c r="EP229" s="31"/>
      <c r="EQ229" s="31"/>
      <c r="ER229" s="31"/>
      <c r="ES229" s="31"/>
      <c r="ET229" s="31"/>
      <c r="EU229" s="31"/>
      <c r="EV229" s="31"/>
      <c r="EW229" s="31"/>
      <c r="EX229" s="31"/>
      <c r="EY229" s="31"/>
      <c r="EZ229" s="31"/>
      <c r="FA229" s="31"/>
      <c r="FB229" s="31"/>
      <c r="FC229" s="31"/>
      <c r="FD229" s="31"/>
      <c r="FE229" s="31"/>
      <c r="FF229" s="31"/>
      <c r="FG229" s="31"/>
      <c r="FH229" s="31"/>
      <c r="FI229" s="31"/>
      <c r="FJ229" s="31"/>
      <c r="FK229" s="31"/>
      <c r="FL229" s="31"/>
      <c r="FM229" s="31"/>
      <c r="FN229" s="31"/>
      <c r="FO229" s="31"/>
      <c r="FP229" s="31"/>
      <c r="FQ229" s="31"/>
      <c r="FR229" s="31"/>
      <c r="FS229" s="31"/>
      <c r="FT229" s="31"/>
      <c r="FU229" s="31"/>
      <c r="FV229" s="31"/>
      <c r="FW229" s="31"/>
      <c r="FX229" s="31"/>
      <c r="FY229" s="31"/>
      <c r="FZ229" s="31"/>
      <c r="GA229" s="31"/>
      <c r="GB229" s="31"/>
      <c r="GC229" s="31"/>
      <c r="GD229" s="31"/>
      <c r="GE229" s="31"/>
      <c r="GF229" s="31"/>
      <c r="GG229" s="31"/>
      <c r="GH229" s="31"/>
      <c r="GI229" s="31"/>
      <c r="GJ229" s="31"/>
      <c r="GK229" s="31"/>
      <c r="GL229" s="31"/>
      <c r="GM229" s="31"/>
      <c r="GN229" s="31"/>
      <c r="GO229" s="31"/>
    </row>
    <row r="230" spans="1:197" ht="45" x14ac:dyDescent="0.25">
      <c r="A230" s="16" t="s">
        <v>88</v>
      </c>
      <c r="B230" s="28">
        <f t="shared" ref="B230:U230" si="10">B119</f>
        <v>1111</v>
      </c>
      <c r="C230" s="28">
        <f t="shared" si="10"/>
        <v>794</v>
      </c>
      <c r="D230" s="28">
        <f t="shared" si="10"/>
        <v>398</v>
      </c>
      <c r="E230" s="28">
        <f t="shared" si="10"/>
        <v>50.125944584382879</v>
      </c>
      <c r="F230" s="278">
        <f t="shared" si="10"/>
        <v>7475.74</v>
      </c>
      <c r="G230" s="278">
        <f t="shared" si="10"/>
        <v>7475.74</v>
      </c>
      <c r="H230" s="278">
        <f t="shared" ref="H230:N230" si="11">H119</f>
        <v>7475.74</v>
      </c>
      <c r="I230" s="278">
        <f t="shared" si="11"/>
        <v>1868.9349999999999</v>
      </c>
      <c r="J230" s="278">
        <f t="shared" si="11"/>
        <v>1868.9349999999999</v>
      </c>
      <c r="K230" s="278">
        <f t="shared" si="11"/>
        <v>1868.9349999999999</v>
      </c>
      <c r="L230" s="278">
        <f t="shared" si="11"/>
        <v>1868.9349999999999</v>
      </c>
      <c r="M230" s="278">
        <f t="shared" si="11"/>
        <v>1868.9349999999999</v>
      </c>
      <c r="N230" s="278">
        <f t="shared" si="11"/>
        <v>4362.09429</v>
      </c>
      <c r="O230" s="278">
        <f t="shared" ref="O230" si="12">O119</f>
        <v>4152.7735699999994</v>
      </c>
      <c r="P230" s="278">
        <f t="shared" si="10"/>
        <v>3045.7410716666668</v>
      </c>
      <c r="Q230" s="278">
        <f t="shared" si="10"/>
        <v>1315.3312699999999</v>
      </c>
      <c r="R230" s="277">
        <f t="shared" si="10"/>
        <v>-1730.4098016666669</v>
      </c>
      <c r="S230" s="277">
        <f t="shared" si="10"/>
        <v>-3.7446099999999998</v>
      </c>
      <c r="T230" s="277">
        <f t="shared" si="10"/>
        <v>1311.5866599999999</v>
      </c>
      <c r="U230" s="278">
        <f t="shared" si="10"/>
        <v>43.185918929091187</v>
      </c>
      <c r="V230" s="244"/>
      <c r="X230" s="244"/>
      <c r="Y230" s="248"/>
      <c r="Z230" s="248"/>
      <c r="AA230" s="248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  <c r="BG230" s="31"/>
      <c r="BH230" s="31"/>
      <c r="BI230" s="31"/>
      <c r="BJ230" s="31"/>
      <c r="BK230" s="31"/>
      <c r="BL230" s="31"/>
      <c r="BM230" s="31"/>
      <c r="BN230" s="31"/>
      <c r="BO230" s="31"/>
      <c r="BP230" s="31"/>
      <c r="BQ230" s="31"/>
      <c r="BR230" s="31"/>
      <c r="BS230" s="31"/>
      <c r="BT230" s="31"/>
      <c r="BU230" s="31"/>
      <c r="BV230" s="31"/>
      <c r="BW230" s="31"/>
      <c r="BX230" s="31"/>
      <c r="BY230" s="31"/>
      <c r="BZ230" s="31"/>
      <c r="CA230" s="31"/>
      <c r="CB230" s="31"/>
      <c r="CC230" s="31"/>
      <c r="CD230" s="31"/>
      <c r="CE230" s="31"/>
      <c r="CF230" s="31"/>
      <c r="CG230" s="31"/>
      <c r="CH230" s="31"/>
      <c r="CI230" s="31"/>
      <c r="CJ230" s="31"/>
      <c r="CK230" s="31"/>
      <c r="CL230" s="31"/>
      <c r="CM230" s="31"/>
      <c r="CN230" s="31"/>
      <c r="CO230" s="31"/>
      <c r="CP230" s="31"/>
      <c r="CQ230" s="31"/>
      <c r="CR230" s="31"/>
      <c r="CS230" s="31"/>
      <c r="CT230" s="31"/>
      <c r="CU230" s="31"/>
      <c r="CV230" s="31"/>
      <c r="CW230" s="31"/>
      <c r="CX230" s="31"/>
      <c r="CY230" s="31"/>
      <c r="CZ230" s="31"/>
      <c r="DA230" s="31"/>
      <c r="DB230" s="31"/>
      <c r="DC230" s="31"/>
      <c r="DD230" s="31"/>
      <c r="DE230" s="31"/>
      <c r="DF230" s="31"/>
      <c r="DG230" s="31"/>
      <c r="DH230" s="31"/>
      <c r="DI230" s="31"/>
      <c r="DJ230" s="31"/>
      <c r="DK230" s="31"/>
      <c r="DL230" s="31"/>
      <c r="DM230" s="31"/>
      <c r="DN230" s="31"/>
      <c r="DO230" s="31"/>
      <c r="DP230" s="31"/>
      <c r="DQ230" s="31"/>
      <c r="DR230" s="31"/>
      <c r="DS230" s="31"/>
      <c r="DT230" s="31"/>
      <c r="DU230" s="31"/>
      <c r="DV230" s="31"/>
      <c r="DW230" s="31"/>
      <c r="DX230" s="31"/>
      <c r="DY230" s="31"/>
      <c r="DZ230" s="31"/>
      <c r="EA230" s="31"/>
      <c r="EB230" s="31"/>
      <c r="EC230" s="31"/>
      <c r="ED230" s="31"/>
      <c r="EE230" s="31"/>
      <c r="EF230" s="31"/>
      <c r="EG230" s="31"/>
      <c r="EH230" s="31"/>
      <c r="EI230" s="31"/>
      <c r="EJ230" s="31"/>
      <c r="EK230" s="31"/>
      <c r="EL230" s="31"/>
      <c r="EM230" s="31"/>
      <c r="EN230" s="31"/>
      <c r="EO230" s="31"/>
      <c r="EP230" s="31"/>
      <c r="EQ230" s="31"/>
      <c r="ER230" s="31"/>
      <c r="ES230" s="31"/>
      <c r="ET230" s="31"/>
      <c r="EU230" s="31"/>
      <c r="EV230" s="31"/>
      <c r="EW230" s="31"/>
      <c r="EX230" s="31"/>
      <c r="EY230" s="31"/>
      <c r="EZ230" s="31"/>
      <c r="FA230" s="31"/>
      <c r="FB230" s="31"/>
      <c r="FC230" s="31"/>
      <c r="FD230" s="31"/>
      <c r="FE230" s="31"/>
      <c r="FF230" s="31"/>
      <c r="FG230" s="31"/>
      <c r="FH230" s="31"/>
      <c r="FI230" s="31"/>
      <c r="FJ230" s="31"/>
      <c r="FK230" s="31"/>
      <c r="FL230" s="31"/>
      <c r="FM230" s="31"/>
      <c r="FN230" s="31"/>
      <c r="FO230" s="31"/>
      <c r="FP230" s="31"/>
      <c r="FQ230" s="31"/>
      <c r="FR230" s="31"/>
      <c r="FS230" s="31"/>
      <c r="FT230" s="31"/>
      <c r="FU230" s="31"/>
      <c r="FV230" s="31"/>
      <c r="FW230" s="31"/>
      <c r="FX230" s="31"/>
      <c r="FY230" s="31"/>
      <c r="FZ230" s="31"/>
      <c r="GA230" s="31"/>
      <c r="GB230" s="31"/>
      <c r="GC230" s="31"/>
      <c r="GD230" s="31"/>
      <c r="GE230" s="31"/>
      <c r="GF230" s="31"/>
      <c r="GG230" s="31"/>
      <c r="GH230" s="31"/>
      <c r="GI230" s="31"/>
      <c r="GJ230" s="31"/>
      <c r="GK230" s="31"/>
      <c r="GL230" s="31"/>
      <c r="GM230" s="31"/>
      <c r="GN230" s="31"/>
      <c r="GO230" s="31"/>
    </row>
    <row r="231" spans="1:197" ht="30" x14ac:dyDescent="0.25">
      <c r="A231" s="16" t="s">
        <v>44</v>
      </c>
      <c r="B231" s="28">
        <f t="shared" ref="B231:D233" si="13">SUM(B218,B206,B194,B182,B170,B158,B146,B134,B120,B107,B95,B83,B71,B59,B47,B35,B23,B10)</f>
        <v>39256</v>
      </c>
      <c r="C231" s="28">
        <f t="shared" si="13"/>
        <v>28041</v>
      </c>
      <c r="D231" s="28">
        <f t="shared" si="13"/>
        <v>25558</v>
      </c>
      <c r="E231" s="28">
        <f>D231/C231*100</f>
        <v>91.145108947612428</v>
      </c>
      <c r="F231" s="278">
        <f t="shared" ref="F231:T231" si="14">SUM(F218,F206,F194,F182,F170,F158,F146,F134,F120,F107,F95,F83,F71,F59,F47,F35,F23,F10)</f>
        <v>122118.35953999999</v>
      </c>
      <c r="G231" s="278">
        <f t="shared" si="14"/>
        <v>122118.35953999999</v>
      </c>
      <c r="H231" s="278">
        <f t="shared" ref="H231:N231" si="15">SUM(H218,H206,H194,H182,H170,H158,H146,H134,H120,H107,H95,H83,H71,H59,H47,H35,H23,H10)</f>
        <v>122118.35953999999</v>
      </c>
      <c r="I231" s="278">
        <f t="shared" si="15"/>
        <v>30529.589884999998</v>
      </c>
      <c r="J231" s="278">
        <f t="shared" si="15"/>
        <v>30529.589884999998</v>
      </c>
      <c r="K231" s="278">
        <f t="shared" si="15"/>
        <v>30529.589884999998</v>
      </c>
      <c r="L231" s="278">
        <f t="shared" si="15"/>
        <v>30529.589884999998</v>
      </c>
      <c r="M231" s="278">
        <f t="shared" si="15"/>
        <v>30529.589884999998</v>
      </c>
      <c r="N231" s="278">
        <f t="shared" si="15"/>
        <v>71245.536330000003</v>
      </c>
      <c r="O231" s="278">
        <f t="shared" ref="O231" si="16">SUM(O218,O206,O194,O182,O170,O158,O146,O134,O120,O107,O95,O83,O71,O59,O47,O35,O23,O10)</f>
        <v>67852.79608</v>
      </c>
      <c r="P231" s="278">
        <f t="shared" si="14"/>
        <v>49756.649690833328</v>
      </c>
      <c r="Q231" s="278">
        <f t="shared" si="14"/>
        <v>44813.970369999988</v>
      </c>
      <c r="R231" s="277">
        <f t="shared" si="14"/>
        <v>-4942.6793208333429</v>
      </c>
      <c r="S231" s="277">
        <f t="shared" si="14"/>
        <v>-256.06904000000003</v>
      </c>
      <c r="T231" s="277">
        <f t="shared" si="14"/>
        <v>44557.901329999979</v>
      </c>
      <c r="U231" s="278">
        <f>Q231/P231*100</f>
        <v>90.066293949562422</v>
      </c>
      <c r="V231" s="244"/>
      <c r="X231" s="244"/>
      <c r="Y231" s="248"/>
      <c r="Z231" s="248"/>
      <c r="AA231" s="248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  <c r="BG231" s="31"/>
      <c r="BH231" s="31"/>
      <c r="BI231" s="31"/>
      <c r="BJ231" s="31"/>
      <c r="BK231" s="31"/>
      <c r="BL231" s="31"/>
      <c r="BM231" s="31"/>
      <c r="BN231" s="31"/>
      <c r="BO231" s="31"/>
      <c r="BP231" s="31"/>
      <c r="BQ231" s="31"/>
      <c r="BR231" s="31"/>
      <c r="BS231" s="31"/>
      <c r="BT231" s="31"/>
      <c r="BU231" s="31"/>
      <c r="BV231" s="31"/>
      <c r="BW231" s="31"/>
      <c r="BX231" s="31"/>
      <c r="BY231" s="31"/>
      <c r="BZ231" s="31"/>
      <c r="CA231" s="31"/>
      <c r="CB231" s="31"/>
      <c r="CC231" s="31"/>
      <c r="CD231" s="31"/>
      <c r="CE231" s="31"/>
      <c r="CF231" s="31"/>
      <c r="CG231" s="31"/>
      <c r="CH231" s="31"/>
      <c r="CI231" s="31"/>
      <c r="CJ231" s="31"/>
      <c r="CK231" s="31"/>
      <c r="CL231" s="31"/>
      <c r="CM231" s="31"/>
      <c r="CN231" s="31"/>
      <c r="CO231" s="31"/>
      <c r="CP231" s="31"/>
      <c r="CQ231" s="31"/>
      <c r="CR231" s="31"/>
      <c r="CS231" s="31"/>
      <c r="CT231" s="31"/>
      <c r="CU231" s="31"/>
      <c r="CV231" s="31"/>
      <c r="CW231" s="31"/>
      <c r="CX231" s="31"/>
      <c r="CY231" s="31"/>
      <c r="CZ231" s="31"/>
      <c r="DA231" s="31"/>
      <c r="DB231" s="31"/>
      <c r="DC231" s="31"/>
      <c r="DD231" s="31"/>
      <c r="DE231" s="31"/>
      <c r="DF231" s="31"/>
      <c r="DG231" s="31"/>
      <c r="DH231" s="31"/>
      <c r="DI231" s="31"/>
      <c r="DJ231" s="31"/>
      <c r="DK231" s="31"/>
      <c r="DL231" s="31"/>
      <c r="DM231" s="31"/>
      <c r="DN231" s="31"/>
      <c r="DO231" s="31"/>
      <c r="DP231" s="31"/>
      <c r="DQ231" s="31"/>
      <c r="DR231" s="31"/>
      <c r="DS231" s="31"/>
      <c r="DT231" s="31"/>
      <c r="DU231" s="31"/>
      <c r="DV231" s="31"/>
      <c r="DW231" s="31"/>
      <c r="DX231" s="31"/>
      <c r="DY231" s="31"/>
      <c r="DZ231" s="31"/>
      <c r="EA231" s="31"/>
      <c r="EB231" s="31"/>
      <c r="EC231" s="31"/>
      <c r="ED231" s="31"/>
      <c r="EE231" s="31"/>
      <c r="EF231" s="31"/>
      <c r="EG231" s="31"/>
      <c r="EH231" s="31"/>
      <c r="EI231" s="31"/>
      <c r="EJ231" s="31"/>
      <c r="EK231" s="31"/>
      <c r="EL231" s="31"/>
      <c r="EM231" s="31"/>
      <c r="EN231" s="31"/>
      <c r="EO231" s="31"/>
      <c r="EP231" s="31"/>
      <c r="EQ231" s="31"/>
      <c r="ER231" s="31"/>
      <c r="ES231" s="31"/>
      <c r="ET231" s="31"/>
      <c r="EU231" s="31"/>
      <c r="EV231" s="31"/>
      <c r="EW231" s="31"/>
      <c r="EX231" s="31"/>
      <c r="EY231" s="31"/>
      <c r="EZ231" s="31"/>
      <c r="FA231" s="31"/>
      <c r="FB231" s="31"/>
      <c r="FC231" s="31"/>
      <c r="FD231" s="31"/>
      <c r="FE231" s="31"/>
      <c r="FF231" s="31"/>
      <c r="FG231" s="31"/>
      <c r="FH231" s="31"/>
      <c r="FI231" s="31"/>
      <c r="FJ231" s="31"/>
      <c r="FK231" s="31"/>
      <c r="FL231" s="31"/>
      <c r="FM231" s="31"/>
      <c r="FN231" s="31"/>
      <c r="FO231" s="31"/>
      <c r="FP231" s="31"/>
      <c r="FQ231" s="31"/>
      <c r="FR231" s="31"/>
      <c r="FS231" s="31"/>
      <c r="FT231" s="31"/>
      <c r="FU231" s="31"/>
      <c r="FV231" s="31"/>
      <c r="FW231" s="31"/>
      <c r="FX231" s="31"/>
      <c r="FY231" s="31"/>
      <c r="FZ231" s="31"/>
      <c r="GA231" s="31"/>
      <c r="GB231" s="31"/>
      <c r="GC231" s="31"/>
      <c r="GD231" s="31"/>
      <c r="GE231" s="31"/>
      <c r="GF231" s="31"/>
      <c r="GG231" s="31"/>
      <c r="GH231" s="31"/>
      <c r="GI231" s="31"/>
      <c r="GJ231" s="31"/>
      <c r="GK231" s="31"/>
      <c r="GL231" s="31"/>
      <c r="GM231" s="31"/>
      <c r="GN231" s="31"/>
      <c r="GO231" s="31"/>
    </row>
    <row r="232" spans="1:197" ht="30" x14ac:dyDescent="0.25">
      <c r="A232" s="16" t="s">
        <v>64</v>
      </c>
      <c r="B232" s="71">
        <f t="shared" si="13"/>
        <v>849</v>
      </c>
      <c r="C232" s="71">
        <f t="shared" si="13"/>
        <v>608</v>
      </c>
      <c r="D232" s="28">
        <f t="shared" si="13"/>
        <v>958</v>
      </c>
      <c r="E232" s="28">
        <f>D232/C232*100</f>
        <v>157.56578947368419</v>
      </c>
      <c r="F232" s="278">
        <f t="shared" ref="F232:T232" si="17">SUM(F219,F207,F195,F183,F171,F159,F147,F135,F121,F108,F96,F84,F72,F60,F48,F36,F24,F11)</f>
        <v>10427.28808</v>
      </c>
      <c r="G232" s="278">
        <f t="shared" si="17"/>
        <v>10427.28808</v>
      </c>
      <c r="H232" s="278">
        <f t="shared" ref="H232:N232" si="18">SUM(H219,H207,H195,H183,H171,H159,H147,H135,H121,H108,H96,H84,H72,H60,H48,H36,H24,H11)</f>
        <v>10427.28808</v>
      </c>
      <c r="I232" s="278">
        <f t="shared" si="18"/>
        <v>2606.8220200000001</v>
      </c>
      <c r="J232" s="278">
        <f t="shared" si="18"/>
        <v>2606.8220200000001</v>
      </c>
      <c r="K232" s="278">
        <f t="shared" si="18"/>
        <v>2606.8220200000001</v>
      </c>
      <c r="L232" s="278">
        <f t="shared" si="18"/>
        <v>2606.8220200000001</v>
      </c>
      <c r="M232" s="278">
        <f t="shared" si="18"/>
        <v>2606.8220200000001</v>
      </c>
      <c r="N232" s="278">
        <f t="shared" si="18"/>
        <v>6078.6342699999996</v>
      </c>
      <c r="O232" s="278">
        <f t="shared" ref="O232" si="19">SUM(O219,O207,O195,O183,O171,O159,O147,O135,O121,O108,O96,O84,O72,O60,O48,O36,O24,O11)</f>
        <v>5793.3763299999991</v>
      </c>
      <c r="P232" s="278">
        <f t="shared" si="17"/>
        <v>4247.6421650000002</v>
      </c>
      <c r="Q232" s="278">
        <f t="shared" si="17"/>
        <v>6544.9301299999997</v>
      </c>
      <c r="R232" s="277">
        <f t="shared" si="17"/>
        <v>2297.2879649999995</v>
      </c>
      <c r="S232" s="277">
        <f t="shared" si="17"/>
        <v>-119.04881</v>
      </c>
      <c r="T232" s="277">
        <f t="shared" si="17"/>
        <v>6425.8813199999995</v>
      </c>
      <c r="U232" s="278">
        <f>Q232/P232*100</f>
        <v>154.08383935749916</v>
      </c>
      <c r="V232" s="244"/>
      <c r="X232" s="244"/>
      <c r="Y232" s="248"/>
      <c r="Z232" s="248"/>
      <c r="AA232" s="248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  <c r="BG232" s="31"/>
      <c r="BH232" s="31"/>
      <c r="BI232" s="31"/>
      <c r="BJ232" s="31"/>
      <c r="BK232" s="31"/>
      <c r="BL232" s="31"/>
      <c r="BM232" s="31"/>
      <c r="BN232" s="31"/>
      <c r="BO232" s="31"/>
      <c r="BP232" s="31"/>
      <c r="BQ232" s="31"/>
      <c r="BR232" s="31"/>
      <c r="BS232" s="31"/>
      <c r="BT232" s="31"/>
      <c r="BU232" s="31"/>
      <c r="BV232" s="31"/>
      <c r="BW232" s="31"/>
      <c r="BX232" s="31"/>
      <c r="BY232" s="31"/>
      <c r="BZ232" s="31"/>
      <c r="CA232" s="31"/>
      <c r="CB232" s="31"/>
      <c r="CC232" s="31"/>
      <c r="CD232" s="31"/>
      <c r="CE232" s="31"/>
      <c r="CF232" s="31"/>
      <c r="CG232" s="31"/>
      <c r="CH232" s="31"/>
      <c r="CI232" s="31"/>
      <c r="CJ232" s="31"/>
      <c r="CK232" s="31"/>
      <c r="CL232" s="31"/>
      <c r="CM232" s="31"/>
      <c r="CN232" s="31"/>
      <c r="CO232" s="31"/>
      <c r="CP232" s="31"/>
      <c r="CQ232" s="31"/>
      <c r="CR232" s="31"/>
      <c r="CS232" s="31"/>
      <c r="CT232" s="31"/>
      <c r="CU232" s="31"/>
      <c r="CV232" s="31"/>
      <c r="CW232" s="31"/>
      <c r="CX232" s="31"/>
      <c r="CY232" s="31"/>
      <c r="CZ232" s="31"/>
      <c r="DA232" s="31"/>
      <c r="DB232" s="31"/>
      <c r="DC232" s="31"/>
      <c r="DD232" s="31"/>
      <c r="DE232" s="31"/>
      <c r="DF232" s="31"/>
      <c r="DG232" s="31"/>
      <c r="DH232" s="31"/>
      <c r="DI232" s="31"/>
      <c r="DJ232" s="31"/>
      <c r="DK232" s="31"/>
      <c r="DL232" s="31"/>
      <c r="DM232" s="31"/>
      <c r="DN232" s="31"/>
      <c r="DO232" s="31"/>
      <c r="DP232" s="31"/>
      <c r="DQ232" s="31"/>
      <c r="DR232" s="31"/>
      <c r="DS232" s="31"/>
      <c r="DT232" s="31"/>
      <c r="DU232" s="31"/>
      <c r="DV232" s="31"/>
      <c r="DW232" s="31"/>
      <c r="DX232" s="31"/>
      <c r="DY232" s="31"/>
      <c r="DZ232" s="31"/>
      <c r="EA232" s="31"/>
      <c r="EB232" s="31"/>
      <c r="EC232" s="31"/>
      <c r="ED232" s="31"/>
      <c r="EE232" s="31"/>
      <c r="EF232" s="31"/>
      <c r="EG232" s="31"/>
      <c r="EH232" s="31"/>
      <c r="EI232" s="31"/>
      <c r="EJ232" s="31"/>
      <c r="EK232" s="31"/>
      <c r="EL232" s="31"/>
      <c r="EM232" s="31"/>
      <c r="EN232" s="31"/>
      <c r="EO232" s="31"/>
      <c r="EP232" s="31"/>
      <c r="EQ232" s="31"/>
      <c r="ER232" s="31"/>
      <c r="ES232" s="31"/>
      <c r="ET232" s="31"/>
      <c r="EU232" s="31"/>
      <c r="EV232" s="31"/>
      <c r="EW232" s="31"/>
      <c r="EX232" s="31"/>
      <c r="EY232" s="31"/>
      <c r="EZ232" s="31"/>
      <c r="FA232" s="31"/>
      <c r="FB232" s="31"/>
      <c r="FC232" s="31"/>
      <c r="FD232" s="31"/>
      <c r="FE232" s="31"/>
      <c r="FF232" s="31"/>
      <c r="FG232" s="31"/>
      <c r="FH232" s="31"/>
      <c r="FI232" s="31"/>
      <c r="FJ232" s="31"/>
      <c r="FK232" s="31"/>
      <c r="FL232" s="31"/>
      <c r="FM232" s="31"/>
      <c r="FN232" s="31"/>
      <c r="FO232" s="31"/>
      <c r="FP232" s="31"/>
      <c r="FQ232" s="31"/>
      <c r="FR232" s="31"/>
      <c r="FS232" s="31"/>
      <c r="FT232" s="31"/>
      <c r="FU232" s="31"/>
      <c r="FV232" s="31"/>
      <c r="FW232" s="31"/>
      <c r="FX232" s="31"/>
      <c r="FY232" s="31"/>
      <c r="FZ232" s="31"/>
      <c r="GA232" s="31"/>
      <c r="GB232" s="31"/>
      <c r="GC232" s="31"/>
      <c r="GD232" s="31"/>
      <c r="GE232" s="31"/>
      <c r="GF232" s="31"/>
      <c r="GG232" s="31"/>
      <c r="GH232" s="31"/>
      <c r="GI232" s="31"/>
      <c r="GJ232" s="31"/>
      <c r="GK232" s="31"/>
      <c r="GL232" s="31"/>
      <c r="GM232" s="31"/>
      <c r="GN232" s="31"/>
      <c r="GO232" s="31"/>
    </row>
    <row r="233" spans="1:197" ht="30" x14ac:dyDescent="0.25">
      <c r="A233" s="16" t="s">
        <v>65</v>
      </c>
      <c r="B233" s="71">
        <f t="shared" si="13"/>
        <v>2703</v>
      </c>
      <c r="C233" s="71">
        <f t="shared" si="13"/>
        <v>1934</v>
      </c>
      <c r="D233" s="28">
        <f t="shared" si="13"/>
        <v>2311</v>
      </c>
      <c r="E233" s="28">
        <f>D233/C233*100</f>
        <v>119.49327817993796</v>
      </c>
      <c r="F233" s="278">
        <f t="shared" ref="F233:T233" si="20">SUM(F220,F208,F196,F184,F172,F160,F148,F136,F122,F109,F97,F85,F73,F61,F49,F37,F25,F12)</f>
        <v>34813.439129999999</v>
      </c>
      <c r="G233" s="278">
        <f t="shared" si="20"/>
        <v>34813.439129999999</v>
      </c>
      <c r="H233" s="278">
        <f t="shared" ref="H233:N233" si="21">SUM(H220,H208,H196,H184,H172,H160,H148,H136,H122,H109,H97,H85,H73,H61,H49,H37,H25,H12)</f>
        <v>34813.439129999999</v>
      </c>
      <c r="I233" s="278">
        <f t="shared" si="21"/>
        <v>8703.3597824999997</v>
      </c>
      <c r="J233" s="278">
        <f t="shared" si="21"/>
        <v>8703.3597824999997</v>
      </c>
      <c r="K233" s="278">
        <f t="shared" si="21"/>
        <v>8703.3597824999997</v>
      </c>
      <c r="L233" s="278">
        <f t="shared" si="21"/>
        <v>8703.3597824999997</v>
      </c>
      <c r="M233" s="278">
        <f t="shared" si="21"/>
        <v>8703.3597824999997</v>
      </c>
      <c r="N233" s="278">
        <f t="shared" si="21"/>
        <v>20342.980460000002</v>
      </c>
      <c r="O233" s="278">
        <f t="shared" ref="O233" si="22">SUM(O220,O208,O196,O184,O172,O160,O148,O136,O122,O109,O97,O85,O73,O61,O49,O37,O25,O12)</f>
        <v>19382.94267</v>
      </c>
      <c r="P233" s="278">
        <f t="shared" si="20"/>
        <v>14203.157524583334</v>
      </c>
      <c r="Q233" s="278">
        <f t="shared" si="20"/>
        <v>16649.50604</v>
      </c>
      <c r="R233" s="277">
        <f t="shared" si="20"/>
        <v>2446.348515416666</v>
      </c>
      <c r="S233" s="277">
        <f t="shared" si="20"/>
        <v>-363.43173000000002</v>
      </c>
      <c r="T233" s="277">
        <f t="shared" si="20"/>
        <v>16286.07431</v>
      </c>
      <c r="U233" s="278">
        <f>Q233/P233*100</f>
        <v>117.22397650791692</v>
      </c>
      <c r="V233" s="244"/>
      <c r="X233" s="244"/>
      <c r="Y233" s="248"/>
      <c r="Z233" s="248"/>
      <c r="AA233" s="248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  <c r="BG233" s="31"/>
      <c r="BH233" s="31"/>
      <c r="BI233" s="31"/>
      <c r="BJ233" s="31"/>
      <c r="BK233" s="31"/>
      <c r="BL233" s="31"/>
      <c r="BM233" s="31"/>
      <c r="BN233" s="31"/>
      <c r="BO233" s="31"/>
      <c r="BP233" s="31"/>
      <c r="BQ233" s="31"/>
      <c r="BR233" s="31"/>
      <c r="BS233" s="31"/>
      <c r="BT233" s="31"/>
      <c r="BU233" s="31"/>
      <c r="BV233" s="31"/>
      <c r="BW233" s="31"/>
      <c r="BX233" s="31"/>
      <c r="BY233" s="31"/>
      <c r="BZ233" s="31"/>
      <c r="CA233" s="31"/>
      <c r="CB233" s="31"/>
      <c r="CC233" s="31"/>
      <c r="CD233" s="31"/>
      <c r="CE233" s="31"/>
      <c r="CF233" s="31"/>
      <c r="CG233" s="31"/>
      <c r="CH233" s="31"/>
      <c r="CI233" s="31"/>
      <c r="CJ233" s="31"/>
      <c r="CK233" s="31"/>
      <c r="CL233" s="31"/>
      <c r="CM233" s="31"/>
      <c r="CN233" s="31"/>
      <c r="CO233" s="31"/>
      <c r="CP233" s="31"/>
      <c r="CQ233" s="31"/>
      <c r="CR233" s="31"/>
      <c r="CS233" s="31"/>
      <c r="CT233" s="31"/>
      <c r="CU233" s="31"/>
      <c r="CV233" s="31"/>
      <c r="CW233" s="31"/>
      <c r="CX233" s="31"/>
      <c r="CY233" s="31"/>
      <c r="CZ233" s="31"/>
      <c r="DA233" s="31"/>
      <c r="DB233" s="31"/>
      <c r="DC233" s="31"/>
      <c r="DD233" s="31"/>
      <c r="DE233" s="31"/>
      <c r="DF233" s="31"/>
      <c r="DG233" s="31"/>
      <c r="DH233" s="31"/>
      <c r="DI233" s="31"/>
      <c r="DJ233" s="31"/>
      <c r="DK233" s="31"/>
      <c r="DL233" s="31"/>
      <c r="DM233" s="31"/>
      <c r="DN233" s="31"/>
      <c r="DO233" s="31"/>
      <c r="DP233" s="31"/>
      <c r="DQ233" s="31"/>
      <c r="DR233" s="31"/>
      <c r="DS233" s="31"/>
      <c r="DT233" s="31"/>
      <c r="DU233" s="31"/>
      <c r="DV233" s="31"/>
      <c r="DW233" s="31"/>
      <c r="DX233" s="31"/>
      <c r="DY233" s="31"/>
      <c r="DZ233" s="31"/>
      <c r="EA233" s="31"/>
      <c r="EB233" s="31"/>
      <c r="EC233" s="31"/>
      <c r="ED233" s="31"/>
      <c r="EE233" s="31"/>
      <c r="EF233" s="31"/>
      <c r="EG233" s="31"/>
      <c r="EH233" s="31"/>
      <c r="EI233" s="31"/>
      <c r="EJ233" s="31"/>
      <c r="EK233" s="31"/>
      <c r="EL233" s="31"/>
      <c r="EM233" s="31"/>
      <c r="EN233" s="31"/>
      <c r="EO233" s="31"/>
      <c r="EP233" s="31"/>
      <c r="EQ233" s="31"/>
      <c r="ER233" s="31"/>
      <c r="ES233" s="31"/>
      <c r="ET233" s="31"/>
      <c r="EU233" s="31"/>
      <c r="EV233" s="31"/>
      <c r="EW233" s="31"/>
      <c r="EX233" s="31"/>
      <c r="EY233" s="31"/>
      <c r="EZ233" s="31"/>
      <c r="FA233" s="31"/>
      <c r="FB233" s="31"/>
      <c r="FC233" s="31"/>
      <c r="FD233" s="31"/>
      <c r="FE233" s="31"/>
      <c r="FF233" s="31"/>
      <c r="FG233" s="31"/>
      <c r="FH233" s="31"/>
      <c r="FI233" s="31"/>
      <c r="FJ233" s="31"/>
      <c r="FK233" s="31"/>
      <c r="FL233" s="31"/>
      <c r="FM233" s="31"/>
      <c r="FN233" s="31"/>
      <c r="FO233" s="31"/>
      <c r="FP233" s="31"/>
      <c r="FQ233" s="31"/>
      <c r="FR233" s="31"/>
      <c r="FS233" s="31"/>
      <c r="FT233" s="31"/>
      <c r="FU233" s="31"/>
      <c r="FV233" s="31"/>
      <c r="FW233" s="31"/>
      <c r="FX233" s="31"/>
      <c r="FY233" s="31"/>
      <c r="FZ233" s="31"/>
      <c r="GA233" s="31"/>
      <c r="GB233" s="31"/>
      <c r="GC233" s="31"/>
      <c r="GD233" s="31"/>
      <c r="GE233" s="31"/>
      <c r="GF233" s="31"/>
      <c r="GG233" s="31"/>
      <c r="GH233" s="31"/>
      <c r="GI233" s="31"/>
      <c r="GJ233" s="31"/>
      <c r="GK233" s="31"/>
      <c r="GL233" s="31"/>
      <c r="GM233" s="31"/>
      <c r="GN233" s="31"/>
      <c r="GO233" s="31"/>
    </row>
    <row r="234" spans="1:197" ht="45" x14ac:dyDescent="0.25">
      <c r="A234" s="16" t="s">
        <v>86</v>
      </c>
      <c r="B234" s="71">
        <f t="shared" ref="B234:U234" si="23">B123</f>
        <v>28</v>
      </c>
      <c r="C234" s="71">
        <f t="shared" si="23"/>
        <v>20</v>
      </c>
      <c r="D234" s="28">
        <f t="shared" si="23"/>
        <v>0</v>
      </c>
      <c r="E234" s="28">
        <f t="shared" si="23"/>
        <v>0</v>
      </c>
      <c r="F234" s="278">
        <f t="shared" si="23"/>
        <v>417.60649999999993</v>
      </c>
      <c r="G234" s="278">
        <f t="shared" si="23"/>
        <v>417.60649999999993</v>
      </c>
      <c r="H234" s="278">
        <f t="shared" ref="H234:N234" si="24">H123</f>
        <v>417.60649999999993</v>
      </c>
      <c r="I234" s="278">
        <f t="shared" si="24"/>
        <v>104.40162499999998</v>
      </c>
      <c r="J234" s="278">
        <f t="shared" si="24"/>
        <v>104.40162499999998</v>
      </c>
      <c r="K234" s="278">
        <f t="shared" si="24"/>
        <v>104.40162499999998</v>
      </c>
      <c r="L234" s="278">
        <f t="shared" si="24"/>
        <v>104.40162499999998</v>
      </c>
      <c r="M234" s="278">
        <f t="shared" si="24"/>
        <v>104.40162499999998</v>
      </c>
      <c r="N234" s="278">
        <f t="shared" si="24"/>
        <v>242.31884666666664</v>
      </c>
      <c r="O234" s="278">
        <f t="shared" ref="O234" si="25">O123</f>
        <v>234.60917666666666</v>
      </c>
      <c r="P234" s="278">
        <f t="shared" si="23"/>
        <v>170.79034583333336</v>
      </c>
      <c r="Q234" s="278">
        <f t="shared" si="23"/>
        <v>0</v>
      </c>
      <c r="R234" s="277">
        <f t="shared" si="23"/>
        <v>-170.79034583333336</v>
      </c>
      <c r="S234" s="277">
        <f t="shared" si="23"/>
        <v>0</v>
      </c>
      <c r="T234" s="277">
        <f t="shared" si="23"/>
        <v>0</v>
      </c>
      <c r="U234" s="278">
        <f t="shared" si="23"/>
        <v>0</v>
      </c>
      <c r="V234" s="244"/>
      <c r="X234" s="244"/>
      <c r="Y234" s="248"/>
      <c r="Z234" s="248"/>
      <c r="AA234" s="248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  <c r="BG234" s="31"/>
      <c r="BH234" s="31"/>
      <c r="BI234" s="31"/>
      <c r="BJ234" s="31"/>
      <c r="BK234" s="31"/>
      <c r="BL234" s="31"/>
      <c r="BM234" s="31"/>
      <c r="BN234" s="31"/>
      <c r="BO234" s="31"/>
      <c r="BP234" s="31"/>
      <c r="BQ234" s="31"/>
      <c r="BR234" s="31"/>
      <c r="BS234" s="31"/>
      <c r="BT234" s="31"/>
      <c r="BU234" s="31"/>
      <c r="BV234" s="31"/>
      <c r="BW234" s="31"/>
      <c r="BX234" s="31"/>
      <c r="BY234" s="31"/>
      <c r="BZ234" s="31"/>
      <c r="CA234" s="31"/>
      <c r="CB234" s="31"/>
      <c r="CC234" s="31"/>
      <c r="CD234" s="31"/>
      <c r="CE234" s="31"/>
      <c r="CF234" s="31"/>
      <c r="CG234" s="31"/>
      <c r="CH234" s="31"/>
      <c r="CI234" s="31"/>
      <c r="CJ234" s="31"/>
      <c r="CK234" s="31"/>
      <c r="CL234" s="31"/>
      <c r="CM234" s="31"/>
      <c r="CN234" s="31"/>
      <c r="CO234" s="31"/>
      <c r="CP234" s="31"/>
      <c r="CQ234" s="31"/>
      <c r="CR234" s="31"/>
      <c r="CS234" s="31"/>
      <c r="CT234" s="31"/>
      <c r="CU234" s="31"/>
      <c r="CV234" s="31"/>
      <c r="CW234" s="31"/>
      <c r="CX234" s="31"/>
      <c r="CY234" s="31"/>
      <c r="CZ234" s="31"/>
      <c r="DA234" s="31"/>
      <c r="DB234" s="31"/>
      <c r="DC234" s="31"/>
      <c r="DD234" s="31"/>
      <c r="DE234" s="31"/>
      <c r="DF234" s="31"/>
      <c r="DG234" s="31"/>
      <c r="DH234" s="31"/>
      <c r="DI234" s="31"/>
      <c r="DJ234" s="31"/>
      <c r="DK234" s="31"/>
      <c r="DL234" s="31"/>
      <c r="DM234" s="31"/>
      <c r="DN234" s="31"/>
      <c r="DO234" s="31"/>
      <c r="DP234" s="31"/>
      <c r="DQ234" s="31"/>
      <c r="DR234" s="31"/>
      <c r="DS234" s="31"/>
      <c r="DT234" s="31"/>
      <c r="DU234" s="31"/>
      <c r="DV234" s="31"/>
      <c r="DW234" s="31"/>
      <c r="DX234" s="31"/>
      <c r="DY234" s="31"/>
      <c r="DZ234" s="31"/>
      <c r="EA234" s="31"/>
      <c r="EB234" s="31"/>
      <c r="EC234" s="31"/>
      <c r="ED234" s="31"/>
      <c r="EE234" s="31"/>
      <c r="EF234" s="31"/>
      <c r="EG234" s="31"/>
      <c r="EH234" s="31"/>
      <c r="EI234" s="31"/>
      <c r="EJ234" s="31"/>
      <c r="EK234" s="31"/>
      <c r="EL234" s="31"/>
      <c r="EM234" s="31"/>
      <c r="EN234" s="31"/>
      <c r="EO234" s="31"/>
      <c r="EP234" s="31"/>
      <c r="EQ234" s="31"/>
      <c r="ER234" s="31"/>
      <c r="ES234" s="31"/>
      <c r="ET234" s="31"/>
      <c r="EU234" s="31"/>
      <c r="EV234" s="31"/>
      <c r="EW234" s="31"/>
      <c r="EX234" s="31"/>
      <c r="EY234" s="31"/>
      <c r="EZ234" s="31"/>
      <c r="FA234" s="31"/>
      <c r="FB234" s="31"/>
      <c r="FC234" s="31"/>
      <c r="FD234" s="31"/>
      <c r="FE234" s="31"/>
      <c r="FF234" s="31"/>
      <c r="FG234" s="31"/>
      <c r="FH234" s="31"/>
      <c r="FI234" s="31"/>
      <c r="FJ234" s="31"/>
      <c r="FK234" s="31"/>
      <c r="FL234" s="31"/>
      <c r="FM234" s="31"/>
      <c r="FN234" s="31"/>
      <c r="FO234" s="31"/>
      <c r="FP234" s="31"/>
      <c r="FQ234" s="31"/>
      <c r="FR234" s="31"/>
      <c r="FS234" s="31"/>
      <c r="FT234" s="31"/>
      <c r="FU234" s="31"/>
      <c r="FV234" s="31"/>
      <c r="FW234" s="31"/>
      <c r="FX234" s="31"/>
      <c r="FY234" s="31"/>
      <c r="FZ234" s="31"/>
      <c r="GA234" s="31"/>
      <c r="GB234" s="31"/>
      <c r="GC234" s="31"/>
      <c r="GD234" s="31"/>
      <c r="GE234" s="31"/>
      <c r="GF234" s="31"/>
      <c r="GG234" s="31"/>
      <c r="GH234" s="31"/>
      <c r="GI234" s="31"/>
      <c r="GJ234" s="31"/>
      <c r="GK234" s="31"/>
      <c r="GL234" s="31"/>
      <c r="GM234" s="31"/>
      <c r="GN234" s="31"/>
      <c r="GO234" s="31"/>
    </row>
    <row r="235" spans="1:197" ht="30" x14ac:dyDescent="0.25">
      <c r="A235" s="207" t="s">
        <v>66</v>
      </c>
      <c r="B235" s="230">
        <f>SUM(B221,B209,B197,B185,B173,B161,B149,B137,B124,B110,B98,B86,B74,B62,B50,B38,B26,B13)</f>
        <v>230387</v>
      </c>
      <c r="C235" s="230">
        <f t="shared" ref="C235:D235" si="26">SUM(C221,C209,C197,C185,C173,C161,C149,C137,C124,C110,C98,C86,C74,C62,C50,C38,C26,C13)</f>
        <v>164482</v>
      </c>
      <c r="D235" s="230">
        <f t="shared" si="26"/>
        <v>159528</v>
      </c>
      <c r="E235" s="230">
        <f>D235/C235*100</f>
        <v>96.988120280638611</v>
      </c>
      <c r="F235" s="279">
        <f t="shared" ref="F235:T235" si="27">SUM(F221,F209,F197,F185,F173,F161,F149,F137,F124,F110,F98,F86,F74,F62,F50,F38,F26,F13)</f>
        <v>933347.89654999995</v>
      </c>
      <c r="G235" s="279">
        <f t="shared" si="27"/>
        <v>933347.89654999995</v>
      </c>
      <c r="H235" s="279">
        <f t="shared" ref="H235:N235" si="28">SUM(H221,H209,H197,H185,H173,H161,H149,H137,H124,H110,H98,H86,H74,H62,H50,H38,H26,H13)</f>
        <v>933347.89654999995</v>
      </c>
      <c r="I235" s="279">
        <f t="shared" si="28"/>
        <v>233336.97413749999</v>
      </c>
      <c r="J235" s="279">
        <f t="shared" si="28"/>
        <v>233336.97413749999</v>
      </c>
      <c r="K235" s="279">
        <f t="shared" si="28"/>
        <v>233336.97413749999</v>
      </c>
      <c r="L235" s="279">
        <f t="shared" si="28"/>
        <v>233336.97413749999</v>
      </c>
      <c r="M235" s="279">
        <f t="shared" si="28"/>
        <v>233336.97413749999</v>
      </c>
      <c r="N235" s="279">
        <f t="shared" si="28"/>
        <v>544452.93964666664</v>
      </c>
      <c r="O235" s="279">
        <f t="shared" ref="O235" si="29">SUM(O221,O209,O197,O185,O173,O161,O149,O137,O124,O110,O98,O86,O74,O62,O50,O38,O26,O13)</f>
        <v>518559.16255666665</v>
      </c>
      <c r="P235" s="279">
        <f t="shared" si="27"/>
        <v>380263.69786208333</v>
      </c>
      <c r="Q235" s="279">
        <f t="shared" si="27"/>
        <v>349166.26942999999</v>
      </c>
      <c r="R235" s="279">
        <f t="shared" si="27"/>
        <v>-30775.11946083331</v>
      </c>
      <c r="S235" s="279">
        <f t="shared" si="27"/>
        <v>-738.73713000000009</v>
      </c>
      <c r="T235" s="279">
        <f t="shared" si="27"/>
        <v>348450.80790000001</v>
      </c>
      <c r="U235" s="279">
        <f>Q235/P235*100</f>
        <v>91.822141159695462</v>
      </c>
      <c r="V235" s="244"/>
      <c r="X235" s="244"/>
      <c r="Y235" s="248"/>
      <c r="Z235" s="248"/>
      <c r="AA235" s="248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  <c r="BG235" s="31"/>
      <c r="BH235" s="31"/>
      <c r="BI235" s="31"/>
      <c r="BJ235" s="31"/>
      <c r="BK235" s="31"/>
      <c r="BL235" s="31"/>
      <c r="BM235" s="31"/>
      <c r="BN235" s="31"/>
      <c r="BO235" s="31"/>
      <c r="BP235" s="31"/>
      <c r="BQ235" s="31"/>
      <c r="BR235" s="31"/>
      <c r="BS235" s="31"/>
      <c r="BT235" s="31"/>
      <c r="BU235" s="31"/>
      <c r="BV235" s="31"/>
      <c r="BW235" s="31"/>
      <c r="BX235" s="31"/>
      <c r="BY235" s="31"/>
      <c r="BZ235" s="31"/>
      <c r="CA235" s="31"/>
      <c r="CB235" s="31"/>
      <c r="CC235" s="31"/>
      <c r="CD235" s="31"/>
      <c r="CE235" s="31"/>
      <c r="CF235" s="31"/>
      <c r="CG235" s="31"/>
      <c r="CH235" s="31"/>
      <c r="CI235" s="31"/>
      <c r="CJ235" s="31"/>
      <c r="CK235" s="31"/>
      <c r="CL235" s="31"/>
      <c r="CM235" s="31"/>
      <c r="CN235" s="31"/>
      <c r="CO235" s="31"/>
      <c r="CP235" s="31"/>
      <c r="CQ235" s="31"/>
      <c r="CR235" s="31"/>
      <c r="CS235" s="31"/>
      <c r="CT235" s="31"/>
      <c r="CU235" s="31"/>
      <c r="CV235" s="31"/>
      <c r="CW235" s="31"/>
      <c r="CX235" s="31"/>
      <c r="CY235" s="31"/>
      <c r="CZ235" s="31"/>
      <c r="DA235" s="31"/>
      <c r="DB235" s="31"/>
      <c r="DC235" s="31"/>
      <c r="DD235" s="31"/>
      <c r="DE235" s="31"/>
      <c r="DF235" s="31"/>
      <c r="DG235" s="31"/>
      <c r="DH235" s="31"/>
      <c r="DI235" s="31"/>
      <c r="DJ235" s="31"/>
      <c r="DK235" s="31"/>
      <c r="DL235" s="31"/>
      <c r="DM235" s="31"/>
      <c r="DN235" s="31"/>
      <c r="DO235" s="31"/>
      <c r="DP235" s="31"/>
      <c r="DQ235" s="31"/>
      <c r="DR235" s="31"/>
      <c r="DS235" s="31"/>
      <c r="DT235" s="31"/>
      <c r="DU235" s="31"/>
      <c r="DV235" s="31"/>
      <c r="DW235" s="31"/>
      <c r="DX235" s="31"/>
      <c r="DY235" s="31"/>
      <c r="DZ235" s="31"/>
      <c r="EA235" s="31"/>
      <c r="EB235" s="31"/>
      <c r="EC235" s="31"/>
      <c r="ED235" s="31"/>
      <c r="EE235" s="31"/>
      <c r="EF235" s="31"/>
      <c r="EG235" s="31"/>
      <c r="EH235" s="31"/>
      <c r="EI235" s="31"/>
      <c r="EJ235" s="31"/>
      <c r="EK235" s="31"/>
      <c r="EL235" s="31"/>
      <c r="EM235" s="31"/>
      <c r="EN235" s="31"/>
      <c r="EO235" s="31"/>
      <c r="EP235" s="31"/>
      <c r="EQ235" s="31"/>
      <c r="ER235" s="31"/>
      <c r="ES235" s="31"/>
      <c r="ET235" s="31"/>
      <c r="EU235" s="31"/>
      <c r="EV235" s="31"/>
      <c r="EW235" s="31"/>
      <c r="EX235" s="31"/>
      <c r="EY235" s="31"/>
      <c r="EZ235" s="31"/>
      <c r="FA235" s="31"/>
      <c r="FB235" s="31"/>
      <c r="FC235" s="31"/>
      <c r="FD235" s="31"/>
      <c r="FE235" s="31"/>
      <c r="FF235" s="31"/>
      <c r="FG235" s="31"/>
      <c r="FH235" s="31"/>
      <c r="FI235" s="31"/>
      <c r="FJ235" s="31"/>
      <c r="FK235" s="31"/>
      <c r="FL235" s="31"/>
      <c r="FM235" s="31"/>
      <c r="FN235" s="31"/>
      <c r="FO235" s="31"/>
      <c r="FP235" s="31"/>
      <c r="FQ235" s="31"/>
      <c r="FR235" s="31"/>
      <c r="FS235" s="31"/>
      <c r="FT235" s="31"/>
      <c r="FU235" s="31"/>
      <c r="FV235" s="31"/>
      <c r="FW235" s="31"/>
      <c r="FX235" s="31"/>
      <c r="FY235" s="31"/>
      <c r="FZ235" s="31"/>
      <c r="GA235" s="31"/>
      <c r="GB235" s="31"/>
      <c r="GC235" s="31"/>
      <c r="GD235" s="31"/>
      <c r="GE235" s="31"/>
      <c r="GF235" s="31"/>
      <c r="GG235" s="31"/>
      <c r="GH235" s="31"/>
      <c r="GI235" s="31"/>
      <c r="GJ235" s="31"/>
      <c r="GK235" s="31"/>
      <c r="GL235" s="31"/>
      <c r="GM235" s="31"/>
      <c r="GN235" s="31"/>
      <c r="GO235" s="31"/>
    </row>
    <row r="236" spans="1:197" ht="30" x14ac:dyDescent="0.25">
      <c r="A236" s="16" t="s">
        <v>62</v>
      </c>
      <c r="B236" s="71">
        <f>SUM(B222,B210,B198,B186,B174,B162,B150,B138,B125,B111,B99,B87,B75,B63,B51,B39,B27,B14)</f>
        <v>48619</v>
      </c>
      <c r="C236" s="71">
        <f>SUM(C222,C210,C198,C186,C174,C162,C150,C138,C125,C111,C99,C87,C75,C63,C51,C39,C27,C14)</f>
        <v>34729</v>
      </c>
      <c r="D236" s="28">
        <f>SUM(D222,D210,D198,D186,D174,D162,D150,D138,D125,D111,D99,D87,D75,D63,D51,D39,D27,D14)</f>
        <v>35266</v>
      </c>
      <c r="E236" s="28">
        <f>D236/C236*100</f>
        <v>101.54625817040514</v>
      </c>
      <c r="F236" s="278">
        <f t="shared" ref="F236:T236" si="30">SUM(F222,F210,F198,F186,F174,F162,F150,F138,F125,F111,F99,F87,F75,F63,F51,F39,F27,F14)</f>
        <v>109178.9572</v>
      </c>
      <c r="G236" s="278">
        <f t="shared" si="30"/>
        <v>109178.9572</v>
      </c>
      <c r="H236" s="278">
        <f t="shared" ref="H236:N236" si="31">SUM(H222,H210,H198,H186,H174,H162,H150,H138,H125,H111,H99,H87,H75,H63,H51,H39,H27,H14)</f>
        <v>109178.9572</v>
      </c>
      <c r="I236" s="278">
        <f t="shared" si="31"/>
        <v>27294.739300000001</v>
      </c>
      <c r="J236" s="278">
        <f t="shared" si="31"/>
        <v>27294.739300000001</v>
      </c>
      <c r="K236" s="278">
        <f t="shared" si="31"/>
        <v>27294.739300000001</v>
      </c>
      <c r="L236" s="278">
        <f t="shared" si="31"/>
        <v>27294.739300000001</v>
      </c>
      <c r="M236" s="278">
        <f t="shared" si="31"/>
        <v>27294.739300000001</v>
      </c>
      <c r="N236" s="278">
        <f t="shared" si="31"/>
        <v>63679.291090000013</v>
      </c>
      <c r="O236" s="278">
        <f t="shared" ref="O236" si="32">SUM(O222,O210,O198,O186,O174,O162,O150,O138,O125,O111,O99,O87,O75,O63,O51,O39,O27,O14)</f>
        <v>60643.617409999992</v>
      </c>
      <c r="P236" s="278">
        <f t="shared" si="30"/>
        <v>44475.123968333326</v>
      </c>
      <c r="Q236" s="278">
        <f t="shared" si="30"/>
        <v>46160.921589999998</v>
      </c>
      <c r="R236" s="278">
        <f t="shared" si="30"/>
        <v>1685.7976216666675</v>
      </c>
      <c r="S236" s="278">
        <f t="shared" si="30"/>
        <v>-67.873829999999998</v>
      </c>
      <c r="T236" s="278">
        <f t="shared" si="30"/>
        <v>46093.047759999994</v>
      </c>
      <c r="U236" s="278">
        <f>Q236/P236*100</f>
        <v>103.79042815679833</v>
      </c>
      <c r="V236" s="244"/>
      <c r="X236" s="244"/>
      <c r="Y236" s="248"/>
      <c r="Z236" s="248"/>
      <c r="AA236" s="248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  <c r="BG236" s="31"/>
      <c r="BH236" s="31"/>
      <c r="BI236" s="31"/>
      <c r="BJ236" s="31"/>
      <c r="BK236" s="31"/>
      <c r="BL236" s="31"/>
      <c r="BM236" s="31"/>
      <c r="BN236" s="31"/>
      <c r="BO236" s="31"/>
      <c r="BP236" s="31"/>
      <c r="BQ236" s="31"/>
      <c r="BR236" s="31"/>
      <c r="BS236" s="31"/>
      <c r="BT236" s="31"/>
      <c r="BU236" s="31"/>
      <c r="BV236" s="31"/>
      <c r="BW236" s="31"/>
      <c r="BX236" s="31"/>
      <c r="BY236" s="31"/>
      <c r="BZ236" s="31"/>
      <c r="CA236" s="31"/>
      <c r="CB236" s="31"/>
      <c r="CC236" s="31"/>
      <c r="CD236" s="31"/>
      <c r="CE236" s="31"/>
      <c r="CF236" s="31"/>
      <c r="CG236" s="31"/>
      <c r="CH236" s="31"/>
      <c r="CI236" s="31"/>
      <c r="CJ236" s="31"/>
      <c r="CK236" s="31"/>
      <c r="CL236" s="31"/>
      <c r="CM236" s="31"/>
      <c r="CN236" s="31"/>
      <c r="CO236" s="31"/>
      <c r="CP236" s="31"/>
      <c r="CQ236" s="31"/>
      <c r="CR236" s="31"/>
      <c r="CS236" s="31"/>
      <c r="CT236" s="31"/>
      <c r="CU236" s="31"/>
      <c r="CV236" s="31"/>
      <c r="CW236" s="31"/>
      <c r="CX236" s="31"/>
      <c r="CY236" s="31"/>
      <c r="CZ236" s="31"/>
      <c r="DA236" s="31"/>
      <c r="DB236" s="31"/>
      <c r="DC236" s="31"/>
      <c r="DD236" s="31"/>
      <c r="DE236" s="31"/>
      <c r="DF236" s="31"/>
      <c r="DG236" s="31"/>
      <c r="DH236" s="31"/>
      <c r="DI236" s="31"/>
      <c r="DJ236" s="31"/>
      <c r="DK236" s="31"/>
      <c r="DL236" s="31"/>
      <c r="DM236" s="31"/>
      <c r="DN236" s="31"/>
      <c r="DO236" s="31"/>
      <c r="DP236" s="31"/>
      <c r="DQ236" s="31"/>
      <c r="DR236" s="31"/>
      <c r="DS236" s="31"/>
      <c r="DT236" s="31"/>
      <c r="DU236" s="31"/>
      <c r="DV236" s="31"/>
      <c r="DW236" s="31"/>
      <c r="DX236" s="31"/>
      <c r="DY236" s="31"/>
      <c r="DZ236" s="31"/>
      <c r="EA236" s="31"/>
      <c r="EB236" s="31"/>
      <c r="EC236" s="31"/>
      <c r="ED236" s="31"/>
      <c r="EE236" s="31"/>
      <c r="EF236" s="31"/>
      <c r="EG236" s="31"/>
      <c r="EH236" s="31"/>
      <c r="EI236" s="31"/>
      <c r="EJ236" s="31"/>
      <c r="EK236" s="31"/>
      <c r="EL236" s="31"/>
      <c r="EM236" s="31"/>
      <c r="EN236" s="31"/>
      <c r="EO236" s="31"/>
      <c r="EP236" s="31"/>
      <c r="EQ236" s="31"/>
      <c r="ER236" s="31"/>
      <c r="ES236" s="31"/>
      <c r="ET236" s="31"/>
      <c r="EU236" s="31"/>
      <c r="EV236" s="31"/>
      <c r="EW236" s="31"/>
      <c r="EX236" s="31"/>
      <c r="EY236" s="31"/>
      <c r="EZ236" s="31"/>
      <c r="FA236" s="31"/>
      <c r="FB236" s="31"/>
      <c r="FC236" s="31"/>
      <c r="FD236" s="31"/>
      <c r="FE236" s="31"/>
      <c r="FF236" s="31"/>
      <c r="FG236" s="31"/>
      <c r="FH236" s="31"/>
      <c r="FI236" s="31"/>
      <c r="FJ236" s="31"/>
      <c r="FK236" s="31"/>
      <c r="FL236" s="31"/>
      <c r="FM236" s="31"/>
      <c r="FN236" s="31"/>
      <c r="FO236" s="31"/>
      <c r="FP236" s="31"/>
      <c r="FQ236" s="31"/>
      <c r="FR236" s="31"/>
      <c r="FS236" s="31"/>
      <c r="FT236" s="31"/>
      <c r="FU236" s="31"/>
      <c r="FV236" s="31"/>
      <c r="FW236" s="31"/>
      <c r="FX236" s="31"/>
      <c r="FY236" s="31"/>
      <c r="FZ236" s="31"/>
      <c r="GA236" s="31"/>
      <c r="GB236" s="31"/>
      <c r="GC236" s="31"/>
      <c r="GD236" s="31"/>
      <c r="GE236" s="31"/>
      <c r="GF236" s="31"/>
      <c r="GG236" s="31"/>
      <c r="GH236" s="31"/>
      <c r="GI236" s="31"/>
      <c r="GJ236" s="31"/>
      <c r="GK236" s="31"/>
      <c r="GL236" s="31"/>
      <c r="GM236" s="31"/>
      <c r="GN236" s="31"/>
      <c r="GO236" s="31"/>
    </row>
    <row r="237" spans="1:197" ht="45" x14ac:dyDescent="0.25">
      <c r="A237" s="16" t="s">
        <v>139</v>
      </c>
      <c r="B237" s="71">
        <f t="shared" ref="B237:U237" si="33">B126</f>
        <v>278</v>
      </c>
      <c r="C237" s="71">
        <f t="shared" si="33"/>
        <v>199</v>
      </c>
      <c r="D237" s="28">
        <f t="shared" si="33"/>
        <v>90</v>
      </c>
      <c r="E237" s="28">
        <f t="shared" si="33"/>
        <v>45.226130653266331</v>
      </c>
      <c r="F237" s="278">
        <f t="shared" si="33"/>
        <v>723.245</v>
      </c>
      <c r="G237" s="278">
        <f t="shared" si="33"/>
        <v>723.245</v>
      </c>
      <c r="H237" s="278">
        <f t="shared" ref="H237:N237" si="34">H126</f>
        <v>723.245</v>
      </c>
      <c r="I237" s="278">
        <f t="shared" si="34"/>
        <v>180.81125</v>
      </c>
      <c r="J237" s="278">
        <f t="shared" si="34"/>
        <v>180.81125</v>
      </c>
      <c r="K237" s="278">
        <f t="shared" si="34"/>
        <v>180.81125</v>
      </c>
      <c r="L237" s="278">
        <f t="shared" si="34"/>
        <v>180.81125</v>
      </c>
      <c r="M237" s="278">
        <f t="shared" si="34"/>
        <v>180.81125</v>
      </c>
      <c r="N237" s="278">
        <f t="shared" si="34"/>
        <v>422.37508000000003</v>
      </c>
      <c r="O237" s="278">
        <f t="shared" ref="O237" si="35">O126</f>
        <v>402.12422000000004</v>
      </c>
      <c r="P237" s="278">
        <f t="shared" si="33"/>
        <v>294.84287833333332</v>
      </c>
      <c r="Q237" s="278">
        <f t="shared" si="33"/>
        <v>133.07718</v>
      </c>
      <c r="R237" s="278">
        <f t="shared" si="33"/>
        <v>-161.76569833333332</v>
      </c>
      <c r="S237" s="278">
        <f t="shared" si="33"/>
        <v>0</v>
      </c>
      <c r="T237" s="278">
        <f t="shared" si="33"/>
        <v>133.07718</v>
      </c>
      <c r="U237" s="278">
        <f t="shared" si="33"/>
        <v>45.134948061913228</v>
      </c>
      <c r="V237" s="244"/>
      <c r="X237" s="244"/>
      <c r="Y237" s="248"/>
      <c r="Z237" s="248"/>
      <c r="AA237" s="248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  <c r="BG237" s="31"/>
      <c r="BH237" s="31"/>
      <c r="BI237" s="31"/>
      <c r="BJ237" s="31"/>
      <c r="BK237" s="31"/>
      <c r="BL237" s="31"/>
      <c r="BM237" s="31"/>
      <c r="BN237" s="31"/>
      <c r="BO237" s="31"/>
      <c r="BP237" s="31"/>
      <c r="BQ237" s="31"/>
      <c r="BR237" s="31"/>
      <c r="BS237" s="31"/>
      <c r="BT237" s="31"/>
      <c r="BU237" s="31"/>
      <c r="BV237" s="31"/>
      <c r="BW237" s="31"/>
      <c r="BX237" s="31"/>
      <c r="BY237" s="31"/>
      <c r="BZ237" s="31"/>
      <c r="CA237" s="31"/>
      <c r="CB237" s="31"/>
      <c r="CC237" s="31"/>
      <c r="CD237" s="31"/>
      <c r="CE237" s="31"/>
      <c r="CF237" s="31"/>
      <c r="CG237" s="31"/>
      <c r="CH237" s="31"/>
      <c r="CI237" s="31"/>
      <c r="CJ237" s="31"/>
      <c r="CK237" s="31"/>
      <c r="CL237" s="31"/>
      <c r="CM237" s="31"/>
      <c r="CN237" s="31"/>
      <c r="CO237" s="31"/>
      <c r="CP237" s="31"/>
      <c r="CQ237" s="31"/>
      <c r="CR237" s="31"/>
      <c r="CS237" s="31"/>
      <c r="CT237" s="31"/>
      <c r="CU237" s="31"/>
      <c r="CV237" s="31"/>
      <c r="CW237" s="31"/>
      <c r="CX237" s="31"/>
      <c r="CY237" s="31"/>
      <c r="CZ237" s="31"/>
      <c r="DA237" s="31"/>
      <c r="DB237" s="31"/>
      <c r="DC237" s="31"/>
      <c r="DD237" s="31"/>
      <c r="DE237" s="31"/>
      <c r="DF237" s="31"/>
      <c r="DG237" s="31"/>
      <c r="DH237" s="31"/>
      <c r="DI237" s="31"/>
      <c r="DJ237" s="31"/>
      <c r="DK237" s="31"/>
      <c r="DL237" s="31"/>
      <c r="DM237" s="31"/>
      <c r="DN237" s="31"/>
      <c r="DO237" s="31"/>
      <c r="DP237" s="31"/>
      <c r="DQ237" s="31"/>
      <c r="DR237" s="31"/>
      <c r="DS237" s="31"/>
      <c r="DT237" s="31"/>
      <c r="DU237" s="31"/>
      <c r="DV237" s="31"/>
      <c r="DW237" s="31"/>
      <c r="DX237" s="31"/>
      <c r="DY237" s="31"/>
      <c r="DZ237" s="31"/>
      <c r="EA237" s="31"/>
      <c r="EB237" s="31"/>
      <c r="EC237" s="31"/>
      <c r="ED237" s="31"/>
      <c r="EE237" s="31"/>
      <c r="EF237" s="31"/>
      <c r="EG237" s="31"/>
      <c r="EH237" s="31"/>
      <c r="EI237" s="31"/>
      <c r="EJ237" s="31"/>
      <c r="EK237" s="31"/>
      <c r="EL237" s="31"/>
      <c r="EM237" s="31"/>
      <c r="EN237" s="31"/>
      <c r="EO237" s="31"/>
      <c r="EP237" s="31"/>
      <c r="EQ237" s="31"/>
      <c r="ER237" s="31"/>
      <c r="ES237" s="31"/>
      <c r="ET237" s="31"/>
      <c r="EU237" s="31"/>
      <c r="EV237" s="31"/>
      <c r="EW237" s="31"/>
      <c r="EX237" s="31"/>
      <c r="EY237" s="31"/>
      <c r="EZ237" s="31"/>
      <c r="FA237" s="31"/>
      <c r="FB237" s="31"/>
      <c r="FC237" s="31"/>
      <c r="FD237" s="31"/>
      <c r="FE237" s="31"/>
      <c r="FF237" s="31"/>
      <c r="FG237" s="31"/>
      <c r="FH237" s="31"/>
      <c r="FI237" s="31"/>
      <c r="FJ237" s="31"/>
      <c r="FK237" s="31"/>
      <c r="FL237" s="31"/>
      <c r="FM237" s="31"/>
      <c r="FN237" s="31"/>
      <c r="FO237" s="31"/>
      <c r="FP237" s="31"/>
      <c r="FQ237" s="31"/>
      <c r="FR237" s="31"/>
      <c r="FS237" s="31"/>
      <c r="FT237" s="31"/>
      <c r="FU237" s="31"/>
      <c r="FV237" s="31"/>
      <c r="FW237" s="31"/>
      <c r="FX237" s="31"/>
      <c r="FY237" s="31"/>
      <c r="FZ237" s="31"/>
      <c r="GA237" s="31"/>
      <c r="GB237" s="31"/>
      <c r="GC237" s="31"/>
      <c r="GD237" s="31"/>
      <c r="GE237" s="31"/>
      <c r="GF237" s="31"/>
      <c r="GG237" s="31"/>
      <c r="GH237" s="31"/>
      <c r="GI237" s="31"/>
      <c r="GJ237" s="31"/>
      <c r="GK237" s="31"/>
      <c r="GL237" s="31"/>
      <c r="GM237" s="31"/>
      <c r="GN237" s="31"/>
      <c r="GO237" s="31"/>
    </row>
    <row r="238" spans="1:197" ht="31.5" customHeight="1" x14ac:dyDescent="0.25">
      <c r="A238" s="75" t="s">
        <v>89</v>
      </c>
      <c r="B238" s="71">
        <f>SUBTOTAL(9,B223,B211,B199,B187,B175,B163,B151,B139,B127,B112,B100,B88,B76,B64,B52,B40,B28,B15)</f>
        <v>0</v>
      </c>
      <c r="C238" s="71">
        <f t="shared" ref="C238:D238" si="36">SUBTOTAL(9,C223,C211,C199,C187,C175,C163,C151,C139,C127,C112,C100,C88,C76,C64,C52,C40,C28,C15)</f>
        <v>0</v>
      </c>
      <c r="D238" s="28">
        <f t="shared" si="36"/>
        <v>2022</v>
      </c>
      <c r="E238" s="71"/>
      <c r="F238" s="278">
        <f t="shared" ref="F238:T238" si="37">SUBTOTAL(9,F223,F211,F199,F187,F175,F163,F151,F139,F127,F112,F100,F88,F76,F64,F52,F40,F28,F15)</f>
        <v>0</v>
      </c>
      <c r="G238" s="278">
        <f t="shared" si="37"/>
        <v>0</v>
      </c>
      <c r="H238" s="278">
        <f t="shared" ref="H238:N238" si="38">SUBTOTAL(9,H223,H211,H199,H187,H175,H163,H151,H139,H127,H112,H100,H88,H76,H64,H52,H40,H28,H15)</f>
        <v>0</v>
      </c>
      <c r="I238" s="278">
        <f t="shared" si="38"/>
        <v>0</v>
      </c>
      <c r="J238" s="278">
        <f t="shared" si="38"/>
        <v>0</v>
      </c>
      <c r="K238" s="278">
        <f t="shared" si="38"/>
        <v>0</v>
      </c>
      <c r="L238" s="278">
        <f t="shared" si="38"/>
        <v>0</v>
      </c>
      <c r="M238" s="278">
        <f t="shared" si="38"/>
        <v>0</v>
      </c>
      <c r="N238" s="278">
        <f t="shared" si="38"/>
        <v>0</v>
      </c>
      <c r="O238" s="278">
        <f t="shared" ref="O238" si="39">SUBTOTAL(9,O223,O211,O199,O187,O175,O163,O151,O139,O127,O112,O100,O88,O76,O64,O52,O40,O28,O15)</f>
        <v>0</v>
      </c>
      <c r="P238" s="71">
        <f t="shared" si="37"/>
        <v>0</v>
      </c>
      <c r="Q238" s="28">
        <f t="shared" si="37"/>
        <v>0</v>
      </c>
      <c r="R238" s="71">
        <f t="shared" si="37"/>
        <v>0</v>
      </c>
      <c r="S238" s="28">
        <f t="shared" si="37"/>
        <v>-6.3978100000000007</v>
      </c>
      <c r="T238" s="646">
        <f t="shared" si="37"/>
        <v>2880.8080799999989</v>
      </c>
      <c r="U238" s="71"/>
      <c r="V238" s="244"/>
      <c r="X238" s="244"/>
      <c r="Y238" s="248"/>
      <c r="Z238" s="248"/>
      <c r="AA238" s="248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  <c r="BG238" s="31"/>
      <c r="BH238" s="31"/>
      <c r="BI238" s="31"/>
      <c r="BJ238" s="31"/>
      <c r="BK238" s="31"/>
      <c r="BL238" s="31"/>
      <c r="BM238" s="31"/>
      <c r="BN238" s="31"/>
      <c r="BO238" s="31"/>
      <c r="BP238" s="31"/>
      <c r="BQ238" s="31"/>
      <c r="BR238" s="31"/>
      <c r="BS238" s="31"/>
      <c r="BT238" s="31"/>
      <c r="BU238" s="31"/>
      <c r="BV238" s="31"/>
      <c r="BW238" s="31"/>
      <c r="BX238" s="31"/>
      <c r="BY238" s="31"/>
      <c r="BZ238" s="31"/>
      <c r="CA238" s="31"/>
      <c r="CB238" s="31"/>
      <c r="CC238" s="31"/>
      <c r="CD238" s="31"/>
      <c r="CE238" s="31"/>
      <c r="CF238" s="31"/>
      <c r="CG238" s="31"/>
      <c r="CH238" s="31"/>
      <c r="CI238" s="31"/>
      <c r="CJ238" s="31"/>
      <c r="CK238" s="31"/>
      <c r="CL238" s="31"/>
      <c r="CM238" s="31"/>
      <c r="CN238" s="31"/>
      <c r="CO238" s="31"/>
      <c r="CP238" s="31"/>
      <c r="CQ238" s="31"/>
      <c r="CR238" s="31"/>
      <c r="CS238" s="31"/>
      <c r="CT238" s="31"/>
      <c r="CU238" s="31"/>
      <c r="CV238" s="31"/>
      <c r="CW238" s="31"/>
      <c r="CX238" s="31"/>
      <c r="CY238" s="31"/>
      <c r="CZ238" s="31"/>
      <c r="DA238" s="31"/>
      <c r="DB238" s="31"/>
      <c r="DC238" s="31"/>
      <c r="DD238" s="31"/>
      <c r="DE238" s="31"/>
      <c r="DF238" s="31"/>
      <c r="DG238" s="31"/>
      <c r="DH238" s="31"/>
      <c r="DI238" s="31"/>
      <c r="DJ238" s="31"/>
      <c r="DK238" s="31"/>
      <c r="DL238" s="31"/>
      <c r="DM238" s="31"/>
      <c r="DN238" s="31"/>
      <c r="DO238" s="31"/>
      <c r="DP238" s="31"/>
      <c r="DQ238" s="31"/>
      <c r="DR238" s="31"/>
      <c r="DS238" s="31"/>
      <c r="DT238" s="31"/>
      <c r="DU238" s="31"/>
      <c r="DV238" s="31"/>
      <c r="DW238" s="31"/>
      <c r="DX238" s="31"/>
      <c r="DY238" s="31"/>
      <c r="DZ238" s="31"/>
      <c r="EA238" s="31"/>
      <c r="EB238" s="31"/>
      <c r="EC238" s="31"/>
      <c r="ED238" s="31"/>
      <c r="EE238" s="31"/>
      <c r="EF238" s="31"/>
      <c r="EG238" s="31"/>
      <c r="EH238" s="31"/>
      <c r="EI238" s="31"/>
      <c r="EJ238" s="31"/>
      <c r="EK238" s="31"/>
      <c r="EL238" s="31"/>
      <c r="EM238" s="31"/>
      <c r="EN238" s="31"/>
      <c r="EO238" s="31"/>
      <c r="EP238" s="31"/>
      <c r="EQ238" s="31"/>
      <c r="ER238" s="31"/>
      <c r="ES238" s="31"/>
      <c r="ET238" s="31"/>
      <c r="EU238" s="31"/>
      <c r="EV238" s="31"/>
      <c r="EW238" s="31"/>
      <c r="EX238" s="31"/>
      <c r="EY238" s="31"/>
      <c r="EZ238" s="31"/>
      <c r="FA238" s="31"/>
      <c r="FB238" s="31"/>
      <c r="FC238" s="31"/>
      <c r="FD238" s="31"/>
      <c r="FE238" s="31"/>
      <c r="FF238" s="31"/>
      <c r="FG238" s="31"/>
      <c r="FH238" s="31"/>
      <c r="FI238" s="31"/>
      <c r="FJ238" s="31"/>
      <c r="FK238" s="31"/>
      <c r="FL238" s="31"/>
      <c r="FM238" s="31"/>
      <c r="FN238" s="31"/>
      <c r="FO238" s="31"/>
      <c r="FP238" s="31"/>
      <c r="FQ238" s="31"/>
      <c r="FR238" s="31"/>
      <c r="FS238" s="31"/>
      <c r="FT238" s="31"/>
      <c r="FU238" s="31"/>
      <c r="FV238" s="31"/>
      <c r="FW238" s="31"/>
      <c r="FX238" s="31"/>
      <c r="FY238" s="31"/>
      <c r="FZ238" s="31"/>
      <c r="GA238" s="31"/>
      <c r="GB238" s="31"/>
      <c r="GC238" s="31"/>
      <c r="GD238" s="31"/>
      <c r="GE238" s="31"/>
      <c r="GF238" s="31"/>
      <c r="GG238" s="31"/>
      <c r="GH238" s="31"/>
      <c r="GI238" s="31"/>
      <c r="GJ238" s="31"/>
      <c r="GK238" s="31"/>
      <c r="GL238" s="31"/>
      <c r="GM238" s="31"/>
      <c r="GN238" s="31"/>
      <c r="GO238" s="31"/>
    </row>
    <row r="239" spans="1:197" ht="60" x14ac:dyDescent="0.25">
      <c r="A239" s="16" t="s">
        <v>45</v>
      </c>
      <c r="B239" s="71">
        <f t="shared" ref="B239:D240" si="40">SUM(B224,B212,B200,B188,B176,B164,B152,B140,B128,B113,B101,B89,B77,B65,B53,B41,B29,B16)</f>
        <v>133349</v>
      </c>
      <c r="C239" s="71">
        <f t="shared" si="40"/>
        <v>95168</v>
      </c>
      <c r="D239" s="28">
        <f t="shared" si="40"/>
        <v>94544</v>
      </c>
      <c r="E239" s="28">
        <f>D239/C239*100</f>
        <v>99.344317417619365</v>
      </c>
      <c r="F239" s="278">
        <f t="shared" ref="F239:T239" si="41">SUM(F224,F212,F200,F188,F176,F164,F152,F140,F128,F113,F101,F89,F77,F65,F53,F41,F29,F16)</f>
        <v>704731.13844999997</v>
      </c>
      <c r="G239" s="278">
        <f t="shared" si="41"/>
        <v>704731.13844999997</v>
      </c>
      <c r="H239" s="278">
        <f t="shared" ref="H239:N239" si="42">SUM(H224,H212,H200,H188,H176,H164,H152,H140,H128,H113,H101,H89,H77,H65,H53,H41,H29,H16)</f>
        <v>704731.13844999997</v>
      </c>
      <c r="I239" s="278">
        <f t="shared" si="42"/>
        <v>176182.78461249999</v>
      </c>
      <c r="J239" s="278">
        <f t="shared" si="42"/>
        <v>176182.78461249999</v>
      </c>
      <c r="K239" s="278">
        <f t="shared" si="42"/>
        <v>176182.78461249999</v>
      </c>
      <c r="L239" s="278">
        <f t="shared" si="42"/>
        <v>176182.78461249999</v>
      </c>
      <c r="M239" s="278">
        <f t="shared" si="42"/>
        <v>176182.78461249999</v>
      </c>
      <c r="N239" s="278">
        <f t="shared" si="42"/>
        <v>411099.09431666665</v>
      </c>
      <c r="O239" s="278">
        <f t="shared" ref="O239" si="43">SUM(O224,O212,O200,O188,O176,O164,O152,O140,O128,O113,O101,O89,O77,O65,O53,O41,O29,O16)</f>
        <v>391562.99550666672</v>
      </c>
      <c r="P239" s="278">
        <f t="shared" si="41"/>
        <v>287128.90652791667</v>
      </c>
      <c r="Q239" s="278">
        <f t="shared" si="41"/>
        <v>261713.62361000001</v>
      </c>
      <c r="R239" s="277">
        <f t="shared" si="41"/>
        <v>-25101.85643166666</v>
      </c>
      <c r="S239" s="277">
        <f t="shared" si="41"/>
        <v>-668.84410000000003</v>
      </c>
      <c r="T239" s="278">
        <f t="shared" si="41"/>
        <v>261046.39484999998</v>
      </c>
      <c r="U239" s="278">
        <f>Q239/P239*100</f>
        <v>91.148476402028294</v>
      </c>
      <c r="V239" s="244"/>
      <c r="X239" s="244"/>
      <c r="Y239" s="248"/>
      <c r="Z239" s="248"/>
      <c r="AA239" s="248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  <c r="BG239" s="31"/>
      <c r="BH239" s="31"/>
      <c r="BI239" s="31"/>
      <c r="BJ239" s="31"/>
      <c r="BK239" s="31"/>
      <c r="BL239" s="31"/>
      <c r="BM239" s="31"/>
      <c r="BN239" s="31"/>
      <c r="BO239" s="31"/>
      <c r="BP239" s="31"/>
      <c r="BQ239" s="31"/>
      <c r="BR239" s="31"/>
      <c r="BS239" s="31"/>
      <c r="BT239" s="31"/>
      <c r="BU239" s="31"/>
      <c r="BV239" s="31"/>
      <c r="BW239" s="31"/>
      <c r="BX239" s="31"/>
      <c r="BY239" s="31"/>
      <c r="BZ239" s="31"/>
      <c r="CA239" s="31"/>
      <c r="CB239" s="31"/>
      <c r="CC239" s="31"/>
      <c r="CD239" s="31"/>
      <c r="CE239" s="31"/>
      <c r="CF239" s="31"/>
      <c r="CG239" s="31"/>
      <c r="CH239" s="31"/>
      <c r="CI239" s="31"/>
      <c r="CJ239" s="31"/>
      <c r="CK239" s="31"/>
      <c r="CL239" s="31"/>
      <c r="CM239" s="31"/>
      <c r="CN239" s="31"/>
      <c r="CO239" s="31"/>
      <c r="CP239" s="31"/>
      <c r="CQ239" s="31"/>
      <c r="CR239" s="31"/>
      <c r="CS239" s="31"/>
      <c r="CT239" s="31"/>
      <c r="CU239" s="31"/>
      <c r="CV239" s="31"/>
      <c r="CW239" s="31"/>
      <c r="CX239" s="31"/>
      <c r="CY239" s="31"/>
      <c r="CZ239" s="31"/>
      <c r="DA239" s="31"/>
      <c r="DB239" s="31"/>
      <c r="DC239" s="31"/>
      <c r="DD239" s="31"/>
      <c r="DE239" s="31"/>
      <c r="DF239" s="31"/>
      <c r="DG239" s="31"/>
      <c r="DH239" s="31"/>
      <c r="DI239" s="31"/>
      <c r="DJ239" s="31"/>
      <c r="DK239" s="31"/>
      <c r="DL239" s="31"/>
      <c r="DM239" s="31"/>
      <c r="DN239" s="31"/>
      <c r="DO239" s="31"/>
      <c r="DP239" s="31"/>
      <c r="DQ239" s="31"/>
      <c r="DR239" s="31"/>
      <c r="DS239" s="31"/>
      <c r="DT239" s="31"/>
      <c r="DU239" s="31"/>
      <c r="DV239" s="31"/>
      <c r="DW239" s="31"/>
      <c r="DX239" s="31"/>
      <c r="DY239" s="31"/>
      <c r="DZ239" s="31"/>
      <c r="EA239" s="31"/>
      <c r="EB239" s="31"/>
      <c r="EC239" s="31"/>
      <c r="ED239" s="31"/>
      <c r="EE239" s="31"/>
      <c r="EF239" s="31"/>
      <c r="EG239" s="31"/>
      <c r="EH239" s="31"/>
      <c r="EI239" s="31"/>
      <c r="EJ239" s="31"/>
      <c r="EK239" s="31"/>
      <c r="EL239" s="31"/>
      <c r="EM239" s="31"/>
      <c r="EN239" s="31"/>
      <c r="EO239" s="31"/>
      <c r="EP239" s="31"/>
      <c r="EQ239" s="31"/>
      <c r="ER239" s="31"/>
      <c r="ES239" s="31"/>
      <c r="ET239" s="31"/>
      <c r="EU239" s="31"/>
      <c r="EV239" s="31"/>
      <c r="EW239" s="31"/>
      <c r="EX239" s="31"/>
      <c r="EY239" s="31"/>
      <c r="EZ239" s="31"/>
      <c r="FA239" s="31"/>
      <c r="FB239" s="31"/>
      <c r="FC239" s="31"/>
      <c r="FD239" s="31"/>
      <c r="FE239" s="31"/>
      <c r="FF239" s="31"/>
      <c r="FG239" s="31"/>
      <c r="FH239" s="31"/>
      <c r="FI239" s="31"/>
      <c r="FJ239" s="31"/>
      <c r="FK239" s="31"/>
      <c r="FL239" s="31"/>
      <c r="FM239" s="31"/>
      <c r="FN239" s="31"/>
      <c r="FO239" s="31"/>
      <c r="FP239" s="31"/>
      <c r="FQ239" s="31"/>
      <c r="FR239" s="31"/>
      <c r="FS239" s="31"/>
      <c r="FT239" s="31"/>
      <c r="FU239" s="31"/>
      <c r="FV239" s="31"/>
      <c r="FW239" s="31"/>
      <c r="FX239" s="31"/>
      <c r="FY239" s="31"/>
      <c r="FZ239" s="31"/>
      <c r="GA239" s="31"/>
      <c r="GB239" s="31"/>
      <c r="GC239" s="31"/>
      <c r="GD239" s="31"/>
      <c r="GE239" s="31"/>
      <c r="GF239" s="31"/>
      <c r="GG239" s="31"/>
      <c r="GH239" s="31"/>
      <c r="GI239" s="31"/>
      <c r="GJ239" s="31"/>
      <c r="GK239" s="31"/>
      <c r="GL239" s="31"/>
      <c r="GM239" s="31"/>
      <c r="GN239" s="31"/>
      <c r="GO239" s="31"/>
    </row>
    <row r="240" spans="1:197" ht="45.75" thickBot="1" x14ac:dyDescent="0.3">
      <c r="A240" s="638" t="s">
        <v>63</v>
      </c>
      <c r="B240" s="232">
        <f t="shared" si="40"/>
        <v>48141</v>
      </c>
      <c r="C240" s="232">
        <f t="shared" si="40"/>
        <v>34386</v>
      </c>
      <c r="D240" s="233">
        <f t="shared" si="40"/>
        <v>29628</v>
      </c>
      <c r="E240" s="233">
        <f>D240/C240*100</f>
        <v>86.162973303088464</v>
      </c>
      <c r="F240" s="280">
        <f t="shared" ref="F240:T240" si="44">SUM(F225,F213,F201,F189,F177,F165,F153,F141,F129,F114,F102,F90,F78,F66,F54,F42,F30,F17)</f>
        <v>118714.55590000001</v>
      </c>
      <c r="G240" s="280">
        <f t="shared" si="44"/>
        <v>118714.55590000001</v>
      </c>
      <c r="H240" s="280">
        <f t="shared" ref="H240:N240" si="45">SUM(H225,H213,H201,H189,H177,H165,H153,H141,H129,H114,H102,H90,H78,H66,H54,H42,H30,H17)</f>
        <v>118714.55590000001</v>
      </c>
      <c r="I240" s="280">
        <f t="shared" si="45"/>
        <v>29678.638975000002</v>
      </c>
      <c r="J240" s="280">
        <f t="shared" si="45"/>
        <v>29678.638975000002</v>
      </c>
      <c r="K240" s="280">
        <f t="shared" si="45"/>
        <v>29678.638975000002</v>
      </c>
      <c r="L240" s="280">
        <f t="shared" si="45"/>
        <v>29678.638975000002</v>
      </c>
      <c r="M240" s="280">
        <f t="shared" si="45"/>
        <v>29678.638975000002</v>
      </c>
      <c r="N240" s="280">
        <f t="shared" si="45"/>
        <v>69252.17916</v>
      </c>
      <c r="O240" s="280">
        <f t="shared" ref="O240" si="46">SUM(O225,O213,O201,O189,O177,O165,O153,O141,O129,O114,O102,O90,O78,O66,O54,O42,O30,O17)</f>
        <v>65950.425420000014</v>
      </c>
      <c r="P240" s="280">
        <f t="shared" si="44"/>
        <v>48364.824487499995</v>
      </c>
      <c r="Q240" s="280">
        <f t="shared" si="44"/>
        <v>41158.64705</v>
      </c>
      <c r="R240" s="280">
        <f t="shared" si="44"/>
        <v>-7197.2949524999922</v>
      </c>
      <c r="S240" s="280">
        <f t="shared" si="44"/>
        <v>-2.0192000000000001</v>
      </c>
      <c r="T240" s="280">
        <f t="shared" si="44"/>
        <v>41178.288110000009</v>
      </c>
      <c r="U240" s="280">
        <f>Q240/P240*100</f>
        <v>85.100375089002029</v>
      </c>
      <c r="V240" s="244"/>
      <c r="X240" s="244"/>
      <c r="Y240" s="248"/>
      <c r="Z240" s="248"/>
      <c r="AA240" s="248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  <c r="BG240" s="31"/>
      <c r="BH240" s="31"/>
      <c r="BI240" s="31"/>
      <c r="BJ240" s="31"/>
      <c r="BK240" s="31"/>
      <c r="BL240" s="31"/>
      <c r="BM240" s="31"/>
      <c r="BN240" s="31"/>
      <c r="BO240" s="31"/>
      <c r="BP240" s="31"/>
      <c r="BQ240" s="31"/>
      <c r="BR240" s="31"/>
      <c r="BS240" s="31"/>
      <c r="BT240" s="31"/>
      <c r="BU240" s="31"/>
      <c r="BV240" s="31"/>
      <c r="BW240" s="31"/>
      <c r="BX240" s="31"/>
      <c r="BY240" s="31"/>
      <c r="BZ240" s="31"/>
      <c r="CA240" s="31"/>
      <c r="CB240" s="31"/>
      <c r="CC240" s="31"/>
      <c r="CD240" s="31"/>
      <c r="CE240" s="31"/>
      <c r="CF240" s="31"/>
      <c r="CG240" s="31"/>
      <c r="CH240" s="31"/>
      <c r="CI240" s="31"/>
      <c r="CJ240" s="31"/>
      <c r="CK240" s="31"/>
      <c r="CL240" s="31"/>
      <c r="CM240" s="31"/>
      <c r="CN240" s="31"/>
      <c r="CO240" s="31"/>
      <c r="CP240" s="31"/>
      <c r="CQ240" s="31"/>
      <c r="CR240" s="31"/>
      <c r="CS240" s="31"/>
      <c r="CT240" s="31"/>
      <c r="CU240" s="31"/>
      <c r="CV240" s="31"/>
      <c r="CW240" s="31"/>
      <c r="CX240" s="31"/>
      <c r="CY240" s="31"/>
      <c r="CZ240" s="31"/>
      <c r="DA240" s="31"/>
      <c r="DB240" s="31"/>
      <c r="DC240" s="31"/>
      <c r="DD240" s="31"/>
      <c r="DE240" s="31"/>
      <c r="DF240" s="31"/>
      <c r="DG240" s="31"/>
      <c r="DH240" s="31"/>
      <c r="DI240" s="31"/>
      <c r="DJ240" s="31"/>
      <c r="DK240" s="31"/>
      <c r="DL240" s="31"/>
      <c r="DM240" s="31"/>
      <c r="DN240" s="31"/>
      <c r="DO240" s="31"/>
      <c r="DP240" s="31"/>
      <c r="DQ240" s="31"/>
      <c r="DR240" s="31"/>
      <c r="DS240" s="31"/>
      <c r="DT240" s="31"/>
      <c r="DU240" s="31"/>
      <c r="DV240" s="31"/>
      <c r="DW240" s="31"/>
      <c r="DX240" s="31"/>
      <c r="DY240" s="31"/>
      <c r="DZ240" s="31"/>
      <c r="EA240" s="31"/>
      <c r="EB240" s="31"/>
      <c r="EC240" s="31"/>
      <c r="ED240" s="31"/>
      <c r="EE240" s="31"/>
      <c r="EF240" s="31"/>
      <c r="EG240" s="31"/>
      <c r="EH240" s="31"/>
      <c r="EI240" s="31"/>
      <c r="EJ240" s="31"/>
      <c r="EK240" s="31"/>
      <c r="EL240" s="31"/>
      <c r="EM240" s="31"/>
      <c r="EN240" s="31"/>
      <c r="EO240" s="31"/>
      <c r="EP240" s="31"/>
      <c r="EQ240" s="31"/>
      <c r="ER240" s="31"/>
      <c r="ES240" s="31"/>
      <c r="ET240" s="31"/>
      <c r="EU240" s="31"/>
      <c r="EV240" s="31"/>
      <c r="EW240" s="31"/>
      <c r="EX240" s="31"/>
      <c r="EY240" s="31"/>
      <c r="EZ240" s="31"/>
      <c r="FA240" s="31"/>
      <c r="FB240" s="31"/>
      <c r="FC240" s="31"/>
      <c r="FD240" s="31"/>
      <c r="FE240" s="31"/>
      <c r="FF240" s="31"/>
      <c r="FG240" s="31"/>
      <c r="FH240" s="31"/>
      <c r="FI240" s="31"/>
      <c r="FJ240" s="31"/>
      <c r="FK240" s="31"/>
      <c r="FL240" s="31"/>
      <c r="FM240" s="31"/>
      <c r="FN240" s="31"/>
      <c r="FO240" s="31"/>
      <c r="FP240" s="31"/>
      <c r="FQ240" s="31"/>
      <c r="FR240" s="31"/>
      <c r="FS240" s="31"/>
      <c r="FT240" s="31"/>
      <c r="FU240" s="31"/>
      <c r="FV240" s="31"/>
      <c r="FW240" s="31"/>
      <c r="FX240" s="31"/>
      <c r="FY240" s="31"/>
      <c r="FZ240" s="31"/>
      <c r="GA240" s="31"/>
      <c r="GB240" s="31"/>
      <c r="GC240" s="31"/>
      <c r="GD240" s="31"/>
      <c r="GE240" s="31"/>
      <c r="GF240" s="31"/>
      <c r="GG240" s="31"/>
      <c r="GH240" s="31"/>
      <c r="GI240" s="31"/>
      <c r="GJ240" s="31"/>
      <c r="GK240" s="31"/>
      <c r="GL240" s="31"/>
      <c r="GM240" s="31"/>
      <c r="GN240" s="31"/>
      <c r="GO240" s="31"/>
    </row>
    <row r="241" spans="1:24" x14ac:dyDescent="0.25">
      <c r="B241" s="634"/>
      <c r="C241" s="634"/>
      <c r="U241" s="635"/>
      <c r="V241" s="244"/>
      <c r="X241" s="244"/>
    </row>
    <row r="242" spans="1:24" x14ac:dyDescent="0.25">
      <c r="A242" s="30" t="s">
        <v>78</v>
      </c>
      <c r="V242" s="244"/>
      <c r="X242" s="244"/>
    </row>
  </sheetData>
  <autoFilter ref="A6:GO240"/>
  <mergeCells count="4">
    <mergeCell ref="B4:E4"/>
    <mergeCell ref="A1:U1"/>
    <mergeCell ref="A2:U2"/>
    <mergeCell ref="F4:U4"/>
  </mergeCells>
  <phoneticPr fontId="0" type="noConversion"/>
  <pageMargins left="0" right="0" top="0" bottom="0" header="0.19685039370078741" footer="0.19685039370078741"/>
  <pageSetup paperSize="9" scale="7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2020-11-27T05:06:34Z</cp:lastPrinted>
  <dcterms:created xsi:type="dcterms:W3CDTF">2018-07-26T00:19:35Z</dcterms:created>
  <dcterms:modified xsi:type="dcterms:W3CDTF">2020-11-27T05:07:58Z</dcterms:modified>
</cp:coreProperties>
</file>