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0" windowWidth="27795" windowHeight="11670" activeTab="6"/>
  </bookViews>
  <sheets>
    <sheet name="ВМП план" sheetId="1" r:id="rId1"/>
    <sheet name="факт  (стенты)" sheetId="10" r:id="rId2"/>
    <sheet name="факт " sheetId="2" r:id="rId3"/>
    <sheet name="свод" sheetId="3" r:id="rId4"/>
    <sheet name="на печать" sheetId="6" r:id="rId5"/>
    <sheet name="Свод по МО" sheetId="7" r:id="rId6"/>
    <sheet name="для Правительства" sheetId="8" r:id="rId7"/>
    <sheet name="Лист3" sheetId="11" r:id="rId8"/>
  </sheets>
  <externalReferences>
    <externalReference r:id="rId9"/>
    <externalReference r:id="rId10"/>
  </externalReferences>
  <definedNames>
    <definedName name="_xlnm._FilterDatabase" localSheetId="0" hidden="1">'ВМП план'!$A$6:$AN$44</definedName>
    <definedName name="_xlnm._FilterDatabase" localSheetId="4" hidden="1">'на печать'!$A$18:$V$82</definedName>
    <definedName name="_xlnm._FilterDatabase" localSheetId="3" hidden="1">свод!$A$8:$GV$252</definedName>
    <definedName name="_xlnm._FilterDatabase" localSheetId="5" hidden="1">'Свод по МО'!$B$4:$L$20</definedName>
    <definedName name="_xlnm._FilterDatabase" localSheetId="2" hidden="1">'факт '!$A$6:$BA$141</definedName>
    <definedName name="_xlnm._FilterDatabase" localSheetId="1" hidden="1">'факт  (стенты)'!$A$6:$BA$141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1">#REF!</definedName>
    <definedName name="Excel_BuiltIn__FilterDatabase_97">#REF!</definedName>
    <definedName name="Excel_BuiltIn__FilterDatabase_98" localSheetId="1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1">#REF!</definedName>
    <definedName name="_xlnm.Database">#REF!</definedName>
    <definedName name="блок" localSheetId="1">'[2]1D_Gorin'!#REF!</definedName>
    <definedName name="блок">'[2]1D_Gorin'!#REF!</definedName>
    <definedName name="_xlnm.Print_Titles" localSheetId="0">'ВМП план'!$A:$H,'ВМП план'!$5:$7</definedName>
    <definedName name="_xlnm.Print_Titles" localSheetId="4">'на печать'!$15:$18</definedName>
    <definedName name="_xlnm.Print_Titles" localSheetId="3">свод!$B:$G,свод!$5:$8</definedName>
    <definedName name="_xlnm.Print_Titles" localSheetId="5">'Свод по МО'!$A:$C,'Свод по МО'!$3:$4</definedName>
    <definedName name="_xlnm.Print_Titles" localSheetId="2">'факт '!$A:$E,'факт '!$3:$6</definedName>
    <definedName name="_xlnm.Print_Titles" localSheetId="1">'факт  (стенты)'!$A:$E,'факт  (стенты)'!$3:$6</definedName>
    <definedName name="_xlnm.Print_Area" localSheetId="0">'ВМП план'!$A$1:$AN$44</definedName>
    <definedName name="_xlnm.Print_Area" localSheetId="4">'на печать'!$E$1:$U$73</definedName>
    <definedName name="_xlnm.Print_Area" localSheetId="3">свод!$A$1:$GV$240</definedName>
    <definedName name="_xlnm.Print_Area" localSheetId="5">'Свод по МО'!$A$1:$Y$20</definedName>
    <definedName name="ч" localSheetId="1">'[2]1D_Gorin'!#REF!</definedName>
    <definedName name="ч">'[2]1D_Gorin'!#REF!</definedName>
    <definedName name="ы" localSheetId="1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BA159" i="10" l="1"/>
  <c r="AZ159" i="10"/>
  <c r="AY159" i="10"/>
  <c r="AX159" i="10"/>
  <c r="AW159" i="10"/>
  <c r="AV159" i="10"/>
  <c r="AU159" i="10"/>
  <c r="AT159" i="10"/>
  <c r="AS159" i="10"/>
  <c r="AR159" i="10"/>
  <c r="BA158" i="10"/>
  <c r="AZ158" i="10"/>
  <c r="AY158" i="10"/>
  <c r="AX158" i="10"/>
  <c r="AW158" i="10"/>
  <c r="AV158" i="10"/>
  <c r="AU158" i="10"/>
  <c r="AT158" i="10"/>
  <c r="AS158" i="10"/>
  <c r="AR158" i="10"/>
  <c r="AA159" i="10"/>
  <c r="Z159" i="10"/>
  <c r="Y159" i="10"/>
  <c r="X159" i="10"/>
  <c r="W159" i="10"/>
  <c r="V159" i="10"/>
  <c r="U159" i="10"/>
  <c r="T159" i="10"/>
  <c r="AA158" i="10"/>
  <c r="Z158" i="10"/>
  <c r="Y158" i="10"/>
  <c r="X158" i="10"/>
  <c r="W158" i="10"/>
  <c r="V158" i="10"/>
  <c r="U158" i="10"/>
  <c r="T158" i="10"/>
  <c r="O159" i="10"/>
  <c r="N159" i="10"/>
  <c r="M159" i="10"/>
  <c r="O158" i="10"/>
  <c r="N158" i="10"/>
  <c r="M158" i="10"/>
  <c r="L159" i="10"/>
  <c r="L158" i="10"/>
  <c r="AY141" i="10"/>
  <c r="AX141" i="10"/>
  <c r="AW141" i="10"/>
  <c r="AV141" i="10"/>
  <c r="AY140" i="10"/>
  <c r="AX140" i="10"/>
  <c r="AW140" i="10"/>
  <c r="AV140" i="10"/>
  <c r="AY139" i="10"/>
  <c r="AX139" i="10"/>
  <c r="AW139" i="10"/>
  <c r="AV139" i="10"/>
  <c r="AY138" i="10"/>
  <c r="AX138" i="10"/>
  <c r="AW138" i="10"/>
  <c r="BA138" i="10" s="1"/>
  <c r="AV138" i="10"/>
  <c r="AY137" i="10"/>
  <c r="AX137" i="10"/>
  <c r="AW137" i="10"/>
  <c r="BA137" i="10" s="1"/>
  <c r="AV137" i="10"/>
  <c r="AY136" i="10"/>
  <c r="AX136" i="10"/>
  <c r="AW136" i="10"/>
  <c r="BA136" i="10" s="1"/>
  <c r="AV136" i="10"/>
  <c r="AY135" i="10"/>
  <c r="AX135" i="10"/>
  <c r="AW135" i="10"/>
  <c r="BA135" i="10" s="1"/>
  <c r="AV135" i="10"/>
  <c r="AY134" i="10"/>
  <c r="AX134" i="10"/>
  <c r="AW134" i="10"/>
  <c r="BA134" i="10" s="1"/>
  <c r="AV134" i="10"/>
  <c r="AY133" i="10"/>
  <c r="AX133" i="10"/>
  <c r="AW133" i="10"/>
  <c r="BA133" i="10" s="1"/>
  <c r="AV133" i="10"/>
  <c r="AY132" i="10"/>
  <c r="AX132" i="10"/>
  <c r="AW132" i="10"/>
  <c r="BA132" i="10" s="1"/>
  <c r="AV132" i="10"/>
  <c r="AY131" i="10"/>
  <c r="AX131" i="10"/>
  <c r="AW131" i="10"/>
  <c r="BA131" i="10" s="1"/>
  <c r="AV131" i="10"/>
  <c r="AY130" i="10"/>
  <c r="AX130" i="10"/>
  <c r="AW130" i="10"/>
  <c r="BA130" i="10" s="1"/>
  <c r="AV130" i="10"/>
  <c r="AY129" i="10"/>
  <c r="AX129" i="10"/>
  <c r="AW129" i="10"/>
  <c r="BA129" i="10" s="1"/>
  <c r="AV129" i="10"/>
  <c r="AY128" i="10"/>
  <c r="AX128" i="10"/>
  <c r="AW128" i="10"/>
  <c r="BA128" i="10" s="1"/>
  <c r="AV128" i="10"/>
  <c r="AY127" i="10"/>
  <c r="AX127" i="10"/>
  <c r="AW127" i="10"/>
  <c r="BA127" i="10" s="1"/>
  <c r="AV127" i="10"/>
  <c r="AY126" i="10"/>
  <c r="AX126" i="10"/>
  <c r="AW126" i="10"/>
  <c r="BA126" i="10" s="1"/>
  <c r="AV126" i="10"/>
  <c r="AY125" i="10"/>
  <c r="AX125" i="10"/>
  <c r="AW125" i="10"/>
  <c r="BA125" i="10" s="1"/>
  <c r="AV125" i="10"/>
  <c r="AY124" i="10"/>
  <c r="AX124" i="10"/>
  <c r="AW124" i="10"/>
  <c r="AV124" i="10"/>
  <c r="AY123" i="10"/>
  <c r="AX123" i="10"/>
  <c r="AW123" i="10"/>
  <c r="BA123" i="10" s="1"/>
  <c r="AV123" i="10"/>
  <c r="AY122" i="10"/>
  <c r="AX122" i="10"/>
  <c r="AW122" i="10"/>
  <c r="BA122" i="10" s="1"/>
  <c r="AV122" i="10"/>
  <c r="AY121" i="10"/>
  <c r="AX121" i="10"/>
  <c r="AW121" i="10"/>
  <c r="BA121" i="10" s="1"/>
  <c r="AV121" i="10"/>
  <c r="AY120" i="10"/>
  <c r="AX120" i="10"/>
  <c r="AW120" i="10"/>
  <c r="BA120" i="10" s="1"/>
  <c r="AV120" i="10"/>
  <c r="AY119" i="10"/>
  <c r="AX119" i="10"/>
  <c r="AW119" i="10"/>
  <c r="BA119" i="10" s="1"/>
  <c r="AV119" i="10"/>
  <c r="AY118" i="10"/>
  <c r="AX118" i="10"/>
  <c r="AW118" i="10"/>
  <c r="BA118" i="10" s="1"/>
  <c r="AV118" i="10"/>
  <c r="AY117" i="10"/>
  <c r="AX117" i="10"/>
  <c r="AW117" i="10"/>
  <c r="BA117" i="10" s="1"/>
  <c r="AV117" i="10"/>
  <c r="AY116" i="10"/>
  <c r="AX116" i="10"/>
  <c r="AW116" i="10"/>
  <c r="BA116" i="10" s="1"/>
  <c r="AV116" i="10"/>
  <c r="AY115" i="10"/>
  <c r="AX115" i="10"/>
  <c r="AW115" i="10"/>
  <c r="BA115" i="10" s="1"/>
  <c r="AV115" i="10"/>
  <c r="AY114" i="10"/>
  <c r="AX114" i="10"/>
  <c r="AW114" i="10"/>
  <c r="BA114" i="10" s="1"/>
  <c r="AV114" i="10"/>
  <c r="AY113" i="10"/>
  <c r="AX113" i="10"/>
  <c r="AW113" i="10"/>
  <c r="BA113" i="10" s="1"/>
  <c r="AV113" i="10"/>
  <c r="AY112" i="10"/>
  <c r="AX112" i="10"/>
  <c r="AW112" i="10"/>
  <c r="BA112" i="10" s="1"/>
  <c r="AV112" i="10"/>
  <c r="AY111" i="10"/>
  <c r="AX111" i="10"/>
  <c r="AW111" i="10"/>
  <c r="BA111" i="10" s="1"/>
  <c r="AV111" i="10"/>
  <c r="AY110" i="10"/>
  <c r="AX110" i="10"/>
  <c r="AW110" i="10"/>
  <c r="BA110" i="10" s="1"/>
  <c r="AV110" i="10"/>
  <c r="AY109" i="10"/>
  <c r="AX109" i="10"/>
  <c r="AW109" i="10"/>
  <c r="BA109" i="10" s="1"/>
  <c r="AV109" i="10"/>
  <c r="AY108" i="10"/>
  <c r="AX108" i="10"/>
  <c r="AW108" i="10"/>
  <c r="BA108" i="10" s="1"/>
  <c r="AV108" i="10"/>
  <c r="AY107" i="10"/>
  <c r="AX107" i="10"/>
  <c r="AW107" i="10"/>
  <c r="BA107" i="10" s="1"/>
  <c r="AV107" i="10"/>
  <c r="AY106" i="10"/>
  <c r="AX106" i="10"/>
  <c r="AW106" i="10"/>
  <c r="BA106" i="10" s="1"/>
  <c r="AV106" i="10"/>
  <c r="AY105" i="10"/>
  <c r="AX105" i="10"/>
  <c r="AW105" i="10"/>
  <c r="BA105" i="10" s="1"/>
  <c r="AV105" i="10"/>
  <c r="AY104" i="10"/>
  <c r="AX104" i="10"/>
  <c r="AW104" i="10"/>
  <c r="BA104" i="10" s="1"/>
  <c r="AV104" i="10"/>
  <c r="AY103" i="10"/>
  <c r="AX103" i="10"/>
  <c r="AW103" i="10"/>
  <c r="BA103" i="10" s="1"/>
  <c r="AV103" i="10"/>
  <c r="AY102" i="10"/>
  <c r="AX102" i="10"/>
  <c r="AW102" i="10"/>
  <c r="BA102" i="10" s="1"/>
  <c r="AV102" i="10"/>
  <c r="AY101" i="10"/>
  <c r="AX101" i="10"/>
  <c r="AW101" i="10"/>
  <c r="BA101" i="10" s="1"/>
  <c r="AV101" i="10"/>
  <c r="AY100" i="10"/>
  <c r="AX100" i="10"/>
  <c r="AW100" i="10"/>
  <c r="BA100" i="10" s="1"/>
  <c r="AV100" i="10"/>
  <c r="AY99" i="10"/>
  <c r="AX99" i="10"/>
  <c r="AW99" i="10"/>
  <c r="BA99" i="10" s="1"/>
  <c r="AV99" i="10"/>
  <c r="AY98" i="10"/>
  <c r="AX98" i="10"/>
  <c r="AW98" i="10"/>
  <c r="BA98" i="10" s="1"/>
  <c r="AV98" i="10"/>
  <c r="AY97" i="10"/>
  <c r="AX97" i="10"/>
  <c r="AW97" i="10"/>
  <c r="BA97" i="10" s="1"/>
  <c r="AV97" i="10"/>
  <c r="AY96" i="10"/>
  <c r="AX96" i="10"/>
  <c r="AW96" i="10"/>
  <c r="BA96" i="10" s="1"/>
  <c r="AV96" i="10"/>
  <c r="AY95" i="10"/>
  <c r="AX95" i="10"/>
  <c r="AW95" i="10"/>
  <c r="BA95" i="10" s="1"/>
  <c r="AV95" i="10"/>
  <c r="AY94" i="10"/>
  <c r="AX94" i="10"/>
  <c r="AW94" i="10"/>
  <c r="BA94" i="10" s="1"/>
  <c r="AV94" i="10"/>
  <c r="AY93" i="10"/>
  <c r="AX93" i="10"/>
  <c r="AW93" i="10"/>
  <c r="BA93" i="10" s="1"/>
  <c r="AV93" i="10"/>
  <c r="AY92" i="10"/>
  <c r="AX92" i="10"/>
  <c r="AW92" i="10"/>
  <c r="BA92" i="10" s="1"/>
  <c r="AV92" i="10"/>
  <c r="AY91" i="10"/>
  <c r="AX91" i="10"/>
  <c r="AW91" i="10"/>
  <c r="BA91" i="10" s="1"/>
  <c r="AV91" i="10"/>
  <c r="AY90" i="10"/>
  <c r="AX90" i="10"/>
  <c r="AW90" i="10"/>
  <c r="BA90" i="10" s="1"/>
  <c r="AV90" i="10"/>
  <c r="AY89" i="10"/>
  <c r="AX89" i="10"/>
  <c r="AW89" i="10"/>
  <c r="BA89" i="10" s="1"/>
  <c r="AV89" i="10"/>
  <c r="AY88" i="10"/>
  <c r="AX88" i="10"/>
  <c r="AW88" i="10"/>
  <c r="BA88" i="10" s="1"/>
  <c r="AV88" i="10"/>
  <c r="AY87" i="10"/>
  <c r="AX87" i="10"/>
  <c r="AW87" i="10"/>
  <c r="BA87" i="10" s="1"/>
  <c r="AV87" i="10"/>
  <c r="AY86" i="10"/>
  <c r="AX86" i="10"/>
  <c r="AW86" i="10"/>
  <c r="BA86" i="10" s="1"/>
  <c r="AV86" i="10"/>
  <c r="AY85" i="10"/>
  <c r="AX85" i="10"/>
  <c r="AW85" i="10"/>
  <c r="BA85" i="10" s="1"/>
  <c r="AV85" i="10"/>
  <c r="AY84" i="10"/>
  <c r="AX84" i="10"/>
  <c r="AW84" i="10"/>
  <c r="BA84" i="10" s="1"/>
  <c r="AV84" i="10"/>
  <c r="AY83" i="10"/>
  <c r="AX83" i="10"/>
  <c r="AW83" i="10"/>
  <c r="BA83" i="10" s="1"/>
  <c r="AV83" i="10"/>
  <c r="AY82" i="10"/>
  <c r="AX82" i="10"/>
  <c r="AW82" i="10"/>
  <c r="BA82" i="10" s="1"/>
  <c r="AV82" i="10"/>
  <c r="AY81" i="10"/>
  <c r="AX81" i="10"/>
  <c r="AW81" i="10"/>
  <c r="BA81" i="10" s="1"/>
  <c r="AV81" i="10"/>
  <c r="AY80" i="10"/>
  <c r="AX80" i="10"/>
  <c r="AW80" i="10"/>
  <c r="BA80" i="10" s="1"/>
  <c r="AV80" i="10"/>
  <c r="AY79" i="10"/>
  <c r="AX79" i="10"/>
  <c r="AW79" i="10"/>
  <c r="BA79" i="10" s="1"/>
  <c r="AV79" i="10"/>
  <c r="AY78" i="10"/>
  <c r="AX78" i="10"/>
  <c r="AW78" i="10"/>
  <c r="BA78" i="10" s="1"/>
  <c r="AV78" i="10"/>
  <c r="AY77" i="10"/>
  <c r="AX77" i="10"/>
  <c r="AW77" i="10"/>
  <c r="BA77" i="10" s="1"/>
  <c r="AV77" i="10"/>
  <c r="AY76" i="10"/>
  <c r="AX76" i="10"/>
  <c r="AW76" i="10"/>
  <c r="BA76" i="10" s="1"/>
  <c r="AV76" i="10"/>
  <c r="AY75" i="10"/>
  <c r="AX75" i="10"/>
  <c r="AW75" i="10"/>
  <c r="AV75" i="10"/>
  <c r="AY74" i="10"/>
  <c r="AX74" i="10"/>
  <c r="AW74" i="10"/>
  <c r="BA74" i="10" s="1"/>
  <c r="AV74" i="10"/>
  <c r="AY73" i="10"/>
  <c r="AX73" i="10"/>
  <c r="AW73" i="10"/>
  <c r="AV73" i="10"/>
  <c r="AY72" i="10"/>
  <c r="AX72" i="10"/>
  <c r="AW72" i="10"/>
  <c r="BA72" i="10" s="1"/>
  <c r="AV72" i="10"/>
  <c r="AY71" i="10"/>
  <c r="AX71" i="10"/>
  <c r="AW71" i="10"/>
  <c r="AV71" i="10"/>
  <c r="AY70" i="10"/>
  <c r="AX70" i="10"/>
  <c r="AW70" i="10"/>
  <c r="AV70" i="10"/>
  <c r="AY69" i="10"/>
  <c r="AX69" i="10"/>
  <c r="AW69" i="10"/>
  <c r="AV69" i="10"/>
  <c r="BA68" i="10"/>
  <c r="AY68" i="10"/>
  <c r="AX68" i="10"/>
  <c r="AW68" i="10"/>
  <c r="AV68" i="10"/>
  <c r="AY67" i="10"/>
  <c r="AX67" i="10"/>
  <c r="AW67" i="10"/>
  <c r="AV67" i="10"/>
  <c r="AY66" i="10"/>
  <c r="AX66" i="10"/>
  <c r="AW66" i="10"/>
  <c r="AV66" i="10"/>
  <c r="AY65" i="10"/>
  <c r="AX65" i="10"/>
  <c r="AW65" i="10"/>
  <c r="AV65" i="10"/>
  <c r="AY64" i="10"/>
  <c r="AX64" i="10"/>
  <c r="AW64" i="10"/>
  <c r="AV64" i="10"/>
  <c r="AY63" i="10"/>
  <c r="AX63" i="10"/>
  <c r="AW63" i="10"/>
  <c r="AV63" i="10"/>
  <c r="AY62" i="10"/>
  <c r="AX62" i="10"/>
  <c r="AW62" i="10"/>
  <c r="AV62" i="10"/>
  <c r="AY61" i="10"/>
  <c r="AX61" i="10"/>
  <c r="AW61" i="10"/>
  <c r="AV61" i="10"/>
  <c r="AY60" i="10"/>
  <c r="AX60" i="10"/>
  <c r="AW60" i="10"/>
  <c r="AV60" i="10"/>
  <c r="AY59" i="10"/>
  <c r="AX59" i="10"/>
  <c r="AW59" i="10"/>
  <c r="AV59" i="10"/>
  <c r="AY58" i="10"/>
  <c r="AX58" i="10"/>
  <c r="AW58" i="10"/>
  <c r="AV58" i="10"/>
  <c r="AY57" i="10"/>
  <c r="AX57" i="10"/>
  <c r="AW57" i="10"/>
  <c r="AV57" i="10"/>
  <c r="AY56" i="10"/>
  <c r="AX56" i="10"/>
  <c r="AW56" i="10"/>
  <c r="AV56" i="10"/>
  <c r="AY55" i="10"/>
  <c r="AX55" i="10"/>
  <c r="AW55" i="10"/>
  <c r="AV55" i="10"/>
  <c r="AY54" i="10"/>
  <c r="AX54" i="10"/>
  <c r="AW54" i="10"/>
  <c r="AV54" i="10"/>
  <c r="AY53" i="10"/>
  <c r="AX53" i="10"/>
  <c r="AW53" i="10"/>
  <c r="AV53" i="10"/>
  <c r="AY52" i="10"/>
  <c r="AX52" i="10"/>
  <c r="AW52" i="10"/>
  <c r="BA52" i="10" s="1"/>
  <c r="AV52" i="10"/>
  <c r="AZ52" i="10" s="1"/>
  <c r="AY51" i="10"/>
  <c r="AX51" i="10"/>
  <c r="AW51" i="10"/>
  <c r="AV51" i="10"/>
  <c r="AZ51" i="10" s="1"/>
  <c r="AY50" i="10"/>
  <c r="AX50" i="10"/>
  <c r="AW50" i="10"/>
  <c r="AV50" i="10"/>
  <c r="AZ50" i="10" s="1"/>
  <c r="AY49" i="10"/>
  <c r="AX49" i="10"/>
  <c r="AW49" i="10"/>
  <c r="AV49" i="10"/>
  <c r="AZ49" i="10" s="1"/>
  <c r="AY48" i="10"/>
  <c r="AX48" i="10"/>
  <c r="AW48" i="10"/>
  <c r="AV48" i="10"/>
  <c r="AY47" i="10"/>
  <c r="AX47" i="10"/>
  <c r="AW47" i="10"/>
  <c r="AV47" i="10"/>
  <c r="AZ47" i="10" s="1"/>
  <c r="AY46" i="10"/>
  <c r="AX46" i="10"/>
  <c r="AW46" i="10"/>
  <c r="AV46" i="10"/>
  <c r="AZ46" i="10" s="1"/>
  <c r="AY45" i="10"/>
  <c r="AX45" i="10"/>
  <c r="AW45" i="10"/>
  <c r="AV45" i="10"/>
  <c r="AZ45" i="10" s="1"/>
  <c r="AY44" i="10"/>
  <c r="AX44" i="10"/>
  <c r="AW44" i="10"/>
  <c r="AV44" i="10"/>
  <c r="AY43" i="10"/>
  <c r="AX43" i="10"/>
  <c r="AW43" i="10"/>
  <c r="AV43" i="10"/>
  <c r="AY42" i="10"/>
  <c r="AX42" i="10"/>
  <c r="AW42" i="10"/>
  <c r="AV42" i="10"/>
  <c r="AY41" i="10"/>
  <c r="AX41" i="10"/>
  <c r="AW41" i="10"/>
  <c r="AV41" i="10"/>
  <c r="AY40" i="10"/>
  <c r="AX40" i="10"/>
  <c r="AW40" i="10"/>
  <c r="AV40" i="10"/>
  <c r="AY39" i="10"/>
  <c r="AX39" i="10"/>
  <c r="AW39" i="10"/>
  <c r="AV39" i="10"/>
  <c r="AY38" i="10"/>
  <c r="AX38" i="10"/>
  <c r="AW38" i="10"/>
  <c r="AV38" i="10"/>
  <c r="AY37" i="10"/>
  <c r="AX37" i="10"/>
  <c r="AW37" i="10"/>
  <c r="AV37" i="10"/>
  <c r="AZ37" i="10" s="1"/>
  <c r="BA36" i="10"/>
  <c r="AY36" i="10"/>
  <c r="AX36" i="10"/>
  <c r="AW36" i="10"/>
  <c r="AV36" i="10"/>
  <c r="AZ36" i="10" s="1"/>
  <c r="AY35" i="10"/>
  <c r="AX35" i="10"/>
  <c r="AW35" i="10"/>
  <c r="AV35" i="10"/>
  <c r="AZ35" i="10" s="1"/>
  <c r="AY34" i="10"/>
  <c r="AX34" i="10"/>
  <c r="AW34" i="10"/>
  <c r="BA34" i="10" s="1"/>
  <c r="AV34" i="10"/>
  <c r="AZ34" i="10" s="1"/>
  <c r="AY33" i="10"/>
  <c r="AX33" i="10"/>
  <c r="AW33" i="10"/>
  <c r="AV33" i="10"/>
  <c r="AZ33" i="10" s="1"/>
  <c r="AY32" i="10"/>
  <c r="AX32" i="10"/>
  <c r="AW32" i="10"/>
  <c r="BA32" i="10" s="1"/>
  <c r="AV32" i="10"/>
  <c r="AY31" i="10"/>
  <c r="AX31" i="10"/>
  <c r="AW31" i="10"/>
  <c r="BA31" i="10" s="1"/>
  <c r="AV31" i="10"/>
  <c r="AY30" i="10"/>
  <c r="AX30" i="10"/>
  <c r="AW30" i="10"/>
  <c r="BA30" i="10" s="1"/>
  <c r="AV30" i="10"/>
  <c r="AZ30" i="10" s="1"/>
  <c r="AY29" i="10"/>
  <c r="AX29" i="10"/>
  <c r="AW29" i="10"/>
  <c r="BA29" i="10" s="1"/>
  <c r="AV29" i="10"/>
  <c r="AZ29" i="10" s="1"/>
  <c r="AY28" i="10"/>
  <c r="AX28" i="10"/>
  <c r="AW28" i="10"/>
  <c r="BA28" i="10" s="1"/>
  <c r="AV28" i="10"/>
  <c r="AY27" i="10"/>
  <c r="AX27" i="10"/>
  <c r="AW27" i="10"/>
  <c r="AV27" i="10"/>
  <c r="AY26" i="10"/>
  <c r="AX26" i="10"/>
  <c r="AW26" i="10"/>
  <c r="BA26" i="10" s="1"/>
  <c r="AV26" i="10"/>
  <c r="AY25" i="10"/>
  <c r="AX25" i="10"/>
  <c r="AW25" i="10"/>
  <c r="AV25" i="10"/>
  <c r="AY24" i="10"/>
  <c r="AX24" i="10"/>
  <c r="AW24" i="10"/>
  <c r="BA24" i="10" s="1"/>
  <c r="AV24" i="10"/>
  <c r="AY23" i="10"/>
  <c r="AX23" i="10"/>
  <c r="AW23" i="10"/>
  <c r="AV23" i="10"/>
  <c r="AY22" i="10"/>
  <c r="AX22" i="10"/>
  <c r="AW22" i="10"/>
  <c r="AV22" i="10"/>
  <c r="AZ22" i="10" s="1"/>
  <c r="AY21" i="10"/>
  <c r="AX21" i="10"/>
  <c r="AW21" i="10"/>
  <c r="AV21" i="10"/>
  <c r="AZ21" i="10" s="1"/>
  <c r="AY20" i="10"/>
  <c r="AX20" i="10"/>
  <c r="AW20" i="10"/>
  <c r="BA20" i="10" s="1"/>
  <c r="AV20" i="10"/>
  <c r="AY19" i="10"/>
  <c r="AX19" i="10"/>
  <c r="AW19" i="10"/>
  <c r="AV19" i="10"/>
  <c r="AY18" i="10"/>
  <c r="AX18" i="10"/>
  <c r="AW18" i="10"/>
  <c r="BA18" i="10" s="1"/>
  <c r="AV18" i="10"/>
  <c r="AY17" i="10"/>
  <c r="AX17" i="10"/>
  <c r="AW17" i="10"/>
  <c r="BA17" i="10" s="1"/>
  <c r="AV17" i="10"/>
  <c r="AY16" i="10"/>
  <c r="AX16" i="10"/>
  <c r="AW16" i="10"/>
  <c r="BA16" i="10" s="1"/>
  <c r="AV16" i="10"/>
  <c r="AY15" i="10"/>
  <c r="AX15" i="10"/>
  <c r="AW15" i="10"/>
  <c r="BA15" i="10" s="1"/>
  <c r="AV15" i="10"/>
  <c r="AY14" i="10"/>
  <c r="AX14" i="10"/>
  <c r="AW14" i="10"/>
  <c r="BA14" i="10" s="1"/>
  <c r="AV14" i="10"/>
  <c r="AY13" i="10"/>
  <c r="AX13" i="10"/>
  <c r="AW13" i="10"/>
  <c r="AV13" i="10"/>
  <c r="AY12" i="10"/>
  <c r="AX12" i="10"/>
  <c r="AW12" i="10"/>
  <c r="BA12" i="10" s="1"/>
  <c r="AV12" i="10"/>
  <c r="AY11" i="10"/>
  <c r="AX11" i="10"/>
  <c r="AW11" i="10"/>
  <c r="AV11" i="10"/>
  <c r="AY10" i="10"/>
  <c r="AX10" i="10"/>
  <c r="AW10" i="10"/>
  <c r="BA10" i="10" s="1"/>
  <c r="AV10" i="10"/>
  <c r="AY9" i="10"/>
  <c r="AX9" i="10"/>
  <c r="AW9" i="10"/>
  <c r="BA9" i="10" s="1"/>
  <c r="AV9" i="10"/>
  <c r="AY8" i="10"/>
  <c r="AX8" i="10"/>
  <c r="AW8" i="10"/>
  <c r="BA8" i="10" s="1"/>
  <c r="AV8" i="10"/>
  <c r="AY7" i="10"/>
  <c r="AX7" i="10"/>
  <c r="AW7" i="10"/>
  <c r="AV7" i="10"/>
  <c r="AZ13" i="10" l="1"/>
  <c r="AZ17" i="10"/>
  <c r="AZ18" i="10"/>
  <c r="AZ19" i="10"/>
  <c r="AZ20" i="10"/>
  <c r="BA56" i="10"/>
  <c r="BA58" i="10"/>
  <c r="BA60" i="10"/>
  <c r="BA61" i="10"/>
  <c r="BA62" i="10"/>
  <c r="BA63" i="10"/>
  <c r="BA64" i="10"/>
  <c r="AZ77" i="10"/>
  <c r="AZ78" i="10"/>
  <c r="AZ79" i="10"/>
  <c r="AZ80" i="10"/>
  <c r="AZ81" i="10"/>
  <c r="AZ82" i="10"/>
  <c r="AZ83" i="10"/>
  <c r="AZ84" i="10"/>
  <c r="AZ85" i="10"/>
  <c r="AZ86" i="10"/>
  <c r="AZ87" i="10"/>
  <c r="AZ88" i="10"/>
  <c r="AZ89" i="10"/>
  <c r="AZ90" i="10"/>
  <c r="AZ91" i="10"/>
  <c r="AZ92" i="10"/>
  <c r="AZ93" i="10"/>
  <c r="AZ94" i="10"/>
  <c r="AZ95" i="10"/>
  <c r="AZ96" i="10"/>
  <c r="BA139" i="10"/>
  <c r="BA40" i="10"/>
  <c r="BA42" i="10"/>
  <c r="BA44" i="10"/>
  <c r="BA45" i="10"/>
  <c r="BA46" i="10"/>
  <c r="BA47" i="10"/>
  <c r="BA48" i="10"/>
  <c r="BA50" i="10"/>
  <c r="AZ61" i="10"/>
  <c r="AZ62" i="10"/>
  <c r="AZ63" i="10"/>
  <c r="AZ64" i="10"/>
  <c r="AZ65" i="10"/>
  <c r="AZ66" i="10"/>
  <c r="AZ67" i="10"/>
  <c r="AZ68" i="10"/>
  <c r="AZ14" i="10"/>
  <c r="AZ15" i="10"/>
  <c r="AZ16" i="10"/>
  <c r="AZ31" i="10"/>
  <c r="AZ32" i="10"/>
  <c r="AZ48" i="10"/>
  <c r="AZ97" i="10"/>
  <c r="AZ98" i="10"/>
  <c r="AZ99" i="10"/>
  <c r="AZ100" i="10"/>
  <c r="AZ101" i="10"/>
  <c r="AZ102" i="10"/>
  <c r="AZ103" i="10"/>
  <c r="AZ104" i="10"/>
  <c r="AZ105" i="10"/>
  <c r="AZ106" i="10"/>
  <c r="AZ107" i="10"/>
  <c r="AZ108" i="10"/>
  <c r="AZ109" i="10"/>
  <c r="AZ110" i="10"/>
  <c r="AZ111" i="10"/>
  <c r="AZ112" i="10"/>
  <c r="AZ113" i="10"/>
  <c r="AZ114" i="10"/>
  <c r="AZ115" i="10"/>
  <c r="AZ116" i="10"/>
  <c r="AZ117" i="10"/>
  <c r="AZ118" i="10"/>
  <c r="AZ119" i="10"/>
  <c r="AZ120" i="10"/>
  <c r="AZ121" i="10"/>
  <c r="AZ122" i="10"/>
  <c r="AZ123" i="10"/>
  <c r="AZ124" i="10"/>
  <c r="AZ125" i="10"/>
  <c r="AZ126" i="10"/>
  <c r="AZ127" i="10"/>
  <c r="AZ128" i="10"/>
  <c r="AZ129" i="10"/>
  <c r="AZ130" i="10"/>
  <c r="AZ131" i="10"/>
  <c r="AZ132" i="10"/>
  <c r="AZ133" i="10"/>
  <c r="AZ134" i="10"/>
  <c r="AZ135" i="10"/>
  <c r="AZ136" i="10"/>
  <c r="AZ137" i="10"/>
  <c r="AZ138" i="10"/>
  <c r="AZ139" i="10"/>
  <c r="AZ140" i="10"/>
  <c r="AZ141" i="10"/>
  <c r="BA140" i="10"/>
  <c r="AZ7" i="10"/>
  <c r="AZ8" i="10"/>
  <c r="AZ23" i="10"/>
  <c r="AZ24" i="10"/>
  <c r="AZ38" i="10"/>
  <c r="AZ39" i="10"/>
  <c r="AZ40" i="10"/>
  <c r="AZ53" i="10"/>
  <c r="AZ54" i="10"/>
  <c r="AZ55" i="10"/>
  <c r="AZ56" i="10"/>
  <c r="BA66" i="10"/>
  <c r="AZ69" i="10"/>
  <c r="AZ70" i="10"/>
  <c r="AZ71" i="10"/>
  <c r="AZ72" i="10"/>
  <c r="BA7" i="10"/>
  <c r="AZ9" i="10"/>
  <c r="AZ10" i="10"/>
  <c r="AZ11" i="10"/>
  <c r="AZ12" i="10"/>
  <c r="BA21" i="10"/>
  <c r="BA22" i="10"/>
  <c r="BA23" i="10"/>
  <c r="AZ25" i="10"/>
  <c r="AZ26" i="10"/>
  <c r="AZ27" i="10"/>
  <c r="AZ28" i="10"/>
  <c r="BA37" i="10"/>
  <c r="BA38" i="10"/>
  <c r="BA39" i="10"/>
  <c r="AZ41" i="10"/>
  <c r="AZ42" i="10"/>
  <c r="AZ43" i="10"/>
  <c r="AZ44" i="10"/>
  <c r="BA53" i="10"/>
  <c r="BA54" i="10"/>
  <c r="BA55" i="10"/>
  <c r="AZ57" i="10"/>
  <c r="AZ58" i="10"/>
  <c r="AZ59" i="10"/>
  <c r="AZ60" i="10"/>
  <c r="BA69" i="10"/>
  <c r="BA70" i="10"/>
  <c r="BA71" i="10"/>
  <c r="AZ73" i="10"/>
  <c r="AZ74" i="10"/>
  <c r="AZ75" i="10"/>
  <c r="AZ76" i="10"/>
  <c r="BA25" i="10"/>
  <c r="BA33" i="10"/>
  <c r="BA41" i="10"/>
  <c r="BA49" i="10"/>
  <c r="BA57" i="10"/>
  <c r="BA65" i="10"/>
  <c r="BA73" i="10"/>
  <c r="BA11" i="10"/>
  <c r="BA19" i="10"/>
  <c r="BA27" i="10"/>
  <c r="BA35" i="10"/>
  <c r="BA43" i="10"/>
  <c r="BA51" i="10"/>
  <c r="BA59" i="10"/>
  <c r="BA67" i="10"/>
  <c r="BA75" i="10"/>
  <c r="BA13" i="10"/>
  <c r="BA124" i="10"/>
  <c r="BA141" i="10"/>
  <c r="GI251" i="3" l="1"/>
  <c r="GH251" i="3"/>
  <c r="EN189" i="3"/>
  <c r="ET189" i="3" s="1"/>
  <c r="EO189" i="3"/>
  <c r="ES189" i="3" s="1"/>
  <c r="GO189" i="3" s="1"/>
  <c r="EP189" i="3"/>
  <c r="GL189" i="3" s="1"/>
  <c r="EQ189" i="3"/>
  <c r="GM189" i="3" s="1"/>
  <c r="EB218" i="3"/>
  <c r="EC218" i="3"/>
  <c r="EI218" i="3" s="1"/>
  <c r="ED218" i="3"/>
  <c r="GL218" i="3" s="1"/>
  <c r="EE218" i="3"/>
  <c r="GM218" i="3" s="1"/>
  <c r="BH121" i="3"/>
  <c r="BN121" i="3" s="1"/>
  <c r="BI121" i="3"/>
  <c r="BO121" i="3" s="1"/>
  <c r="BJ121" i="3"/>
  <c r="GL121" i="3" s="1"/>
  <c r="BK121" i="3"/>
  <c r="GM121" i="3" s="1"/>
  <c r="EG218" i="3" l="1"/>
  <c r="GO218" i="3" s="1"/>
  <c r="EF218" i="3"/>
  <c r="GN218" i="3" s="1"/>
  <c r="GJ218" i="3"/>
  <c r="GJ121" i="3"/>
  <c r="BM121" i="3"/>
  <c r="GO121" i="3" s="1"/>
  <c r="GK189" i="3"/>
  <c r="GJ189" i="3"/>
  <c r="GK218" i="3"/>
  <c r="GK121" i="3"/>
  <c r="EU189" i="3"/>
  <c r="ER189" i="3"/>
  <c r="GN189" i="3" s="1"/>
  <c r="EH218" i="3"/>
  <c r="BL121" i="3"/>
  <c r="GN121" i="3" s="1"/>
  <c r="AY141" i="2" l="1"/>
  <c r="AX141" i="2"/>
  <c r="AW141" i="2"/>
  <c r="BA141" i="2" s="1"/>
  <c r="AV141" i="2"/>
  <c r="AZ141" i="2" s="1"/>
  <c r="AY140" i="2"/>
  <c r="AX140" i="2"/>
  <c r="AW140" i="2"/>
  <c r="BA140" i="2" s="1"/>
  <c r="AV140" i="2"/>
  <c r="AZ140" i="2" s="1"/>
  <c r="AY139" i="2"/>
  <c r="AX139" i="2"/>
  <c r="AW139" i="2"/>
  <c r="BA139" i="2" s="1"/>
  <c r="AV139" i="2"/>
  <c r="AZ139" i="2" s="1"/>
  <c r="AY138" i="2"/>
  <c r="AX138" i="2"/>
  <c r="AW138" i="2"/>
  <c r="BA138" i="2" s="1"/>
  <c r="AV138" i="2"/>
  <c r="AZ138" i="2" s="1"/>
  <c r="AY137" i="2"/>
  <c r="AX137" i="2"/>
  <c r="AW137" i="2"/>
  <c r="BA137" i="2" s="1"/>
  <c r="AV137" i="2"/>
  <c r="AZ137" i="2" s="1"/>
  <c r="AY136" i="2"/>
  <c r="AX136" i="2"/>
  <c r="AW136" i="2"/>
  <c r="BA136" i="2" s="1"/>
  <c r="AV136" i="2"/>
  <c r="AZ136" i="2" s="1"/>
  <c r="AY135" i="2"/>
  <c r="AX135" i="2"/>
  <c r="AW135" i="2"/>
  <c r="BA135" i="2" s="1"/>
  <c r="AV135" i="2"/>
  <c r="AZ135" i="2" s="1"/>
  <c r="AY134" i="2"/>
  <c r="AX134" i="2"/>
  <c r="AW134" i="2"/>
  <c r="BA134" i="2" s="1"/>
  <c r="AV134" i="2"/>
  <c r="AZ134" i="2" s="1"/>
  <c r="AY133" i="2"/>
  <c r="AX133" i="2"/>
  <c r="AW133" i="2"/>
  <c r="BA133" i="2" s="1"/>
  <c r="AV133" i="2"/>
  <c r="AZ133" i="2" s="1"/>
  <c r="AY132" i="2"/>
  <c r="AX132" i="2"/>
  <c r="AW132" i="2"/>
  <c r="BA132" i="2" s="1"/>
  <c r="AV132" i="2"/>
  <c r="AZ132" i="2" s="1"/>
  <c r="AY131" i="2"/>
  <c r="AX131" i="2"/>
  <c r="AW131" i="2"/>
  <c r="BA131" i="2" s="1"/>
  <c r="AV131" i="2"/>
  <c r="AZ131" i="2" s="1"/>
  <c r="AY130" i="2"/>
  <c r="AX130" i="2"/>
  <c r="AW130" i="2"/>
  <c r="BA130" i="2" s="1"/>
  <c r="AV130" i="2"/>
  <c r="AZ130" i="2" s="1"/>
  <c r="AY129" i="2"/>
  <c r="AX129" i="2"/>
  <c r="AW129" i="2"/>
  <c r="BA129" i="2" s="1"/>
  <c r="AV129" i="2"/>
  <c r="AZ129" i="2" s="1"/>
  <c r="AY128" i="2"/>
  <c r="AX128" i="2"/>
  <c r="AW128" i="2"/>
  <c r="BA128" i="2" s="1"/>
  <c r="AV128" i="2"/>
  <c r="AZ128" i="2" s="1"/>
  <c r="AY127" i="2"/>
  <c r="AX127" i="2"/>
  <c r="AW127" i="2"/>
  <c r="BA127" i="2" s="1"/>
  <c r="AV127" i="2"/>
  <c r="AZ127" i="2" s="1"/>
  <c r="AY126" i="2"/>
  <c r="AX126" i="2"/>
  <c r="AW126" i="2"/>
  <c r="BA126" i="2" s="1"/>
  <c r="AV126" i="2"/>
  <c r="AZ126" i="2" s="1"/>
  <c r="AY125" i="2"/>
  <c r="AX125" i="2"/>
  <c r="AW125" i="2"/>
  <c r="BA125" i="2" s="1"/>
  <c r="AV125" i="2"/>
  <c r="AZ125" i="2" s="1"/>
  <c r="AY124" i="2"/>
  <c r="AX124" i="2"/>
  <c r="AW124" i="2"/>
  <c r="BA124" i="2" s="1"/>
  <c r="AV124" i="2"/>
  <c r="AZ124" i="2" s="1"/>
  <c r="AY123" i="2"/>
  <c r="AX123" i="2"/>
  <c r="AW123" i="2"/>
  <c r="BA123" i="2" s="1"/>
  <c r="AV123" i="2"/>
  <c r="AZ123" i="2" s="1"/>
  <c r="AY122" i="2"/>
  <c r="AX122" i="2"/>
  <c r="AW122" i="2"/>
  <c r="BA122" i="2" s="1"/>
  <c r="AV122" i="2"/>
  <c r="AZ122" i="2" s="1"/>
  <c r="AY121" i="2"/>
  <c r="AX121" i="2"/>
  <c r="AW121" i="2"/>
  <c r="BA121" i="2" s="1"/>
  <c r="AV121" i="2"/>
  <c r="AZ121" i="2" s="1"/>
  <c r="AY120" i="2"/>
  <c r="AX120" i="2"/>
  <c r="AW120" i="2"/>
  <c r="BA120" i="2" s="1"/>
  <c r="AV120" i="2"/>
  <c r="AZ120" i="2" s="1"/>
  <c r="AY119" i="2"/>
  <c r="AX119" i="2"/>
  <c r="AW119" i="2"/>
  <c r="BA119" i="2" s="1"/>
  <c r="AV119" i="2"/>
  <c r="AZ119" i="2" s="1"/>
  <c r="AY118" i="2"/>
  <c r="AX118" i="2"/>
  <c r="AW118" i="2"/>
  <c r="BA118" i="2" s="1"/>
  <c r="AV118" i="2"/>
  <c r="AZ118" i="2" s="1"/>
  <c r="AY117" i="2"/>
  <c r="AX117" i="2"/>
  <c r="AW117" i="2"/>
  <c r="BA117" i="2" s="1"/>
  <c r="AV117" i="2"/>
  <c r="AZ117" i="2" s="1"/>
  <c r="AY116" i="2"/>
  <c r="AX116" i="2"/>
  <c r="AW116" i="2"/>
  <c r="BA116" i="2" s="1"/>
  <c r="AV116" i="2"/>
  <c r="AZ116" i="2" s="1"/>
  <c r="AY115" i="2"/>
  <c r="AX115" i="2"/>
  <c r="AW115" i="2"/>
  <c r="BA115" i="2" s="1"/>
  <c r="AV115" i="2"/>
  <c r="AZ115" i="2" s="1"/>
  <c r="AY114" i="2"/>
  <c r="AX114" i="2"/>
  <c r="AW114" i="2"/>
  <c r="BA114" i="2" s="1"/>
  <c r="AV114" i="2"/>
  <c r="AZ114" i="2" s="1"/>
  <c r="AY113" i="2"/>
  <c r="AX113" i="2"/>
  <c r="AW113" i="2"/>
  <c r="BA113" i="2" s="1"/>
  <c r="AV113" i="2"/>
  <c r="AZ113" i="2" s="1"/>
  <c r="AY112" i="2"/>
  <c r="AX112" i="2"/>
  <c r="AW112" i="2"/>
  <c r="BA112" i="2" s="1"/>
  <c r="AV112" i="2"/>
  <c r="AZ112" i="2" s="1"/>
  <c r="AY111" i="2"/>
  <c r="AX111" i="2"/>
  <c r="AW111" i="2"/>
  <c r="BA111" i="2" s="1"/>
  <c r="AV111" i="2"/>
  <c r="AZ111" i="2" s="1"/>
  <c r="AY110" i="2"/>
  <c r="AX110" i="2"/>
  <c r="AW110" i="2"/>
  <c r="BA110" i="2" s="1"/>
  <c r="AV110" i="2"/>
  <c r="AZ110" i="2" s="1"/>
  <c r="AY109" i="2"/>
  <c r="AX109" i="2"/>
  <c r="AW109" i="2"/>
  <c r="BA109" i="2" s="1"/>
  <c r="AV109" i="2"/>
  <c r="AZ109" i="2" s="1"/>
  <c r="AY108" i="2"/>
  <c r="AX108" i="2"/>
  <c r="AW108" i="2"/>
  <c r="BA108" i="2" s="1"/>
  <c r="AV108" i="2"/>
  <c r="AZ108" i="2" s="1"/>
  <c r="AY107" i="2"/>
  <c r="AX107" i="2"/>
  <c r="AW107" i="2"/>
  <c r="BA107" i="2" s="1"/>
  <c r="AV107" i="2"/>
  <c r="AZ107" i="2" s="1"/>
  <c r="AY106" i="2"/>
  <c r="AX106" i="2"/>
  <c r="AW106" i="2"/>
  <c r="BA106" i="2" s="1"/>
  <c r="AV106" i="2"/>
  <c r="AZ106" i="2" s="1"/>
  <c r="AY105" i="2"/>
  <c r="AX105" i="2"/>
  <c r="AW105" i="2"/>
  <c r="BA105" i="2" s="1"/>
  <c r="AV105" i="2"/>
  <c r="AZ105" i="2" s="1"/>
  <c r="AY104" i="2"/>
  <c r="AX104" i="2"/>
  <c r="AW104" i="2"/>
  <c r="BA104" i="2" s="1"/>
  <c r="AV104" i="2"/>
  <c r="AZ104" i="2" s="1"/>
  <c r="AY103" i="2"/>
  <c r="AX103" i="2"/>
  <c r="AW103" i="2"/>
  <c r="BA103" i="2" s="1"/>
  <c r="AV103" i="2"/>
  <c r="AZ103" i="2" s="1"/>
  <c r="AY102" i="2"/>
  <c r="AX102" i="2"/>
  <c r="AW102" i="2"/>
  <c r="BA102" i="2" s="1"/>
  <c r="AV102" i="2"/>
  <c r="AZ102" i="2" s="1"/>
  <c r="AY101" i="2"/>
  <c r="AX101" i="2"/>
  <c r="AW101" i="2"/>
  <c r="BA101" i="2" s="1"/>
  <c r="AV101" i="2"/>
  <c r="AZ101" i="2" s="1"/>
  <c r="AY100" i="2"/>
  <c r="AX100" i="2"/>
  <c r="AW100" i="2"/>
  <c r="BA100" i="2" s="1"/>
  <c r="AV100" i="2"/>
  <c r="AZ100" i="2" s="1"/>
  <c r="AY99" i="2"/>
  <c r="AX99" i="2"/>
  <c r="AW99" i="2"/>
  <c r="BA99" i="2" s="1"/>
  <c r="AV99" i="2"/>
  <c r="AZ99" i="2" s="1"/>
  <c r="AY98" i="2"/>
  <c r="AX98" i="2"/>
  <c r="AW98" i="2"/>
  <c r="BA98" i="2" s="1"/>
  <c r="AV98" i="2"/>
  <c r="AZ98" i="2" s="1"/>
  <c r="AY97" i="2"/>
  <c r="AX97" i="2"/>
  <c r="AW97" i="2"/>
  <c r="BA97" i="2" s="1"/>
  <c r="AV97" i="2"/>
  <c r="AZ97" i="2" s="1"/>
  <c r="AY96" i="2"/>
  <c r="AX96" i="2"/>
  <c r="AW96" i="2"/>
  <c r="BA96" i="2" s="1"/>
  <c r="AV96" i="2"/>
  <c r="AZ96" i="2" s="1"/>
  <c r="AY95" i="2"/>
  <c r="AX95" i="2"/>
  <c r="AW95" i="2"/>
  <c r="BA95" i="2" s="1"/>
  <c r="AV95" i="2"/>
  <c r="AZ95" i="2" s="1"/>
  <c r="AY94" i="2"/>
  <c r="AX94" i="2"/>
  <c r="AW94" i="2"/>
  <c r="BA94" i="2" s="1"/>
  <c r="AV94" i="2"/>
  <c r="AZ94" i="2" s="1"/>
  <c r="AY93" i="2"/>
  <c r="AX93" i="2"/>
  <c r="AW93" i="2"/>
  <c r="BA93" i="2" s="1"/>
  <c r="AV93" i="2"/>
  <c r="AZ93" i="2" s="1"/>
  <c r="AY92" i="2"/>
  <c r="AX92" i="2"/>
  <c r="AW92" i="2"/>
  <c r="BA92" i="2" s="1"/>
  <c r="AV92" i="2"/>
  <c r="AZ92" i="2" s="1"/>
  <c r="AY91" i="2"/>
  <c r="AX91" i="2"/>
  <c r="AW91" i="2"/>
  <c r="BA91" i="2" s="1"/>
  <c r="AV91" i="2"/>
  <c r="AZ91" i="2" s="1"/>
  <c r="AY90" i="2"/>
  <c r="AX90" i="2"/>
  <c r="AW90" i="2"/>
  <c r="BA90" i="2" s="1"/>
  <c r="AV90" i="2"/>
  <c r="AZ90" i="2" s="1"/>
  <c r="AY89" i="2"/>
  <c r="AX89" i="2"/>
  <c r="AW89" i="2"/>
  <c r="BA89" i="2" s="1"/>
  <c r="AV89" i="2"/>
  <c r="AZ89" i="2" s="1"/>
  <c r="AY88" i="2"/>
  <c r="AX88" i="2"/>
  <c r="AW88" i="2"/>
  <c r="BA88" i="2" s="1"/>
  <c r="AV88" i="2"/>
  <c r="AZ88" i="2" s="1"/>
  <c r="AY87" i="2"/>
  <c r="AX87" i="2"/>
  <c r="AW87" i="2"/>
  <c r="BA87" i="2" s="1"/>
  <c r="AV87" i="2"/>
  <c r="AZ87" i="2" s="1"/>
  <c r="AY86" i="2"/>
  <c r="AX86" i="2"/>
  <c r="AW86" i="2"/>
  <c r="BA86" i="2" s="1"/>
  <c r="AV86" i="2"/>
  <c r="AZ86" i="2" s="1"/>
  <c r="AY85" i="2"/>
  <c r="AX85" i="2"/>
  <c r="AW85" i="2"/>
  <c r="BA85" i="2" s="1"/>
  <c r="AV85" i="2"/>
  <c r="AZ85" i="2" s="1"/>
  <c r="AY84" i="2"/>
  <c r="AX84" i="2"/>
  <c r="AW84" i="2"/>
  <c r="BA84" i="2" s="1"/>
  <c r="AV84" i="2"/>
  <c r="AZ84" i="2" s="1"/>
  <c r="AY83" i="2"/>
  <c r="AX83" i="2"/>
  <c r="AW83" i="2"/>
  <c r="BA83" i="2" s="1"/>
  <c r="AV83" i="2"/>
  <c r="AZ83" i="2" s="1"/>
  <c r="AY82" i="2"/>
  <c r="AX82" i="2"/>
  <c r="AW82" i="2"/>
  <c r="BA82" i="2" s="1"/>
  <c r="AV82" i="2"/>
  <c r="AZ82" i="2" s="1"/>
  <c r="AY81" i="2"/>
  <c r="AX81" i="2"/>
  <c r="AW81" i="2"/>
  <c r="BA81" i="2" s="1"/>
  <c r="AV81" i="2"/>
  <c r="AZ81" i="2" s="1"/>
  <c r="AY80" i="2"/>
  <c r="AX80" i="2"/>
  <c r="AW80" i="2"/>
  <c r="BA80" i="2" s="1"/>
  <c r="AV80" i="2"/>
  <c r="AZ80" i="2" s="1"/>
  <c r="AY79" i="2"/>
  <c r="AX79" i="2"/>
  <c r="AW79" i="2"/>
  <c r="BA79" i="2" s="1"/>
  <c r="AV79" i="2"/>
  <c r="AZ79" i="2" s="1"/>
  <c r="AY78" i="2"/>
  <c r="AX78" i="2"/>
  <c r="AW78" i="2"/>
  <c r="BA78" i="2" s="1"/>
  <c r="AV78" i="2"/>
  <c r="AZ78" i="2" s="1"/>
  <c r="AY77" i="2"/>
  <c r="AX77" i="2"/>
  <c r="AW77" i="2"/>
  <c r="BA77" i="2" s="1"/>
  <c r="AV77" i="2"/>
  <c r="AZ77" i="2" s="1"/>
  <c r="AY76" i="2"/>
  <c r="AX76" i="2"/>
  <c r="AW76" i="2"/>
  <c r="BA76" i="2" s="1"/>
  <c r="AV76" i="2"/>
  <c r="AZ76" i="2" s="1"/>
  <c r="AY75" i="2"/>
  <c r="AX75" i="2"/>
  <c r="AW75" i="2"/>
  <c r="BA75" i="2" s="1"/>
  <c r="AV75" i="2"/>
  <c r="AZ75" i="2" s="1"/>
  <c r="AY74" i="2"/>
  <c r="AX74" i="2"/>
  <c r="AW74" i="2"/>
  <c r="BA74" i="2" s="1"/>
  <c r="AV74" i="2"/>
  <c r="AZ74" i="2" s="1"/>
  <c r="AY73" i="2"/>
  <c r="AX73" i="2"/>
  <c r="AW73" i="2"/>
  <c r="BA73" i="2" s="1"/>
  <c r="AV73" i="2"/>
  <c r="AZ73" i="2" s="1"/>
  <c r="AY72" i="2"/>
  <c r="AX72" i="2"/>
  <c r="AW72" i="2"/>
  <c r="BA72" i="2" s="1"/>
  <c r="AV72" i="2"/>
  <c r="AZ72" i="2" s="1"/>
  <c r="AY71" i="2"/>
  <c r="AX71" i="2"/>
  <c r="AW71" i="2"/>
  <c r="BA71" i="2" s="1"/>
  <c r="AV71" i="2"/>
  <c r="AZ71" i="2" s="1"/>
  <c r="AY70" i="2"/>
  <c r="AX70" i="2"/>
  <c r="AW70" i="2"/>
  <c r="BA70" i="2" s="1"/>
  <c r="AV70" i="2"/>
  <c r="AZ70" i="2" s="1"/>
  <c r="AY69" i="2"/>
  <c r="AX69" i="2"/>
  <c r="AW69" i="2"/>
  <c r="BA69" i="2" s="1"/>
  <c r="AV69" i="2"/>
  <c r="AZ69" i="2" s="1"/>
  <c r="AY68" i="2"/>
  <c r="AX68" i="2"/>
  <c r="AW68" i="2"/>
  <c r="BA68" i="2" s="1"/>
  <c r="AV68" i="2"/>
  <c r="AZ68" i="2" s="1"/>
  <c r="AY67" i="2"/>
  <c r="AX67" i="2"/>
  <c r="AW67" i="2"/>
  <c r="BA67" i="2" s="1"/>
  <c r="AV67" i="2"/>
  <c r="AZ67" i="2" s="1"/>
  <c r="AY66" i="2"/>
  <c r="AX66" i="2"/>
  <c r="AW66" i="2"/>
  <c r="BA66" i="2" s="1"/>
  <c r="AV66" i="2"/>
  <c r="AZ66" i="2" s="1"/>
  <c r="AY65" i="2"/>
  <c r="AX65" i="2"/>
  <c r="AW65" i="2"/>
  <c r="BA65" i="2" s="1"/>
  <c r="AV65" i="2"/>
  <c r="AZ65" i="2" s="1"/>
  <c r="AY64" i="2"/>
  <c r="AX64" i="2"/>
  <c r="AW64" i="2"/>
  <c r="BA64" i="2" s="1"/>
  <c r="AV64" i="2"/>
  <c r="AZ64" i="2" s="1"/>
  <c r="AY63" i="2"/>
  <c r="AX63" i="2"/>
  <c r="AW63" i="2"/>
  <c r="BA63" i="2" s="1"/>
  <c r="AV63" i="2"/>
  <c r="AZ63" i="2" s="1"/>
  <c r="AY62" i="2"/>
  <c r="AX62" i="2"/>
  <c r="AW62" i="2"/>
  <c r="BA62" i="2" s="1"/>
  <c r="AV62" i="2"/>
  <c r="AZ62" i="2" s="1"/>
  <c r="AY61" i="2"/>
  <c r="AX61" i="2"/>
  <c r="AW61" i="2"/>
  <c r="BA61" i="2" s="1"/>
  <c r="AV61" i="2"/>
  <c r="AZ61" i="2" s="1"/>
  <c r="AY60" i="2"/>
  <c r="AX60" i="2"/>
  <c r="AW60" i="2"/>
  <c r="BA60" i="2" s="1"/>
  <c r="AV60" i="2"/>
  <c r="AZ60" i="2" s="1"/>
  <c r="AY59" i="2"/>
  <c r="AX59" i="2"/>
  <c r="AW59" i="2"/>
  <c r="BA59" i="2" s="1"/>
  <c r="AV59" i="2"/>
  <c r="AZ59" i="2" s="1"/>
  <c r="AY58" i="2"/>
  <c r="AX58" i="2"/>
  <c r="AW58" i="2"/>
  <c r="BA58" i="2" s="1"/>
  <c r="AV58" i="2"/>
  <c r="AZ58" i="2" s="1"/>
  <c r="AY57" i="2"/>
  <c r="AX57" i="2"/>
  <c r="AW57" i="2"/>
  <c r="BA57" i="2" s="1"/>
  <c r="AV57" i="2"/>
  <c r="AZ57" i="2" s="1"/>
  <c r="AY56" i="2"/>
  <c r="AX56" i="2"/>
  <c r="AW56" i="2"/>
  <c r="BA56" i="2" s="1"/>
  <c r="AV56" i="2"/>
  <c r="AZ56" i="2" s="1"/>
  <c r="AY55" i="2"/>
  <c r="AX55" i="2"/>
  <c r="AW55" i="2"/>
  <c r="BA55" i="2" s="1"/>
  <c r="AV55" i="2"/>
  <c r="AZ55" i="2" s="1"/>
  <c r="AY54" i="2"/>
  <c r="AX54" i="2"/>
  <c r="AW54" i="2"/>
  <c r="BA54" i="2" s="1"/>
  <c r="AV54" i="2"/>
  <c r="AZ54" i="2" s="1"/>
  <c r="AY53" i="2"/>
  <c r="AX53" i="2"/>
  <c r="AW53" i="2"/>
  <c r="BA53" i="2" s="1"/>
  <c r="AV53" i="2"/>
  <c r="AZ53" i="2" s="1"/>
  <c r="AY52" i="2"/>
  <c r="AX52" i="2"/>
  <c r="AW52" i="2"/>
  <c r="BA52" i="2" s="1"/>
  <c r="AV52" i="2"/>
  <c r="AZ52" i="2" s="1"/>
  <c r="AY51" i="2"/>
  <c r="AX51" i="2"/>
  <c r="AW51" i="2"/>
  <c r="BA51" i="2" s="1"/>
  <c r="AV51" i="2"/>
  <c r="AZ51" i="2" s="1"/>
  <c r="AY50" i="2"/>
  <c r="AX50" i="2"/>
  <c r="AW50" i="2"/>
  <c r="BA50" i="2" s="1"/>
  <c r="AV50" i="2"/>
  <c r="AZ50" i="2" s="1"/>
  <c r="AY49" i="2"/>
  <c r="AX49" i="2"/>
  <c r="AW49" i="2"/>
  <c r="BA49" i="2" s="1"/>
  <c r="AV49" i="2"/>
  <c r="AZ49" i="2" s="1"/>
  <c r="AY48" i="2"/>
  <c r="AX48" i="2"/>
  <c r="AW48" i="2"/>
  <c r="BA48" i="2" s="1"/>
  <c r="AV48" i="2"/>
  <c r="AZ48" i="2" s="1"/>
  <c r="AY47" i="2"/>
  <c r="AX47" i="2"/>
  <c r="AW47" i="2"/>
  <c r="BA47" i="2" s="1"/>
  <c r="AV47" i="2"/>
  <c r="AZ47" i="2" s="1"/>
  <c r="AY46" i="2"/>
  <c r="AX46" i="2"/>
  <c r="AW46" i="2"/>
  <c r="BA46" i="2" s="1"/>
  <c r="AV46" i="2"/>
  <c r="AZ46" i="2" s="1"/>
  <c r="AY45" i="2"/>
  <c r="AX45" i="2"/>
  <c r="AW45" i="2"/>
  <c r="BA45" i="2" s="1"/>
  <c r="AV45" i="2"/>
  <c r="AZ45" i="2" s="1"/>
  <c r="AY44" i="2"/>
  <c r="AX44" i="2"/>
  <c r="AW44" i="2"/>
  <c r="BA44" i="2" s="1"/>
  <c r="AV44" i="2"/>
  <c r="AZ44" i="2" s="1"/>
  <c r="AY43" i="2"/>
  <c r="AX43" i="2"/>
  <c r="AW43" i="2"/>
  <c r="BA43" i="2" s="1"/>
  <c r="AV43" i="2"/>
  <c r="AZ43" i="2" s="1"/>
  <c r="AY42" i="2"/>
  <c r="AX42" i="2"/>
  <c r="AW42" i="2"/>
  <c r="BA42" i="2" s="1"/>
  <c r="AV42" i="2"/>
  <c r="AZ42" i="2" s="1"/>
  <c r="AY41" i="2"/>
  <c r="AX41" i="2"/>
  <c r="AW41" i="2"/>
  <c r="BA41" i="2" s="1"/>
  <c r="AV41" i="2"/>
  <c r="AZ41" i="2" s="1"/>
  <c r="AY40" i="2"/>
  <c r="AX40" i="2"/>
  <c r="AW40" i="2"/>
  <c r="BA40" i="2" s="1"/>
  <c r="AV40" i="2"/>
  <c r="AZ40" i="2" s="1"/>
  <c r="AY39" i="2"/>
  <c r="AX39" i="2"/>
  <c r="AW39" i="2"/>
  <c r="BA39" i="2" s="1"/>
  <c r="AV39" i="2"/>
  <c r="AZ39" i="2" s="1"/>
  <c r="AY38" i="2"/>
  <c r="AX38" i="2"/>
  <c r="AW38" i="2"/>
  <c r="BA38" i="2" s="1"/>
  <c r="AV38" i="2"/>
  <c r="AZ38" i="2" s="1"/>
  <c r="AY37" i="2"/>
  <c r="AX37" i="2"/>
  <c r="AW37" i="2"/>
  <c r="BA37" i="2" s="1"/>
  <c r="AV37" i="2"/>
  <c r="AZ37" i="2" s="1"/>
  <c r="AY36" i="2"/>
  <c r="AX36" i="2"/>
  <c r="AW36" i="2"/>
  <c r="BA36" i="2" s="1"/>
  <c r="AV36" i="2"/>
  <c r="AZ36" i="2" s="1"/>
  <c r="AY35" i="2"/>
  <c r="AX35" i="2"/>
  <c r="AW35" i="2"/>
  <c r="BA35" i="2" s="1"/>
  <c r="AV35" i="2"/>
  <c r="AZ35" i="2" s="1"/>
  <c r="AY34" i="2"/>
  <c r="AX34" i="2"/>
  <c r="AW34" i="2"/>
  <c r="BA34" i="2" s="1"/>
  <c r="AV34" i="2"/>
  <c r="AZ34" i="2" s="1"/>
  <c r="AY33" i="2"/>
  <c r="AX33" i="2"/>
  <c r="AW33" i="2"/>
  <c r="BA33" i="2" s="1"/>
  <c r="AV33" i="2"/>
  <c r="AZ33" i="2" s="1"/>
  <c r="AY32" i="2"/>
  <c r="AX32" i="2"/>
  <c r="AW32" i="2"/>
  <c r="BA32" i="2" s="1"/>
  <c r="AV32" i="2"/>
  <c r="AZ32" i="2" s="1"/>
  <c r="AY31" i="2"/>
  <c r="AX31" i="2"/>
  <c r="AW31" i="2"/>
  <c r="BA31" i="2" s="1"/>
  <c r="AV31" i="2"/>
  <c r="AZ31" i="2" s="1"/>
  <c r="AY30" i="2"/>
  <c r="AX30" i="2"/>
  <c r="AW30" i="2"/>
  <c r="BA30" i="2" s="1"/>
  <c r="AV30" i="2"/>
  <c r="AZ30" i="2" s="1"/>
  <c r="AY29" i="2"/>
  <c r="AX29" i="2"/>
  <c r="AW29" i="2"/>
  <c r="BA29" i="2" s="1"/>
  <c r="AV29" i="2"/>
  <c r="AZ29" i="2" s="1"/>
  <c r="AY28" i="2"/>
  <c r="AX28" i="2"/>
  <c r="AW28" i="2"/>
  <c r="BA28" i="2" s="1"/>
  <c r="AV28" i="2"/>
  <c r="AZ28" i="2" s="1"/>
  <c r="AY27" i="2"/>
  <c r="AX27" i="2"/>
  <c r="AW27" i="2"/>
  <c r="BA27" i="2" s="1"/>
  <c r="AV27" i="2"/>
  <c r="AZ27" i="2" s="1"/>
  <c r="AY26" i="2"/>
  <c r="AX26" i="2"/>
  <c r="AW26" i="2"/>
  <c r="BA26" i="2" s="1"/>
  <c r="AV26" i="2"/>
  <c r="AZ26" i="2" s="1"/>
  <c r="AY25" i="2"/>
  <c r="AX25" i="2"/>
  <c r="AW25" i="2"/>
  <c r="BA25" i="2" s="1"/>
  <c r="AV25" i="2"/>
  <c r="AZ25" i="2" s="1"/>
  <c r="AY24" i="2"/>
  <c r="AX24" i="2"/>
  <c r="AW24" i="2"/>
  <c r="BA24" i="2" s="1"/>
  <c r="AV24" i="2"/>
  <c r="AZ24" i="2" s="1"/>
  <c r="AY23" i="2"/>
  <c r="AX23" i="2"/>
  <c r="AW23" i="2"/>
  <c r="BA23" i="2" s="1"/>
  <c r="AV23" i="2"/>
  <c r="AZ23" i="2" s="1"/>
  <c r="AY22" i="2"/>
  <c r="AX22" i="2"/>
  <c r="AW22" i="2"/>
  <c r="BA22" i="2" s="1"/>
  <c r="AV22" i="2"/>
  <c r="AZ22" i="2" s="1"/>
  <c r="AY21" i="2"/>
  <c r="AX21" i="2"/>
  <c r="AW21" i="2"/>
  <c r="BA21" i="2" s="1"/>
  <c r="AV21" i="2"/>
  <c r="AZ21" i="2" s="1"/>
  <c r="AY20" i="2"/>
  <c r="AX20" i="2"/>
  <c r="AW20" i="2"/>
  <c r="BA20" i="2" s="1"/>
  <c r="AV20" i="2"/>
  <c r="AZ20" i="2" s="1"/>
  <c r="AY19" i="2"/>
  <c r="AX19" i="2"/>
  <c r="AW19" i="2"/>
  <c r="BA19" i="2" s="1"/>
  <c r="AV19" i="2"/>
  <c r="AZ19" i="2" s="1"/>
  <c r="AY18" i="2"/>
  <c r="AX18" i="2"/>
  <c r="AW18" i="2"/>
  <c r="BA18" i="2" s="1"/>
  <c r="AV18" i="2"/>
  <c r="AZ18" i="2" s="1"/>
  <c r="AY17" i="2"/>
  <c r="AX17" i="2"/>
  <c r="AW17" i="2"/>
  <c r="BA17" i="2" s="1"/>
  <c r="AV17" i="2"/>
  <c r="AZ17" i="2" s="1"/>
  <c r="AY16" i="2"/>
  <c r="AX16" i="2"/>
  <c r="AW16" i="2"/>
  <c r="BA16" i="2" s="1"/>
  <c r="AV16" i="2"/>
  <c r="AZ16" i="2" s="1"/>
  <c r="AY15" i="2"/>
  <c r="AX15" i="2"/>
  <c r="AW15" i="2"/>
  <c r="BA15" i="2" s="1"/>
  <c r="AV15" i="2"/>
  <c r="AZ15" i="2" s="1"/>
  <c r="AY14" i="2"/>
  <c r="AX14" i="2"/>
  <c r="AW14" i="2"/>
  <c r="BA14" i="2" s="1"/>
  <c r="AV14" i="2"/>
  <c r="AZ14" i="2" s="1"/>
  <c r="AY13" i="2"/>
  <c r="AX13" i="2"/>
  <c r="AW13" i="2"/>
  <c r="BA13" i="2" s="1"/>
  <c r="AV13" i="2"/>
  <c r="AZ13" i="2" s="1"/>
  <c r="AY12" i="2"/>
  <c r="AX12" i="2"/>
  <c r="AW12" i="2"/>
  <c r="BA12" i="2" s="1"/>
  <c r="AV12" i="2"/>
  <c r="AZ12" i="2" s="1"/>
  <c r="AY11" i="2"/>
  <c r="AX11" i="2"/>
  <c r="AW11" i="2"/>
  <c r="BA11" i="2" s="1"/>
  <c r="AV11" i="2"/>
  <c r="AZ11" i="2" s="1"/>
  <c r="AY10" i="2"/>
  <c r="AX10" i="2"/>
  <c r="AW10" i="2"/>
  <c r="BA10" i="2" s="1"/>
  <c r="AV10" i="2"/>
  <c r="AZ10" i="2" s="1"/>
  <c r="AY9" i="2"/>
  <c r="AX9" i="2"/>
  <c r="AW9" i="2"/>
  <c r="BA9" i="2" s="1"/>
  <c r="AV9" i="2"/>
  <c r="AZ9" i="2" s="1"/>
  <c r="AY8" i="2"/>
  <c r="AX8" i="2"/>
  <c r="AW8" i="2"/>
  <c r="BA8" i="2" s="1"/>
  <c r="AV8" i="2"/>
  <c r="AZ8" i="2" s="1"/>
  <c r="AY7" i="2"/>
  <c r="AX7" i="2"/>
  <c r="AW7" i="2"/>
  <c r="BA7" i="2" s="1"/>
  <c r="AV7" i="2"/>
  <c r="AZ7" i="2" s="1"/>
  <c r="BT251" i="3" l="1"/>
  <c r="BU251" i="3"/>
  <c r="BV251" i="3"/>
  <c r="BW251" i="3"/>
  <c r="N251" i="3"/>
  <c r="O251" i="3"/>
  <c r="FM238" i="3"/>
  <c r="FS238" i="3" s="1"/>
  <c r="FL238" i="3"/>
  <c r="FR238" i="3" s="1"/>
  <c r="FM234" i="3"/>
  <c r="FS234" i="3" s="1"/>
  <c r="FL234" i="3"/>
  <c r="FR234" i="3" s="1"/>
  <c r="FM233" i="3"/>
  <c r="FS233" i="3" s="1"/>
  <c r="FL233" i="3"/>
  <c r="FR233" i="3" s="1"/>
  <c r="FM232" i="3"/>
  <c r="FS232" i="3" s="1"/>
  <c r="FL232" i="3"/>
  <c r="FR232" i="3" s="1"/>
  <c r="FM231" i="3"/>
  <c r="FS231" i="3" s="1"/>
  <c r="FL231" i="3"/>
  <c r="FR231" i="3" s="1"/>
  <c r="FM230" i="3"/>
  <c r="FS230" i="3" s="1"/>
  <c r="FL230" i="3"/>
  <c r="FR230" i="3" s="1"/>
  <c r="FM229" i="3"/>
  <c r="FS229" i="3" s="1"/>
  <c r="FL229" i="3"/>
  <c r="FR229" i="3" s="1"/>
  <c r="FM228" i="3"/>
  <c r="FS228" i="3" s="1"/>
  <c r="FL228" i="3"/>
  <c r="FR228" i="3" s="1"/>
  <c r="FM224" i="3"/>
  <c r="FS224" i="3" s="1"/>
  <c r="FL224" i="3"/>
  <c r="FR224" i="3" s="1"/>
  <c r="FM221" i="3"/>
  <c r="FS221" i="3" s="1"/>
  <c r="FL221" i="3"/>
  <c r="FR221" i="3" s="1"/>
  <c r="FM220" i="3"/>
  <c r="FS220" i="3" s="1"/>
  <c r="FL220" i="3"/>
  <c r="FR220" i="3" s="1"/>
  <c r="FM219" i="3"/>
  <c r="FS219" i="3" s="1"/>
  <c r="FL219" i="3"/>
  <c r="FR219" i="3" s="1"/>
  <c r="FM217" i="3"/>
  <c r="FS217" i="3" s="1"/>
  <c r="FL217" i="3"/>
  <c r="FR217" i="3" s="1"/>
  <c r="FM216" i="3"/>
  <c r="FS216" i="3" s="1"/>
  <c r="FL216" i="3"/>
  <c r="FR216" i="3" s="1"/>
  <c r="FM215" i="3"/>
  <c r="FS215" i="3" s="1"/>
  <c r="FL215" i="3"/>
  <c r="FR215" i="3" s="1"/>
  <c r="FM214" i="3"/>
  <c r="FS214" i="3" s="1"/>
  <c r="FL214" i="3"/>
  <c r="FR214" i="3" s="1"/>
  <c r="FM213" i="3"/>
  <c r="FS213" i="3" s="1"/>
  <c r="FL213" i="3"/>
  <c r="FR213" i="3" s="1"/>
  <c r="FM212" i="3"/>
  <c r="FS212" i="3" s="1"/>
  <c r="FL212" i="3"/>
  <c r="FR212" i="3" s="1"/>
  <c r="FM211" i="3"/>
  <c r="FS211" i="3" s="1"/>
  <c r="FL211" i="3"/>
  <c r="FR211" i="3" s="1"/>
  <c r="FM206" i="3"/>
  <c r="FS206" i="3" s="1"/>
  <c r="FL206" i="3"/>
  <c r="FR206" i="3" s="1"/>
  <c r="FM203" i="3"/>
  <c r="FS203" i="3" s="1"/>
  <c r="FL203" i="3"/>
  <c r="FR203" i="3" s="1"/>
  <c r="FM202" i="3"/>
  <c r="FS202" i="3" s="1"/>
  <c r="FL202" i="3"/>
  <c r="FR202" i="3" s="1"/>
  <c r="FM199" i="3"/>
  <c r="FS199" i="3" s="1"/>
  <c r="FL199" i="3"/>
  <c r="FR199" i="3" s="1"/>
  <c r="FM196" i="3"/>
  <c r="FS196" i="3" s="1"/>
  <c r="FL196" i="3"/>
  <c r="FR196" i="3" s="1"/>
  <c r="FM195" i="3"/>
  <c r="FS195" i="3" s="1"/>
  <c r="FL195" i="3"/>
  <c r="FR195" i="3" s="1"/>
  <c r="FM194" i="3"/>
  <c r="FS194" i="3" s="1"/>
  <c r="FL194" i="3"/>
  <c r="FR194" i="3" s="1"/>
  <c r="FM193" i="3"/>
  <c r="FS193" i="3" s="1"/>
  <c r="FL193" i="3"/>
  <c r="FR193" i="3" s="1"/>
  <c r="FM192" i="3"/>
  <c r="FS192" i="3" s="1"/>
  <c r="FL192" i="3"/>
  <c r="FR192" i="3" s="1"/>
  <c r="FM191" i="3"/>
  <c r="FS191" i="3" s="1"/>
  <c r="FL191" i="3"/>
  <c r="FR191" i="3" s="1"/>
  <c r="FM190" i="3"/>
  <c r="FS190" i="3" s="1"/>
  <c r="FL190" i="3"/>
  <c r="FR190" i="3" s="1"/>
  <c r="FM188" i="3"/>
  <c r="FS188" i="3" s="1"/>
  <c r="FL188" i="3"/>
  <c r="FR188" i="3" s="1"/>
  <c r="FM184" i="3"/>
  <c r="FS184" i="3" s="1"/>
  <c r="FL184" i="3"/>
  <c r="FR184" i="3" s="1"/>
  <c r="FM181" i="3"/>
  <c r="FS181" i="3" s="1"/>
  <c r="FL181" i="3"/>
  <c r="FR181" i="3" s="1"/>
  <c r="FM177" i="3"/>
  <c r="FS177" i="3" s="1"/>
  <c r="FL177" i="3"/>
  <c r="FR177" i="3" s="1"/>
  <c r="FM171" i="3"/>
  <c r="FS171" i="3" s="1"/>
  <c r="FL171" i="3"/>
  <c r="FR171" i="3" s="1"/>
  <c r="FM168" i="3"/>
  <c r="FS168" i="3" s="1"/>
  <c r="FL168" i="3"/>
  <c r="FR168" i="3" s="1"/>
  <c r="FM165" i="3"/>
  <c r="FS165" i="3" s="1"/>
  <c r="FL165" i="3"/>
  <c r="FR165" i="3" s="1"/>
  <c r="FM161" i="3"/>
  <c r="FS161" i="3" s="1"/>
  <c r="FL161" i="3"/>
  <c r="FR161" i="3" s="1"/>
  <c r="FM157" i="3"/>
  <c r="FS157" i="3" s="1"/>
  <c r="FL157" i="3"/>
  <c r="FR157" i="3" s="1"/>
  <c r="FM154" i="3"/>
  <c r="FS154" i="3" s="1"/>
  <c r="FL154" i="3"/>
  <c r="FR154" i="3" s="1"/>
  <c r="FM150" i="3"/>
  <c r="FS150" i="3" s="1"/>
  <c r="FL150" i="3"/>
  <c r="FR150" i="3" s="1"/>
  <c r="FM149" i="3"/>
  <c r="FS149" i="3" s="1"/>
  <c r="FL149" i="3"/>
  <c r="FR149" i="3" s="1"/>
  <c r="FM148" i="3"/>
  <c r="FS148" i="3" s="1"/>
  <c r="FL148" i="3"/>
  <c r="FR148" i="3" s="1"/>
  <c r="FM147" i="3"/>
  <c r="FS147" i="3" s="1"/>
  <c r="FL147" i="3"/>
  <c r="FR147" i="3" s="1"/>
  <c r="FM146" i="3"/>
  <c r="FS146" i="3" s="1"/>
  <c r="FL146" i="3"/>
  <c r="FR146" i="3" s="1"/>
  <c r="FM145" i="3"/>
  <c r="FS145" i="3" s="1"/>
  <c r="FL145" i="3"/>
  <c r="FR145" i="3" s="1"/>
  <c r="FM144" i="3"/>
  <c r="FS144" i="3" s="1"/>
  <c r="FL144" i="3"/>
  <c r="FR144" i="3" s="1"/>
  <c r="FM143" i="3"/>
  <c r="FS143" i="3" s="1"/>
  <c r="FL143" i="3"/>
  <c r="FR143" i="3" s="1"/>
  <c r="FM142" i="3"/>
  <c r="FS142" i="3" s="1"/>
  <c r="FL142" i="3"/>
  <c r="FR142" i="3" s="1"/>
  <c r="FM138" i="3"/>
  <c r="FS138" i="3" s="1"/>
  <c r="FL138" i="3"/>
  <c r="FR138" i="3" s="1"/>
  <c r="FM137" i="3"/>
  <c r="FS137" i="3" s="1"/>
  <c r="FL137" i="3"/>
  <c r="FR137" i="3" s="1"/>
  <c r="FM136" i="3"/>
  <c r="FS136" i="3" s="1"/>
  <c r="FL136" i="3"/>
  <c r="FR136" i="3" s="1"/>
  <c r="FM135" i="3"/>
  <c r="FS135" i="3" s="1"/>
  <c r="FL135" i="3"/>
  <c r="FR135" i="3" s="1"/>
  <c r="FM134" i="3"/>
  <c r="FS134" i="3" s="1"/>
  <c r="FL134" i="3"/>
  <c r="FR134" i="3" s="1"/>
  <c r="FM131" i="3"/>
  <c r="FS131" i="3" s="1"/>
  <c r="FL131" i="3"/>
  <c r="FR131" i="3" s="1"/>
  <c r="FM130" i="3"/>
  <c r="FS130" i="3" s="1"/>
  <c r="FL130" i="3"/>
  <c r="FR130" i="3" s="1"/>
  <c r="FM129" i="3"/>
  <c r="FS129" i="3" s="1"/>
  <c r="FL129" i="3"/>
  <c r="FR129" i="3" s="1"/>
  <c r="FM125" i="3"/>
  <c r="FS125" i="3" s="1"/>
  <c r="FL125" i="3"/>
  <c r="FR125" i="3" s="1"/>
  <c r="FM122" i="3"/>
  <c r="FS122" i="3" s="1"/>
  <c r="FL122" i="3"/>
  <c r="FR122" i="3" s="1"/>
  <c r="FM120" i="3"/>
  <c r="FS120" i="3" s="1"/>
  <c r="FL120" i="3"/>
  <c r="FR120" i="3" s="1"/>
  <c r="FM119" i="3"/>
  <c r="FS119" i="3" s="1"/>
  <c r="FL119" i="3"/>
  <c r="FR119" i="3" s="1"/>
  <c r="FM118" i="3"/>
  <c r="FS118" i="3" s="1"/>
  <c r="FL118" i="3"/>
  <c r="FR118" i="3" s="1"/>
  <c r="FM117" i="3"/>
  <c r="FS117" i="3" s="1"/>
  <c r="FL117" i="3"/>
  <c r="FR117" i="3" s="1"/>
  <c r="FM116" i="3"/>
  <c r="FS116" i="3" s="1"/>
  <c r="FL116" i="3"/>
  <c r="FR116" i="3" s="1"/>
  <c r="FM115" i="3"/>
  <c r="FS115" i="3" s="1"/>
  <c r="FL115" i="3"/>
  <c r="FR115" i="3" s="1"/>
  <c r="FM114" i="3"/>
  <c r="FS114" i="3" s="1"/>
  <c r="FL114" i="3"/>
  <c r="FR114" i="3" s="1"/>
  <c r="FM113" i="3"/>
  <c r="FS113" i="3" s="1"/>
  <c r="FL113" i="3"/>
  <c r="FR113" i="3" s="1"/>
  <c r="FM112" i="3"/>
  <c r="FS112" i="3" s="1"/>
  <c r="FL112" i="3"/>
  <c r="FR112" i="3" s="1"/>
  <c r="FM111" i="3"/>
  <c r="FS111" i="3" s="1"/>
  <c r="FL111" i="3"/>
  <c r="FR111" i="3" s="1"/>
  <c r="FM110" i="3"/>
  <c r="FS110" i="3" s="1"/>
  <c r="FL110" i="3"/>
  <c r="FR110" i="3" s="1"/>
  <c r="FM109" i="3"/>
  <c r="FS109" i="3" s="1"/>
  <c r="FL109" i="3"/>
  <c r="FR109" i="3" s="1"/>
  <c r="FM108" i="3"/>
  <c r="FS108" i="3" s="1"/>
  <c r="FL108" i="3"/>
  <c r="FR108" i="3" s="1"/>
  <c r="FM107" i="3"/>
  <c r="FS107" i="3" s="1"/>
  <c r="FL107" i="3"/>
  <c r="FR107" i="3" s="1"/>
  <c r="FM106" i="3"/>
  <c r="FS106" i="3" s="1"/>
  <c r="FL106" i="3"/>
  <c r="FR106" i="3" s="1"/>
  <c r="FM105" i="3"/>
  <c r="FQ105" i="3" s="1"/>
  <c r="FL105" i="3"/>
  <c r="FP105" i="3" s="1"/>
  <c r="FM104" i="3"/>
  <c r="FS104" i="3" s="1"/>
  <c r="FL104" i="3"/>
  <c r="FR104" i="3" s="1"/>
  <c r="FM103" i="3"/>
  <c r="FQ103" i="3" s="1"/>
  <c r="FL103" i="3"/>
  <c r="FP103" i="3" s="1"/>
  <c r="FM102" i="3"/>
  <c r="FS102" i="3" s="1"/>
  <c r="FL102" i="3"/>
  <c r="FR102" i="3" s="1"/>
  <c r="FM101" i="3"/>
  <c r="FQ101" i="3" s="1"/>
  <c r="FL101" i="3"/>
  <c r="FP101" i="3" s="1"/>
  <c r="FM100" i="3"/>
  <c r="FS100" i="3" s="1"/>
  <c r="FL100" i="3"/>
  <c r="FR100" i="3" s="1"/>
  <c r="FM99" i="3"/>
  <c r="FQ99" i="3" s="1"/>
  <c r="FL99" i="3"/>
  <c r="FP99" i="3" s="1"/>
  <c r="FM98" i="3"/>
  <c r="FS98" i="3" s="1"/>
  <c r="FL98" i="3"/>
  <c r="FR98" i="3" s="1"/>
  <c r="FM97" i="3"/>
  <c r="FQ97" i="3" s="1"/>
  <c r="FL97" i="3"/>
  <c r="FP97" i="3" s="1"/>
  <c r="FM96" i="3"/>
  <c r="FS96" i="3" s="1"/>
  <c r="FL96" i="3"/>
  <c r="FR96" i="3" s="1"/>
  <c r="FM95" i="3"/>
  <c r="FQ95" i="3" s="1"/>
  <c r="FL95" i="3"/>
  <c r="FP95" i="3" s="1"/>
  <c r="FM94" i="3"/>
  <c r="FS94" i="3" s="1"/>
  <c r="FL94" i="3"/>
  <c r="FR94" i="3" s="1"/>
  <c r="FM93" i="3"/>
  <c r="FS93" i="3" s="1"/>
  <c r="FL93" i="3"/>
  <c r="FR93" i="3" s="1"/>
  <c r="FM92" i="3"/>
  <c r="FS92" i="3" s="1"/>
  <c r="FL92" i="3"/>
  <c r="FR92" i="3" s="1"/>
  <c r="FM91" i="3"/>
  <c r="FS91" i="3" s="1"/>
  <c r="FL91" i="3"/>
  <c r="FR91" i="3" s="1"/>
  <c r="FM90" i="3"/>
  <c r="FS90" i="3" s="1"/>
  <c r="FL90" i="3"/>
  <c r="FR90" i="3" s="1"/>
  <c r="FM89" i="3"/>
  <c r="FS89" i="3" s="1"/>
  <c r="FL89" i="3"/>
  <c r="FR89" i="3" s="1"/>
  <c r="FM88" i="3"/>
  <c r="FS88" i="3" s="1"/>
  <c r="FL88" i="3"/>
  <c r="FR88" i="3" s="1"/>
  <c r="FM87" i="3"/>
  <c r="FS87" i="3" s="1"/>
  <c r="FL87" i="3"/>
  <c r="FR87" i="3" s="1"/>
  <c r="FM86" i="3"/>
  <c r="FS86" i="3" s="1"/>
  <c r="FL86" i="3"/>
  <c r="FR86" i="3" s="1"/>
  <c r="FM85" i="3"/>
  <c r="FS85" i="3" s="1"/>
  <c r="FL85" i="3"/>
  <c r="FR85" i="3" s="1"/>
  <c r="FM84" i="3"/>
  <c r="FS84" i="3" s="1"/>
  <c r="FL84" i="3"/>
  <c r="FR84" i="3" s="1"/>
  <c r="FM83" i="3"/>
  <c r="FS83" i="3" s="1"/>
  <c r="FL83" i="3"/>
  <c r="FR83" i="3" s="1"/>
  <c r="FM76" i="3"/>
  <c r="FS76" i="3" s="1"/>
  <c r="FL76" i="3"/>
  <c r="FR76" i="3" s="1"/>
  <c r="FM72" i="3"/>
  <c r="FS72" i="3" s="1"/>
  <c r="FL72" i="3"/>
  <c r="FR72" i="3" s="1"/>
  <c r="FM69" i="3"/>
  <c r="FS69" i="3" s="1"/>
  <c r="FL69" i="3"/>
  <c r="FR69" i="3" s="1"/>
  <c r="FM66" i="3"/>
  <c r="FS66" i="3" s="1"/>
  <c r="FL66" i="3"/>
  <c r="FR66" i="3" s="1"/>
  <c r="FM65" i="3"/>
  <c r="FS65" i="3" s="1"/>
  <c r="FL65" i="3"/>
  <c r="FR65" i="3" s="1"/>
  <c r="FM64" i="3"/>
  <c r="FS64" i="3" s="1"/>
  <c r="FL64" i="3"/>
  <c r="FR64" i="3" s="1"/>
  <c r="FM63" i="3"/>
  <c r="FS63" i="3" s="1"/>
  <c r="FL63" i="3"/>
  <c r="FR63" i="3" s="1"/>
  <c r="FM62" i="3"/>
  <c r="FS62" i="3" s="1"/>
  <c r="FL62" i="3"/>
  <c r="FR62" i="3" s="1"/>
  <c r="FM61" i="3"/>
  <c r="FS61" i="3" s="1"/>
  <c r="FL61" i="3"/>
  <c r="FR61" i="3" s="1"/>
  <c r="FM60" i="3"/>
  <c r="FS60" i="3" s="1"/>
  <c r="FL60" i="3"/>
  <c r="FR60" i="3" s="1"/>
  <c r="FM59" i="3"/>
  <c r="FS59" i="3" s="1"/>
  <c r="FL59" i="3"/>
  <c r="FR59" i="3" s="1"/>
  <c r="FM58" i="3"/>
  <c r="FS58" i="3" s="1"/>
  <c r="FL58" i="3"/>
  <c r="FR58" i="3" s="1"/>
  <c r="FM57" i="3"/>
  <c r="FS57" i="3" s="1"/>
  <c r="FL57" i="3"/>
  <c r="FR57" i="3" s="1"/>
  <c r="FM56" i="3"/>
  <c r="FS56" i="3" s="1"/>
  <c r="FL56" i="3"/>
  <c r="FR56" i="3" s="1"/>
  <c r="FM55" i="3"/>
  <c r="FS55" i="3" s="1"/>
  <c r="FL55" i="3"/>
  <c r="FR55" i="3" s="1"/>
  <c r="FM51" i="3"/>
  <c r="FS51" i="3" s="1"/>
  <c r="FL51" i="3"/>
  <c r="FR51" i="3" s="1"/>
  <c r="FM50" i="3"/>
  <c r="FS50" i="3" s="1"/>
  <c r="FL50" i="3"/>
  <c r="FR50" i="3" s="1"/>
  <c r="FM49" i="3"/>
  <c r="FS49" i="3" s="1"/>
  <c r="FL49" i="3"/>
  <c r="FR49" i="3" s="1"/>
  <c r="FM48" i="3"/>
  <c r="FS48" i="3" s="1"/>
  <c r="FL48" i="3"/>
  <c r="FR48" i="3" s="1"/>
  <c r="FM38" i="3"/>
  <c r="FS38" i="3" s="1"/>
  <c r="FL38" i="3"/>
  <c r="FR38" i="3" s="1"/>
  <c r="FM37" i="3"/>
  <c r="FS37" i="3" s="1"/>
  <c r="FL37" i="3"/>
  <c r="FR37" i="3" s="1"/>
  <c r="FM36" i="3"/>
  <c r="FS36" i="3" s="1"/>
  <c r="FL36" i="3"/>
  <c r="FR36" i="3" s="1"/>
  <c r="FM32" i="3"/>
  <c r="FS32" i="3" s="1"/>
  <c r="FL32" i="3"/>
  <c r="FR32" i="3" s="1"/>
  <c r="FM28" i="3"/>
  <c r="FS28" i="3" s="1"/>
  <c r="FL28" i="3"/>
  <c r="FR28" i="3" s="1"/>
  <c r="FM25" i="3"/>
  <c r="FS25" i="3" s="1"/>
  <c r="FL25" i="3"/>
  <c r="FR25" i="3" s="1"/>
  <c r="FM24" i="3"/>
  <c r="FS24" i="3" s="1"/>
  <c r="FL24" i="3"/>
  <c r="FR24" i="3" s="1"/>
  <c r="FM20" i="3"/>
  <c r="FS20" i="3" s="1"/>
  <c r="FL20" i="3"/>
  <c r="FR20" i="3" s="1"/>
  <c r="FM17" i="3"/>
  <c r="FS17" i="3" s="1"/>
  <c r="FL17" i="3"/>
  <c r="FR17" i="3" s="1"/>
  <c r="FM16" i="3"/>
  <c r="FS16" i="3" s="1"/>
  <c r="FL16" i="3"/>
  <c r="FR16" i="3" s="1"/>
  <c r="FM15" i="3"/>
  <c r="FS15" i="3" s="1"/>
  <c r="FL15" i="3"/>
  <c r="FR15" i="3" s="1"/>
  <c r="FM14" i="3"/>
  <c r="FS14" i="3" s="1"/>
  <c r="FL14" i="3"/>
  <c r="FR14" i="3" s="1"/>
  <c r="FM13" i="3"/>
  <c r="FS13" i="3" s="1"/>
  <c r="FL13" i="3"/>
  <c r="FR13" i="3" s="1"/>
  <c r="FM12" i="3"/>
  <c r="FS12" i="3" s="1"/>
  <c r="FL12" i="3"/>
  <c r="FR12" i="3" s="1"/>
  <c r="EQ238" i="3"/>
  <c r="EP238" i="3"/>
  <c r="EO238" i="3"/>
  <c r="EU238" i="3" s="1"/>
  <c r="EN238" i="3"/>
  <c r="ET238" i="3" s="1"/>
  <c r="EQ234" i="3"/>
  <c r="EP234" i="3"/>
  <c r="EO234" i="3"/>
  <c r="EU234" i="3" s="1"/>
  <c r="EN234" i="3"/>
  <c r="ET234" i="3" s="1"/>
  <c r="EQ233" i="3"/>
  <c r="EP233" i="3"/>
  <c r="EO233" i="3"/>
  <c r="EU233" i="3" s="1"/>
  <c r="EN233" i="3"/>
  <c r="ET233" i="3" s="1"/>
  <c r="EQ232" i="3"/>
  <c r="EP232" i="3"/>
  <c r="EO232" i="3"/>
  <c r="EU232" i="3" s="1"/>
  <c r="EN232" i="3"/>
  <c r="ET232" i="3" s="1"/>
  <c r="EQ231" i="3"/>
  <c r="EP231" i="3"/>
  <c r="EO231" i="3"/>
  <c r="EU231" i="3" s="1"/>
  <c r="EN231" i="3"/>
  <c r="ET231" i="3" s="1"/>
  <c r="EQ230" i="3"/>
  <c r="EP230" i="3"/>
  <c r="EO230" i="3"/>
  <c r="EU230" i="3" s="1"/>
  <c r="EN230" i="3"/>
  <c r="ET230" i="3" s="1"/>
  <c r="EQ229" i="3"/>
  <c r="EP229" i="3"/>
  <c r="EO229" i="3"/>
  <c r="EU229" i="3" s="1"/>
  <c r="EN229" i="3"/>
  <c r="ET229" i="3" s="1"/>
  <c r="EQ228" i="3"/>
  <c r="EP228" i="3"/>
  <c r="EO228" i="3"/>
  <c r="EU228" i="3" s="1"/>
  <c r="EN228" i="3"/>
  <c r="ET228" i="3" s="1"/>
  <c r="EQ224" i="3"/>
  <c r="EP224" i="3"/>
  <c r="EO224" i="3"/>
  <c r="EU224" i="3" s="1"/>
  <c r="EN224" i="3"/>
  <c r="ET224" i="3" s="1"/>
  <c r="EQ221" i="3"/>
  <c r="EP221" i="3"/>
  <c r="EO221" i="3"/>
  <c r="EU221" i="3" s="1"/>
  <c r="EN221" i="3"/>
  <c r="ET221" i="3" s="1"/>
  <c r="EQ220" i="3"/>
  <c r="EP220" i="3"/>
  <c r="EO220" i="3"/>
  <c r="EU220" i="3" s="1"/>
  <c r="EN220" i="3"/>
  <c r="ET220" i="3" s="1"/>
  <c r="EQ219" i="3"/>
  <c r="EP219" i="3"/>
  <c r="EO219" i="3"/>
  <c r="EU219" i="3" s="1"/>
  <c r="EN219" i="3"/>
  <c r="ET219" i="3" s="1"/>
  <c r="EQ217" i="3"/>
  <c r="EP217" i="3"/>
  <c r="EO217" i="3"/>
  <c r="EU217" i="3" s="1"/>
  <c r="EN217" i="3"/>
  <c r="ET217" i="3" s="1"/>
  <c r="EQ216" i="3"/>
  <c r="EP216" i="3"/>
  <c r="EO216" i="3"/>
  <c r="EU216" i="3" s="1"/>
  <c r="EN216" i="3"/>
  <c r="ET216" i="3" s="1"/>
  <c r="EQ215" i="3"/>
  <c r="EP215" i="3"/>
  <c r="EO215" i="3"/>
  <c r="EU215" i="3" s="1"/>
  <c r="EN215" i="3"/>
  <c r="ET215" i="3" s="1"/>
  <c r="EQ214" i="3"/>
  <c r="EP214" i="3"/>
  <c r="EO214" i="3"/>
  <c r="EU214" i="3" s="1"/>
  <c r="EN214" i="3"/>
  <c r="ET214" i="3" s="1"/>
  <c r="EQ213" i="3"/>
  <c r="EP213" i="3"/>
  <c r="EO213" i="3"/>
  <c r="EU213" i="3" s="1"/>
  <c r="EN213" i="3"/>
  <c r="ET213" i="3" s="1"/>
  <c r="EQ212" i="3"/>
  <c r="EP212" i="3"/>
  <c r="EO212" i="3"/>
  <c r="EU212" i="3" s="1"/>
  <c r="EN212" i="3"/>
  <c r="ET212" i="3" s="1"/>
  <c r="EQ211" i="3"/>
  <c r="EP211" i="3"/>
  <c r="EO211" i="3"/>
  <c r="EU211" i="3" s="1"/>
  <c r="EN211" i="3"/>
  <c r="ET211" i="3" s="1"/>
  <c r="EQ206" i="3"/>
  <c r="EP206" i="3"/>
  <c r="EO206" i="3"/>
  <c r="EU206" i="3" s="1"/>
  <c r="EN206" i="3"/>
  <c r="ET206" i="3" s="1"/>
  <c r="EQ203" i="3"/>
  <c r="EP203" i="3"/>
  <c r="EO203" i="3"/>
  <c r="EU203" i="3" s="1"/>
  <c r="EN203" i="3"/>
  <c r="ET203" i="3" s="1"/>
  <c r="EQ202" i="3"/>
  <c r="EP202" i="3"/>
  <c r="EO202" i="3"/>
  <c r="EU202" i="3" s="1"/>
  <c r="EN202" i="3"/>
  <c r="ET202" i="3" s="1"/>
  <c r="EQ199" i="3"/>
  <c r="EP199" i="3"/>
  <c r="EO199" i="3"/>
  <c r="EU199" i="3" s="1"/>
  <c r="EN199" i="3"/>
  <c r="ET199" i="3" s="1"/>
  <c r="EQ196" i="3"/>
  <c r="EP196" i="3"/>
  <c r="EO196" i="3"/>
  <c r="EU196" i="3" s="1"/>
  <c r="EN196" i="3"/>
  <c r="ET196" i="3" s="1"/>
  <c r="EQ195" i="3"/>
  <c r="EP195" i="3"/>
  <c r="EO195" i="3"/>
  <c r="EU195" i="3" s="1"/>
  <c r="EN195" i="3"/>
  <c r="ET195" i="3" s="1"/>
  <c r="EQ194" i="3"/>
  <c r="EP194" i="3"/>
  <c r="EO194" i="3"/>
  <c r="EU194" i="3" s="1"/>
  <c r="EN194" i="3"/>
  <c r="ET194" i="3" s="1"/>
  <c r="EQ193" i="3"/>
  <c r="EP193" i="3"/>
  <c r="EO193" i="3"/>
  <c r="EU193" i="3" s="1"/>
  <c r="EN193" i="3"/>
  <c r="ET193" i="3" s="1"/>
  <c r="EQ192" i="3"/>
  <c r="EP192" i="3"/>
  <c r="EO192" i="3"/>
  <c r="EU192" i="3" s="1"/>
  <c r="EN192" i="3"/>
  <c r="ET192" i="3" s="1"/>
  <c r="EQ191" i="3"/>
  <c r="EP191" i="3"/>
  <c r="EO191" i="3"/>
  <c r="EU191" i="3" s="1"/>
  <c r="EN191" i="3"/>
  <c r="ET191" i="3" s="1"/>
  <c r="EQ190" i="3"/>
  <c r="EP190" i="3"/>
  <c r="EO190" i="3"/>
  <c r="EU190" i="3" s="1"/>
  <c r="EN190" i="3"/>
  <c r="ET190" i="3" s="1"/>
  <c r="EQ188" i="3"/>
  <c r="EP188" i="3"/>
  <c r="EO188" i="3"/>
  <c r="EU188" i="3" s="1"/>
  <c r="EN188" i="3"/>
  <c r="ET188" i="3" s="1"/>
  <c r="EQ184" i="3"/>
  <c r="EP184" i="3"/>
  <c r="EO184" i="3"/>
  <c r="EU184" i="3" s="1"/>
  <c r="EN184" i="3"/>
  <c r="ET184" i="3" s="1"/>
  <c r="EQ181" i="3"/>
  <c r="EP181" i="3"/>
  <c r="EO181" i="3"/>
  <c r="EU181" i="3" s="1"/>
  <c r="EN181" i="3"/>
  <c r="ET181" i="3" s="1"/>
  <c r="EQ177" i="3"/>
  <c r="EP177" i="3"/>
  <c r="EO177" i="3"/>
  <c r="EU177" i="3" s="1"/>
  <c r="EN177" i="3"/>
  <c r="ET177" i="3" s="1"/>
  <c r="EQ171" i="3"/>
  <c r="EP171" i="3"/>
  <c r="EO171" i="3"/>
  <c r="EU171" i="3" s="1"/>
  <c r="EN171" i="3"/>
  <c r="ET171" i="3" s="1"/>
  <c r="EQ168" i="3"/>
  <c r="EP168" i="3"/>
  <c r="EO168" i="3"/>
  <c r="EU168" i="3" s="1"/>
  <c r="EN168" i="3"/>
  <c r="ET168" i="3" s="1"/>
  <c r="EQ165" i="3"/>
  <c r="EP165" i="3"/>
  <c r="EO165" i="3"/>
  <c r="EU165" i="3" s="1"/>
  <c r="EN165" i="3"/>
  <c r="ET165" i="3" s="1"/>
  <c r="EQ161" i="3"/>
  <c r="EP161" i="3"/>
  <c r="EO161" i="3"/>
  <c r="EU161" i="3" s="1"/>
  <c r="EN161" i="3"/>
  <c r="ET161" i="3" s="1"/>
  <c r="EQ157" i="3"/>
  <c r="EP157" i="3"/>
  <c r="EO157" i="3"/>
  <c r="EU157" i="3" s="1"/>
  <c r="EN157" i="3"/>
  <c r="ET157" i="3" s="1"/>
  <c r="EQ154" i="3"/>
  <c r="EP154" i="3"/>
  <c r="EO154" i="3"/>
  <c r="EU154" i="3" s="1"/>
  <c r="EN154" i="3"/>
  <c r="ET154" i="3" s="1"/>
  <c r="EQ150" i="3"/>
  <c r="EP150" i="3"/>
  <c r="EO150" i="3"/>
  <c r="EU150" i="3" s="1"/>
  <c r="EN150" i="3"/>
  <c r="ET150" i="3" s="1"/>
  <c r="EQ149" i="3"/>
  <c r="EP149" i="3"/>
  <c r="EO149" i="3"/>
  <c r="EU149" i="3" s="1"/>
  <c r="EN149" i="3"/>
  <c r="ET149" i="3" s="1"/>
  <c r="EQ148" i="3"/>
  <c r="EP148" i="3"/>
  <c r="EO148" i="3"/>
  <c r="EU148" i="3" s="1"/>
  <c r="EN148" i="3"/>
  <c r="ET148" i="3" s="1"/>
  <c r="EQ147" i="3"/>
  <c r="EP147" i="3"/>
  <c r="EO147" i="3"/>
  <c r="EU147" i="3" s="1"/>
  <c r="EN147" i="3"/>
  <c r="ET147" i="3" s="1"/>
  <c r="EQ146" i="3"/>
  <c r="EP146" i="3"/>
  <c r="EO146" i="3"/>
  <c r="EU146" i="3" s="1"/>
  <c r="EN146" i="3"/>
  <c r="ET146" i="3" s="1"/>
  <c r="EQ145" i="3"/>
  <c r="EP145" i="3"/>
  <c r="EO145" i="3"/>
  <c r="EU145" i="3" s="1"/>
  <c r="EN145" i="3"/>
  <c r="ET145" i="3" s="1"/>
  <c r="EQ144" i="3"/>
  <c r="EP144" i="3"/>
  <c r="EO144" i="3"/>
  <c r="EU144" i="3" s="1"/>
  <c r="EN144" i="3"/>
  <c r="ET144" i="3" s="1"/>
  <c r="EQ143" i="3"/>
  <c r="EP143" i="3"/>
  <c r="EO143" i="3"/>
  <c r="EU143" i="3" s="1"/>
  <c r="EN143" i="3"/>
  <c r="ET143" i="3" s="1"/>
  <c r="EQ142" i="3"/>
  <c r="EP142" i="3"/>
  <c r="EO142" i="3"/>
  <c r="EU142" i="3" s="1"/>
  <c r="EN142" i="3"/>
  <c r="ET142" i="3" s="1"/>
  <c r="EQ138" i="3"/>
  <c r="EP138" i="3"/>
  <c r="EO138" i="3"/>
  <c r="EU138" i="3" s="1"/>
  <c r="EN138" i="3"/>
  <c r="ET138" i="3" s="1"/>
  <c r="EQ137" i="3"/>
  <c r="EP137" i="3"/>
  <c r="EO137" i="3"/>
  <c r="EU137" i="3" s="1"/>
  <c r="EN137" i="3"/>
  <c r="ET137" i="3" s="1"/>
  <c r="EQ136" i="3"/>
  <c r="EP136" i="3"/>
  <c r="EO136" i="3"/>
  <c r="EU136" i="3" s="1"/>
  <c r="EN136" i="3"/>
  <c r="ET136" i="3" s="1"/>
  <c r="EQ135" i="3"/>
  <c r="EP135" i="3"/>
  <c r="EO135" i="3"/>
  <c r="EU135" i="3" s="1"/>
  <c r="EN135" i="3"/>
  <c r="ET135" i="3" s="1"/>
  <c r="EQ134" i="3"/>
  <c r="EP134" i="3"/>
  <c r="EO134" i="3"/>
  <c r="EU134" i="3" s="1"/>
  <c r="EN134" i="3"/>
  <c r="ET134" i="3" s="1"/>
  <c r="EQ131" i="3"/>
  <c r="EP131" i="3"/>
  <c r="EO131" i="3"/>
  <c r="EU131" i="3" s="1"/>
  <c r="EN131" i="3"/>
  <c r="ET131" i="3" s="1"/>
  <c r="EQ130" i="3"/>
  <c r="EP130" i="3"/>
  <c r="EO130" i="3"/>
  <c r="EU130" i="3" s="1"/>
  <c r="EN130" i="3"/>
  <c r="ET130" i="3" s="1"/>
  <c r="EQ129" i="3"/>
  <c r="EP129" i="3"/>
  <c r="EO129" i="3"/>
  <c r="EU129" i="3" s="1"/>
  <c r="EN129" i="3"/>
  <c r="ET129" i="3" s="1"/>
  <c r="EQ125" i="3"/>
  <c r="EP125" i="3"/>
  <c r="EO125" i="3"/>
  <c r="EU125" i="3" s="1"/>
  <c r="EN125" i="3"/>
  <c r="ET125" i="3" s="1"/>
  <c r="EQ122" i="3"/>
  <c r="EP122" i="3"/>
  <c r="EO122" i="3"/>
  <c r="EU122" i="3" s="1"/>
  <c r="EN122" i="3"/>
  <c r="ET122" i="3" s="1"/>
  <c r="EQ120" i="3"/>
  <c r="EP120" i="3"/>
  <c r="EO120" i="3"/>
  <c r="EU120" i="3" s="1"/>
  <c r="EN120" i="3"/>
  <c r="ET120" i="3" s="1"/>
  <c r="EQ119" i="3"/>
  <c r="EP119" i="3"/>
  <c r="EO119" i="3"/>
  <c r="EU119" i="3" s="1"/>
  <c r="EN119" i="3"/>
  <c r="ET119" i="3" s="1"/>
  <c r="EQ118" i="3"/>
  <c r="EP118" i="3"/>
  <c r="EO118" i="3"/>
  <c r="EU118" i="3" s="1"/>
  <c r="EN118" i="3"/>
  <c r="ET118" i="3" s="1"/>
  <c r="EQ117" i="3"/>
  <c r="EP117" i="3"/>
  <c r="EO117" i="3"/>
  <c r="EU117" i="3" s="1"/>
  <c r="EN117" i="3"/>
  <c r="ET117" i="3" s="1"/>
  <c r="EQ116" i="3"/>
  <c r="EP116" i="3"/>
  <c r="EO116" i="3"/>
  <c r="EU116" i="3" s="1"/>
  <c r="EN116" i="3"/>
  <c r="ET116" i="3" s="1"/>
  <c r="EQ115" i="3"/>
  <c r="EP115" i="3"/>
  <c r="EO115" i="3"/>
  <c r="EU115" i="3" s="1"/>
  <c r="EN115" i="3"/>
  <c r="ET115" i="3" s="1"/>
  <c r="EQ114" i="3"/>
  <c r="EP114" i="3"/>
  <c r="EO114" i="3"/>
  <c r="EU114" i="3" s="1"/>
  <c r="EN114" i="3"/>
  <c r="ET114" i="3" s="1"/>
  <c r="EQ113" i="3"/>
  <c r="EP113" i="3"/>
  <c r="EO113" i="3"/>
  <c r="EU113" i="3" s="1"/>
  <c r="EN113" i="3"/>
  <c r="ET113" i="3" s="1"/>
  <c r="EQ112" i="3"/>
  <c r="EP112" i="3"/>
  <c r="EO112" i="3"/>
  <c r="EU112" i="3" s="1"/>
  <c r="EN112" i="3"/>
  <c r="ET112" i="3" s="1"/>
  <c r="EQ111" i="3"/>
  <c r="EP111" i="3"/>
  <c r="EO111" i="3"/>
  <c r="EU111" i="3" s="1"/>
  <c r="EN111" i="3"/>
  <c r="ET111" i="3" s="1"/>
  <c r="EQ110" i="3"/>
  <c r="EP110" i="3"/>
  <c r="EO110" i="3"/>
  <c r="EU110" i="3" s="1"/>
  <c r="EN110" i="3"/>
  <c r="ET110" i="3" s="1"/>
  <c r="EQ109" i="3"/>
  <c r="EP109" i="3"/>
  <c r="EO109" i="3"/>
  <c r="EU109" i="3" s="1"/>
  <c r="EN109" i="3"/>
  <c r="ET109" i="3" s="1"/>
  <c r="EQ108" i="3"/>
  <c r="EP108" i="3"/>
  <c r="EO108" i="3"/>
  <c r="EU108" i="3" s="1"/>
  <c r="EN108" i="3"/>
  <c r="ET108" i="3" s="1"/>
  <c r="EQ107" i="3"/>
  <c r="EP107" i="3"/>
  <c r="EO107" i="3"/>
  <c r="EU107" i="3" s="1"/>
  <c r="EN107" i="3"/>
  <c r="ET107" i="3" s="1"/>
  <c r="EQ106" i="3"/>
  <c r="EP106" i="3"/>
  <c r="EO106" i="3"/>
  <c r="EU106" i="3" s="1"/>
  <c r="EN106" i="3"/>
  <c r="ET106" i="3" s="1"/>
  <c r="EQ105" i="3"/>
  <c r="EP105" i="3"/>
  <c r="EO105" i="3"/>
  <c r="EU105" i="3" s="1"/>
  <c r="EN105" i="3"/>
  <c r="ET105" i="3" s="1"/>
  <c r="EQ104" i="3"/>
  <c r="EP104" i="3"/>
  <c r="EO104" i="3"/>
  <c r="EU104" i="3" s="1"/>
  <c r="EN104" i="3"/>
  <c r="ET104" i="3" s="1"/>
  <c r="EQ103" i="3"/>
  <c r="EP103" i="3"/>
  <c r="EO103" i="3"/>
  <c r="EU103" i="3" s="1"/>
  <c r="EN103" i="3"/>
  <c r="ET103" i="3" s="1"/>
  <c r="EQ102" i="3"/>
  <c r="EP102" i="3"/>
  <c r="EO102" i="3"/>
  <c r="EU102" i="3" s="1"/>
  <c r="EN102" i="3"/>
  <c r="ET102" i="3" s="1"/>
  <c r="EQ101" i="3"/>
  <c r="EP101" i="3"/>
  <c r="EO101" i="3"/>
  <c r="EU101" i="3" s="1"/>
  <c r="EN101" i="3"/>
  <c r="ET101" i="3" s="1"/>
  <c r="EQ100" i="3"/>
  <c r="EP100" i="3"/>
  <c r="EO100" i="3"/>
  <c r="EU100" i="3" s="1"/>
  <c r="EN100" i="3"/>
  <c r="ET100" i="3" s="1"/>
  <c r="EQ99" i="3"/>
  <c r="EP99" i="3"/>
  <c r="EO99" i="3"/>
  <c r="EU99" i="3" s="1"/>
  <c r="EN99" i="3"/>
  <c r="ET99" i="3" s="1"/>
  <c r="EQ98" i="3"/>
  <c r="EP98" i="3"/>
  <c r="EO98" i="3"/>
  <c r="EU98" i="3" s="1"/>
  <c r="EN98" i="3"/>
  <c r="ET98" i="3" s="1"/>
  <c r="EQ97" i="3"/>
  <c r="EP97" i="3"/>
  <c r="EO97" i="3"/>
  <c r="EU97" i="3" s="1"/>
  <c r="EN97" i="3"/>
  <c r="ET97" i="3" s="1"/>
  <c r="EQ96" i="3"/>
  <c r="EP96" i="3"/>
  <c r="EO96" i="3"/>
  <c r="EU96" i="3" s="1"/>
  <c r="EN96" i="3"/>
  <c r="ET96" i="3" s="1"/>
  <c r="EQ95" i="3"/>
  <c r="EP95" i="3"/>
  <c r="EO95" i="3"/>
  <c r="EN95" i="3"/>
  <c r="EQ94" i="3"/>
  <c r="EP94" i="3"/>
  <c r="EO94" i="3"/>
  <c r="EU94" i="3" s="1"/>
  <c r="EN94" i="3"/>
  <c r="ET94" i="3" s="1"/>
  <c r="EQ93" i="3"/>
  <c r="EP93" i="3"/>
  <c r="EO93" i="3"/>
  <c r="EU93" i="3" s="1"/>
  <c r="EN93" i="3"/>
  <c r="ET93" i="3" s="1"/>
  <c r="EQ92" i="3"/>
  <c r="EP92" i="3"/>
  <c r="EO92" i="3"/>
  <c r="EU92" i="3" s="1"/>
  <c r="EN92" i="3"/>
  <c r="ET92" i="3" s="1"/>
  <c r="EQ91" i="3"/>
  <c r="EP91" i="3"/>
  <c r="EO91" i="3"/>
  <c r="EU91" i="3" s="1"/>
  <c r="EN91" i="3"/>
  <c r="ET91" i="3" s="1"/>
  <c r="EQ90" i="3"/>
  <c r="EP90" i="3"/>
  <c r="EO90" i="3"/>
  <c r="EU90" i="3" s="1"/>
  <c r="EN90" i="3"/>
  <c r="ET90" i="3" s="1"/>
  <c r="EQ89" i="3"/>
  <c r="EP89" i="3"/>
  <c r="EO89" i="3"/>
  <c r="EU89" i="3" s="1"/>
  <c r="EN89" i="3"/>
  <c r="ET89" i="3" s="1"/>
  <c r="EQ88" i="3"/>
  <c r="EP88" i="3"/>
  <c r="EO88" i="3"/>
  <c r="EU88" i="3" s="1"/>
  <c r="EN88" i="3"/>
  <c r="ET88" i="3" s="1"/>
  <c r="EQ87" i="3"/>
  <c r="EP87" i="3"/>
  <c r="EO87" i="3"/>
  <c r="EU87" i="3" s="1"/>
  <c r="EN87" i="3"/>
  <c r="ET87" i="3" s="1"/>
  <c r="EQ86" i="3"/>
  <c r="EP86" i="3"/>
  <c r="EO86" i="3"/>
  <c r="EU86" i="3" s="1"/>
  <c r="EN86" i="3"/>
  <c r="ET86" i="3" s="1"/>
  <c r="EQ85" i="3"/>
  <c r="EP85" i="3"/>
  <c r="EO85" i="3"/>
  <c r="EU85" i="3" s="1"/>
  <c r="EN85" i="3"/>
  <c r="ET85" i="3" s="1"/>
  <c r="EQ84" i="3"/>
  <c r="EP84" i="3"/>
  <c r="EO84" i="3"/>
  <c r="EU84" i="3" s="1"/>
  <c r="EN84" i="3"/>
  <c r="ET84" i="3" s="1"/>
  <c r="EQ83" i="3"/>
  <c r="EP83" i="3"/>
  <c r="EO83" i="3"/>
  <c r="EU83" i="3" s="1"/>
  <c r="EN83" i="3"/>
  <c r="ET83" i="3" s="1"/>
  <c r="EQ76" i="3"/>
  <c r="EP76" i="3"/>
  <c r="EO76" i="3"/>
  <c r="EU76" i="3" s="1"/>
  <c r="EN76" i="3"/>
  <c r="ET76" i="3" s="1"/>
  <c r="EQ72" i="3"/>
  <c r="EP72" i="3"/>
  <c r="EO72" i="3"/>
  <c r="EU72" i="3" s="1"/>
  <c r="EN72" i="3"/>
  <c r="ET72" i="3" s="1"/>
  <c r="EQ69" i="3"/>
  <c r="EP69" i="3"/>
  <c r="EO69" i="3"/>
  <c r="EU69" i="3" s="1"/>
  <c r="EN69" i="3"/>
  <c r="ET69" i="3" s="1"/>
  <c r="EQ66" i="3"/>
  <c r="EP66" i="3"/>
  <c r="EO66" i="3"/>
  <c r="EU66" i="3" s="1"/>
  <c r="EN66" i="3"/>
  <c r="ET66" i="3" s="1"/>
  <c r="EQ65" i="3"/>
  <c r="EP65" i="3"/>
  <c r="EO65" i="3"/>
  <c r="EU65" i="3" s="1"/>
  <c r="EN65" i="3"/>
  <c r="ET65" i="3" s="1"/>
  <c r="EQ64" i="3"/>
  <c r="EP64" i="3"/>
  <c r="EO64" i="3"/>
  <c r="EU64" i="3" s="1"/>
  <c r="EN64" i="3"/>
  <c r="ET64" i="3" s="1"/>
  <c r="EQ63" i="3"/>
  <c r="EP63" i="3"/>
  <c r="EO63" i="3"/>
  <c r="EU63" i="3" s="1"/>
  <c r="EN63" i="3"/>
  <c r="ET63" i="3" s="1"/>
  <c r="EQ62" i="3"/>
  <c r="EP62" i="3"/>
  <c r="EO62" i="3"/>
  <c r="EU62" i="3" s="1"/>
  <c r="EN62" i="3"/>
  <c r="ET62" i="3" s="1"/>
  <c r="EQ61" i="3"/>
  <c r="EP61" i="3"/>
  <c r="EO61" i="3"/>
  <c r="EU61" i="3" s="1"/>
  <c r="EN61" i="3"/>
  <c r="ET61" i="3" s="1"/>
  <c r="EQ60" i="3"/>
  <c r="EP60" i="3"/>
  <c r="EO60" i="3"/>
  <c r="EU60" i="3" s="1"/>
  <c r="EN60" i="3"/>
  <c r="ET60" i="3" s="1"/>
  <c r="EQ59" i="3"/>
  <c r="EP59" i="3"/>
  <c r="EO59" i="3"/>
  <c r="EU59" i="3" s="1"/>
  <c r="EN59" i="3"/>
  <c r="ET59" i="3" s="1"/>
  <c r="EQ58" i="3"/>
  <c r="EP58" i="3"/>
  <c r="EO58" i="3"/>
  <c r="EU58" i="3" s="1"/>
  <c r="EN58" i="3"/>
  <c r="ET58" i="3" s="1"/>
  <c r="EQ57" i="3"/>
  <c r="EP57" i="3"/>
  <c r="EO57" i="3"/>
  <c r="EU57" i="3" s="1"/>
  <c r="EN57" i="3"/>
  <c r="ET57" i="3" s="1"/>
  <c r="EQ56" i="3"/>
  <c r="EP56" i="3"/>
  <c r="EO56" i="3"/>
  <c r="EU56" i="3" s="1"/>
  <c r="EN56" i="3"/>
  <c r="ET56" i="3" s="1"/>
  <c r="EQ55" i="3"/>
  <c r="EP55" i="3"/>
  <c r="EO55" i="3"/>
  <c r="EU55" i="3" s="1"/>
  <c r="EN55" i="3"/>
  <c r="ET55" i="3" s="1"/>
  <c r="EQ51" i="3"/>
  <c r="EP51" i="3"/>
  <c r="EO51" i="3"/>
  <c r="EU51" i="3" s="1"/>
  <c r="EN51" i="3"/>
  <c r="ET51" i="3" s="1"/>
  <c r="EQ50" i="3"/>
  <c r="EP50" i="3"/>
  <c r="EO50" i="3"/>
  <c r="EU50" i="3" s="1"/>
  <c r="EN50" i="3"/>
  <c r="ET50" i="3" s="1"/>
  <c r="EQ49" i="3"/>
  <c r="EP49" i="3"/>
  <c r="EO49" i="3"/>
  <c r="EU49" i="3" s="1"/>
  <c r="EN49" i="3"/>
  <c r="ET49" i="3" s="1"/>
  <c r="EQ48" i="3"/>
  <c r="EP48" i="3"/>
  <c r="EO48" i="3"/>
  <c r="EU48" i="3" s="1"/>
  <c r="EN48" i="3"/>
  <c r="ET48" i="3" s="1"/>
  <c r="EQ38" i="3"/>
  <c r="EP38" i="3"/>
  <c r="EO38" i="3"/>
  <c r="EU38" i="3" s="1"/>
  <c r="EN38" i="3"/>
  <c r="ET38" i="3" s="1"/>
  <c r="EQ37" i="3"/>
  <c r="EP37" i="3"/>
  <c r="EO37" i="3"/>
  <c r="EU37" i="3" s="1"/>
  <c r="EN37" i="3"/>
  <c r="ET37" i="3" s="1"/>
  <c r="EQ36" i="3"/>
  <c r="EP36" i="3"/>
  <c r="EO36" i="3"/>
  <c r="EU36" i="3" s="1"/>
  <c r="EN36" i="3"/>
  <c r="ET36" i="3" s="1"/>
  <c r="EQ32" i="3"/>
  <c r="EP32" i="3"/>
  <c r="EO32" i="3"/>
  <c r="EU32" i="3" s="1"/>
  <c r="EN32" i="3"/>
  <c r="ET32" i="3" s="1"/>
  <c r="EQ28" i="3"/>
  <c r="EP28" i="3"/>
  <c r="EO28" i="3"/>
  <c r="EU28" i="3" s="1"/>
  <c r="EN28" i="3"/>
  <c r="ET28" i="3" s="1"/>
  <c r="EQ25" i="3"/>
  <c r="EP25" i="3"/>
  <c r="EO25" i="3"/>
  <c r="EU25" i="3" s="1"/>
  <c r="EN25" i="3"/>
  <c r="ET25" i="3" s="1"/>
  <c r="EQ24" i="3"/>
  <c r="EP24" i="3"/>
  <c r="EO24" i="3"/>
  <c r="EU24" i="3" s="1"/>
  <c r="EN24" i="3"/>
  <c r="ET24" i="3" s="1"/>
  <c r="EQ20" i="3"/>
  <c r="EP20" i="3"/>
  <c r="EO20" i="3"/>
  <c r="EU20" i="3" s="1"/>
  <c r="EN20" i="3"/>
  <c r="ET20" i="3" s="1"/>
  <c r="EQ17" i="3"/>
  <c r="EP17" i="3"/>
  <c r="EO17" i="3"/>
  <c r="EU17" i="3" s="1"/>
  <c r="EN17" i="3"/>
  <c r="ET17" i="3" s="1"/>
  <c r="EQ16" i="3"/>
  <c r="EP16" i="3"/>
  <c r="EO16" i="3"/>
  <c r="EU16" i="3" s="1"/>
  <c r="EN16" i="3"/>
  <c r="ET16" i="3" s="1"/>
  <c r="EQ15" i="3"/>
  <c r="EP15" i="3"/>
  <c r="EO15" i="3"/>
  <c r="EU15" i="3" s="1"/>
  <c r="EN15" i="3"/>
  <c r="ET15" i="3" s="1"/>
  <c r="EQ14" i="3"/>
  <c r="EP14" i="3"/>
  <c r="EO14" i="3"/>
  <c r="EU14" i="3" s="1"/>
  <c r="EN14" i="3"/>
  <c r="ET14" i="3" s="1"/>
  <c r="EQ13" i="3"/>
  <c r="EP13" i="3"/>
  <c r="EO13" i="3"/>
  <c r="EU13" i="3" s="1"/>
  <c r="EN13" i="3"/>
  <c r="ET13" i="3" s="1"/>
  <c r="EQ12" i="3"/>
  <c r="EP12" i="3"/>
  <c r="EO12" i="3"/>
  <c r="EU12" i="3" s="1"/>
  <c r="EN12" i="3"/>
  <c r="ET12" i="3" s="1"/>
  <c r="EE238" i="3"/>
  <c r="ED238" i="3"/>
  <c r="EC238" i="3"/>
  <c r="EI238" i="3" s="1"/>
  <c r="EB238" i="3"/>
  <c r="EH238" i="3" s="1"/>
  <c r="EE234" i="3"/>
  <c r="ED234" i="3"/>
  <c r="EC234" i="3"/>
  <c r="EI234" i="3" s="1"/>
  <c r="EB234" i="3"/>
  <c r="EH234" i="3" s="1"/>
  <c r="EE233" i="3"/>
  <c r="ED233" i="3"/>
  <c r="EC233" i="3"/>
  <c r="EI233" i="3" s="1"/>
  <c r="EB233" i="3"/>
  <c r="EH233" i="3" s="1"/>
  <c r="EE232" i="3"/>
  <c r="ED232" i="3"/>
  <c r="EC232" i="3"/>
  <c r="EI232" i="3" s="1"/>
  <c r="EB232" i="3"/>
  <c r="EH232" i="3" s="1"/>
  <c r="EE231" i="3"/>
  <c r="ED231" i="3"/>
  <c r="EC231" i="3"/>
  <c r="EI231" i="3" s="1"/>
  <c r="EB231" i="3"/>
  <c r="EH231" i="3" s="1"/>
  <c r="EE230" i="3"/>
  <c r="ED230" i="3"/>
  <c r="EC230" i="3"/>
  <c r="EI230" i="3" s="1"/>
  <c r="EB230" i="3"/>
  <c r="EH230" i="3" s="1"/>
  <c r="EE229" i="3"/>
  <c r="ED229" i="3"/>
  <c r="EC229" i="3"/>
  <c r="EI229" i="3" s="1"/>
  <c r="EB229" i="3"/>
  <c r="EH229" i="3" s="1"/>
  <c r="EE228" i="3"/>
  <c r="ED228" i="3"/>
  <c r="EC228" i="3"/>
  <c r="EI228" i="3" s="1"/>
  <c r="EB228" i="3"/>
  <c r="EH228" i="3" s="1"/>
  <c r="EE224" i="3"/>
  <c r="ED224" i="3"/>
  <c r="EC224" i="3"/>
  <c r="EI224" i="3" s="1"/>
  <c r="EB224" i="3"/>
  <c r="EH224" i="3" s="1"/>
  <c r="EE221" i="3"/>
  <c r="ED221" i="3"/>
  <c r="EC221" i="3"/>
  <c r="EI221" i="3" s="1"/>
  <c r="EB221" i="3"/>
  <c r="EH221" i="3" s="1"/>
  <c r="EE220" i="3"/>
  <c r="ED220" i="3"/>
  <c r="EC220" i="3"/>
  <c r="EI220" i="3" s="1"/>
  <c r="EB220" i="3"/>
  <c r="EH220" i="3" s="1"/>
  <c r="EE219" i="3"/>
  <c r="ED219" i="3"/>
  <c r="EC219" i="3"/>
  <c r="EI219" i="3" s="1"/>
  <c r="EB219" i="3"/>
  <c r="EH219" i="3" s="1"/>
  <c r="EE217" i="3"/>
  <c r="ED217" i="3"/>
  <c r="EC217" i="3"/>
  <c r="EI217" i="3" s="1"/>
  <c r="EB217" i="3"/>
  <c r="EH217" i="3" s="1"/>
  <c r="EE216" i="3"/>
  <c r="ED216" i="3"/>
  <c r="EC216" i="3"/>
  <c r="EI216" i="3" s="1"/>
  <c r="EB216" i="3"/>
  <c r="EH216" i="3" s="1"/>
  <c r="EE215" i="3"/>
  <c r="ED215" i="3"/>
  <c r="EC215" i="3"/>
  <c r="EI215" i="3" s="1"/>
  <c r="EB215" i="3"/>
  <c r="EH215" i="3" s="1"/>
  <c r="EE214" i="3"/>
  <c r="ED214" i="3"/>
  <c r="EC214" i="3"/>
  <c r="EI214" i="3" s="1"/>
  <c r="EB214" i="3"/>
  <c r="EH214" i="3" s="1"/>
  <c r="EE213" i="3"/>
  <c r="ED213" i="3"/>
  <c r="EC213" i="3"/>
  <c r="EI213" i="3" s="1"/>
  <c r="EB213" i="3"/>
  <c r="EH213" i="3" s="1"/>
  <c r="EE212" i="3"/>
  <c r="ED212" i="3"/>
  <c r="EC212" i="3"/>
  <c r="EI212" i="3" s="1"/>
  <c r="EB212" i="3"/>
  <c r="EH212" i="3" s="1"/>
  <c r="EE211" i="3"/>
  <c r="ED211" i="3"/>
  <c r="EC211" i="3"/>
  <c r="EI211" i="3" s="1"/>
  <c r="EB211" i="3"/>
  <c r="EH211" i="3" s="1"/>
  <c r="EE206" i="3"/>
  <c r="ED206" i="3"/>
  <c r="EC206" i="3"/>
  <c r="EI206" i="3" s="1"/>
  <c r="EB206" i="3"/>
  <c r="EH206" i="3" s="1"/>
  <c r="EE203" i="3"/>
  <c r="ED203" i="3"/>
  <c r="EC203" i="3"/>
  <c r="EI203" i="3" s="1"/>
  <c r="EB203" i="3"/>
  <c r="EH203" i="3" s="1"/>
  <c r="EE202" i="3"/>
  <c r="ED202" i="3"/>
  <c r="EC202" i="3"/>
  <c r="EI202" i="3" s="1"/>
  <c r="EB202" i="3"/>
  <c r="EH202" i="3" s="1"/>
  <c r="EE199" i="3"/>
  <c r="ED199" i="3"/>
  <c r="EC199" i="3"/>
  <c r="EI199" i="3" s="1"/>
  <c r="EB199" i="3"/>
  <c r="EH199" i="3" s="1"/>
  <c r="EE196" i="3"/>
  <c r="ED196" i="3"/>
  <c r="EC196" i="3"/>
  <c r="EI196" i="3" s="1"/>
  <c r="EB196" i="3"/>
  <c r="EH196" i="3" s="1"/>
  <c r="EE195" i="3"/>
  <c r="ED195" i="3"/>
  <c r="EC195" i="3"/>
  <c r="EI195" i="3" s="1"/>
  <c r="EB195" i="3"/>
  <c r="EH195" i="3" s="1"/>
  <c r="EE194" i="3"/>
  <c r="ED194" i="3"/>
  <c r="EC194" i="3"/>
  <c r="EI194" i="3" s="1"/>
  <c r="EB194" i="3"/>
  <c r="EH194" i="3" s="1"/>
  <c r="EE193" i="3"/>
  <c r="ED193" i="3"/>
  <c r="EC193" i="3"/>
  <c r="EI193" i="3" s="1"/>
  <c r="EB193" i="3"/>
  <c r="EH193" i="3" s="1"/>
  <c r="EE192" i="3"/>
  <c r="ED192" i="3"/>
  <c r="EC192" i="3"/>
  <c r="EI192" i="3" s="1"/>
  <c r="EB192" i="3"/>
  <c r="EH192" i="3" s="1"/>
  <c r="EE191" i="3"/>
  <c r="ED191" i="3"/>
  <c r="EC191" i="3"/>
  <c r="EI191" i="3" s="1"/>
  <c r="EB191" i="3"/>
  <c r="EH191" i="3" s="1"/>
  <c r="EE190" i="3"/>
  <c r="ED190" i="3"/>
  <c r="EC190" i="3"/>
  <c r="EI190" i="3" s="1"/>
  <c r="EB190" i="3"/>
  <c r="EH190" i="3" s="1"/>
  <c r="EE188" i="3"/>
  <c r="ED188" i="3"/>
  <c r="EC188" i="3"/>
  <c r="EI188" i="3" s="1"/>
  <c r="EB188" i="3"/>
  <c r="EH188" i="3" s="1"/>
  <c r="EE184" i="3"/>
  <c r="ED184" i="3"/>
  <c r="EC184" i="3"/>
  <c r="EI184" i="3" s="1"/>
  <c r="EB184" i="3"/>
  <c r="EH184" i="3" s="1"/>
  <c r="EE181" i="3"/>
  <c r="ED181" i="3"/>
  <c r="EC181" i="3"/>
  <c r="EI181" i="3" s="1"/>
  <c r="EB181" i="3"/>
  <c r="EH181" i="3" s="1"/>
  <c r="EE177" i="3"/>
  <c r="ED177" i="3"/>
  <c r="EC177" i="3"/>
  <c r="EI177" i="3" s="1"/>
  <c r="EB177" i="3"/>
  <c r="EH177" i="3" s="1"/>
  <c r="EE171" i="3"/>
  <c r="ED171" i="3"/>
  <c r="EC171" i="3"/>
  <c r="EI171" i="3" s="1"/>
  <c r="EB171" i="3"/>
  <c r="EH171" i="3" s="1"/>
  <c r="EE168" i="3"/>
  <c r="ED168" i="3"/>
  <c r="EC168" i="3"/>
  <c r="EI168" i="3" s="1"/>
  <c r="EB168" i="3"/>
  <c r="EH168" i="3" s="1"/>
  <c r="EE165" i="3"/>
  <c r="ED165" i="3"/>
  <c r="EC165" i="3"/>
  <c r="EI165" i="3" s="1"/>
  <c r="EB165" i="3"/>
  <c r="EH165" i="3" s="1"/>
  <c r="EE161" i="3"/>
  <c r="ED161" i="3"/>
  <c r="EC161" i="3"/>
  <c r="EI161" i="3" s="1"/>
  <c r="EB161" i="3"/>
  <c r="EH161" i="3" s="1"/>
  <c r="EE157" i="3"/>
  <c r="ED157" i="3"/>
  <c r="EC157" i="3"/>
  <c r="EI157" i="3" s="1"/>
  <c r="EB157" i="3"/>
  <c r="EH157" i="3" s="1"/>
  <c r="EE154" i="3"/>
  <c r="ED154" i="3"/>
  <c r="EC154" i="3"/>
  <c r="EI154" i="3" s="1"/>
  <c r="EB154" i="3"/>
  <c r="EH154" i="3" s="1"/>
  <c r="EE150" i="3"/>
  <c r="ED150" i="3"/>
  <c r="EC150" i="3"/>
  <c r="EI150" i="3" s="1"/>
  <c r="EB150" i="3"/>
  <c r="EH150" i="3" s="1"/>
  <c r="EE149" i="3"/>
  <c r="ED149" i="3"/>
  <c r="EC149" i="3"/>
  <c r="EI149" i="3" s="1"/>
  <c r="EB149" i="3"/>
  <c r="EH149" i="3" s="1"/>
  <c r="EE148" i="3"/>
  <c r="ED148" i="3"/>
  <c r="EC148" i="3"/>
  <c r="EI148" i="3" s="1"/>
  <c r="EB148" i="3"/>
  <c r="EH148" i="3" s="1"/>
  <c r="EE147" i="3"/>
  <c r="ED147" i="3"/>
  <c r="EC147" i="3"/>
  <c r="EI147" i="3" s="1"/>
  <c r="EB147" i="3"/>
  <c r="EH147" i="3" s="1"/>
  <c r="EE146" i="3"/>
  <c r="ED146" i="3"/>
  <c r="EC146" i="3"/>
  <c r="EI146" i="3" s="1"/>
  <c r="EB146" i="3"/>
  <c r="EH146" i="3" s="1"/>
  <c r="EE145" i="3"/>
  <c r="ED145" i="3"/>
  <c r="EC145" i="3"/>
  <c r="EI145" i="3" s="1"/>
  <c r="EB145" i="3"/>
  <c r="EH145" i="3" s="1"/>
  <c r="EE144" i="3"/>
  <c r="ED144" i="3"/>
  <c r="EC144" i="3"/>
  <c r="EI144" i="3" s="1"/>
  <c r="EB144" i="3"/>
  <c r="EH144" i="3" s="1"/>
  <c r="EE143" i="3"/>
  <c r="ED143" i="3"/>
  <c r="EC143" i="3"/>
  <c r="EI143" i="3" s="1"/>
  <c r="EB143" i="3"/>
  <c r="EH143" i="3" s="1"/>
  <c r="EE142" i="3"/>
  <c r="ED142" i="3"/>
  <c r="EC142" i="3"/>
  <c r="EI142" i="3" s="1"/>
  <c r="EB142" i="3"/>
  <c r="EH142" i="3" s="1"/>
  <c r="EE138" i="3"/>
  <c r="ED138" i="3"/>
  <c r="EC138" i="3"/>
  <c r="EI138" i="3" s="1"/>
  <c r="EB138" i="3"/>
  <c r="EH138" i="3" s="1"/>
  <c r="EE137" i="3"/>
  <c r="ED137" i="3"/>
  <c r="EC137" i="3"/>
  <c r="EI137" i="3" s="1"/>
  <c r="EB137" i="3"/>
  <c r="EH137" i="3" s="1"/>
  <c r="EE136" i="3"/>
  <c r="ED136" i="3"/>
  <c r="EC136" i="3"/>
  <c r="EI136" i="3" s="1"/>
  <c r="EB136" i="3"/>
  <c r="EH136" i="3" s="1"/>
  <c r="EE135" i="3"/>
  <c r="ED135" i="3"/>
  <c r="EC135" i="3"/>
  <c r="EI135" i="3" s="1"/>
  <c r="EB135" i="3"/>
  <c r="EH135" i="3" s="1"/>
  <c r="EE134" i="3"/>
  <c r="ED134" i="3"/>
  <c r="EC134" i="3"/>
  <c r="EI134" i="3" s="1"/>
  <c r="EB134" i="3"/>
  <c r="EH134" i="3" s="1"/>
  <c r="EE131" i="3"/>
  <c r="ED131" i="3"/>
  <c r="EC131" i="3"/>
  <c r="EI131" i="3" s="1"/>
  <c r="EB131" i="3"/>
  <c r="EH131" i="3" s="1"/>
  <c r="EE130" i="3"/>
  <c r="ED130" i="3"/>
  <c r="EC130" i="3"/>
  <c r="EI130" i="3" s="1"/>
  <c r="EB130" i="3"/>
  <c r="EH130" i="3" s="1"/>
  <c r="EE129" i="3"/>
  <c r="ED129" i="3"/>
  <c r="EC129" i="3"/>
  <c r="EI129" i="3" s="1"/>
  <c r="EB129" i="3"/>
  <c r="EH129" i="3" s="1"/>
  <c r="EE125" i="3"/>
  <c r="ED125" i="3"/>
  <c r="EC125" i="3"/>
  <c r="EI125" i="3" s="1"/>
  <c r="EB125" i="3"/>
  <c r="EH125" i="3" s="1"/>
  <c r="EE122" i="3"/>
  <c r="ED122" i="3"/>
  <c r="EC122" i="3"/>
  <c r="EI122" i="3" s="1"/>
  <c r="EB122" i="3"/>
  <c r="EH122" i="3" s="1"/>
  <c r="EE120" i="3"/>
  <c r="ED120" i="3"/>
  <c r="EC120" i="3"/>
  <c r="EI120" i="3" s="1"/>
  <c r="EB120" i="3"/>
  <c r="EH120" i="3" s="1"/>
  <c r="EE119" i="3"/>
  <c r="ED119" i="3"/>
  <c r="EC119" i="3"/>
  <c r="EI119" i="3" s="1"/>
  <c r="EB119" i="3"/>
  <c r="EH119" i="3" s="1"/>
  <c r="EE118" i="3"/>
  <c r="ED118" i="3"/>
  <c r="EC118" i="3"/>
  <c r="EI118" i="3" s="1"/>
  <c r="EB118" i="3"/>
  <c r="EH118" i="3" s="1"/>
  <c r="EE117" i="3"/>
  <c r="ED117" i="3"/>
  <c r="EC117" i="3"/>
  <c r="EI117" i="3" s="1"/>
  <c r="EB117" i="3"/>
  <c r="EH117" i="3" s="1"/>
  <c r="EE116" i="3"/>
  <c r="ED116" i="3"/>
  <c r="EC116" i="3"/>
  <c r="EI116" i="3" s="1"/>
  <c r="EB116" i="3"/>
  <c r="EH116" i="3" s="1"/>
  <c r="EE115" i="3"/>
  <c r="ED115" i="3"/>
  <c r="EC115" i="3"/>
  <c r="EI115" i="3" s="1"/>
  <c r="EB115" i="3"/>
  <c r="EH115" i="3" s="1"/>
  <c r="EE114" i="3"/>
  <c r="ED114" i="3"/>
  <c r="EC114" i="3"/>
  <c r="EI114" i="3" s="1"/>
  <c r="EB114" i="3"/>
  <c r="EH114" i="3" s="1"/>
  <c r="EE113" i="3"/>
  <c r="ED113" i="3"/>
  <c r="EC113" i="3"/>
  <c r="EI113" i="3" s="1"/>
  <c r="EB113" i="3"/>
  <c r="EH113" i="3" s="1"/>
  <c r="EE112" i="3"/>
  <c r="ED112" i="3"/>
  <c r="EC112" i="3"/>
  <c r="EI112" i="3" s="1"/>
  <c r="EB112" i="3"/>
  <c r="EH112" i="3" s="1"/>
  <c r="EE111" i="3"/>
  <c r="ED111" i="3"/>
  <c r="EC111" i="3"/>
  <c r="EI111" i="3" s="1"/>
  <c r="EB111" i="3"/>
  <c r="EH111" i="3" s="1"/>
  <c r="EE110" i="3"/>
  <c r="ED110" i="3"/>
  <c r="EC110" i="3"/>
  <c r="EI110" i="3" s="1"/>
  <c r="EB110" i="3"/>
  <c r="EH110" i="3" s="1"/>
  <c r="EE109" i="3"/>
  <c r="ED109" i="3"/>
  <c r="EC109" i="3"/>
  <c r="EI109" i="3" s="1"/>
  <c r="EB109" i="3"/>
  <c r="EH109" i="3" s="1"/>
  <c r="EE108" i="3"/>
  <c r="ED108" i="3"/>
  <c r="EC108" i="3"/>
  <c r="EI108" i="3" s="1"/>
  <c r="EB108" i="3"/>
  <c r="EH108" i="3" s="1"/>
  <c r="EE107" i="3"/>
  <c r="ED107" i="3"/>
  <c r="EC107" i="3"/>
  <c r="EI107" i="3" s="1"/>
  <c r="EB107" i="3"/>
  <c r="EH107" i="3" s="1"/>
  <c r="EE106" i="3"/>
  <c r="ED106" i="3"/>
  <c r="EC106" i="3"/>
  <c r="EI106" i="3" s="1"/>
  <c r="EB106" i="3"/>
  <c r="EH106" i="3" s="1"/>
  <c r="EE105" i="3"/>
  <c r="ED105" i="3"/>
  <c r="EC105" i="3"/>
  <c r="EI105" i="3" s="1"/>
  <c r="EB105" i="3"/>
  <c r="EH105" i="3" s="1"/>
  <c r="EE104" i="3"/>
  <c r="ED104" i="3"/>
  <c r="EC104" i="3"/>
  <c r="EI104" i="3" s="1"/>
  <c r="EB104" i="3"/>
  <c r="EH104" i="3" s="1"/>
  <c r="EE103" i="3"/>
  <c r="ED103" i="3"/>
  <c r="EC103" i="3"/>
  <c r="EI103" i="3" s="1"/>
  <c r="EB103" i="3"/>
  <c r="EH103" i="3" s="1"/>
  <c r="EE102" i="3"/>
  <c r="ED102" i="3"/>
  <c r="EC102" i="3"/>
  <c r="EI102" i="3" s="1"/>
  <c r="EB102" i="3"/>
  <c r="EH102" i="3" s="1"/>
  <c r="EE101" i="3"/>
  <c r="ED101" i="3"/>
  <c r="EC101" i="3"/>
  <c r="EI101" i="3" s="1"/>
  <c r="EB101" i="3"/>
  <c r="EH101" i="3" s="1"/>
  <c r="EE100" i="3"/>
  <c r="ED100" i="3"/>
  <c r="EC100" i="3"/>
  <c r="EI100" i="3" s="1"/>
  <c r="EB100" i="3"/>
  <c r="EH100" i="3" s="1"/>
  <c r="EE99" i="3"/>
  <c r="ED99" i="3"/>
  <c r="EC99" i="3"/>
  <c r="EI99" i="3" s="1"/>
  <c r="EB99" i="3"/>
  <c r="EH99" i="3" s="1"/>
  <c r="EE98" i="3"/>
  <c r="ED98" i="3"/>
  <c r="EC98" i="3"/>
  <c r="EI98" i="3" s="1"/>
  <c r="EB98" i="3"/>
  <c r="EH98" i="3" s="1"/>
  <c r="EE97" i="3"/>
  <c r="ED97" i="3"/>
  <c r="EC97" i="3"/>
  <c r="EI97" i="3" s="1"/>
  <c r="EB97" i="3"/>
  <c r="EH97" i="3" s="1"/>
  <c r="EE96" i="3"/>
  <c r="ED96" i="3"/>
  <c r="EC96" i="3"/>
  <c r="EI96" i="3" s="1"/>
  <c r="EB96" i="3"/>
  <c r="EH96" i="3" s="1"/>
  <c r="EE95" i="3"/>
  <c r="ED95" i="3"/>
  <c r="EC95" i="3"/>
  <c r="EB95" i="3"/>
  <c r="EE94" i="3"/>
  <c r="ED94" i="3"/>
  <c r="EC94" i="3"/>
  <c r="EI94" i="3" s="1"/>
  <c r="EB94" i="3"/>
  <c r="EH94" i="3" s="1"/>
  <c r="EE93" i="3"/>
  <c r="ED93" i="3"/>
  <c r="EC93" i="3"/>
  <c r="EI93" i="3" s="1"/>
  <c r="EB93" i="3"/>
  <c r="EH93" i="3" s="1"/>
  <c r="EE92" i="3"/>
  <c r="ED92" i="3"/>
  <c r="EC92" i="3"/>
  <c r="EI92" i="3" s="1"/>
  <c r="EB92" i="3"/>
  <c r="EH92" i="3" s="1"/>
  <c r="EE91" i="3"/>
  <c r="ED91" i="3"/>
  <c r="EC91" i="3"/>
  <c r="EI91" i="3" s="1"/>
  <c r="EB91" i="3"/>
  <c r="EH91" i="3" s="1"/>
  <c r="EE90" i="3"/>
  <c r="ED90" i="3"/>
  <c r="EC90" i="3"/>
  <c r="EI90" i="3" s="1"/>
  <c r="EB90" i="3"/>
  <c r="EH90" i="3" s="1"/>
  <c r="EE89" i="3"/>
  <c r="ED89" i="3"/>
  <c r="EC89" i="3"/>
  <c r="EI89" i="3" s="1"/>
  <c r="EB89" i="3"/>
  <c r="EH89" i="3" s="1"/>
  <c r="EE88" i="3"/>
  <c r="ED88" i="3"/>
  <c r="EC88" i="3"/>
  <c r="EI88" i="3" s="1"/>
  <c r="EB88" i="3"/>
  <c r="EH88" i="3" s="1"/>
  <c r="EE87" i="3"/>
  <c r="ED87" i="3"/>
  <c r="EC87" i="3"/>
  <c r="EI87" i="3" s="1"/>
  <c r="EB87" i="3"/>
  <c r="EH87" i="3" s="1"/>
  <c r="EE86" i="3"/>
  <c r="ED86" i="3"/>
  <c r="EC86" i="3"/>
  <c r="EI86" i="3" s="1"/>
  <c r="EB86" i="3"/>
  <c r="EH86" i="3" s="1"/>
  <c r="EE85" i="3"/>
  <c r="ED85" i="3"/>
  <c r="EC85" i="3"/>
  <c r="EI85" i="3" s="1"/>
  <c r="EB85" i="3"/>
  <c r="EH85" i="3" s="1"/>
  <c r="EE84" i="3"/>
  <c r="ED84" i="3"/>
  <c r="EC84" i="3"/>
  <c r="EI84" i="3" s="1"/>
  <c r="EB84" i="3"/>
  <c r="EH84" i="3" s="1"/>
  <c r="EE83" i="3"/>
  <c r="ED83" i="3"/>
  <c r="EC83" i="3"/>
  <c r="EI83" i="3" s="1"/>
  <c r="EB83" i="3"/>
  <c r="EH83" i="3" s="1"/>
  <c r="EE76" i="3"/>
  <c r="ED76" i="3"/>
  <c r="EC76" i="3"/>
  <c r="EI76" i="3" s="1"/>
  <c r="EB76" i="3"/>
  <c r="EH76" i="3" s="1"/>
  <c r="EE72" i="3"/>
  <c r="ED72" i="3"/>
  <c r="EC72" i="3"/>
  <c r="EI72" i="3" s="1"/>
  <c r="EB72" i="3"/>
  <c r="EH72" i="3" s="1"/>
  <c r="EE69" i="3"/>
  <c r="ED69" i="3"/>
  <c r="EC69" i="3"/>
  <c r="EI69" i="3" s="1"/>
  <c r="EB69" i="3"/>
  <c r="EH69" i="3" s="1"/>
  <c r="EE66" i="3"/>
  <c r="ED66" i="3"/>
  <c r="EC66" i="3"/>
  <c r="EI66" i="3" s="1"/>
  <c r="EB66" i="3"/>
  <c r="EH66" i="3" s="1"/>
  <c r="EE65" i="3"/>
  <c r="ED65" i="3"/>
  <c r="EC65" i="3"/>
  <c r="EI65" i="3" s="1"/>
  <c r="EB65" i="3"/>
  <c r="EH65" i="3" s="1"/>
  <c r="EE64" i="3"/>
  <c r="ED64" i="3"/>
  <c r="EC64" i="3"/>
  <c r="EI64" i="3" s="1"/>
  <c r="EB64" i="3"/>
  <c r="EH64" i="3" s="1"/>
  <c r="EE63" i="3"/>
  <c r="ED63" i="3"/>
  <c r="EC63" i="3"/>
  <c r="EI63" i="3" s="1"/>
  <c r="EB63" i="3"/>
  <c r="EH63" i="3" s="1"/>
  <c r="EE62" i="3"/>
  <c r="ED62" i="3"/>
  <c r="EC62" i="3"/>
  <c r="EI62" i="3" s="1"/>
  <c r="EB62" i="3"/>
  <c r="EH62" i="3" s="1"/>
  <c r="EE61" i="3"/>
  <c r="ED61" i="3"/>
  <c r="EC61" i="3"/>
  <c r="EI61" i="3" s="1"/>
  <c r="EB61" i="3"/>
  <c r="EH61" i="3" s="1"/>
  <c r="EE60" i="3"/>
  <c r="ED60" i="3"/>
  <c r="EC60" i="3"/>
  <c r="EI60" i="3" s="1"/>
  <c r="EB60" i="3"/>
  <c r="EH60" i="3" s="1"/>
  <c r="EE59" i="3"/>
  <c r="ED59" i="3"/>
  <c r="EC59" i="3"/>
  <c r="EI59" i="3" s="1"/>
  <c r="EB59" i="3"/>
  <c r="EH59" i="3" s="1"/>
  <c r="EE58" i="3"/>
  <c r="ED58" i="3"/>
  <c r="EC58" i="3"/>
  <c r="EI58" i="3" s="1"/>
  <c r="EB58" i="3"/>
  <c r="EH58" i="3" s="1"/>
  <c r="EE57" i="3"/>
  <c r="ED57" i="3"/>
  <c r="EC57" i="3"/>
  <c r="EI57" i="3" s="1"/>
  <c r="EB57" i="3"/>
  <c r="EH57" i="3" s="1"/>
  <c r="EE56" i="3"/>
  <c r="ED56" i="3"/>
  <c r="EC56" i="3"/>
  <c r="EI56" i="3" s="1"/>
  <c r="EB56" i="3"/>
  <c r="EH56" i="3" s="1"/>
  <c r="EE55" i="3"/>
  <c r="ED55" i="3"/>
  <c r="EC55" i="3"/>
  <c r="EI55" i="3" s="1"/>
  <c r="EB55" i="3"/>
  <c r="EH55" i="3" s="1"/>
  <c r="EE51" i="3"/>
  <c r="ED51" i="3"/>
  <c r="EC51" i="3"/>
  <c r="EI51" i="3" s="1"/>
  <c r="EB51" i="3"/>
  <c r="EH51" i="3" s="1"/>
  <c r="EE50" i="3"/>
  <c r="ED50" i="3"/>
  <c r="EC50" i="3"/>
  <c r="EI50" i="3" s="1"/>
  <c r="EB50" i="3"/>
  <c r="EH50" i="3" s="1"/>
  <c r="EE49" i="3"/>
  <c r="ED49" i="3"/>
  <c r="EC49" i="3"/>
  <c r="EI49" i="3" s="1"/>
  <c r="EB49" i="3"/>
  <c r="EH49" i="3" s="1"/>
  <c r="EE48" i="3"/>
  <c r="ED48" i="3"/>
  <c r="EC48" i="3"/>
  <c r="EI48" i="3" s="1"/>
  <c r="EB48" i="3"/>
  <c r="EH48" i="3" s="1"/>
  <c r="EE38" i="3"/>
  <c r="ED38" i="3"/>
  <c r="EC38" i="3"/>
  <c r="EI38" i="3" s="1"/>
  <c r="EB38" i="3"/>
  <c r="EH38" i="3" s="1"/>
  <c r="EE37" i="3"/>
  <c r="ED37" i="3"/>
  <c r="EC37" i="3"/>
  <c r="EI37" i="3" s="1"/>
  <c r="EB37" i="3"/>
  <c r="EH37" i="3" s="1"/>
  <c r="EE36" i="3"/>
  <c r="ED36" i="3"/>
  <c r="EC36" i="3"/>
  <c r="EI36" i="3" s="1"/>
  <c r="EB36" i="3"/>
  <c r="EH36" i="3" s="1"/>
  <c r="EE32" i="3"/>
  <c r="ED32" i="3"/>
  <c r="EC32" i="3"/>
  <c r="EI32" i="3" s="1"/>
  <c r="EB32" i="3"/>
  <c r="EH32" i="3" s="1"/>
  <c r="EE28" i="3"/>
  <c r="ED28" i="3"/>
  <c r="EC28" i="3"/>
  <c r="EI28" i="3" s="1"/>
  <c r="EB28" i="3"/>
  <c r="EH28" i="3" s="1"/>
  <c r="EE25" i="3"/>
  <c r="ED25" i="3"/>
  <c r="EC25" i="3"/>
  <c r="EI25" i="3" s="1"/>
  <c r="EB25" i="3"/>
  <c r="EH25" i="3" s="1"/>
  <c r="EE24" i="3"/>
  <c r="ED24" i="3"/>
  <c r="EC24" i="3"/>
  <c r="EI24" i="3" s="1"/>
  <c r="EB24" i="3"/>
  <c r="EH24" i="3" s="1"/>
  <c r="EE20" i="3"/>
  <c r="ED20" i="3"/>
  <c r="EC20" i="3"/>
  <c r="EI20" i="3" s="1"/>
  <c r="EB20" i="3"/>
  <c r="EH20" i="3" s="1"/>
  <c r="EE17" i="3"/>
  <c r="ED17" i="3"/>
  <c r="EC17" i="3"/>
  <c r="EI17" i="3" s="1"/>
  <c r="EB17" i="3"/>
  <c r="EH17" i="3" s="1"/>
  <c r="EE16" i="3"/>
  <c r="ED16" i="3"/>
  <c r="EC16" i="3"/>
  <c r="EI16" i="3" s="1"/>
  <c r="EB16" i="3"/>
  <c r="EH16" i="3" s="1"/>
  <c r="EE15" i="3"/>
  <c r="ED15" i="3"/>
  <c r="EC15" i="3"/>
  <c r="EI15" i="3" s="1"/>
  <c r="EB15" i="3"/>
  <c r="EH15" i="3" s="1"/>
  <c r="EE14" i="3"/>
  <c r="ED14" i="3"/>
  <c r="EC14" i="3"/>
  <c r="EI14" i="3" s="1"/>
  <c r="EB14" i="3"/>
  <c r="EH14" i="3" s="1"/>
  <c r="EE13" i="3"/>
  <c r="ED13" i="3"/>
  <c r="EC13" i="3"/>
  <c r="EI13" i="3" s="1"/>
  <c r="EB13" i="3"/>
  <c r="EH13" i="3" s="1"/>
  <c r="EE12" i="3"/>
  <c r="ED12" i="3"/>
  <c r="EC12" i="3"/>
  <c r="EI12" i="3" s="1"/>
  <c r="EB12" i="3"/>
  <c r="EH12" i="3" s="1"/>
  <c r="DQ238" i="3"/>
  <c r="DW238" i="3" s="1"/>
  <c r="DP238" i="3"/>
  <c r="DV238" i="3" s="1"/>
  <c r="DQ234" i="3"/>
  <c r="DW234" i="3" s="1"/>
  <c r="DP234" i="3"/>
  <c r="DV234" i="3" s="1"/>
  <c r="DQ233" i="3"/>
  <c r="DW233" i="3" s="1"/>
  <c r="DP233" i="3"/>
  <c r="DV233" i="3" s="1"/>
  <c r="DQ232" i="3"/>
  <c r="DW232" i="3" s="1"/>
  <c r="DP232" i="3"/>
  <c r="DV232" i="3" s="1"/>
  <c r="DQ231" i="3"/>
  <c r="DW231" i="3" s="1"/>
  <c r="DP231" i="3"/>
  <c r="DV231" i="3" s="1"/>
  <c r="DQ230" i="3"/>
  <c r="DW230" i="3" s="1"/>
  <c r="DP230" i="3"/>
  <c r="DV230" i="3" s="1"/>
  <c r="DQ229" i="3"/>
  <c r="DW229" i="3" s="1"/>
  <c r="DP229" i="3"/>
  <c r="DV229" i="3" s="1"/>
  <c r="DQ228" i="3"/>
  <c r="DW228" i="3" s="1"/>
  <c r="DP228" i="3"/>
  <c r="DV228" i="3" s="1"/>
  <c r="DQ224" i="3"/>
  <c r="DW224" i="3" s="1"/>
  <c r="DP224" i="3"/>
  <c r="DV224" i="3" s="1"/>
  <c r="DQ221" i="3"/>
  <c r="DW221" i="3" s="1"/>
  <c r="DP221" i="3"/>
  <c r="DV221" i="3" s="1"/>
  <c r="DQ220" i="3"/>
  <c r="DW220" i="3" s="1"/>
  <c r="DP220" i="3"/>
  <c r="DV220" i="3" s="1"/>
  <c r="DQ219" i="3"/>
  <c r="DW219" i="3" s="1"/>
  <c r="DP219" i="3"/>
  <c r="DV219" i="3" s="1"/>
  <c r="DQ217" i="3"/>
  <c r="DW217" i="3" s="1"/>
  <c r="DP217" i="3"/>
  <c r="DV217" i="3" s="1"/>
  <c r="DQ216" i="3"/>
  <c r="DW216" i="3" s="1"/>
  <c r="DP216" i="3"/>
  <c r="DV216" i="3" s="1"/>
  <c r="DQ215" i="3"/>
  <c r="DW215" i="3" s="1"/>
  <c r="DP215" i="3"/>
  <c r="DV215" i="3" s="1"/>
  <c r="DQ214" i="3"/>
  <c r="DW214" i="3" s="1"/>
  <c r="DP214" i="3"/>
  <c r="DV214" i="3" s="1"/>
  <c r="DQ213" i="3"/>
  <c r="DW213" i="3" s="1"/>
  <c r="DP213" i="3"/>
  <c r="DV213" i="3" s="1"/>
  <c r="DQ212" i="3"/>
  <c r="DW212" i="3" s="1"/>
  <c r="DP212" i="3"/>
  <c r="DV212" i="3" s="1"/>
  <c r="DQ211" i="3"/>
  <c r="DW211" i="3" s="1"/>
  <c r="DP211" i="3"/>
  <c r="DV211" i="3" s="1"/>
  <c r="DQ206" i="3"/>
  <c r="DW206" i="3" s="1"/>
  <c r="DP206" i="3"/>
  <c r="DV206" i="3" s="1"/>
  <c r="DQ203" i="3"/>
  <c r="DW203" i="3" s="1"/>
  <c r="DP203" i="3"/>
  <c r="DV203" i="3" s="1"/>
  <c r="DQ202" i="3"/>
  <c r="DW202" i="3" s="1"/>
  <c r="DP202" i="3"/>
  <c r="DV202" i="3" s="1"/>
  <c r="DQ199" i="3"/>
  <c r="DW199" i="3" s="1"/>
  <c r="DP199" i="3"/>
  <c r="DV199" i="3" s="1"/>
  <c r="DQ196" i="3"/>
  <c r="DW196" i="3" s="1"/>
  <c r="DP196" i="3"/>
  <c r="DV196" i="3" s="1"/>
  <c r="DQ195" i="3"/>
  <c r="DW195" i="3" s="1"/>
  <c r="DP195" i="3"/>
  <c r="DV195" i="3" s="1"/>
  <c r="DQ194" i="3"/>
  <c r="DW194" i="3" s="1"/>
  <c r="DP194" i="3"/>
  <c r="DV194" i="3" s="1"/>
  <c r="DQ193" i="3"/>
  <c r="DW193" i="3" s="1"/>
  <c r="DP193" i="3"/>
  <c r="DV193" i="3" s="1"/>
  <c r="DQ192" i="3"/>
  <c r="DW192" i="3" s="1"/>
  <c r="DP192" i="3"/>
  <c r="DV192" i="3" s="1"/>
  <c r="DQ191" i="3"/>
  <c r="DW191" i="3" s="1"/>
  <c r="DP191" i="3"/>
  <c r="DV191" i="3" s="1"/>
  <c r="DQ190" i="3"/>
  <c r="DW190" i="3" s="1"/>
  <c r="DP190" i="3"/>
  <c r="DV190" i="3" s="1"/>
  <c r="DQ188" i="3"/>
  <c r="DW188" i="3" s="1"/>
  <c r="DP188" i="3"/>
  <c r="DV188" i="3" s="1"/>
  <c r="DQ184" i="3"/>
  <c r="DW184" i="3" s="1"/>
  <c r="DP184" i="3"/>
  <c r="DV184" i="3" s="1"/>
  <c r="DQ181" i="3"/>
  <c r="DW181" i="3" s="1"/>
  <c r="DP181" i="3"/>
  <c r="DV181" i="3" s="1"/>
  <c r="DQ177" i="3"/>
  <c r="DW177" i="3" s="1"/>
  <c r="DP177" i="3"/>
  <c r="DV177" i="3" s="1"/>
  <c r="DQ171" i="3"/>
  <c r="DW171" i="3" s="1"/>
  <c r="DP171" i="3"/>
  <c r="DV171" i="3" s="1"/>
  <c r="DQ168" i="3"/>
  <c r="DW168" i="3" s="1"/>
  <c r="DP168" i="3"/>
  <c r="DV168" i="3" s="1"/>
  <c r="DQ165" i="3"/>
  <c r="DW165" i="3" s="1"/>
  <c r="DP165" i="3"/>
  <c r="DV165" i="3" s="1"/>
  <c r="DQ161" i="3"/>
  <c r="DW161" i="3" s="1"/>
  <c r="DP161" i="3"/>
  <c r="DV161" i="3" s="1"/>
  <c r="DQ157" i="3"/>
  <c r="DW157" i="3" s="1"/>
  <c r="DP157" i="3"/>
  <c r="DV157" i="3" s="1"/>
  <c r="DQ154" i="3"/>
  <c r="DW154" i="3" s="1"/>
  <c r="DP154" i="3"/>
  <c r="DV154" i="3" s="1"/>
  <c r="DQ150" i="3"/>
  <c r="DW150" i="3" s="1"/>
  <c r="DP150" i="3"/>
  <c r="DV150" i="3" s="1"/>
  <c r="DQ149" i="3"/>
  <c r="DW149" i="3" s="1"/>
  <c r="DP149" i="3"/>
  <c r="DV149" i="3" s="1"/>
  <c r="DQ148" i="3"/>
  <c r="DW148" i="3" s="1"/>
  <c r="DP148" i="3"/>
  <c r="DV148" i="3" s="1"/>
  <c r="DQ147" i="3"/>
  <c r="DW147" i="3" s="1"/>
  <c r="DP147" i="3"/>
  <c r="DV147" i="3" s="1"/>
  <c r="DQ146" i="3"/>
  <c r="DW146" i="3" s="1"/>
  <c r="DP146" i="3"/>
  <c r="DV146" i="3" s="1"/>
  <c r="DQ145" i="3"/>
  <c r="DW145" i="3" s="1"/>
  <c r="DP145" i="3"/>
  <c r="DV145" i="3" s="1"/>
  <c r="DQ144" i="3"/>
  <c r="DW144" i="3" s="1"/>
  <c r="DP144" i="3"/>
  <c r="DV144" i="3" s="1"/>
  <c r="DQ143" i="3"/>
  <c r="DW143" i="3" s="1"/>
  <c r="DP143" i="3"/>
  <c r="DV143" i="3" s="1"/>
  <c r="DQ142" i="3"/>
  <c r="DW142" i="3" s="1"/>
  <c r="DP142" i="3"/>
  <c r="DV142" i="3" s="1"/>
  <c r="DQ138" i="3"/>
  <c r="DW138" i="3" s="1"/>
  <c r="DP138" i="3"/>
  <c r="DV138" i="3" s="1"/>
  <c r="DQ137" i="3"/>
  <c r="DW137" i="3" s="1"/>
  <c r="DP137" i="3"/>
  <c r="DV137" i="3" s="1"/>
  <c r="DQ136" i="3"/>
  <c r="DW136" i="3" s="1"/>
  <c r="DP136" i="3"/>
  <c r="DV136" i="3" s="1"/>
  <c r="DQ135" i="3"/>
  <c r="DW135" i="3" s="1"/>
  <c r="DP135" i="3"/>
  <c r="DV135" i="3" s="1"/>
  <c r="DQ134" i="3"/>
  <c r="DW134" i="3" s="1"/>
  <c r="DP134" i="3"/>
  <c r="DV134" i="3" s="1"/>
  <c r="DQ131" i="3"/>
  <c r="DW131" i="3" s="1"/>
  <c r="DP131" i="3"/>
  <c r="DV131" i="3" s="1"/>
  <c r="DQ130" i="3"/>
  <c r="DW130" i="3" s="1"/>
  <c r="DP130" i="3"/>
  <c r="DV130" i="3" s="1"/>
  <c r="DQ129" i="3"/>
  <c r="DW129" i="3" s="1"/>
  <c r="DP129" i="3"/>
  <c r="DV129" i="3" s="1"/>
  <c r="DQ125" i="3"/>
  <c r="DW125" i="3" s="1"/>
  <c r="DP125" i="3"/>
  <c r="DV125" i="3" s="1"/>
  <c r="DQ122" i="3"/>
  <c r="DW122" i="3" s="1"/>
  <c r="DP122" i="3"/>
  <c r="DV122" i="3" s="1"/>
  <c r="DQ120" i="3"/>
  <c r="DW120" i="3" s="1"/>
  <c r="DP120" i="3"/>
  <c r="DV120" i="3" s="1"/>
  <c r="DQ119" i="3"/>
  <c r="DW119" i="3" s="1"/>
  <c r="DP119" i="3"/>
  <c r="DV119" i="3" s="1"/>
  <c r="DQ118" i="3"/>
  <c r="DW118" i="3" s="1"/>
  <c r="DP118" i="3"/>
  <c r="DV118" i="3" s="1"/>
  <c r="DQ117" i="3"/>
  <c r="DW117" i="3" s="1"/>
  <c r="DP117" i="3"/>
  <c r="DV117" i="3" s="1"/>
  <c r="DQ116" i="3"/>
  <c r="DW116" i="3" s="1"/>
  <c r="DP116" i="3"/>
  <c r="DV116" i="3" s="1"/>
  <c r="DQ115" i="3"/>
  <c r="DW115" i="3" s="1"/>
  <c r="DP115" i="3"/>
  <c r="DV115" i="3" s="1"/>
  <c r="DQ114" i="3"/>
  <c r="DW114" i="3" s="1"/>
  <c r="DP114" i="3"/>
  <c r="DV114" i="3" s="1"/>
  <c r="DQ113" i="3"/>
  <c r="DW113" i="3" s="1"/>
  <c r="DP113" i="3"/>
  <c r="DV113" i="3" s="1"/>
  <c r="DQ112" i="3"/>
  <c r="DW112" i="3" s="1"/>
  <c r="DP112" i="3"/>
  <c r="DV112" i="3" s="1"/>
  <c r="DQ111" i="3"/>
  <c r="DW111" i="3" s="1"/>
  <c r="DP111" i="3"/>
  <c r="DV111" i="3" s="1"/>
  <c r="DQ110" i="3"/>
  <c r="DW110" i="3" s="1"/>
  <c r="DP110" i="3"/>
  <c r="DV110" i="3" s="1"/>
  <c r="DQ109" i="3"/>
  <c r="DW109" i="3" s="1"/>
  <c r="DP109" i="3"/>
  <c r="DV109" i="3" s="1"/>
  <c r="DQ108" i="3"/>
  <c r="DW108" i="3" s="1"/>
  <c r="DP108" i="3"/>
  <c r="DV108" i="3" s="1"/>
  <c r="DQ107" i="3"/>
  <c r="DW107" i="3" s="1"/>
  <c r="DP107" i="3"/>
  <c r="DV107" i="3" s="1"/>
  <c r="DQ106" i="3"/>
  <c r="DW106" i="3" s="1"/>
  <c r="DP106" i="3"/>
  <c r="DV106" i="3" s="1"/>
  <c r="DQ105" i="3"/>
  <c r="DW105" i="3" s="1"/>
  <c r="DP105" i="3"/>
  <c r="DV105" i="3" s="1"/>
  <c r="DQ104" i="3"/>
  <c r="DW104" i="3" s="1"/>
  <c r="DP104" i="3"/>
  <c r="DV104" i="3" s="1"/>
  <c r="DQ103" i="3"/>
  <c r="DU103" i="3" s="1"/>
  <c r="DP103" i="3"/>
  <c r="DT103" i="3" s="1"/>
  <c r="DQ102" i="3"/>
  <c r="DW102" i="3" s="1"/>
  <c r="DP102" i="3"/>
  <c r="DV102" i="3" s="1"/>
  <c r="DQ101" i="3"/>
  <c r="DU101" i="3" s="1"/>
  <c r="DP101" i="3"/>
  <c r="DT101" i="3" s="1"/>
  <c r="DQ100" i="3"/>
  <c r="DW100" i="3" s="1"/>
  <c r="DP100" i="3"/>
  <c r="DV100" i="3" s="1"/>
  <c r="DQ99" i="3"/>
  <c r="DU99" i="3" s="1"/>
  <c r="DP99" i="3"/>
  <c r="DT99" i="3" s="1"/>
  <c r="DQ98" i="3"/>
  <c r="DW98" i="3" s="1"/>
  <c r="DP98" i="3"/>
  <c r="DV98" i="3" s="1"/>
  <c r="DQ97" i="3"/>
  <c r="DU97" i="3" s="1"/>
  <c r="DP97" i="3"/>
  <c r="DT97" i="3" s="1"/>
  <c r="DQ96" i="3"/>
  <c r="DW96" i="3" s="1"/>
  <c r="DP96" i="3"/>
  <c r="DV96" i="3" s="1"/>
  <c r="DQ95" i="3"/>
  <c r="DU95" i="3" s="1"/>
  <c r="DP95" i="3"/>
  <c r="DT95" i="3" s="1"/>
  <c r="DQ94" i="3"/>
  <c r="DW94" i="3" s="1"/>
  <c r="DP94" i="3"/>
  <c r="DV94" i="3" s="1"/>
  <c r="DQ93" i="3"/>
  <c r="DW93" i="3" s="1"/>
  <c r="DP93" i="3"/>
  <c r="DT93" i="3" s="1"/>
  <c r="DQ92" i="3"/>
  <c r="DW92" i="3" s="1"/>
  <c r="DP92" i="3"/>
  <c r="DV92" i="3" s="1"/>
  <c r="DQ91" i="3"/>
  <c r="DW91" i="3" s="1"/>
  <c r="DP91" i="3"/>
  <c r="DT91" i="3" s="1"/>
  <c r="DQ90" i="3"/>
  <c r="DW90" i="3" s="1"/>
  <c r="DP90" i="3"/>
  <c r="DV90" i="3" s="1"/>
  <c r="DQ89" i="3"/>
  <c r="DW89" i="3" s="1"/>
  <c r="DP89" i="3"/>
  <c r="DT89" i="3" s="1"/>
  <c r="DQ88" i="3"/>
  <c r="DW88" i="3" s="1"/>
  <c r="DP88" i="3"/>
  <c r="DV88" i="3" s="1"/>
  <c r="DQ87" i="3"/>
  <c r="DW87" i="3" s="1"/>
  <c r="DP87" i="3"/>
  <c r="DT87" i="3" s="1"/>
  <c r="DQ86" i="3"/>
  <c r="DW86" i="3" s="1"/>
  <c r="DP86" i="3"/>
  <c r="DV86" i="3" s="1"/>
  <c r="DQ85" i="3"/>
  <c r="DW85" i="3" s="1"/>
  <c r="DP85" i="3"/>
  <c r="DT85" i="3" s="1"/>
  <c r="DQ84" i="3"/>
  <c r="DW84" i="3" s="1"/>
  <c r="DP84" i="3"/>
  <c r="DV84" i="3" s="1"/>
  <c r="DQ83" i="3"/>
  <c r="DW83" i="3" s="1"/>
  <c r="DP83" i="3"/>
  <c r="DT83" i="3" s="1"/>
  <c r="DQ76" i="3"/>
  <c r="DW76" i="3" s="1"/>
  <c r="DP76" i="3"/>
  <c r="DV76" i="3" s="1"/>
  <c r="DQ72" i="3"/>
  <c r="DU72" i="3" s="1"/>
  <c r="DP72" i="3"/>
  <c r="DT72" i="3" s="1"/>
  <c r="DQ69" i="3"/>
  <c r="DW69" i="3" s="1"/>
  <c r="DP69" i="3"/>
  <c r="DV69" i="3" s="1"/>
  <c r="DQ66" i="3"/>
  <c r="DW66" i="3" s="1"/>
  <c r="DP66" i="3"/>
  <c r="DT66" i="3" s="1"/>
  <c r="DQ65" i="3"/>
  <c r="DW65" i="3" s="1"/>
  <c r="DP65" i="3"/>
  <c r="DV65" i="3" s="1"/>
  <c r="DQ64" i="3"/>
  <c r="DW64" i="3" s="1"/>
  <c r="DP64" i="3"/>
  <c r="DT64" i="3" s="1"/>
  <c r="DQ63" i="3"/>
  <c r="DW63" i="3" s="1"/>
  <c r="DP63" i="3"/>
  <c r="DV63" i="3" s="1"/>
  <c r="DQ62" i="3"/>
  <c r="DW62" i="3" s="1"/>
  <c r="DP62" i="3"/>
  <c r="DT62" i="3" s="1"/>
  <c r="DQ61" i="3"/>
  <c r="DW61" i="3" s="1"/>
  <c r="DP61" i="3"/>
  <c r="DV61" i="3" s="1"/>
  <c r="DQ60" i="3"/>
  <c r="DW60" i="3" s="1"/>
  <c r="DP60" i="3"/>
  <c r="DT60" i="3" s="1"/>
  <c r="DQ59" i="3"/>
  <c r="DW59" i="3" s="1"/>
  <c r="DP59" i="3"/>
  <c r="DV59" i="3" s="1"/>
  <c r="DQ58" i="3"/>
  <c r="DW58" i="3" s="1"/>
  <c r="DP58" i="3"/>
  <c r="DT58" i="3" s="1"/>
  <c r="DQ57" i="3"/>
  <c r="DW57" i="3" s="1"/>
  <c r="DP57" i="3"/>
  <c r="DV57" i="3" s="1"/>
  <c r="DQ56" i="3"/>
  <c r="DW56" i="3" s="1"/>
  <c r="DP56" i="3"/>
  <c r="DT56" i="3" s="1"/>
  <c r="DQ55" i="3"/>
  <c r="DW55" i="3" s="1"/>
  <c r="DP55" i="3"/>
  <c r="DV55" i="3" s="1"/>
  <c r="DQ51" i="3"/>
  <c r="DW51" i="3" s="1"/>
  <c r="DP51" i="3"/>
  <c r="DT51" i="3" s="1"/>
  <c r="DQ50" i="3"/>
  <c r="DW50" i="3" s="1"/>
  <c r="DP50" i="3"/>
  <c r="DV50" i="3" s="1"/>
  <c r="DQ49" i="3"/>
  <c r="DW49" i="3" s="1"/>
  <c r="DP49" i="3"/>
  <c r="DT49" i="3" s="1"/>
  <c r="DQ48" i="3"/>
  <c r="DW48" i="3" s="1"/>
  <c r="DP48" i="3"/>
  <c r="DV48" i="3" s="1"/>
  <c r="DQ38" i="3"/>
  <c r="DW38" i="3" s="1"/>
  <c r="DP38" i="3"/>
  <c r="DT38" i="3" s="1"/>
  <c r="DQ37" i="3"/>
  <c r="DW37" i="3" s="1"/>
  <c r="DP37" i="3"/>
  <c r="DV37" i="3" s="1"/>
  <c r="DQ36" i="3"/>
  <c r="DW36" i="3" s="1"/>
  <c r="DP36" i="3"/>
  <c r="DT36" i="3" s="1"/>
  <c r="DQ32" i="3"/>
  <c r="DW32" i="3" s="1"/>
  <c r="DP32" i="3"/>
  <c r="DV32" i="3" s="1"/>
  <c r="DQ28" i="3"/>
  <c r="DU28" i="3" s="1"/>
  <c r="DP28" i="3"/>
  <c r="DT28" i="3" s="1"/>
  <c r="DQ25" i="3"/>
  <c r="DW25" i="3" s="1"/>
  <c r="DP25" i="3"/>
  <c r="DV25" i="3" s="1"/>
  <c r="DQ24" i="3"/>
  <c r="DU24" i="3" s="1"/>
  <c r="DP24" i="3"/>
  <c r="DT24" i="3" s="1"/>
  <c r="DQ20" i="3"/>
  <c r="DW20" i="3" s="1"/>
  <c r="DP20" i="3"/>
  <c r="DV20" i="3" s="1"/>
  <c r="DQ17" i="3"/>
  <c r="DU17" i="3" s="1"/>
  <c r="DP17" i="3"/>
  <c r="DT17" i="3" s="1"/>
  <c r="DQ16" i="3"/>
  <c r="DW16" i="3" s="1"/>
  <c r="DP16" i="3"/>
  <c r="DV16" i="3" s="1"/>
  <c r="DQ15" i="3"/>
  <c r="DU15" i="3" s="1"/>
  <c r="DP15" i="3"/>
  <c r="DT15" i="3" s="1"/>
  <c r="DQ14" i="3"/>
  <c r="DW14" i="3" s="1"/>
  <c r="DP14" i="3"/>
  <c r="DV14" i="3" s="1"/>
  <c r="DQ13" i="3"/>
  <c r="DU13" i="3" s="1"/>
  <c r="DP13" i="3"/>
  <c r="DT13" i="3" s="1"/>
  <c r="DQ12" i="3"/>
  <c r="DW12" i="3" s="1"/>
  <c r="DP12" i="3"/>
  <c r="DV12" i="3" s="1"/>
  <c r="DE238" i="3"/>
  <c r="DK238" i="3" s="1"/>
  <c r="DD238" i="3"/>
  <c r="DJ238" i="3" s="1"/>
  <c r="DE234" i="3"/>
  <c r="DK234" i="3" s="1"/>
  <c r="DD234" i="3"/>
  <c r="DJ234" i="3" s="1"/>
  <c r="DE233" i="3"/>
  <c r="DK233" i="3" s="1"/>
  <c r="DD233" i="3"/>
  <c r="DJ233" i="3" s="1"/>
  <c r="DE232" i="3"/>
  <c r="DK232" i="3" s="1"/>
  <c r="DD232" i="3"/>
  <c r="DJ232" i="3" s="1"/>
  <c r="DE231" i="3"/>
  <c r="DK231" i="3" s="1"/>
  <c r="DD231" i="3"/>
  <c r="DJ231" i="3" s="1"/>
  <c r="DE230" i="3"/>
  <c r="DK230" i="3" s="1"/>
  <c r="DD230" i="3"/>
  <c r="DJ230" i="3" s="1"/>
  <c r="DE229" i="3"/>
  <c r="DK229" i="3" s="1"/>
  <c r="DD229" i="3"/>
  <c r="DJ229" i="3" s="1"/>
  <c r="DE228" i="3"/>
  <c r="DK228" i="3" s="1"/>
  <c r="DD228" i="3"/>
  <c r="DJ228" i="3" s="1"/>
  <c r="DE224" i="3"/>
  <c r="DK224" i="3" s="1"/>
  <c r="DD224" i="3"/>
  <c r="DJ224" i="3" s="1"/>
  <c r="DE221" i="3"/>
  <c r="DK221" i="3" s="1"/>
  <c r="DD221" i="3"/>
  <c r="DJ221" i="3" s="1"/>
  <c r="DE220" i="3"/>
  <c r="DK220" i="3" s="1"/>
  <c r="DD220" i="3"/>
  <c r="DJ220" i="3" s="1"/>
  <c r="DE219" i="3"/>
  <c r="DK219" i="3" s="1"/>
  <c r="DD219" i="3"/>
  <c r="DJ219" i="3" s="1"/>
  <c r="DE217" i="3"/>
  <c r="DK217" i="3" s="1"/>
  <c r="DD217" i="3"/>
  <c r="DJ217" i="3" s="1"/>
  <c r="DE216" i="3"/>
  <c r="DK216" i="3" s="1"/>
  <c r="DD216" i="3"/>
  <c r="DJ216" i="3" s="1"/>
  <c r="DE215" i="3"/>
  <c r="DK215" i="3" s="1"/>
  <c r="DD215" i="3"/>
  <c r="DJ215" i="3" s="1"/>
  <c r="DE214" i="3"/>
  <c r="DK214" i="3" s="1"/>
  <c r="DD214" i="3"/>
  <c r="DJ214" i="3" s="1"/>
  <c r="DE213" i="3"/>
  <c r="DK213" i="3" s="1"/>
  <c r="DD213" i="3"/>
  <c r="DJ213" i="3" s="1"/>
  <c r="DE212" i="3"/>
  <c r="DK212" i="3" s="1"/>
  <c r="DD212" i="3"/>
  <c r="DJ212" i="3" s="1"/>
  <c r="DE211" i="3"/>
  <c r="DK211" i="3" s="1"/>
  <c r="DD211" i="3"/>
  <c r="DJ211" i="3" s="1"/>
  <c r="DE206" i="3"/>
  <c r="DK206" i="3" s="1"/>
  <c r="DD206" i="3"/>
  <c r="DJ206" i="3" s="1"/>
  <c r="DE203" i="3"/>
  <c r="DK203" i="3" s="1"/>
  <c r="DD203" i="3"/>
  <c r="DJ203" i="3" s="1"/>
  <c r="DE202" i="3"/>
  <c r="DK202" i="3" s="1"/>
  <c r="DD202" i="3"/>
  <c r="DJ202" i="3" s="1"/>
  <c r="DE199" i="3"/>
  <c r="DK199" i="3" s="1"/>
  <c r="DD199" i="3"/>
  <c r="DJ199" i="3" s="1"/>
  <c r="DE196" i="3"/>
  <c r="DK196" i="3" s="1"/>
  <c r="DD196" i="3"/>
  <c r="DJ196" i="3" s="1"/>
  <c r="DE195" i="3"/>
  <c r="DK195" i="3" s="1"/>
  <c r="DD195" i="3"/>
  <c r="DJ195" i="3" s="1"/>
  <c r="DE194" i="3"/>
  <c r="DK194" i="3" s="1"/>
  <c r="DD194" i="3"/>
  <c r="DJ194" i="3" s="1"/>
  <c r="DE193" i="3"/>
  <c r="DK193" i="3" s="1"/>
  <c r="DD193" i="3"/>
  <c r="DJ193" i="3" s="1"/>
  <c r="DE192" i="3"/>
  <c r="DK192" i="3" s="1"/>
  <c r="DD192" i="3"/>
  <c r="DJ192" i="3" s="1"/>
  <c r="DE191" i="3"/>
  <c r="DK191" i="3" s="1"/>
  <c r="DD191" i="3"/>
  <c r="DJ191" i="3" s="1"/>
  <c r="DE190" i="3"/>
  <c r="DK190" i="3" s="1"/>
  <c r="DD190" i="3"/>
  <c r="DJ190" i="3" s="1"/>
  <c r="DE188" i="3"/>
  <c r="DK188" i="3" s="1"/>
  <c r="DD188" i="3"/>
  <c r="DJ188" i="3" s="1"/>
  <c r="DE184" i="3"/>
  <c r="DK184" i="3" s="1"/>
  <c r="DD184" i="3"/>
  <c r="DJ184" i="3" s="1"/>
  <c r="DE181" i="3"/>
  <c r="DK181" i="3" s="1"/>
  <c r="DD181" i="3"/>
  <c r="DJ181" i="3" s="1"/>
  <c r="DE177" i="3"/>
  <c r="DK177" i="3" s="1"/>
  <c r="DD177" i="3"/>
  <c r="DJ177" i="3" s="1"/>
  <c r="DE171" i="3"/>
  <c r="DK171" i="3" s="1"/>
  <c r="DD171" i="3"/>
  <c r="DJ171" i="3" s="1"/>
  <c r="DE168" i="3"/>
  <c r="DK168" i="3" s="1"/>
  <c r="DD168" i="3"/>
  <c r="DJ168" i="3" s="1"/>
  <c r="DE165" i="3"/>
  <c r="DK165" i="3" s="1"/>
  <c r="DD165" i="3"/>
  <c r="DJ165" i="3" s="1"/>
  <c r="DE161" i="3"/>
  <c r="DK161" i="3" s="1"/>
  <c r="DD161" i="3"/>
  <c r="DJ161" i="3" s="1"/>
  <c r="DE157" i="3"/>
  <c r="DK157" i="3" s="1"/>
  <c r="DD157" i="3"/>
  <c r="DJ157" i="3" s="1"/>
  <c r="DE154" i="3"/>
  <c r="DK154" i="3" s="1"/>
  <c r="DD154" i="3"/>
  <c r="DJ154" i="3" s="1"/>
  <c r="DE150" i="3"/>
  <c r="DK150" i="3" s="1"/>
  <c r="DD150" i="3"/>
  <c r="DJ150" i="3" s="1"/>
  <c r="DE149" i="3"/>
  <c r="DK149" i="3" s="1"/>
  <c r="DD149" i="3"/>
  <c r="DJ149" i="3" s="1"/>
  <c r="DE148" i="3"/>
  <c r="DK148" i="3" s="1"/>
  <c r="DD148" i="3"/>
  <c r="DJ148" i="3" s="1"/>
  <c r="DE147" i="3"/>
  <c r="DK147" i="3" s="1"/>
  <c r="DD147" i="3"/>
  <c r="DJ147" i="3" s="1"/>
  <c r="DE146" i="3"/>
  <c r="DK146" i="3" s="1"/>
  <c r="DD146" i="3"/>
  <c r="DJ146" i="3" s="1"/>
  <c r="DE145" i="3"/>
  <c r="DK145" i="3" s="1"/>
  <c r="DD145" i="3"/>
  <c r="DJ145" i="3" s="1"/>
  <c r="DE144" i="3"/>
  <c r="DK144" i="3" s="1"/>
  <c r="DD144" i="3"/>
  <c r="DJ144" i="3" s="1"/>
  <c r="DE143" i="3"/>
  <c r="DK143" i="3" s="1"/>
  <c r="DD143" i="3"/>
  <c r="DJ143" i="3" s="1"/>
  <c r="DE142" i="3"/>
  <c r="DK142" i="3" s="1"/>
  <c r="DD142" i="3"/>
  <c r="DJ142" i="3" s="1"/>
  <c r="DE138" i="3"/>
  <c r="DK138" i="3" s="1"/>
  <c r="DD138" i="3"/>
  <c r="DJ138" i="3" s="1"/>
  <c r="DE137" i="3"/>
  <c r="DK137" i="3" s="1"/>
  <c r="DD137" i="3"/>
  <c r="DJ137" i="3" s="1"/>
  <c r="DE136" i="3"/>
  <c r="DK136" i="3" s="1"/>
  <c r="DD136" i="3"/>
  <c r="DJ136" i="3" s="1"/>
  <c r="DE135" i="3"/>
  <c r="DK135" i="3" s="1"/>
  <c r="DD135" i="3"/>
  <c r="DJ135" i="3" s="1"/>
  <c r="DE134" i="3"/>
  <c r="DK134" i="3" s="1"/>
  <c r="DD134" i="3"/>
  <c r="DJ134" i="3" s="1"/>
  <c r="DE131" i="3"/>
  <c r="DK131" i="3" s="1"/>
  <c r="DD131" i="3"/>
  <c r="DJ131" i="3" s="1"/>
  <c r="DE130" i="3"/>
  <c r="DK130" i="3" s="1"/>
  <c r="DD130" i="3"/>
  <c r="DJ130" i="3" s="1"/>
  <c r="DE129" i="3"/>
  <c r="DK129" i="3" s="1"/>
  <c r="DD129" i="3"/>
  <c r="DJ129" i="3" s="1"/>
  <c r="DE125" i="3"/>
  <c r="DK125" i="3" s="1"/>
  <c r="DD125" i="3"/>
  <c r="DJ125" i="3" s="1"/>
  <c r="DE122" i="3"/>
  <c r="DK122" i="3" s="1"/>
  <c r="DD122" i="3"/>
  <c r="DJ122" i="3" s="1"/>
  <c r="DE120" i="3"/>
  <c r="DK120" i="3" s="1"/>
  <c r="DD120" i="3"/>
  <c r="DJ120" i="3" s="1"/>
  <c r="DE119" i="3"/>
  <c r="DK119" i="3" s="1"/>
  <c r="DD119" i="3"/>
  <c r="DJ119" i="3" s="1"/>
  <c r="DE118" i="3"/>
  <c r="DK118" i="3" s="1"/>
  <c r="DD118" i="3"/>
  <c r="DJ118" i="3" s="1"/>
  <c r="DE117" i="3"/>
  <c r="DK117" i="3" s="1"/>
  <c r="DD117" i="3"/>
  <c r="DJ117" i="3" s="1"/>
  <c r="DE116" i="3"/>
  <c r="DK116" i="3" s="1"/>
  <c r="DD116" i="3"/>
  <c r="DJ116" i="3" s="1"/>
  <c r="DE115" i="3"/>
  <c r="DK115" i="3" s="1"/>
  <c r="DD115" i="3"/>
  <c r="DJ115" i="3" s="1"/>
  <c r="DE114" i="3"/>
  <c r="DK114" i="3" s="1"/>
  <c r="DD114" i="3"/>
  <c r="DJ114" i="3" s="1"/>
  <c r="DE113" i="3"/>
  <c r="DK113" i="3" s="1"/>
  <c r="DD113" i="3"/>
  <c r="DJ113" i="3" s="1"/>
  <c r="DE112" i="3"/>
  <c r="DK112" i="3" s="1"/>
  <c r="DD112" i="3"/>
  <c r="DJ112" i="3" s="1"/>
  <c r="DE111" i="3"/>
  <c r="DK111" i="3" s="1"/>
  <c r="DD111" i="3"/>
  <c r="DJ111" i="3" s="1"/>
  <c r="DE110" i="3"/>
  <c r="DK110" i="3" s="1"/>
  <c r="DD110" i="3"/>
  <c r="DJ110" i="3" s="1"/>
  <c r="DE109" i="3"/>
  <c r="DK109" i="3" s="1"/>
  <c r="DD109" i="3"/>
  <c r="DJ109" i="3" s="1"/>
  <c r="DE108" i="3"/>
  <c r="DK108" i="3" s="1"/>
  <c r="DD108" i="3"/>
  <c r="DJ108" i="3" s="1"/>
  <c r="DE107" i="3"/>
  <c r="DK107" i="3" s="1"/>
  <c r="DD107" i="3"/>
  <c r="DJ107" i="3" s="1"/>
  <c r="DE106" i="3"/>
  <c r="DK106" i="3" s="1"/>
  <c r="DD106" i="3"/>
  <c r="DJ106" i="3" s="1"/>
  <c r="DE105" i="3"/>
  <c r="DK105" i="3" s="1"/>
  <c r="DD105" i="3"/>
  <c r="DJ105" i="3" s="1"/>
  <c r="DE104" i="3"/>
  <c r="DK104" i="3" s="1"/>
  <c r="DD104" i="3"/>
  <c r="DJ104" i="3" s="1"/>
  <c r="DE103" i="3"/>
  <c r="DK103" i="3" s="1"/>
  <c r="DD103" i="3"/>
  <c r="DJ103" i="3" s="1"/>
  <c r="DE102" i="3"/>
  <c r="DK102" i="3" s="1"/>
  <c r="DD102" i="3"/>
  <c r="DJ102" i="3" s="1"/>
  <c r="DE101" i="3"/>
  <c r="DK101" i="3" s="1"/>
  <c r="DD101" i="3"/>
  <c r="DJ101" i="3" s="1"/>
  <c r="DE100" i="3"/>
  <c r="DK100" i="3" s="1"/>
  <c r="DD100" i="3"/>
  <c r="DJ100" i="3" s="1"/>
  <c r="DE99" i="3"/>
  <c r="DK99" i="3" s="1"/>
  <c r="DD99" i="3"/>
  <c r="DJ99" i="3" s="1"/>
  <c r="DE98" i="3"/>
  <c r="DK98" i="3" s="1"/>
  <c r="DD98" i="3"/>
  <c r="DJ98" i="3" s="1"/>
  <c r="DE97" i="3"/>
  <c r="DD97" i="3"/>
  <c r="DE96" i="3"/>
  <c r="DK96" i="3" s="1"/>
  <c r="DD96" i="3"/>
  <c r="DJ96" i="3" s="1"/>
  <c r="DE95" i="3"/>
  <c r="DI95" i="3" s="1"/>
  <c r="DD95" i="3"/>
  <c r="DH95" i="3" s="1"/>
  <c r="DE94" i="3"/>
  <c r="DK94" i="3" s="1"/>
  <c r="DD94" i="3"/>
  <c r="DJ94" i="3" s="1"/>
  <c r="DE93" i="3"/>
  <c r="DI93" i="3" s="1"/>
  <c r="DD93" i="3"/>
  <c r="DH93" i="3" s="1"/>
  <c r="DE92" i="3"/>
  <c r="DK92" i="3" s="1"/>
  <c r="DD92" i="3"/>
  <c r="DJ92" i="3" s="1"/>
  <c r="DE91" i="3"/>
  <c r="DI91" i="3" s="1"/>
  <c r="DD91" i="3"/>
  <c r="DH91" i="3" s="1"/>
  <c r="DE90" i="3"/>
  <c r="DK90" i="3" s="1"/>
  <c r="DD90" i="3"/>
  <c r="DJ90" i="3" s="1"/>
  <c r="DE89" i="3"/>
  <c r="DI89" i="3" s="1"/>
  <c r="DD89" i="3"/>
  <c r="DH89" i="3" s="1"/>
  <c r="DE88" i="3"/>
  <c r="DK88" i="3" s="1"/>
  <c r="DD88" i="3"/>
  <c r="DJ88" i="3" s="1"/>
  <c r="DE87" i="3"/>
  <c r="DI87" i="3" s="1"/>
  <c r="DD87" i="3"/>
  <c r="DH87" i="3" s="1"/>
  <c r="DE86" i="3"/>
  <c r="DK86" i="3" s="1"/>
  <c r="DD86" i="3"/>
  <c r="DJ86" i="3" s="1"/>
  <c r="DE85" i="3"/>
  <c r="DI85" i="3" s="1"/>
  <c r="DD85" i="3"/>
  <c r="DH85" i="3" s="1"/>
  <c r="DE84" i="3"/>
  <c r="DK84" i="3" s="1"/>
  <c r="DD84" i="3"/>
  <c r="DJ84" i="3" s="1"/>
  <c r="DE83" i="3"/>
  <c r="DI83" i="3" s="1"/>
  <c r="DD83" i="3"/>
  <c r="DH83" i="3" s="1"/>
  <c r="DE76" i="3"/>
  <c r="DK76" i="3" s="1"/>
  <c r="DD76" i="3"/>
  <c r="DJ76" i="3" s="1"/>
  <c r="DE72" i="3"/>
  <c r="DI72" i="3" s="1"/>
  <c r="DD72" i="3"/>
  <c r="DH72" i="3" s="1"/>
  <c r="DE69" i="3"/>
  <c r="DK69" i="3" s="1"/>
  <c r="DD69" i="3"/>
  <c r="DJ69" i="3" s="1"/>
  <c r="DE66" i="3"/>
  <c r="DI66" i="3" s="1"/>
  <c r="DD66" i="3"/>
  <c r="DH66" i="3" s="1"/>
  <c r="DE65" i="3"/>
  <c r="DK65" i="3" s="1"/>
  <c r="DD65" i="3"/>
  <c r="DJ65" i="3" s="1"/>
  <c r="DE64" i="3"/>
  <c r="DI64" i="3" s="1"/>
  <c r="DD64" i="3"/>
  <c r="DH64" i="3" s="1"/>
  <c r="DE63" i="3"/>
  <c r="DK63" i="3" s="1"/>
  <c r="DD63" i="3"/>
  <c r="DJ63" i="3" s="1"/>
  <c r="DE62" i="3"/>
  <c r="DI62" i="3" s="1"/>
  <c r="DD62" i="3"/>
  <c r="DH62" i="3" s="1"/>
  <c r="DE61" i="3"/>
  <c r="DK61" i="3" s="1"/>
  <c r="DD61" i="3"/>
  <c r="DJ61" i="3" s="1"/>
  <c r="DE60" i="3"/>
  <c r="DI60" i="3" s="1"/>
  <c r="DD60" i="3"/>
  <c r="DH60" i="3" s="1"/>
  <c r="DE59" i="3"/>
  <c r="DK59" i="3" s="1"/>
  <c r="DD59" i="3"/>
  <c r="DJ59" i="3" s="1"/>
  <c r="DE58" i="3"/>
  <c r="DI58" i="3" s="1"/>
  <c r="DD58" i="3"/>
  <c r="DH58" i="3" s="1"/>
  <c r="DE57" i="3"/>
  <c r="DK57" i="3" s="1"/>
  <c r="DD57" i="3"/>
  <c r="DJ57" i="3" s="1"/>
  <c r="DE56" i="3"/>
  <c r="DI56" i="3" s="1"/>
  <c r="DD56" i="3"/>
  <c r="DH56" i="3" s="1"/>
  <c r="DE55" i="3"/>
  <c r="DK55" i="3" s="1"/>
  <c r="DD55" i="3"/>
  <c r="DJ55" i="3" s="1"/>
  <c r="DE51" i="3"/>
  <c r="DI51" i="3" s="1"/>
  <c r="DD51" i="3"/>
  <c r="DH51" i="3" s="1"/>
  <c r="DE50" i="3"/>
  <c r="DK50" i="3" s="1"/>
  <c r="DD50" i="3"/>
  <c r="DJ50" i="3" s="1"/>
  <c r="DE49" i="3"/>
  <c r="DI49" i="3" s="1"/>
  <c r="DD49" i="3"/>
  <c r="DH49" i="3" s="1"/>
  <c r="DE48" i="3"/>
  <c r="DK48" i="3" s="1"/>
  <c r="DD48" i="3"/>
  <c r="DJ48" i="3" s="1"/>
  <c r="DE38" i="3"/>
  <c r="DI38" i="3" s="1"/>
  <c r="DD38" i="3"/>
  <c r="DH38" i="3" s="1"/>
  <c r="DE37" i="3"/>
  <c r="DK37" i="3" s="1"/>
  <c r="DD37" i="3"/>
  <c r="DJ37" i="3" s="1"/>
  <c r="DE36" i="3"/>
  <c r="DI36" i="3" s="1"/>
  <c r="DD36" i="3"/>
  <c r="DH36" i="3" s="1"/>
  <c r="DE32" i="3"/>
  <c r="DK32" i="3" s="1"/>
  <c r="DD32" i="3"/>
  <c r="DJ32" i="3" s="1"/>
  <c r="DE28" i="3"/>
  <c r="DI28" i="3" s="1"/>
  <c r="DD28" i="3"/>
  <c r="DH28" i="3" s="1"/>
  <c r="DE25" i="3"/>
  <c r="DK25" i="3" s="1"/>
  <c r="DD25" i="3"/>
  <c r="DJ25" i="3" s="1"/>
  <c r="DE24" i="3"/>
  <c r="DI24" i="3" s="1"/>
  <c r="DD24" i="3"/>
  <c r="DH24" i="3" s="1"/>
  <c r="DE20" i="3"/>
  <c r="DK20" i="3" s="1"/>
  <c r="DD20" i="3"/>
  <c r="DJ20" i="3" s="1"/>
  <c r="DE17" i="3"/>
  <c r="DI17" i="3" s="1"/>
  <c r="DD17" i="3"/>
  <c r="DH17" i="3" s="1"/>
  <c r="DE16" i="3"/>
  <c r="DK16" i="3" s="1"/>
  <c r="DD16" i="3"/>
  <c r="DJ16" i="3" s="1"/>
  <c r="DE15" i="3"/>
  <c r="DI15" i="3" s="1"/>
  <c r="DD15" i="3"/>
  <c r="DH15" i="3" s="1"/>
  <c r="DE14" i="3"/>
  <c r="DK14" i="3" s="1"/>
  <c r="DD14" i="3"/>
  <c r="DJ14" i="3" s="1"/>
  <c r="DE13" i="3"/>
  <c r="DI13" i="3" s="1"/>
  <c r="DD13" i="3"/>
  <c r="DH13" i="3" s="1"/>
  <c r="DE12" i="3"/>
  <c r="DK12" i="3" s="1"/>
  <c r="DD12" i="3"/>
  <c r="DJ12" i="3" s="1"/>
  <c r="CU238" i="3"/>
  <c r="CT238" i="3"/>
  <c r="CS238" i="3"/>
  <c r="CY238" i="3" s="1"/>
  <c r="CR238" i="3"/>
  <c r="CX238" i="3" s="1"/>
  <c r="CU234" i="3"/>
  <c r="CT234" i="3"/>
  <c r="CS234" i="3"/>
  <c r="CY234" i="3" s="1"/>
  <c r="CR234" i="3"/>
  <c r="CX234" i="3" s="1"/>
  <c r="CU233" i="3"/>
  <c r="CT233" i="3"/>
  <c r="CS233" i="3"/>
  <c r="CY233" i="3" s="1"/>
  <c r="CR233" i="3"/>
  <c r="CX233" i="3" s="1"/>
  <c r="CU232" i="3"/>
  <c r="CT232" i="3"/>
  <c r="CS232" i="3"/>
  <c r="CY232" i="3" s="1"/>
  <c r="CR232" i="3"/>
  <c r="CX232" i="3" s="1"/>
  <c r="CU231" i="3"/>
  <c r="CT231" i="3"/>
  <c r="CS231" i="3"/>
  <c r="CY231" i="3" s="1"/>
  <c r="CR231" i="3"/>
  <c r="CX231" i="3" s="1"/>
  <c r="CU230" i="3"/>
  <c r="CT230" i="3"/>
  <c r="CS230" i="3"/>
  <c r="CY230" i="3" s="1"/>
  <c r="CR230" i="3"/>
  <c r="CX230" i="3" s="1"/>
  <c r="CU229" i="3"/>
  <c r="CT229" i="3"/>
  <c r="CS229" i="3"/>
  <c r="CY229" i="3" s="1"/>
  <c r="CR229" i="3"/>
  <c r="CX229" i="3" s="1"/>
  <c r="CU228" i="3"/>
  <c r="CT228" i="3"/>
  <c r="CS228" i="3"/>
  <c r="CY228" i="3" s="1"/>
  <c r="CR228" i="3"/>
  <c r="CX228" i="3" s="1"/>
  <c r="CU224" i="3"/>
  <c r="CT224" i="3"/>
  <c r="CS224" i="3"/>
  <c r="CY224" i="3" s="1"/>
  <c r="CR224" i="3"/>
  <c r="CX224" i="3" s="1"/>
  <c r="CU221" i="3"/>
  <c r="CT221" i="3"/>
  <c r="CS221" i="3"/>
  <c r="CY221" i="3" s="1"/>
  <c r="CR221" i="3"/>
  <c r="CX221" i="3" s="1"/>
  <c r="CU220" i="3"/>
  <c r="CT220" i="3"/>
  <c r="CS220" i="3"/>
  <c r="CY220" i="3" s="1"/>
  <c r="CR220" i="3"/>
  <c r="CX220" i="3" s="1"/>
  <c r="CU219" i="3"/>
  <c r="CT219" i="3"/>
  <c r="CS219" i="3"/>
  <c r="CY219" i="3" s="1"/>
  <c r="CR219" i="3"/>
  <c r="CX219" i="3" s="1"/>
  <c r="CU217" i="3"/>
  <c r="CT217" i="3"/>
  <c r="CS217" i="3"/>
  <c r="CY217" i="3" s="1"/>
  <c r="CR217" i="3"/>
  <c r="CX217" i="3" s="1"/>
  <c r="CU216" i="3"/>
  <c r="CT216" i="3"/>
  <c r="CS216" i="3"/>
  <c r="CY216" i="3" s="1"/>
  <c r="CR216" i="3"/>
  <c r="CX216" i="3" s="1"/>
  <c r="CU215" i="3"/>
  <c r="CT215" i="3"/>
  <c r="CS215" i="3"/>
  <c r="CY215" i="3" s="1"/>
  <c r="CR215" i="3"/>
  <c r="CX215" i="3" s="1"/>
  <c r="CU214" i="3"/>
  <c r="CT214" i="3"/>
  <c r="CS214" i="3"/>
  <c r="CY214" i="3" s="1"/>
  <c r="CR214" i="3"/>
  <c r="CX214" i="3" s="1"/>
  <c r="CU213" i="3"/>
  <c r="CT213" i="3"/>
  <c r="CS213" i="3"/>
  <c r="CY213" i="3" s="1"/>
  <c r="CR213" i="3"/>
  <c r="CX213" i="3" s="1"/>
  <c r="CU212" i="3"/>
  <c r="CT212" i="3"/>
  <c r="CS212" i="3"/>
  <c r="CY212" i="3" s="1"/>
  <c r="CR212" i="3"/>
  <c r="CX212" i="3" s="1"/>
  <c r="CU211" i="3"/>
  <c r="CT211" i="3"/>
  <c r="CS211" i="3"/>
  <c r="CY211" i="3" s="1"/>
  <c r="CR211" i="3"/>
  <c r="CX211" i="3" s="1"/>
  <c r="CU206" i="3"/>
  <c r="CT206" i="3"/>
  <c r="CS206" i="3"/>
  <c r="CY206" i="3" s="1"/>
  <c r="CR206" i="3"/>
  <c r="CX206" i="3" s="1"/>
  <c r="CU203" i="3"/>
  <c r="CT203" i="3"/>
  <c r="CS203" i="3"/>
  <c r="CY203" i="3" s="1"/>
  <c r="CR203" i="3"/>
  <c r="CX203" i="3" s="1"/>
  <c r="CU202" i="3"/>
  <c r="CT202" i="3"/>
  <c r="CS202" i="3"/>
  <c r="CY202" i="3" s="1"/>
  <c r="CR202" i="3"/>
  <c r="CX202" i="3" s="1"/>
  <c r="CU199" i="3"/>
  <c r="CT199" i="3"/>
  <c r="CS199" i="3"/>
  <c r="CY199" i="3" s="1"/>
  <c r="CR199" i="3"/>
  <c r="CX199" i="3" s="1"/>
  <c r="CU196" i="3"/>
  <c r="CT196" i="3"/>
  <c r="CS196" i="3"/>
  <c r="CY196" i="3" s="1"/>
  <c r="CR196" i="3"/>
  <c r="CX196" i="3" s="1"/>
  <c r="CU195" i="3"/>
  <c r="CT195" i="3"/>
  <c r="CS195" i="3"/>
  <c r="CY195" i="3" s="1"/>
  <c r="CR195" i="3"/>
  <c r="CX195" i="3" s="1"/>
  <c r="CU194" i="3"/>
  <c r="CT194" i="3"/>
  <c r="CS194" i="3"/>
  <c r="CY194" i="3" s="1"/>
  <c r="CR194" i="3"/>
  <c r="CX194" i="3" s="1"/>
  <c r="CU193" i="3"/>
  <c r="CT193" i="3"/>
  <c r="CS193" i="3"/>
  <c r="CY193" i="3" s="1"/>
  <c r="CR193" i="3"/>
  <c r="CX193" i="3" s="1"/>
  <c r="CU192" i="3"/>
  <c r="CT192" i="3"/>
  <c r="CS192" i="3"/>
  <c r="CY192" i="3" s="1"/>
  <c r="CR192" i="3"/>
  <c r="CX192" i="3" s="1"/>
  <c r="CU191" i="3"/>
  <c r="CT191" i="3"/>
  <c r="CS191" i="3"/>
  <c r="CY191" i="3" s="1"/>
  <c r="CR191" i="3"/>
  <c r="CX191" i="3" s="1"/>
  <c r="CU190" i="3"/>
  <c r="CT190" i="3"/>
  <c r="CS190" i="3"/>
  <c r="CY190" i="3" s="1"/>
  <c r="CR190" i="3"/>
  <c r="CX190" i="3" s="1"/>
  <c r="CU188" i="3"/>
  <c r="CT188" i="3"/>
  <c r="CS188" i="3"/>
  <c r="CY188" i="3" s="1"/>
  <c r="CR188" i="3"/>
  <c r="CX188" i="3" s="1"/>
  <c r="CU184" i="3"/>
  <c r="CT184" i="3"/>
  <c r="CS184" i="3"/>
  <c r="CY184" i="3" s="1"/>
  <c r="CR184" i="3"/>
  <c r="CX184" i="3" s="1"/>
  <c r="CU181" i="3"/>
  <c r="CT181" i="3"/>
  <c r="CS181" i="3"/>
  <c r="CY181" i="3" s="1"/>
  <c r="CR181" i="3"/>
  <c r="CX181" i="3" s="1"/>
  <c r="CU177" i="3"/>
  <c r="CT177" i="3"/>
  <c r="CS177" i="3"/>
  <c r="CY177" i="3" s="1"/>
  <c r="CR177" i="3"/>
  <c r="CX177" i="3" s="1"/>
  <c r="CU171" i="3"/>
  <c r="CT171" i="3"/>
  <c r="CS171" i="3"/>
  <c r="CY171" i="3" s="1"/>
  <c r="CR171" i="3"/>
  <c r="CX171" i="3" s="1"/>
  <c r="CU168" i="3"/>
  <c r="CT168" i="3"/>
  <c r="CS168" i="3"/>
  <c r="CY168" i="3" s="1"/>
  <c r="CR168" i="3"/>
  <c r="CX168" i="3" s="1"/>
  <c r="CU165" i="3"/>
  <c r="CT165" i="3"/>
  <c r="CS165" i="3"/>
  <c r="CY165" i="3" s="1"/>
  <c r="CR165" i="3"/>
  <c r="CX165" i="3" s="1"/>
  <c r="CU161" i="3"/>
  <c r="CT161" i="3"/>
  <c r="CS161" i="3"/>
  <c r="CY161" i="3" s="1"/>
  <c r="CR161" i="3"/>
  <c r="CX161" i="3" s="1"/>
  <c r="CU157" i="3"/>
  <c r="CT157" i="3"/>
  <c r="CS157" i="3"/>
  <c r="CY157" i="3" s="1"/>
  <c r="CR157" i="3"/>
  <c r="CX157" i="3" s="1"/>
  <c r="CU154" i="3"/>
  <c r="CT154" i="3"/>
  <c r="CS154" i="3"/>
  <c r="CY154" i="3" s="1"/>
  <c r="CR154" i="3"/>
  <c r="CX154" i="3" s="1"/>
  <c r="CU150" i="3"/>
  <c r="CT150" i="3"/>
  <c r="CS150" i="3"/>
  <c r="CY150" i="3" s="1"/>
  <c r="CR150" i="3"/>
  <c r="CX150" i="3" s="1"/>
  <c r="CU149" i="3"/>
  <c r="CT149" i="3"/>
  <c r="CS149" i="3"/>
  <c r="CY149" i="3" s="1"/>
  <c r="CR149" i="3"/>
  <c r="CX149" i="3" s="1"/>
  <c r="CU148" i="3"/>
  <c r="CT148" i="3"/>
  <c r="CS148" i="3"/>
  <c r="CY148" i="3" s="1"/>
  <c r="CR148" i="3"/>
  <c r="CX148" i="3" s="1"/>
  <c r="CU147" i="3"/>
  <c r="CT147" i="3"/>
  <c r="CS147" i="3"/>
  <c r="CY147" i="3" s="1"/>
  <c r="CR147" i="3"/>
  <c r="CX147" i="3" s="1"/>
  <c r="CU146" i="3"/>
  <c r="CT146" i="3"/>
  <c r="CS146" i="3"/>
  <c r="CY146" i="3" s="1"/>
  <c r="CR146" i="3"/>
  <c r="CX146" i="3" s="1"/>
  <c r="CU145" i="3"/>
  <c r="CT145" i="3"/>
  <c r="CS145" i="3"/>
  <c r="CY145" i="3" s="1"/>
  <c r="CR145" i="3"/>
  <c r="CX145" i="3" s="1"/>
  <c r="CU144" i="3"/>
  <c r="CT144" i="3"/>
  <c r="CS144" i="3"/>
  <c r="CY144" i="3" s="1"/>
  <c r="CR144" i="3"/>
  <c r="CX144" i="3" s="1"/>
  <c r="CU143" i="3"/>
  <c r="CT143" i="3"/>
  <c r="CS143" i="3"/>
  <c r="CY143" i="3" s="1"/>
  <c r="CR143" i="3"/>
  <c r="CX143" i="3" s="1"/>
  <c r="CU142" i="3"/>
  <c r="CT142" i="3"/>
  <c r="CS142" i="3"/>
  <c r="CY142" i="3" s="1"/>
  <c r="CR142" i="3"/>
  <c r="CX142" i="3" s="1"/>
  <c r="CU138" i="3"/>
  <c r="CT138" i="3"/>
  <c r="CS138" i="3"/>
  <c r="CY138" i="3" s="1"/>
  <c r="CR138" i="3"/>
  <c r="CX138" i="3" s="1"/>
  <c r="CU137" i="3"/>
  <c r="CT137" i="3"/>
  <c r="CS137" i="3"/>
  <c r="CY137" i="3" s="1"/>
  <c r="CR137" i="3"/>
  <c r="CX137" i="3" s="1"/>
  <c r="CU136" i="3"/>
  <c r="CT136" i="3"/>
  <c r="CS136" i="3"/>
  <c r="CY136" i="3" s="1"/>
  <c r="CR136" i="3"/>
  <c r="CX136" i="3" s="1"/>
  <c r="CU135" i="3"/>
  <c r="CT135" i="3"/>
  <c r="CS135" i="3"/>
  <c r="CY135" i="3" s="1"/>
  <c r="CR135" i="3"/>
  <c r="CX135" i="3" s="1"/>
  <c r="CU134" i="3"/>
  <c r="CT134" i="3"/>
  <c r="CS134" i="3"/>
  <c r="CY134" i="3" s="1"/>
  <c r="CR134" i="3"/>
  <c r="CX134" i="3" s="1"/>
  <c r="CU131" i="3"/>
  <c r="CT131" i="3"/>
  <c r="CS131" i="3"/>
  <c r="CY131" i="3" s="1"/>
  <c r="CR131" i="3"/>
  <c r="CX131" i="3" s="1"/>
  <c r="CU130" i="3"/>
  <c r="CT130" i="3"/>
  <c r="CS130" i="3"/>
  <c r="CY130" i="3" s="1"/>
  <c r="CR130" i="3"/>
  <c r="CX130" i="3" s="1"/>
  <c r="CU129" i="3"/>
  <c r="CT129" i="3"/>
  <c r="CS129" i="3"/>
  <c r="CY129" i="3" s="1"/>
  <c r="CR129" i="3"/>
  <c r="CX129" i="3" s="1"/>
  <c r="CU125" i="3"/>
  <c r="CT125" i="3"/>
  <c r="CS125" i="3"/>
  <c r="CY125" i="3" s="1"/>
  <c r="CR125" i="3"/>
  <c r="CX125" i="3" s="1"/>
  <c r="CU122" i="3"/>
  <c r="CT122" i="3"/>
  <c r="CS122" i="3"/>
  <c r="CY122" i="3" s="1"/>
  <c r="CR122" i="3"/>
  <c r="CX122" i="3" s="1"/>
  <c r="CU120" i="3"/>
  <c r="CT120" i="3"/>
  <c r="CS120" i="3"/>
  <c r="CY120" i="3" s="1"/>
  <c r="CR120" i="3"/>
  <c r="CX120" i="3" s="1"/>
  <c r="CU119" i="3"/>
  <c r="CT119" i="3"/>
  <c r="CS119" i="3"/>
  <c r="CY119" i="3" s="1"/>
  <c r="CR119" i="3"/>
  <c r="CX119" i="3" s="1"/>
  <c r="CU118" i="3"/>
  <c r="CT118" i="3"/>
  <c r="CS118" i="3"/>
  <c r="CY118" i="3" s="1"/>
  <c r="CR118" i="3"/>
  <c r="CX118" i="3" s="1"/>
  <c r="CU117" i="3"/>
  <c r="CT117" i="3"/>
  <c r="CS117" i="3"/>
  <c r="CY117" i="3" s="1"/>
  <c r="CR117" i="3"/>
  <c r="CX117" i="3" s="1"/>
  <c r="CU116" i="3"/>
  <c r="CT116" i="3"/>
  <c r="CS116" i="3"/>
  <c r="CY116" i="3" s="1"/>
  <c r="CR116" i="3"/>
  <c r="CX116" i="3" s="1"/>
  <c r="CU115" i="3"/>
  <c r="CT115" i="3"/>
  <c r="CS115" i="3"/>
  <c r="CY115" i="3" s="1"/>
  <c r="CR115" i="3"/>
  <c r="CX115" i="3" s="1"/>
  <c r="CU114" i="3"/>
  <c r="CT114" i="3"/>
  <c r="CS114" i="3"/>
  <c r="CY114" i="3" s="1"/>
  <c r="CR114" i="3"/>
  <c r="CX114" i="3" s="1"/>
  <c r="CU113" i="3"/>
  <c r="CT113" i="3"/>
  <c r="CS113" i="3"/>
  <c r="CY113" i="3" s="1"/>
  <c r="CR113" i="3"/>
  <c r="CX113" i="3" s="1"/>
  <c r="CU112" i="3"/>
  <c r="CT112" i="3"/>
  <c r="CS112" i="3"/>
  <c r="CY112" i="3" s="1"/>
  <c r="CR112" i="3"/>
  <c r="CX112" i="3" s="1"/>
  <c r="CU111" i="3"/>
  <c r="CT111" i="3"/>
  <c r="CS111" i="3"/>
  <c r="CY111" i="3" s="1"/>
  <c r="CR111" i="3"/>
  <c r="CX111" i="3" s="1"/>
  <c r="CU110" i="3"/>
  <c r="CT110" i="3"/>
  <c r="CS110" i="3"/>
  <c r="CY110" i="3" s="1"/>
  <c r="CR110" i="3"/>
  <c r="CX110" i="3" s="1"/>
  <c r="CU109" i="3"/>
  <c r="CT109" i="3"/>
  <c r="CS109" i="3"/>
  <c r="CY109" i="3" s="1"/>
  <c r="CR109" i="3"/>
  <c r="CX109" i="3" s="1"/>
  <c r="CU108" i="3"/>
  <c r="CT108" i="3"/>
  <c r="CS108" i="3"/>
  <c r="CY108" i="3" s="1"/>
  <c r="CR108" i="3"/>
  <c r="CX108" i="3" s="1"/>
  <c r="CU107" i="3"/>
  <c r="CT107" i="3"/>
  <c r="CS107" i="3"/>
  <c r="CY107" i="3" s="1"/>
  <c r="CR107" i="3"/>
  <c r="CX107" i="3" s="1"/>
  <c r="CU106" i="3"/>
  <c r="CT106" i="3"/>
  <c r="CS106" i="3"/>
  <c r="CY106" i="3" s="1"/>
  <c r="CR106" i="3"/>
  <c r="CX106" i="3" s="1"/>
  <c r="CU105" i="3"/>
  <c r="CT105" i="3"/>
  <c r="CS105" i="3"/>
  <c r="CY105" i="3" s="1"/>
  <c r="CR105" i="3"/>
  <c r="CX105" i="3" s="1"/>
  <c r="CU104" i="3"/>
  <c r="CT104" i="3"/>
  <c r="CS104" i="3"/>
  <c r="CY104" i="3" s="1"/>
  <c r="CR104" i="3"/>
  <c r="CX104" i="3" s="1"/>
  <c r="CU103" i="3"/>
  <c r="CT103" i="3"/>
  <c r="CS103" i="3"/>
  <c r="CY103" i="3" s="1"/>
  <c r="CR103" i="3"/>
  <c r="CX103" i="3" s="1"/>
  <c r="CU102" i="3"/>
  <c r="CT102" i="3"/>
  <c r="CS102" i="3"/>
  <c r="CY102" i="3" s="1"/>
  <c r="CR102" i="3"/>
  <c r="CX102" i="3" s="1"/>
  <c r="CU101" i="3"/>
  <c r="CT101" i="3"/>
  <c r="CS101" i="3"/>
  <c r="CY101" i="3" s="1"/>
  <c r="CR101" i="3"/>
  <c r="CX101" i="3" s="1"/>
  <c r="CU100" i="3"/>
  <c r="CT100" i="3"/>
  <c r="CS100" i="3"/>
  <c r="CY100" i="3" s="1"/>
  <c r="CR100" i="3"/>
  <c r="CX100" i="3" s="1"/>
  <c r="CU99" i="3"/>
  <c r="CT99" i="3"/>
  <c r="CS99" i="3"/>
  <c r="CY99" i="3" s="1"/>
  <c r="CR99" i="3"/>
  <c r="CX99" i="3" s="1"/>
  <c r="CU98" i="3"/>
  <c r="CT98" i="3"/>
  <c r="CS98" i="3"/>
  <c r="CY98" i="3" s="1"/>
  <c r="CR98" i="3"/>
  <c r="CX98" i="3" s="1"/>
  <c r="CU97" i="3"/>
  <c r="CT97" i="3"/>
  <c r="CS97" i="3"/>
  <c r="CY97" i="3" s="1"/>
  <c r="CR97" i="3"/>
  <c r="CX97" i="3" s="1"/>
  <c r="CU96" i="3"/>
  <c r="CT96" i="3"/>
  <c r="CS96" i="3"/>
  <c r="CY96" i="3" s="1"/>
  <c r="CR96" i="3"/>
  <c r="CX96" i="3" s="1"/>
  <c r="CU95" i="3"/>
  <c r="CT95" i="3"/>
  <c r="CS95" i="3"/>
  <c r="CR95" i="3"/>
  <c r="CU94" i="3"/>
  <c r="CT94" i="3"/>
  <c r="CS94" i="3"/>
  <c r="CY94" i="3" s="1"/>
  <c r="CR94" i="3"/>
  <c r="CX94" i="3" s="1"/>
  <c r="CU93" i="3"/>
  <c r="CT93" i="3"/>
  <c r="CS93" i="3"/>
  <c r="CY93" i="3" s="1"/>
  <c r="CR93" i="3"/>
  <c r="CX93" i="3" s="1"/>
  <c r="CU92" i="3"/>
  <c r="CT92" i="3"/>
  <c r="CS92" i="3"/>
  <c r="CY92" i="3" s="1"/>
  <c r="CR92" i="3"/>
  <c r="CX92" i="3" s="1"/>
  <c r="CU91" i="3"/>
  <c r="CT91" i="3"/>
  <c r="CS91" i="3"/>
  <c r="CY91" i="3" s="1"/>
  <c r="CR91" i="3"/>
  <c r="CX91" i="3" s="1"/>
  <c r="CU90" i="3"/>
  <c r="CT90" i="3"/>
  <c r="CS90" i="3"/>
  <c r="CY90" i="3" s="1"/>
  <c r="CR90" i="3"/>
  <c r="CX90" i="3" s="1"/>
  <c r="CU89" i="3"/>
  <c r="CT89" i="3"/>
  <c r="CS89" i="3"/>
  <c r="CY89" i="3" s="1"/>
  <c r="CR89" i="3"/>
  <c r="CX89" i="3" s="1"/>
  <c r="CU88" i="3"/>
  <c r="CT88" i="3"/>
  <c r="CS88" i="3"/>
  <c r="CY88" i="3" s="1"/>
  <c r="CR88" i="3"/>
  <c r="CX88" i="3" s="1"/>
  <c r="CU87" i="3"/>
  <c r="CT87" i="3"/>
  <c r="CS87" i="3"/>
  <c r="CY87" i="3" s="1"/>
  <c r="CR87" i="3"/>
  <c r="CX87" i="3" s="1"/>
  <c r="CU86" i="3"/>
  <c r="CT86" i="3"/>
  <c r="CS86" i="3"/>
  <c r="CY86" i="3" s="1"/>
  <c r="CR86" i="3"/>
  <c r="CX86" i="3" s="1"/>
  <c r="CU85" i="3"/>
  <c r="CT85" i="3"/>
  <c r="CS85" i="3"/>
  <c r="CY85" i="3" s="1"/>
  <c r="CR85" i="3"/>
  <c r="CX85" i="3" s="1"/>
  <c r="CU84" i="3"/>
  <c r="CT84" i="3"/>
  <c r="CS84" i="3"/>
  <c r="CY84" i="3" s="1"/>
  <c r="CR84" i="3"/>
  <c r="CX84" i="3" s="1"/>
  <c r="CU83" i="3"/>
  <c r="CT83" i="3"/>
  <c r="CS83" i="3"/>
  <c r="CY83" i="3" s="1"/>
  <c r="CR83" i="3"/>
  <c r="CX83" i="3" s="1"/>
  <c r="CU76" i="3"/>
  <c r="CT76" i="3"/>
  <c r="CS76" i="3"/>
  <c r="CY76" i="3" s="1"/>
  <c r="CR76" i="3"/>
  <c r="CX76" i="3" s="1"/>
  <c r="CU72" i="3"/>
  <c r="CT72" i="3"/>
  <c r="CS72" i="3"/>
  <c r="CY72" i="3" s="1"/>
  <c r="CR72" i="3"/>
  <c r="CX72" i="3" s="1"/>
  <c r="CU69" i="3"/>
  <c r="CT69" i="3"/>
  <c r="CS69" i="3"/>
  <c r="CY69" i="3" s="1"/>
  <c r="CR69" i="3"/>
  <c r="CX69" i="3" s="1"/>
  <c r="CU66" i="3"/>
  <c r="CT66" i="3"/>
  <c r="CS66" i="3"/>
  <c r="CY66" i="3" s="1"/>
  <c r="CR66" i="3"/>
  <c r="CX66" i="3" s="1"/>
  <c r="CU65" i="3"/>
  <c r="CT65" i="3"/>
  <c r="CS65" i="3"/>
  <c r="CY65" i="3" s="1"/>
  <c r="CR65" i="3"/>
  <c r="CX65" i="3" s="1"/>
  <c r="CU64" i="3"/>
  <c r="CT64" i="3"/>
  <c r="CS64" i="3"/>
  <c r="CY64" i="3" s="1"/>
  <c r="CR64" i="3"/>
  <c r="CX64" i="3" s="1"/>
  <c r="CU63" i="3"/>
  <c r="CT63" i="3"/>
  <c r="CS63" i="3"/>
  <c r="CY63" i="3" s="1"/>
  <c r="CR63" i="3"/>
  <c r="CX63" i="3" s="1"/>
  <c r="CU62" i="3"/>
  <c r="CT62" i="3"/>
  <c r="CS62" i="3"/>
  <c r="CY62" i="3" s="1"/>
  <c r="CR62" i="3"/>
  <c r="CX62" i="3" s="1"/>
  <c r="CU61" i="3"/>
  <c r="CT61" i="3"/>
  <c r="CS61" i="3"/>
  <c r="CY61" i="3" s="1"/>
  <c r="CR61" i="3"/>
  <c r="CX61" i="3" s="1"/>
  <c r="CU60" i="3"/>
  <c r="CT60" i="3"/>
  <c r="CS60" i="3"/>
  <c r="CY60" i="3" s="1"/>
  <c r="CR60" i="3"/>
  <c r="CX60" i="3" s="1"/>
  <c r="CU59" i="3"/>
  <c r="CT59" i="3"/>
  <c r="CS59" i="3"/>
  <c r="CY59" i="3" s="1"/>
  <c r="CR59" i="3"/>
  <c r="CX59" i="3" s="1"/>
  <c r="CU58" i="3"/>
  <c r="CT58" i="3"/>
  <c r="CS58" i="3"/>
  <c r="CY58" i="3" s="1"/>
  <c r="CR58" i="3"/>
  <c r="CX58" i="3" s="1"/>
  <c r="CU57" i="3"/>
  <c r="CT57" i="3"/>
  <c r="CS57" i="3"/>
  <c r="CY57" i="3" s="1"/>
  <c r="CR57" i="3"/>
  <c r="CX57" i="3" s="1"/>
  <c r="CU56" i="3"/>
  <c r="CT56" i="3"/>
  <c r="CS56" i="3"/>
  <c r="CY56" i="3" s="1"/>
  <c r="CR56" i="3"/>
  <c r="CX56" i="3" s="1"/>
  <c r="CU55" i="3"/>
  <c r="CT55" i="3"/>
  <c r="CS55" i="3"/>
  <c r="CY55" i="3" s="1"/>
  <c r="CR55" i="3"/>
  <c r="CX55" i="3" s="1"/>
  <c r="CU51" i="3"/>
  <c r="CT51" i="3"/>
  <c r="CS51" i="3"/>
  <c r="CY51" i="3" s="1"/>
  <c r="CR51" i="3"/>
  <c r="CX51" i="3" s="1"/>
  <c r="CU50" i="3"/>
  <c r="CT50" i="3"/>
  <c r="CS50" i="3"/>
  <c r="CY50" i="3" s="1"/>
  <c r="CR50" i="3"/>
  <c r="CX50" i="3" s="1"/>
  <c r="CU49" i="3"/>
  <c r="CT49" i="3"/>
  <c r="CS49" i="3"/>
  <c r="CY49" i="3" s="1"/>
  <c r="CR49" i="3"/>
  <c r="CX49" i="3" s="1"/>
  <c r="CU48" i="3"/>
  <c r="CT48" i="3"/>
  <c r="CS48" i="3"/>
  <c r="CY48" i="3" s="1"/>
  <c r="CR48" i="3"/>
  <c r="CX48" i="3" s="1"/>
  <c r="CU38" i="3"/>
  <c r="CT38" i="3"/>
  <c r="CS38" i="3"/>
  <c r="CY38" i="3" s="1"/>
  <c r="CR38" i="3"/>
  <c r="CX38" i="3" s="1"/>
  <c r="CU37" i="3"/>
  <c r="CT37" i="3"/>
  <c r="CS37" i="3"/>
  <c r="CY37" i="3" s="1"/>
  <c r="CR37" i="3"/>
  <c r="CX37" i="3" s="1"/>
  <c r="CU36" i="3"/>
  <c r="CT36" i="3"/>
  <c r="CS36" i="3"/>
  <c r="CY36" i="3" s="1"/>
  <c r="CR36" i="3"/>
  <c r="CX36" i="3" s="1"/>
  <c r="CU32" i="3"/>
  <c r="CT32" i="3"/>
  <c r="CS32" i="3"/>
  <c r="CY32" i="3" s="1"/>
  <c r="CR32" i="3"/>
  <c r="CX32" i="3" s="1"/>
  <c r="CU28" i="3"/>
  <c r="CT28" i="3"/>
  <c r="CS28" i="3"/>
  <c r="CY28" i="3" s="1"/>
  <c r="CR28" i="3"/>
  <c r="CX28" i="3" s="1"/>
  <c r="CU25" i="3"/>
  <c r="CT25" i="3"/>
  <c r="CS25" i="3"/>
  <c r="CY25" i="3" s="1"/>
  <c r="CR25" i="3"/>
  <c r="CX25" i="3" s="1"/>
  <c r="CU24" i="3"/>
  <c r="CT24" i="3"/>
  <c r="CS24" i="3"/>
  <c r="CY24" i="3" s="1"/>
  <c r="CR24" i="3"/>
  <c r="CX24" i="3" s="1"/>
  <c r="CU20" i="3"/>
  <c r="CT20" i="3"/>
  <c r="CS20" i="3"/>
  <c r="CY20" i="3" s="1"/>
  <c r="CR20" i="3"/>
  <c r="CX20" i="3" s="1"/>
  <c r="CU17" i="3"/>
  <c r="CT17" i="3"/>
  <c r="CS17" i="3"/>
  <c r="CY17" i="3" s="1"/>
  <c r="CR17" i="3"/>
  <c r="CX17" i="3" s="1"/>
  <c r="CU16" i="3"/>
  <c r="CT16" i="3"/>
  <c r="CS16" i="3"/>
  <c r="CY16" i="3" s="1"/>
  <c r="CR16" i="3"/>
  <c r="CX16" i="3" s="1"/>
  <c r="CU15" i="3"/>
  <c r="CT15" i="3"/>
  <c r="CS15" i="3"/>
  <c r="CY15" i="3" s="1"/>
  <c r="CR15" i="3"/>
  <c r="CX15" i="3" s="1"/>
  <c r="CU14" i="3"/>
  <c r="CT14" i="3"/>
  <c r="CS14" i="3"/>
  <c r="CY14" i="3" s="1"/>
  <c r="CR14" i="3"/>
  <c r="CX14" i="3" s="1"/>
  <c r="CU13" i="3"/>
  <c r="CT13" i="3"/>
  <c r="CS13" i="3"/>
  <c r="CY13" i="3" s="1"/>
  <c r="CR13" i="3"/>
  <c r="CX13" i="3" s="1"/>
  <c r="CU12" i="3"/>
  <c r="CT12" i="3"/>
  <c r="CS12" i="3"/>
  <c r="CY12" i="3" s="1"/>
  <c r="CR12" i="3"/>
  <c r="CX12" i="3" s="1"/>
  <c r="CI238" i="3"/>
  <c r="CH238" i="3"/>
  <c r="CG238" i="3"/>
  <c r="CM238" i="3" s="1"/>
  <c r="CF238" i="3"/>
  <c r="CL238" i="3" s="1"/>
  <c r="CI234" i="3"/>
  <c r="CH234" i="3"/>
  <c r="CG234" i="3"/>
  <c r="CM234" i="3" s="1"/>
  <c r="CF234" i="3"/>
  <c r="CL234" i="3" s="1"/>
  <c r="CI233" i="3"/>
  <c r="CH233" i="3"/>
  <c r="CG233" i="3"/>
  <c r="CM233" i="3" s="1"/>
  <c r="CF233" i="3"/>
  <c r="CL233" i="3" s="1"/>
  <c r="CI232" i="3"/>
  <c r="CH232" i="3"/>
  <c r="CG232" i="3"/>
  <c r="CM232" i="3" s="1"/>
  <c r="CF232" i="3"/>
  <c r="CL232" i="3" s="1"/>
  <c r="CI231" i="3"/>
  <c r="CH231" i="3"/>
  <c r="CG231" i="3"/>
  <c r="CM231" i="3" s="1"/>
  <c r="CF231" i="3"/>
  <c r="CL231" i="3" s="1"/>
  <c r="CI230" i="3"/>
  <c r="CH230" i="3"/>
  <c r="CG230" i="3"/>
  <c r="CM230" i="3" s="1"/>
  <c r="CF230" i="3"/>
  <c r="CL230" i="3" s="1"/>
  <c r="CI229" i="3"/>
  <c r="CH229" i="3"/>
  <c r="CG229" i="3"/>
  <c r="CM229" i="3" s="1"/>
  <c r="CF229" i="3"/>
  <c r="CL229" i="3" s="1"/>
  <c r="CI228" i="3"/>
  <c r="CH228" i="3"/>
  <c r="CG228" i="3"/>
  <c r="CM228" i="3" s="1"/>
  <c r="CF228" i="3"/>
  <c r="CL228" i="3" s="1"/>
  <c r="CI224" i="3"/>
  <c r="CH224" i="3"/>
  <c r="CG224" i="3"/>
  <c r="CM224" i="3" s="1"/>
  <c r="CF224" i="3"/>
  <c r="CL224" i="3" s="1"/>
  <c r="CI221" i="3"/>
  <c r="CH221" i="3"/>
  <c r="CG221" i="3"/>
  <c r="CM221" i="3" s="1"/>
  <c r="CF221" i="3"/>
  <c r="CL221" i="3" s="1"/>
  <c r="CI220" i="3"/>
  <c r="CH220" i="3"/>
  <c r="CG220" i="3"/>
  <c r="CM220" i="3" s="1"/>
  <c r="CF220" i="3"/>
  <c r="CL220" i="3" s="1"/>
  <c r="CI219" i="3"/>
  <c r="CH219" i="3"/>
  <c r="CG219" i="3"/>
  <c r="CM219" i="3" s="1"/>
  <c r="CF219" i="3"/>
  <c r="CL219" i="3" s="1"/>
  <c r="CI217" i="3"/>
  <c r="CH217" i="3"/>
  <c r="CG217" i="3"/>
  <c r="CM217" i="3" s="1"/>
  <c r="CF217" i="3"/>
  <c r="CL217" i="3" s="1"/>
  <c r="CI216" i="3"/>
  <c r="CH216" i="3"/>
  <c r="CG216" i="3"/>
  <c r="CM216" i="3" s="1"/>
  <c r="CF216" i="3"/>
  <c r="CL216" i="3" s="1"/>
  <c r="CI215" i="3"/>
  <c r="CH215" i="3"/>
  <c r="CG215" i="3"/>
  <c r="CM215" i="3" s="1"/>
  <c r="CF215" i="3"/>
  <c r="CL215" i="3" s="1"/>
  <c r="CI214" i="3"/>
  <c r="CH214" i="3"/>
  <c r="CG214" i="3"/>
  <c r="CM214" i="3" s="1"/>
  <c r="CF214" i="3"/>
  <c r="CL214" i="3" s="1"/>
  <c r="CI213" i="3"/>
  <c r="CH213" i="3"/>
  <c r="CG213" i="3"/>
  <c r="CM213" i="3" s="1"/>
  <c r="CF213" i="3"/>
  <c r="CL213" i="3" s="1"/>
  <c r="CI212" i="3"/>
  <c r="CH212" i="3"/>
  <c r="CG212" i="3"/>
  <c r="CM212" i="3" s="1"/>
  <c r="CF212" i="3"/>
  <c r="CL212" i="3" s="1"/>
  <c r="CI211" i="3"/>
  <c r="CH211" i="3"/>
  <c r="CG211" i="3"/>
  <c r="CM211" i="3" s="1"/>
  <c r="CF211" i="3"/>
  <c r="CL211" i="3" s="1"/>
  <c r="CI206" i="3"/>
  <c r="CH206" i="3"/>
  <c r="CG206" i="3"/>
  <c r="CM206" i="3" s="1"/>
  <c r="CF206" i="3"/>
  <c r="CL206" i="3" s="1"/>
  <c r="CI203" i="3"/>
  <c r="CH203" i="3"/>
  <c r="CG203" i="3"/>
  <c r="CM203" i="3" s="1"/>
  <c r="CF203" i="3"/>
  <c r="CL203" i="3" s="1"/>
  <c r="CI202" i="3"/>
  <c r="CH202" i="3"/>
  <c r="CG202" i="3"/>
  <c r="CM202" i="3" s="1"/>
  <c r="CF202" i="3"/>
  <c r="CL202" i="3" s="1"/>
  <c r="CI199" i="3"/>
  <c r="CH199" i="3"/>
  <c r="CG199" i="3"/>
  <c r="CM199" i="3" s="1"/>
  <c r="CF199" i="3"/>
  <c r="CL199" i="3" s="1"/>
  <c r="CI196" i="3"/>
  <c r="CH196" i="3"/>
  <c r="CG196" i="3"/>
  <c r="CM196" i="3" s="1"/>
  <c r="CF196" i="3"/>
  <c r="CL196" i="3" s="1"/>
  <c r="CI195" i="3"/>
  <c r="CH195" i="3"/>
  <c r="CG195" i="3"/>
  <c r="CM195" i="3" s="1"/>
  <c r="CF195" i="3"/>
  <c r="CL195" i="3" s="1"/>
  <c r="CI194" i="3"/>
  <c r="CH194" i="3"/>
  <c r="CG194" i="3"/>
  <c r="CM194" i="3" s="1"/>
  <c r="CF194" i="3"/>
  <c r="CL194" i="3" s="1"/>
  <c r="CI193" i="3"/>
  <c r="CH193" i="3"/>
  <c r="CG193" i="3"/>
  <c r="CM193" i="3" s="1"/>
  <c r="CF193" i="3"/>
  <c r="CL193" i="3" s="1"/>
  <c r="CI192" i="3"/>
  <c r="CH192" i="3"/>
  <c r="CG192" i="3"/>
  <c r="CM192" i="3" s="1"/>
  <c r="CF192" i="3"/>
  <c r="CL192" i="3" s="1"/>
  <c r="CI191" i="3"/>
  <c r="CH191" i="3"/>
  <c r="CG191" i="3"/>
  <c r="CM191" i="3" s="1"/>
  <c r="CF191" i="3"/>
  <c r="CL191" i="3" s="1"/>
  <c r="CI190" i="3"/>
  <c r="CH190" i="3"/>
  <c r="CG190" i="3"/>
  <c r="CM190" i="3" s="1"/>
  <c r="CF190" i="3"/>
  <c r="CL190" i="3" s="1"/>
  <c r="CI188" i="3"/>
  <c r="CH188" i="3"/>
  <c r="CG188" i="3"/>
  <c r="CM188" i="3" s="1"/>
  <c r="CF188" i="3"/>
  <c r="CL188" i="3" s="1"/>
  <c r="CI184" i="3"/>
  <c r="CH184" i="3"/>
  <c r="CG184" i="3"/>
  <c r="CM184" i="3" s="1"/>
  <c r="CF184" i="3"/>
  <c r="CL184" i="3" s="1"/>
  <c r="CI181" i="3"/>
  <c r="CH181" i="3"/>
  <c r="CG181" i="3"/>
  <c r="CM181" i="3" s="1"/>
  <c r="CF181" i="3"/>
  <c r="CL181" i="3" s="1"/>
  <c r="CI177" i="3"/>
  <c r="CH177" i="3"/>
  <c r="CG177" i="3"/>
  <c r="CM177" i="3" s="1"/>
  <c r="CF177" i="3"/>
  <c r="CL177" i="3" s="1"/>
  <c r="CI171" i="3"/>
  <c r="CH171" i="3"/>
  <c r="CG171" i="3"/>
  <c r="CM171" i="3" s="1"/>
  <c r="CF171" i="3"/>
  <c r="CL171" i="3" s="1"/>
  <c r="CI168" i="3"/>
  <c r="CH168" i="3"/>
  <c r="CG168" i="3"/>
  <c r="CM168" i="3" s="1"/>
  <c r="CF168" i="3"/>
  <c r="CL168" i="3" s="1"/>
  <c r="CI165" i="3"/>
  <c r="CH165" i="3"/>
  <c r="CG165" i="3"/>
  <c r="CM165" i="3" s="1"/>
  <c r="CF165" i="3"/>
  <c r="CL165" i="3" s="1"/>
  <c r="CI161" i="3"/>
  <c r="CH161" i="3"/>
  <c r="CG161" i="3"/>
  <c r="CM161" i="3" s="1"/>
  <c r="CF161" i="3"/>
  <c r="CL161" i="3" s="1"/>
  <c r="CI157" i="3"/>
  <c r="CH157" i="3"/>
  <c r="CG157" i="3"/>
  <c r="CM157" i="3" s="1"/>
  <c r="CF157" i="3"/>
  <c r="CL157" i="3" s="1"/>
  <c r="CI154" i="3"/>
  <c r="CH154" i="3"/>
  <c r="CG154" i="3"/>
  <c r="CM154" i="3" s="1"/>
  <c r="CF154" i="3"/>
  <c r="CL154" i="3" s="1"/>
  <c r="CI150" i="3"/>
  <c r="CH150" i="3"/>
  <c r="CG150" i="3"/>
  <c r="CM150" i="3" s="1"/>
  <c r="CF150" i="3"/>
  <c r="CL150" i="3" s="1"/>
  <c r="CI149" i="3"/>
  <c r="CH149" i="3"/>
  <c r="CG149" i="3"/>
  <c r="CM149" i="3" s="1"/>
  <c r="CF149" i="3"/>
  <c r="CL149" i="3" s="1"/>
  <c r="CI148" i="3"/>
  <c r="CH148" i="3"/>
  <c r="CG148" i="3"/>
  <c r="CM148" i="3" s="1"/>
  <c r="CF148" i="3"/>
  <c r="CL148" i="3" s="1"/>
  <c r="CI147" i="3"/>
  <c r="CH147" i="3"/>
  <c r="CG147" i="3"/>
  <c r="CM147" i="3" s="1"/>
  <c r="CF147" i="3"/>
  <c r="CL147" i="3" s="1"/>
  <c r="CI146" i="3"/>
  <c r="CH146" i="3"/>
  <c r="CG146" i="3"/>
  <c r="CM146" i="3" s="1"/>
  <c r="CF146" i="3"/>
  <c r="CL146" i="3" s="1"/>
  <c r="CI145" i="3"/>
  <c r="CH145" i="3"/>
  <c r="CG145" i="3"/>
  <c r="CM145" i="3" s="1"/>
  <c r="CF145" i="3"/>
  <c r="CL145" i="3" s="1"/>
  <c r="CI144" i="3"/>
  <c r="CH144" i="3"/>
  <c r="CG144" i="3"/>
  <c r="CM144" i="3" s="1"/>
  <c r="CF144" i="3"/>
  <c r="CL144" i="3" s="1"/>
  <c r="CI143" i="3"/>
  <c r="CH143" i="3"/>
  <c r="CG143" i="3"/>
  <c r="CM143" i="3" s="1"/>
  <c r="CF143" i="3"/>
  <c r="CL143" i="3" s="1"/>
  <c r="CI142" i="3"/>
  <c r="CH142" i="3"/>
  <c r="CG142" i="3"/>
  <c r="CM142" i="3" s="1"/>
  <c r="CF142" i="3"/>
  <c r="CL142" i="3" s="1"/>
  <c r="CI138" i="3"/>
  <c r="CH138" i="3"/>
  <c r="CG138" i="3"/>
  <c r="CM138" i="3" s="1"/>
  <c r="CF138" i="3"/>
  <c r="CL138" i="3" s="1"/>
  <c r="CI137" i="3"/>
  <c r="CH137" i="3"/>
  <c r="CG137" i="3"/>
  <c r="CM137" i="3" s="1"/>
  <c r="CF137" i="3"/>
  <c r="CL137" i="3" s="1"/>
  <c r="CI136" i="3"/>
  <c r="CH136" i="3"/>
  <c r="CG136" i="3"/>
  <c r="CM136" i="3" s="1"/>
  <c r="CF136" i="3"/>
  <c r="CL136" i="3" s="1"/>
  <c r="CI135" i="3"/>
  <c r="CH135" i="3"/>
  <c r="CG135" i="3"/>
  <c r="CM135" i="3" s="1"/>
  <c r="CF135" i="3"/>
  <c r="CL135" i="3" s="1"/>
  <c r="CI134" i="3"/>
  <c r="CH134" i="3"/>
  <c r="CG134" i="3"/>
  <c r="CM134" i="3" s="1"/>
  <c r="CF134" i="3"/>
  <c r="CL134" i="3" s="1"/>
  <c r="CI131" i="3"/>
  <c r="CH131" i="3"/>
  <c r="CG131" i="3"/>
  <c r="CM131" i="3" s="1"/>
  <c r="CF131" i="3"/>
  <c r="CL131" i="3" s="1"/>
  <c r="CI130" i="3"/>
  <c r="CH130" i="3"/>
  <c r="CG130" i="3"/>
  <c r="CM130" i="3" s="1"/>
  <c r="CF130" i="3"/>
  <c r="CL130" i="3" s="1"/>
  <c r="CI129" i="3"/>
  <c r="CH129" i="3"/>
  <c r="CG129" i="3"/>
  <c r="CM129" i="3" s="1"/>
  <c r="CF129" i="3"/>
  <c r="CL129" i="3" s="1"/>
  <c r="CI125" i="3"/>
  <c r="CH125" i="3"/>
  <c r="CG125" i="3"/>
  <c r="CM125" i="3" s="1"/>
  <c r="CF125" i="3"/>
  <c r="CL125" i="3" s="1"/>
  <c r="CI122" i="3"/>
  <c r="CH122" i="3"/>
  <c r="CG122" i="3"/>
  <c r="CM122" i="3" s="1"/>
  <c r="CF122" i="3"/>
  <c r="CL122" i="3" s="1"/>
  <c r="CI120" i="3"/>
  <c r="CH120" i="3"/>
  <c r="CG120" i="3"/>
  <c r="CM120" i="3" s="1"/>
  <c r="CF120" i="3"/>
  <c r="CL120" i="3" s="1"/>
  <c r="CI119" i="3"/>
  <c r="CH119" i="3"/>
  <c r="CG119" i="3"/>
  <c r="CM119" i="3" s="1"/>
  <c r="CF119" i="3"/>
  <c r="CL119" i="3" s="1"/>
  <c r="CI118" i="3"/>
  <c r="CH118" i="3"/>
  <c r="CG118" i="3"/>
  <c r="CM118" i="3" s="1"/>
  <c r="CF118" i="3"/>
  <c r="CL118" i="3" s="1"/>
  <c r="CI117" i="3"/>
  <c r="CH117" i="3"/>
  <c r="CG117" i="3"/>
  <c r="CM117" i="3" s="1"/>
  <c r="CF117" i="3"/>
  <c r="CL117" i="3" s="1"/>
  <c r="CI116" i="3"/>
  <c r="CH116" i="3"/>
  <c r="CG116" i="3"/>
  <c r="CM116" i="3" s="1"/>
  <c r="CF116" i="3"/>
  <c r="CL116" i="3" s="1"/>
  <c r="CI115" i="3"/>
  <c r="CH115" i="3"/>
  <c r="CG115" i="3"/>
  <c r="CM115" i="3" s="1"/>
  <c r="CF115" i="3"/>
  <c r="CL115" i="3" s="1"/>
  <c r="CI114" i="3"/>
  <c r="CH114" i="3"/>
  <c r="CG114" i="3"/>
  <c r="CM114" i="3" s="1"/>
  <c r="CF114" i="3"/>
  <c r="CL114" i="3" s="1"/>
  <c r="CI113" i="3"/>
  <c r="CH113" i="3"/>
  <c r="CG113" i="3"/>
  <c r="CM113" i="3" s="1"/>
  <c r="CF113" i="3"/>
  <c r="CL113" i="3" s="1"/>
  <c r="CI112" i="3"/>
  <c r="CH112" i="3"/>
  <c r="CG112" i="3"/>
  <c r="CM112" i="3" s="1"/>
  <c r="CF112" i="3"/>
  <c r="CL112" i="3" s="1"/>
  <c r="CI111" i="3"/>
  <c r="CH111" i="3"/>
  <c r="CG111" i="3"/>
  <c r="CM111" i="3" s="1"/>
  <c r="CF111" i="3"/>
  <c r="CL111" i="3" s="1"/>
  <c r="CI110" i="3"/>
  <c r="CH110" i="3"/>
  <c r="CG110" i="3"/>
  <c r="CM110" i="3" s="1"/>
  <c r="CF110" i="3"/>
  <c r="CL110" i="3" s="1"/>
  <c r="CI109" i="3"/>
  <c r="CH109" i="3"/>
  <c r="CG109" i="3"/>
  <c r="CM109" i="3" s="1"/>
  <c r="CF109" i="3"/>
  <c r="CL109" i="3" s="1"/>
  <c r="CI108" i="3"/>
  <c r="CH108" i="3"/>
  <c r="CG108" i="3"/>
  <c r="CM108" i="3" s="1"/>
  <c r="CF108" i="3"/>
  <c r="CL108" i="3" s="1"/>
  <c r="CI107" i="3"/>
  <c r="CH107" i="3"/>
  <c r="CG107" i="3"/>
  <c r="CM107" i="3" s="1"/>
  <c r="CF107" i="3"/>
  <c r="CL107" i="3" s="1"/>
  <c r="CI106" i="3"/>
  <c r="CH106" i="3"/>
  <c r="CG106" i="3"/>
  <c r="CM106" i="3" s="1"/>
  <c r="CF106" i="3"/>
  <c r="CL106" i="3" s="1"/>
  <c r="CI105" i="3"/>
  <c r="CH105" i="3"/>
  <c r="CG105" i="3"/>
  <c r="CM105" i="3" s="1"/>
  <c r="CF105" i="3"/>
  <c r="CL105" i="3" s="1"/>
  <c r="CI104" i="3"/>
  <c r="CH104" i="3"/>
  <c r="CG104" i="3"/>
  <c r="CM104" i="3" s="1"/>
  <c r="CF104" i="3"/>
  <c r="CL104" i="3" s="1"/>
  <c r="CI103" i="3"/>
  <c r="CH103" i="3"/>
  <c r="CG103" i="3"/>
  <c r="CM103" i="3" s="1"/>
  <c r="CF103" i="3"/>
  <c r="CL103" i="3" s="1"/>
  <c r="CI102" i="3"/>
  <c r="CH102" i="3"/>
  <c r="CG102" i="3"/>
  <c r="CM102" i="3" s="1"/>
  <c r="CF102" i="3"/>
  <c r="CL102" i="3" s="1"/>
  <c r="CI101" i="3"/>
  <c r="CH101" i="3"/>
  <c r="CG101" i="3"/>
  <c r="CM101" i="3" s="1"/>
  <c r="CF101" i="3"/>
  <c r="CL101" i="3" s="1"/>
  <c r="CI100" i="3"/>
  <c r="CH100" i="3"/>
  <c r="CG100" i="3"/>
  <c r="CM100" i="3" s="1"/>
  <c r="CF100" i="3"/>
  <c r="CL100" i="3" s="1"/>
  <c r="CI99" i="3"/>
  <c r="CH99" i="3"/>
  <c r="CG99" i="3"/>
  <c r="CM99" i="3" s="1"/>
  <c r="CF99" i="3"/>
  <c r="CL99" i="3" s="1"/>
  <c r="CI98" i="3"/>
  <c r="CH98" i="3"/>
  <c r="CG98" i="3"/>
  <c r="CM98" i="3" s="1"/>
  <c r="CF98" i="3"/>
  <c r="CL98" i="3" s="1"/>
  <c r="CI97" i="3"/>
  <c r="CH97" i="3"/>
  <c r="CG97" i="3"/>
  <c r="CM97" i="3" s="1"/>
  <c r="CF97" i="3"/>
  <c r="CL97" i="3" s="1"/>
  <c r="CI96" i="3"/>
  <c r="CH96" i="3"/>
  <c r="CG96" i="3"/>
  <c r="CM96" i="3" s="1"/>
  <c r="CF96" i="3"/>
  <c r="CL96" i="3" s="1"/>
  <c r="CI95" i="3"/>
  <c r="CH95" i="3"/>
  <c r="CG95" i="3"/>
  <c r="CF95" i="3"/>
  <c r="CL95" i="3" s="1"/>
  <c r="CI94" i="3"/>
  <c r="CH94" i="3"/>
  <c r="CG94" i="3"/>
  <c r="CK94" i="3" s="1"/>
  <c r="CF94" i="3"/>
  <c r="CL94" i="3" s="1"/>
  <c r="CI93" i="3"/>
  <c r="CH93" i="3"/>
  <c r="CG93" i="3"/>
  <c r="CK93" i="3" s="1"/>
  <c r="CF93" i="3"/>
  <c r="CL93" i="3" s="1"/>
  <c r="CI92" i="3"/>
  <c r="CH92" i="3"/>
  <c r="CG92" i="3"/>
  <c r="CK92" i="3" s="1"/>
  <c r="CF92" i="3"/>
  <c r="CL92" i="3" s="1"/>
  <c r="CI91" i="3"/>
  <c r="CH91" i="3"/>
  <c r="CG91" i="3"/>
  <c r="CK91" i="3" s="1"/>
  <c r="CF91" i="3"/>
  <c r="CL91" i="3" s="1"/>
  <c r="CI90" i="3"/>
  <c r="CH90" i="3"/>
  <c r="CG90" i="3"/>
  <c r="CK90" i="3" s="1"/>
  <c r="CF90" i="3"/>
  <c r="CL90" i="3" s="1"/>
  <c r="CI89" i="3"/>
  <c r="CH89" i="3"/>
  <c r="CG89" i="3"/>
  <c r="CK89" i="3" s="1"/>
  <c r="CF89" i="3"/>
  <c r="CL89" i="3" s="1"/>
  <c r="CI88" i="3"/>
  <c r="CH88" i="3"/>
  <c r="CG88" i="3"/>
  <c r="CK88" i="3" s="1"/>
  <c r="CF88" i="3"/>
  <c r="CL88" i="3" s="1"/>
  <c r="CI87" i="3"/>
  <c r="CH87" i="3"/>
  <c r="CG87" i="3"/>
  <c r="CK87" i="3" s="1"/>
  <c r="CF87" i="3"/>
  <c r="CL87" i="3" s="1"/>
  <c r="CI86" i="3"/>
  <c r="CH86" i="3"/>
  <c r="CG86" i="3"/>
  <c r="CK86" i="3" s="1"/>
  <c r="CF86" i="3"/>
  <c r="CL86" i="3" s="1"/>
  <c r="CI85" i="3"/>
  <c r="CH85" i="3"/>
  <c r="CG85" i="3"/>
  <c r="CK85" i="3" s="1"/>
  <c r="CF85" i="3"/>
  <c r="CL85" i="3" s="1"/>
  <c r="CI84" i="3"/>
  <c r="CH84" i="3"/>
  <c r="CG84" i="3"/>
  <c r="CK84" i="3" s="1"/>
  <c r="CF84" i="3"/>
  <c r="CL84" i="3" s="1"/>
  <c r="CI83" i="3"/>
  <c r="CH83" i="3"/>
  <c r="CG83" i="3"/>
  <c r="CK83" i="3" s="1"/>
  <c r="CF83" i="3"/>
  <c r="CL83" i="3" s="1"/>
  <c r="CI76" i="3"/>
  <c r="CH76" i="3"/>
  <c r="CG76" i="3"/>
  <c r="CK76" i="3" s="1"/>
  <c r="CF76" i="3"/>
  <c r="CL76" i="3" s="1"/>
  <c r="CI72" i="3"/>
  <c r="CH72" i="3"/>
  <c r="CG72" i="3"/>
  <c r="CK72" i="3" s="1"/>
  <c r="CF72" i="3"/>
  <c r="CL72" i="3" s="1"/>
  <c r="CI69" i="3"/>
  <c r="CH69" i="3"/>
  <c r="CG69" i="3"/>
  <c r="CK69" i="3" s="1"/>
  <c r="CF69" i="3"/>
  <c r="CL69" i="3" s="1"/>
  <c r="CI66" i="3"/>
  <c r="CH66" i="3"/>
  <c r="CG66" i="3"/>
  <c r="CK66" i="3" s="1"/>
  <c r="CF66" i="3"/>
  <c r="CL66" i="3" s="1"/>
  <c r="CI65" i="3"/>
  <c r="CH65" i="3"/>
  <c r="CG65" i="3"/>
  <c r="CK65" i="3" s="1"/>
  <c r="CF65" i="3"/>
  <c r="CL65" i="3" s="1"/>
  <c r="CI64" i="3"/>
  <c r="CH64" i="3"/>
  <c r="CG64" i="3"/>
  <c r="CK64" i="3" s="1"/>
  <c r="CF64" i="3"/>
  <c r="CL64" i="3" s="1"/>
  <c r="CI63" i="3"/>
  <c r="CH63" i="3"/>
  <c r="CG63" i="3"/>
  <c r="CK63" i="3" s="1"/>
  <c r="CF63" i="3"/>
  <c r="CL63" i="3" s="1"/>
  <c r="CI62" i="3"/>
  <c r="CH62" i="3"/>
  <c r="CG62" i="3"/>
  <c r="CK62" i="3" s="1"/>
  <c r="CF62" i="3"/>
  <c r="CL62" i="3" s="1"/>
  <c r="CI61" i="3"/>
  <c r="CH61" i="3"/>
  <c r="CG61" i="3"/>
  <c r="CK61" i="3" s="1"/>
  <c r="CF61" i="3"/>
  <c r="CL61" i="3" s="1"/>
  <c r="CI60" i="3"/>
  <c r="CH60" i="3"/>
  <c r="CG60" i="3"/>
  <c r="CK60" i="3" s="1"/>
  <c r="CF60" i="3"/>
  <c r="CL60" i="3" s="1"/>
  <c r="CI59" i="3"/>
  <c r="CH59" i="3"/>
  <c r="CG59" i="3"/>
  <c r="CK59" i="3" s="1"/>
  <c r="CF59" i="3"/>
  <c r="CL59" i="3" s="1"/>
  <c r="CI58" i="3"/>
  <c r="CH58" i="3"/>
  <c r="CG58" i="3"/>
  <c r="CK58" i="3" s="1"/>
  <c r="CF58" i="3"/>
  <c r="CL58" i="3" s="1"/>
  <c r="CI57" i="3"/>
  <c r="CH57" i="3"/>
  <c r="CG57" i="3"/>
  <c r="CK57" i="3" s="1"/>
  <c r="CF57" i="3"/>
  <c r="CL57" i="3" s="1"/>
  <c r="CI56" i="3"/>
  <c r="CH56" i="3"/>
  <c r="CG56" i="3"/>
  <c r="CK56" i="3" s="1"/>
  <c r="CF56" i="3"/>
  <c r="CL56" i="3" s="1"/>
  <c r="CI55" i="3"/>
  <c r="CH55" i="3"/>
  <c r="CG55" i="3"/>
  <c r="CK55" i="3" s="1"/>
  <c r="CF55" i="3"/>
  <c r="CL55" i="3" s="1"/>
  <c r="CI51" i="3"/>
  <c r="CH51" i="3"/>
  <c r="CG51" i="3"/>
  <c r="CK51" i="3" s="1"/>
  <c r="CF51" i="3"/>
  <c r="CL51" i="3" s="1"/>
  <c r="CI50" i="3"/>
  <c r="CH50" i="3"/>
  <c r="CG50" i="3"/>
  <c r="CK50" i="3" s="1"/>
  <c r="CF50" i="3"/>
  <c r="CL50" i="3" s="1"/>
  <c r="CI49" i="3"/>
  <c r="CH49" i="3"/>
  <c r="CG49" i="3"/>
  <c r="CK49" i="3" s="1"/>
  <c r="CF49" i="3"/>
  <c r="CL49" i="3" s="1"/>
  <c r="CI48" i="3"/>
  <c r="CH48" i="3"/>
  <c r="CG48" i="3"/>
  <c r="CK48" i="3" s="1"/>
  <c r="CF48" i="3"/>
  <c r="CL48" i="3" s="1"/>
  <c r="CI38" i="3"/>
  <c r="CH38" i="3"/>
  <c r="CG38" i="3"/>
  <c r="CK38" i="3" s="1"/>
  <c r="CF38" i="3"/>
  <c r="CL38" i="3" s="1"/>
  <c r="CI37" i="3"/>
  <c r="CH37" i="3"/>
  <c r="CG37" i="3"/>
  <c r="CK37" i="3" s="1"/>
  <c r="CF37" i="3"/>
  <c r="CL37" i="3" s="1"/>
  <c r="CI36" i="3"/>
  <c r="CH36" i="3"/>
  <c r="CG36" i="3"/>
  <c r="CK36" i="3" s="1"/>
  <c r="CF36" i="3"/>
  <c r="CL36" i="3" s="1"/>
  <c r="CI32" i="3"/>
  <c r="CH32" i="3"/>
  <c r="CG32" i="3"/>
  <c r="CK32" i="3" s="1"/>
  <c r="CF32" i="3"/>
  <c r="CL32" i="3" s="1"/>
  <c r="CI28" i="3"/>
  <c r="CH28" i="3"/>
  <c r="CG28" i="3"/>
  <c r="CK28" i="3" s="1"/>
  <c r="CF28" i="3"/>
  <c r="CL28" i="3" s="1"/>
  <c r="CI25" i="3"/>
  <c r="CH25" i="3"/>
  <c r="CG25" i="3"/>
  <c r="CK25" i="3" s="1"/>
  <c r="CF25" i="3"/>
  <c r="CL25" i="3" s="1"/>
  <c r="CI24" i="3"/>
  <c r="CH24" i="3"/>
  <c r="CG24" i="3"/>
  <c r="CK24" i="3" s="1"/>
  <c r="CF24" i="3"/>
  <c r="CL24" i="3" s="1"/>
  <c r="CI20" i="3"/>
  <c r="CH20" i="3"/>
  <c r="CG20" i="3"/>
  <c r="CK20" i="3" s="1"/>
  <c r="CF20" i="3"/>
  <c r="CL20" i="3" s="1"/>
  <c r="CI17" i="3"/>
  <c r="CH17" i="3"/>
  <c r="CG17" i="3"/>
  <c r="CK17" i="3" s="1"/>
  <c r="CF17" i="3"/>
  <c r="CL17" i="3" s="1"/>
  <c r="CI16" i="3"/>
  <c r="CH16" i="3"/>
  <c r="CG16" i="3"/>
  <c r="CK16" i="3" s="1"/>
  <c r="CF16" i="3"/>
  <c r="CL16" i="3" s="1"/>
  <c r="CI15" i="3"/>
  <c r="CH15" i="3"/>
  <c r="CG15" i="3"/>
  <c r="CK15" i="3" s="1"/>
  <c r="CF15" i="3"/>
  <c r="CL15" i="3" s="1"/>
  <c r="CI14" i="3"/>
  <c r="CH14" i="3"/>
  <c r="CG14" i="3"/>
  <c r="CK14" i="3" s="1"/>
  <c r="CF14" i="3"/>
  <c r="CL14" i="3" s="1"/>
  <c r="CI13" i="3"/>
  <c r="CH13" i="3"/>
  <c r="CG13" i="3"/>
  <c r="CK13" i="3" s="1"/>
  <c r="CF13" i="3"/>
  <c r="CL13" i="3" s="1"/>
  <c r="CI12" i="3"/>
  <c r="CH12" i="3"/>
  <c r="CG12" i="3"/>
  <c r="CK12" i="3" s="1"/>
  <c r="CF12" i="3"/>
  <c r="CL12" i="3" s="1"/>
  <c r="BW238" i="3"/>
  <c r="BV238" i="3"/>
  <c r="BU238" i="3"/>
  <c r="CA238" i="3" s="1"/>
  <c r="BT238" i="3"/>
  <c r="BZ238" i="3" s="1"/>
  <c r="BW234" i="3"/>
  <c r="BV234" i="3"/>
  <c r="BU234" i="3"/>
  <c r="CA234" i="3" s="1"/>
  <c r="BT234" i="3"/>
  <c r="BZ234" i="3" s="1"/>
  <c r="BW233" i="3"/>
  <c r="BV233" i="3"/>
  <c r="BU233" i="3"/>
  <c r="CA233" i="3" s="1"/>
  <c r="BT233" i="3"/>
  <c r="BZ233" i="3" s="1"/>
  <c r="BW232" i="3"/>
  <c r="BV232" i="3"/>
  <c r="BU232" i="3"/>
  <c r="CA232" i="3" s="1"/>
  <c r="BT232" i="3"/>
  <c r="BZ232" i="3" s="1"/>
  <c r="BW231" i="3"/>
  <c r="BV231" i="3"/>
  <c r="BU231" i="3"/>
  <c r="CA231" i="3" s="1"/>
  <c r="BT231" i="3"/>
  <c r="BZ231" i="3" s="1"/>
  <c r="BW230" i="3"/>
  <c r="BV230" i="3"/>
  <c r="BU230" i="3"/>
  <c r="CA230" i="3" s="1"/>
  <c r="BT230" i="3"/>
  <c r="BZ230" i="3" s="1"/>
  <c r="BW229" i="3"/>
  <c r="BV229" i="3"/>
  <c r="BU229" i="3"/>
  <c r="CA229" i="3" s="1"/>
  <c r="BT229" i="3"/>
  <c r="BZ229" i="3" s="1"/>
  <c r="BW228" i="3"/>
  <c r="BV228" i="3"/>
  <c r="BU228" i="3"/>
  <c r="CA228" i="3" s="1"/>
  <c r="BT228" i="3"/>
  <c r="BZ228" i="3" s="1"/>
  <c r="BW224" i="3"/>
  <c r="BV224" i="3"/>
  <c r="BU224" i="3"/>
  <c r="CA224" i="3" s="1"/>
  <c r="BT224" i="3"/>
  <c r="BZ224" i="3" s="1"/>
  <c r="BW221" i="3"/>
  <c r="BV221" i="3"/>
  <c r="BU221" i="3"/>
  <c r="CA221" i="3" s="1"/>
  <c r="BT221" i="3"/>
  <c r="BZ221" i="3" s="1"/>
  <c r="BW220" i="3"/>
  <c r="BV220" i="3"/>
  <c r="BU220" i="3"/>
  <c r="CA220" i="3" s="1"/>
  <c r="BT220" i="3"/>
  <c r="BZ220" i="3" s="1"/>
  <c r="BW219" i="3"/>
  <c r="BV219" i="3"/>
  <c r="BU219" i="3"/>
  <c r="CA219" i="3" s="1"/>
  <c r="BT219" i="3"/>
  <c r="BZ219" i="3" s="1"/>
  <c r="BW217" i="3"/>
  <c r="BV217" i="3"/>
  <c r="BU217" i="3"/>
  <c r="CA217" i="3" s="1"/>
  <c r="BT217" i="3"/>
  <c r="BZ217" i="3" s="1"/>
  <c r="BW216" i="3"/>
  <c r="BV216" i="3"/>
  <c r="BU216" i="3"/>
  <c r="CA216" i="3" s="1"/>
  <c r="BT216" i="3"/>
  <c r="BZ216" i="3" s="1"/>
  <c r="BW215" i="3"/>
  <c r="BV215" i="3"/>
  <c r="BU215" i="3"/>
  <c r="CA215" i="3" s="1"/>
  <c r="BT215" i="3"/>
  <c r="BZ215" i="3" s="1"/>
  <c r="BW214" i="3"/>
  <c r="BV214" i="3"/>
  <c r="BU214" i="3"/>
  <c r="CA214" i="3" s="1"/>
  <c r="BT214" i="3"/>
  <c r="BZ214" i="3" s="1"/>
  <c r="BW213" i="3"/>
  <c r="BV213" i="3"/>
  <c r="BU213" i="3"/>
  <c r="CA213" i="3" s="1"/>
  <c r="BT213" i="3"/>
  <c r="BZ213" i="3" s="1"/>
  <c r="BW212" i="3"/>
  <c r="BV212" i="3"/>
  <c r="BU212" i="3"/>
  <c r="CA212" i="3" s="1"/>
  <c r="BT212" i="3"/>
  <c r="BZ212" i="3" s="1"/>
  <c r="BW211" i="3"/>
  <c r="BV211" i="3"/>
  <c r="BU211" i="3"/>
  <c r="CA211" i="3" s="1"/>
  <c r="BT211" i="3"/>
  <c r="BZ211" i="3" s="1"/>
  <c r="BW206" i="3"/>
  <c r="BV206" i="3"/>
  <c r="BU206" i="3"/>
  <c r="CA206" i="3" s="1"/>
  <c r="BT206" i="3"/>
  <c r="BZ206" i="3" s="1"/>
  <c r="BW203" i="3"/>
  <c r="BV203" i="3"/>
  <c r="BU203" i="3"/>
  <c r="CA203" i="3" s="1"/>
  <c r="BT203" i="3"/>
  <c r="BZ203" i="3" s="1"/>
  <c r="BW202" i="3"/>
  <c r="BV202" i="3"/>
  <c r="BU202" i="3"/>
  <c r="CA202" i="3" s="1"/>
  <c r="BT202" i="3"/>
  <c r="BZ202" i="3" s="1"/>
  <c r="BW199" i="3"/>
  <c r="BV199" i="3"/>
  <c r="BU199" i="3"/>
  <c r="CA199" i="3" s="1"/>
  <c r="BT199" i="3"/>
  <c r="BZ199" i="3" s="1"/>
  <c r="BW196" i="3"/>
  <c r="BV196" i="3"/>
  <c r="BU196" i="3"/>
  <c r="CA196" i="3" s="1"/>
  <c r="BT196" i="3"/>
  <c r="BZ196" i="3" s="1"/>
  <c r="BW195" i="3"/>
  <c r="BV195" i="3"/>
  <c r="BU195" i="3"/>
  <c r="CA195" i="3" s="1"/>
  <c r="BT195" i="3"/>
  <c r="BZ195" i="3" s="1"/>
  <c r="BW194" i="3"/>
  <c r="BV194" i="3"/>
  <c r="BU194" i="3"/>
  <c r="CA194" i="3" s="1"/>
  <c r="BT194" i="3"/>
  <c r="BZ194" i="3" s="1"/>
  <c r="BW193" i="3"/>
  <c r="BV193" i="3"/>
  <c r="BU193" i="3"/>
  <c r="CA193" i="3" s="1"/>
  <c r="BT193" i="3"/>
  <c r="BZ193" i="3" s="1"/>
  <c r="BW192" i="3"/>
  <c r="BV192" i="3"/>
  <c r="BU192" i="3"/>
  <c r="CA192" i="3" s="1"/>
  <c r="BT192" i="3"/>
  <c r="BZ192" i="3" s="1"/>
  <c r="BW191" i="3"/>
  <c r="BV191" i="3"/>
  <c r="BU191" i="3"/>
  <c r="CA191" i="3" s="1"/>
  <c r="BT191" i="3"/>
  <c r="BZ191" i="3" s="1"/>
  <c r="BW190" i="3"/>
  <c r="BV190" i="3"/>
  <c r="BU190" i="3"/>
  <c r="CA190" i="3" s="1"/>
  <c r="BT190" i="3"/>
  <c r="BZ190" i="3" s="1"/>
  <c r="BW188" i="3"/>
  <c r="BV188" i="3"/>
  <c r="BU188" i="3"/>
  <c r="CA188" i="3" s="1"/>
  <c r="BT188" i="3"/>
  <c r="BZ188" i="3" s="1"/>
  <c r="BW184" i="3"/>
  <c r="BV184" i="3"/>
  <c r="BU184" i="3"/>
  <c r="CA184" i="3" s="1"/>
  <c r="BT184" i="3"/>
  <c r="BZ184" i="3" s="1"/>
  <c r="BW181" i="3"/>
  <c r="BV181" i="3"/>
  <c r="BU181" i="3"/>
  <c r="CA181" i="3" s="1"/>
  <c r="BT181" i="3"/>
  <c r="BZ181" i="3" s="1"/>
  <c r="BW177" i="3"/>
  <c r="BV177" i="3"/>
  <c r="BU177" i="3"/>
  <c r="CA177" i="3" s="1"/>
  <c r="BT177" i="3"/>
  <c r="BZ177" i="3" s="1"/>
  <c r="BW171" i="3"/>
  <c r="BV171" i="3"/>
  <c r="BU171" i="3"/>
  <c r="CA171" i="3" s="1"/>
  <c r="BT171" i="3"/>
  <c r="BZ171" i="3" s="1"/>
  <c r="BW168" i="3"/>
  <c r="BV168" i="3"/>
  <c r="BU168" i="3"/>
  <c r="CA168" i="3" s="1"/>
  <c r="BT168" i="3"/>
  <c r="BZ168" i="3" s="1"/>
  <c r="BW165" i="3"/>
  <c r="BV165" i="3"/>
  <c r="BU165" i="3"/>
  <c r="CA165" i="3" s="1"/>
  <c r="BT165" i="3"/>
  <c r="BZ165" i="3" s="1"/>
  <c r="BW161" i="3"/>
  <c r="BV161" i="3"/>
  <c r="BU161" i="3"/>
  <c r="CA161" i="3" s="1"/>
  <c r="BT161" i="3"/>
  <c r="BZ161" i="3" s="1"/>
  <c r="BW157" i="3"/>
  <c r="BV157" i="3"/>
  <c r="BU157" i="3"/>
  <c r="CA157" i="3" s="1"/>
  <c r="BT157" i="3"/>
  <c r="BZ157" i="3" s="1"/>
  <c r="BW154" i="3"/>
  <c r="BV154" i="3"/>
  <c r="BU154" i="3"/>
  <c r="CA154" i="3" s="1"/>
  <c r="BT154" i="3"/>
  <c r="BZ154" i="3" s="1"/>
  <c r="BW150" i="3"/>
  <c r="BV150" i="3"/>
  <c r="BU150" i="3"/>
  <c r="CA150" i="3" s="1"/>
  <c r="BT150" i="3"/>
  <c r="BZ150" i="3" s="1"/>
  <c r="BW149" i="3"/>
  <c r="BV149" i="3"/>
  <c r="BU149" i="3"/>
  <c r="CA149" i="3" s="1"/>
  <c r="BT149" i="3"/>
  <c r="BZ149" i="3" s="1"/>
  <c r="BW148" i="3"/>
  <c r="BV148" i="3"/>
  <c r="BU148" i="3"/>
  <c r="CA148" i="3" s="1"/>
  <c r="BT148" i="3"/>
  <c r="BZ148" i="3" s="1"/>
  <c r="BW147" i="3"/>
  <c r="BV147" i="3"/>
  <c r="BU147" i="3"/>
  <c r="CA147" i="3" s="1"/>
  <c r="BT147" i="3"/>
  <c r="BZ147" i="3" s="1"/>
  <c r="BW146" i="3"/>
  <c r="BV146" i="3"/>
  <c r="BU146" i="3"/>
  <c r="CA146" i="3" s="1"/>
  <c r="BT146" i="3"/>
  <c r="BZ146" i="3" s="1"/>
  <c r="BW145" i="3"/>
  <c r="BV145" i="3"/>
  <c r="BU145" i="3"/>
  <c r="CA145" i="3" s="1"/>
  <c r="BT145" i="3"/>
  <c r="BZ145" i="3" s="1"/>
  <c r="BW144" i="3"/>
  <c r="BV144" i="3"/>
  <c r="BU144" i="3"/>
  <c r="CA144" i="3" s="1"/>
  <c r="BT144" i="3"/>
  <c r="BZ144" i="3" s="1"/>
  <c r="BW143" i="3"/>
  <c r="BV143" i="3"/>
  <c r="BU143" i="3"/>
  <c r="CA143" i="3" s="1"/>
  <c r="BT143" i="3"/>
  <c r="BZ143" i="3" s="1"/>
  <c r="BW142" i="3"/>
  <c r="BV142" i="3"/>
  <c r="BU142" i="3"/>
  <c r="CA142" i="3" s="1"/>
  <c r="BT142" i="3"/>
  <c r="BZ142" i="3" s="1"/>
  <c r="BW138" i="3"/>
  <c r="BV138" i="3"/>
  <c r="BU138" i="3"/>
  <c r="CA138" i="3" s="1"/>
  <c r="BT138" i="3"/>
  <c r="BZ138" i="3" s="1"/>
  <c r="BW137" i="3"/>
  <c r="BV137" i="3"/>
  <c r="BU137" i="3"/>
  <c r="CA137" i="3" s="1"/>
  <c r="BT137" i="3"/>
  <c r="BZ137" i="3" s="1"/>
  <c r="BW136" i="3"/>
  <c r="BV136" i="3"/>
  <c r="BU136" i="3"/>
  <c r="CA136" i="3" s="1"/>
  <c r="BT136" i="3"/>
  <c r="BZ136" i="3" s="1"/>
  <c r="BW135" i="3"/>
  <c r="BV135" i="3"/>
  <c r="BU135" i="3"/>
  <c r="CA135" i="3" s="1"/>
  <c r="BT135" i="3"/>
  <c r="BZ135" i="3" s="1"/>
  <c r="BW134" i="3"/>
  <c r="BV134" i="3"/>
  <c r="BU134" i="3"/>
  <c r="CA134" i="3" s="1"/>
  <c r="BT134" i="3"/>
  <c r="BZ134" i="3" s="1"/>
  <c r="BW131" i="3"/>
  <c r="BV131" i="3"/>
  <c r="BU131" i="3"/>
  <c r="CA131" i="3" s="1"/>
  <c r="BT131" i="3"/>
  <c r="BZ131" i="3" s="1"/>
  <c r="BW130" i="3"/>
  <c r="BV130" i="3"/>
  <c r="BU130" i="3"/>
  <c r="CA130" i="3" s="1"/>
  <c r="BT130" i="3"/>
  <c r="BZ130" i="3" s="1"/>
  <c r="BW129" i="3"/>
  <c r="BV129" i="3"/>
  <c r="BU129" i="3"/>
  <c r="CA129" i="3" s="1"/>
  <c r="BT129" i="3"/>
  <c r="BZ129" i="3" s="1"/>
  <c r="BW125" i="3"/>
  <c r="BV125" i="3"/>
  <c r="BU125" i="3"/>
  <c r="CA125" i="3" s="1"/>
  <c r="BT125" i="3"/>
  <c r="BZ125" i="3" s="1"/>
  <c r="BW122" i="3"/>
  <c r="BV122" i="3"/>
  <c r="BU122" i="3"/>
  <c r="CA122" i="3" s="1"/>
  <c r="BT122" i="3"/>
  <c r="BZ122" i="3" s="1"/>
  <c r="BW120" i="3"/>
  <c r="BV120" i="3"/>
  <c r="BU120" i="3"/>
  <c r="CA120" i="3" s="1"/>
  <c r="BT120" i="3"/>
  <c r="BZ120" i="3" s="1"/>
  <c r="BW119" i="3"/>
  <c r="BV119" i="3"/>
  <c r="BU119" i="3"/>
  <c r="CA119" i="3" s="1"/>
  <c r="BT119" i="3"/>
  <c r="BZ119" i="3" s="1"/>
  <c r="BW118" i="3"/>
  <c r="BV118" i="3"/>
  <c r="BU118" i="3"/>
  <c r="CA118" i="3" s="1"/>
  <c r="BT118" i="3"/>
  <c r="BZ118" i="3" s="1"/>
  <c r="BW117" i="3"/>
  <c r="BV117" i="3"/>
  <c r="BU117" i="3"/>
  <c r="CA117" i="3" s="1"/>
  <c r="BT117" i="3"/>
  <c r="BZ117" i="3" s="1"/>
  <c r="BW116" i="3"/>
  <c r="BV116" i="3"/>
  <c r="BU116" i="3"/>
  <c r="CA116" i="3" s="1"/>
  <c r="BT116" i="3"/>
  <c r="BZ116" i="3" s="1"/>
  <c r="BW115" i="3"/>
  <c r="BV115" i="3"/>
  <c r="BU115" i="3"/>
  <c r="CA115" i="3" s="1"/>
  <c r="BT115" i="3"/>
  <c r="BZ115" i="3" s="1"/>
  <c r="BW114" i="3"/>
  <c r="BV114" i="3"/>
  <c r="BU114" i="3"/>
  <c r="CA114" i="3" s="1"/>
  <c r="BT114" i="3"/>
  <c r="BZ114" i="3" s="1"/>
  <c r="BW113" i="3"/>
  <c r="BV113" i="3"/>
  <c r="BU113" i="3"/>
  <c r="CA113" i="3" s="1"/>
  <c r="BT113" i="3"/>
  <c r="BZ113" i="3" s="1"/>
  <c r="BW112" i="3"/>
  <c r="BV112" i="3"/>
  <c r="BU112" i="3"/>
  <c r="CA112" i="3" s="1"/>
  <c r="BT112" i="3"/>
  <c r="BZ112" i="3" s="1"/>
  <c r="BW111" i="3"/>
  <c r="BV111" i="3"/>
  <c r="BU111" i="3"/>
  <c r="CA111" i="3" s="1"/>
  <c r="BT111" i="3"/>
  <c r="BZ111" i="3" s="1"/>
  <c r="BW110" i="3"/>
  <c r="BV110" i="3"/>
  <c r="BU110" i="3"/>
  <c r="CA110" i="3" s="1"/>
  <c r="BT110" i="3"/>
  <c r="BZ110" i="3" s="1"/>
  <c r="BW109" i="3"/>
  <c r="BV109" i="3"/>
  <c r="BU109" i="3"/>
  <c r="CA109" i="3" s="1"/>
  <c r="BT109" i="3"/>
  <c r="BZ109" i="3" s="1"/>
  <c r="BW108" i="3"/>
  <c r="BV108" i="3"/>
  <c r="BU108" i="3"/>
  <c r="CA108" i="3" s="1"/>
  <c r="BT108" i="3"/>
  <c r="BZ108" i="3" s="1"/>
  <c r="BW107" i="3"/>
  <c r="BV107" i="3"/>
  <c r="BU107" i="3"/>
  <c r="CA107" i="3" s="1"/>
  <c r="BT107" i="3"/>
  <c r="BZ107" i="3" s="1"/>
  <c r="BW106" i="3"/>
  <c r="BV106" i="3"/>
  <c r="BU106" i="3"/>
  <c r="CA106" i="3" s="1"/>
  <c r="BT106" i="3"/>
  <c r="BZ106" i="3" s="1"/>
  <c r="BW105" i="3"/>
  <c r="BV105" i="3"/>
  <c r="BU105" i="3"/>
  <c r="CA105" i="3" s="1"/>
  <c r="BT105" i="3"/>
  <c r="BZ105" i="3" s="1"/>
  <c r="BW104" i="3"/>
  <c r="BV104" i="3"/>
  <c r="BU104" i="3"/>
  <c r="CA104" i="3" s="1"/>
  <c r="BT104" i="3"/>
  <c r="BZ104" i="3" s="1"/>
  <c r="BW103" i="3"/>
  <c r="BV103" i="3"/>
  <c r="BU103" i="3"/>
  <c r="CA103" i="3" s="1"/>
  <c r="BT103" i="3"/>
  <c r="BZ103" i="3" s="1"/>
  <c r="BW102" i="3"/>
  <c r="BV102" i="3"/>
  <c r="BU102" i="3"/>
  <c r="CA102" i="3" s="1"/>
  <c r="BT102" i="3"/>
  <c r="BZ102" i="3" s="1"/>
  <c r="BW101" i="3"/>
  <c r="BV101" i="3"/>
  <c r="BU101" i="3"/>
  <c r="CA101" i="3" s="1"/>
  <c r="BT101" i="3"/>
  <c r="BZ101" i="3" s="1"/>
  <c r="BW100" i="3"/>
  <c r="BV100" i="3"/>
  <c r="BU100" i="3"/>
  <c r="CA100" i="3" s="1"/>
  <c r="BT100" i="3"/>
  <c r="BZ100" i="3" s="1"/>
  <c r="BW99" i="3"/>
  <c r="BV99" i="3"/>
  <c r="BU99" i="3"/>
  <c r="CA99" i="3" s="1"/>
  <c r="BT99" i="3"/>
  <c r="BZ99" i="3" s="1"/>
  <c r="BW98" i="3"/>
  <c r="BV98" i="3"/>
  <c r="BU98" i="3"/>
  <c r="CA98" i="3" s="1"/>
  <c r="BT98" i="3"/>
  <c r="BZ98" i="3" s="1"/>
  <c r="BW97" i="3"/>
  <c r="BV97" i="3"/>
  <c r="BU97" i="3"/>
  <c r="CA97" i="3" s="1"/>
  <c r="BT97" i="3"/>
  <c r="BZ97" i="3" s="1"/>
  <c r="BW96" i="3"/>
  <c r="BV96" i="3"/>
  <c r="BU96" i="3"/>
  <c r="CA96" i="3" s="1"/>
  <c r="BT96" i="3"/>
  <c r="BZ96" i="3" s="1"/>
  <c r="BW95" i="3"/>
  <c r="BV95" i="3"/>
  <c r="BU95" i="3"/>
  <c r="BT95" i="3"/>
  <c r="BW94" i="3"/>
  <c r="BV94" i="3"/>
  <c r="BU94" i="3"/>
  <c r="CA94" i="3" s="1"/>
  <c r="BT94" i="3"/>
  <c r="BZ94" i="3" s="1"/>
  <c r="BW93" i="3"/>
  <c r="BV93" i="3"/>
  <c r="BU93" i="3"/>
  <c r="CA93" i="3" s="1"/>
  <c r="BT93" i="3"/>
  <c r="BZ93" i="3" s="1"/>
  <c r="BW92" i="3"/>
  <c r="BV92" i="3"/>
  <c r="BU92" i="3"/>
  <c r="CA92" i="3" s="1"/>
  <c r="BT92" i="3"/>
  <c r="BZ92" i="3" s="1"/>
  <c r="BW91" i="3"/>
  <c r="BV91" i="3"/>
  <c r="BU91" i="3"/>
  <c r="CA91" i="3" s="1"/>
  <c r="BT91" i="3"/>
  <c r="BZ91" i="3" s="1"/>
  <c r="BW90" i="3"/>
  <c r="BV90" i="3"/>
  <c r="BU90" i="3"/>
  <c r="CA90" i="3" s="1"/>
  <c r="BT90" i="3"/>
  <c r="BZ90" i="3" s="1"/>
  <c r="BW89" i="3"/>
  <c r="BV89" i="3"/>
  <c r="BU89" i="3"/>
  <c r="CA89" i="3" s="1"/>
  <c r="BT89" i="3"/>
  <c r="BZ89" i="3" s="1"/>
  <c r="BW88" i="3"/>
  <c r="BV88" i="3"/>
  <c r="BU88" i="3"/>
  <c r="CA88" i="3" s="1"/>
  <c r="BT88" i="3"/>
  <c r="BZ88" i="3" s="1"/>
  <c r="BW87" i="3"/>
  <c r="BV87" i="3"/>
  <c r="BU87" i="3"/>
  <c r="CA87" i="3" s="1"/>
  <c r="BT87" i="3"/>
  <c r="BZ87" i="3" s="1"/>
  <c r="BW86" i="3"/>
  <c r="BV86" i="3"/>
  <c r="BU86" i="3"/>
  <c r="CA86" i="3" s="1"/>
  <c r="BT86" i="3"/>
  <c r="BZ86" i="3" s="1"/>
  <c r="BW85" i="3"/>
  <c r="BV85" i="3"/>
  <c r="BU85" i="3"/>
  <c r="CA85" i="3" s="1"/>
  <c r="BT85" i="3"/>
  <c r="BZ85" i="3" s="1"/>
  <c r="BW84" i="3"/>
  <c r="BV84" i="3"/>
  <c r="BU84" i="3"/>
  <c r="CA84" i="3" s="1"/>
  <c r="BT84" i="3"/>
  <c r="BZ84" i="3" s="1"/>
  <c r="BW83" i="3"/>
  <c r="BV83" i="3"/>
  <c r="BU83" i="3"/>
  <c r="CA83" i="3" s="1"/>
  <c r="BT83" i="3"/>
  <c r="BZ83" i="3" s="1"/>
  <c r="BW76" i="3"/>
  <c r="BV76" i="3"/>
  <c r="BU76" i="3"/>
  <c r="CA76" i="3" s="1"/>
  <c r="BT76" i="3"/>
  <c r="BZ76" i="3" s="1"/>
  <c r="BW72" i="3"/>
  <c r="BV72" i="3"/>
  <c r="BU72" i="3"/>
  <c r="CA72" i="3" s="1"/>
  <c r="BT72" i="3"/>
  <c r="BZ72" i="3" s="1"/>
  <c r="BW69" i="3"/>
  <c r="BV69" i="3"/>
  <c r="BU69" i="3"/>
  <c r="CA69" i="3" s="1"/>
  <c r="BT69" i="3"/>
  <c r="BZ69" i="3" s="1"/>
  <c r="BW66" i="3"/>
  <c r="BV66" i="3"/>
  <c r="BU66" i="3"/>
  <c r="CA66" i="3" s="1"/>
  <c r="BT66" i="3"/>
  <c r="BZ66" i="3" s="1"/>
  <c r="BW65" i="3"/>
  <c r="BV65" i="3"/>
  <c r="BU65" i="3"/>
  <c r="CA65" i="3" s="1"/>
  <c r="BT65" i="3"/>
  <c r="BZ65" i="3" s="1"/>
  <c r="BW64" i="3"/>
  <c r="BV64" i="3"/>
  <c r="BU64" i="3"/>
  <c r="CA64" i="3" s="1"/>
  <c r="BT64" i="3"/>
  <c r="BZ64" i="3" s="1"/>
  <c r="BW63" i="3"/>
  <c r="BV63" i="3"/>
  <c r="BU63" i="3"/>
  <c r="CA63" i="3" s="1"/>
  <c r="BT63" i="3"/>
  <c r="BZ63" i="3" s="1"/>
  <c r="BW62" i="3"/>
  <c r="BV62" i="3"/>
  <c r="BU62" i="3"/>
  <c r="CA62" i="3" s="1"/>
  <c r="BT62" i="3"/>
  <c r="BZ62" i="3" s="1"/>
  <c r="BW61" i="3"/>
  <c r="BV61" i="3"/>
  <c r="BU61" i="3"/>
  <c r="CA61" i="3" s="1"/>
  <c r="BT61" i="3"/>
  <c r="BZ61" i="3" s="1"/>
  <c r="BW60" i="3"/>
  <c r="BV60" i="3"/>
  <c r="BU60" i="3"/>
  <c r="CA60" i="3" s="1"/>
  <c r="BT60" i="3"/>
  <c r="BZ60" i="3" s="1"/>
  <c r="BW59" i="3"/>
  <c r="BV59" i="3"/>
  <c r="BU59" i="3"/>
  <c r="CA59" i="3" s="1"/>
  <c r="BT59" i="3"/>
  <c r="BZ59" i="3" s="1"/>
  <c r="BW58" i="3"/>
  <c r="BV58" i="3"/>
  <c r="BU58" i="3"/>
  <c r="CA58" i="3" s="1"/>
  <c r="BT58" i="3"/>
  <c r="BZ58" i="3" s="1"/>
  <c r="BW57" i="3"/>
  <c r="BV57" i="3"/>
  <c r="BU57" i="3"/>
  <c r="CA57" i="3" s="1"/>
  <c r="BT57" i="3"/>
  <c r="BZ57" i="3" s="1"/>
  <c r="BW56" i="3"/>
  <c r="BV56" i="3"/>
  <c r="BU56" i="3"/>
  <c r="CA56" i="3" s="1"/>
  <c r="BT56" i="3"/>
  <c r="BZ56" i="3" s="1"/>
  <c r="BW55" i="3"/>
  <c r="BV55" i="3"/>
  <c r="BU55" i="3"/>
  <c r="CA55" i="3" s="1"/>
  <c r="BT55" i="3"/>
  <c r="BZ55" i="3" s="1"/>
  <c r="BW51" i="3"/>
  <c r="BV51" i="3"/>
  <c r="BU51" i="3"/>
  <c r="CA51" i="3" s="1"/>
  <c r="BT51" i="3"/>
  <c r="BZ51" i="3" s="1"/>
  <c r="BW50" i="3"/>
  <c r="BV50" i="3"/>
  <c r="BU50" i="3"/>
  <c r="CA50" i="3" s="1"/>
  <c r="BT50" i="3"/>
  <c r="BZ50" i="3" s="1"/>
  <c r="BW49" i="3"/>
  <c r="BV49" i="3"/>
  <c r="BU49" i="3"/>
  <c r="CA49" i="3" s="1"/>
  <c r="BT49" i="3"/>
  <c r="BZ49" i="3" s="1"/>
  <c r="BW48" i="3"/>
  <c r="BV48" i="3"/>
  <c r="BU48" i="3"/>
  <c r="CA48" i="3" s="1"/>
  <c r="BT48" i="3"/>
  <c r="BZ48" i="3" s="1"/>
  <c r="BW38" i="3"/>
  <c r="BV38" i="3"/>
  <c r="BU38" i="3"/>
  <c r="CA38" i="3" s="1"/>
  <c r="BT38" i="3"/>
  <c r="BZ38" i="3" s="1"/>
  <c r="BW37" i="3"/>
  <c r="BV37" i="3"/>
  <c r="BU37" i="3"/>
  <c r="CA37" i="3" s="1"/>
  <c r="BT37" i="3"/>
  <c r="BZ37" i="3" s="1"/>
  <c r="BW36" i="3"/>
  <c r="BV36" i="3"/>
  <c r="BU36" i="3"/>
  <c r="CA36" i="3" s="1"/>
  <c r="BT36" i="3"/>
  <c r="BZ36" i="3" s="1"/>
  <c r="BW32" i="3"/>
  <c r="BV32" i="3"/>
  <c r="BU32" i="3"/>
  <c r="CA32" i="3" s="1"/>
  <c r="BT32" i="3"/>
  <c r="BZ32" i="3" s="1"/>
  <c r="BW28" i="3"/>
  <c r="BV28" i="3"/>
  <c r="BU28" i="3"/>
  <c r="CA28" i="3" s="1"/>
  <c r="BT28" i="3"/>
  <c r="BZ28" i="3" s="1"/>
  <c r="BW25" i="3"/>
  <c r="BV25" i="3"/>
  <c r="BU25" i="3"/>
  <c r="CA25" i="3" s="1"/>
  <c r="BT25" i="3"/>
  <c r="BZ25" i="3" s="1"/>
  <c r="BW24" i="3"/>
  <c r="BV24" i="3"/>
  <c r="BU24" i="3"/>
  <c r="CA24" i="3" s="1"/>
  <c r="BT24" i="3"/>
  <c r="BZ24" i="3" s="1"/>
  <c r="BW20" i="3"/>
  <c r="BV20" i="3"/>
  <c r="BU20" i="3"/>
  <c r="CA20" i="3" s="1"/>
  <c r="BT20" i="3"/>
  <c r="BZ20" i="3" s="1"/>
  <c r="BW17" i="3"/>
  <c r="BV17" i="3"/>
  <c r="BU17" i="3"/>
  <c r="CA17" i="3" s="1"/>
  <c r="BT17" i="3"/>
  <c r="BZ17" i="3" s="1"/>
  <c r="BW16" i="3"/>
  <c r="BV16" i="3"/>
  <c r="BU16" i="3"/>
  <c r="CA16" i="3" s="1"/>
  <c r="BT16" i="3"/>
  <c r="BZ16" i="3" s="1"/>
  <c r="BW15" i="3"/>
  <c r="BV15" i="3"/>
  <c r="BU15" i="3"/>
  <c r="CA15" i="3" s="1"/>
  <c r="BT15" i="3"/>
  <c r="BZ15" i="3" s="1"/>
  <c r="BW14" i="3"/>
  <c r="BV14" i="3"/>
  <c r="BU14" i="3"/>
  <c r="CA14" i="3" s="1"/>
  <c r="BT14" i="3"/>
  <c r="BZ14" i="3" s="1"/>
  <c r="BW13" i="3"/>
  <c r="BV13" i="3"/>
  <c r="BU13" i="3"/>
  <c r="CA13" i="3" s="1"/>
  <c r="BT13" i="3"/>
  <c r="BZ13" i="3" s="1"/>
  <c r="BW12" i="3"/>
  <c r="BV12" i="3"/>
  <c r="BU12" i="3"/>
  <c r="CA12" i="3" s="1"/>
  <c r="BT12" i="3"/>
  <c r="BZ12" i="3" s="1"/>
  <c r="BK238" i="3"/>
  <c r="BJ238" i="3"/>
  <c r="BI238" i="3"/>
  <c r="BO238" i="3" s="1"/>
  <c r="BH238" i="3"/>
  <c r="BN238" i="3" s="1"/>
  <c r="BK234" i="3"/>
  <c r="BJ234" i="3"/>
  <c r="BI234" i="3"/>
  <c r="BO234" i="3" s="1"/>
  <c r="BH234" i="3"/>
  <c r="BN234" i="3" s="1"/>
  <c r="BK233" i="3"/>
  <c r="BJ233" i="3"/>
  <c r="BI233" i="3"/>
  <c r="BO233" i="3" s="1"/>
  <c r="BH233" i="3"/>
  <c r="BN233" i="3" s="1"/>
  <c r="BK232" i="3"/>
  <c r="BJ232" i="3"/>
  <c r="BI232" i="3"/>
  <c r="BO232" i="3" s="1"/>
  <c r="BH232" i="3"/>
  <c r="BN232" i="3" s="1"/>
  <c r="BK231" i="3"/>
  <c r="BJ231" i="3"/>
  <c r="BI231" i="3"/>
  <c r="BO231" i="3" s="1"/>
  <c r="BH231" i="3"/>
  <c r="BN231" i="3" s="1"/>
  <c r="BK230" i="3"/>
  <c r="BJ230" i="3"/>
  <c r="BI230" i="3"/>
  <c r="BO230" i="3" s="1"/>
  <c r="BH230" i="3"/>
  <c r="BN230" i="3" s="1"/>
  <c r="BK229" i="3"/>
  <c r="BJ229" i="3"/>
  <c r="BI229" i="3"/>
  <c r="BO229" i="3" s="1"/>
  <c r="BH229" i="3"/>
  <c r="BN229" i="3" s="1"/>
  <c r="BK228" i="3"/>
  <c r="BJ228" i="3"/>
  <c r="BI228" i="3"/>
  <c r="BO228" i="3" s="1"/>
  <c r="BH228" i="3"/>
  <c r="BN228" i="3" s="1"/>
  <c r="BK224" i="3"/>
  <c r="BJ224" i="3"/>
  <c r="BI224" i="3"/>
  <c r="BO224" i="3" s="1"/>
  <c r="BH224" i="3"/>
  <c r="BN224" i="3" s="1"/>
  <c r="BK221" i="3"/>
  <c r="BJ221" i="3"/>
  <c r="BI221" i="3"/>
  <c r="BO221" i="3" s="1"/>
  <c r="BH221" i="3"/>
  <c r="BN221" i="3" s="1"/>
  <c r="BK220" i="3"/>
  <c r="BJ220" i="3"/>
  <c r="BI220" i="3"/>
  <c r="BO220" i="3" s="1"/>
  <c r="BH220" i="3"/>
  <c r="BN220" i="3" s="1"/>
  <c r="BK219" i="3"/>
  <c r="BJ219" i="3"/>
  <c r="BI219" i="3"/>
  <c r="BO219" i="3" s="1"/>
  <c r="BH219" i="3"/>
  <c r="BN219" i="3" s="1"/>
  <c r="BK217" i="3"/>
  <c r="BJ217" i="3"/>
  <c r="BI217" i="3"/>
  <c r="BO217" i="3" s="1"/>
  <c r="BH217" i="3"/>
  <c r="BN217" i="3" s="1"/>
  <c r="BK216" i="3"/>
  <c r="BJ216" i="3"/>
  <c r="BI216" i="3"/>
  <c r="BO216" i="3" s="1"/>
  <c r="BH216" i="3"/>
  <c r="BN216" i="3" s="1"/>
  <c r="BK215" i="3"/>
  <c r="BJ215" i="3"/>
  <c r="BI215" i="3"/>
  <c r="BO215" i="3" s="1"/>
  <c r="BH215" i="3"/>
  <c r="BN215" i="3" s="1"/>
  <c r="BK214" i="3"/>
  <c r="BJ214" i="3"/>
  <c r="BI214" i="3"/>
  <c r="BO214" i="3" s="1"/>
  <c r="BH214" i="3"/>
  <c r="BN214" i="3" s="1"/>
  <c r="BK213" i="3"/>
  <c r="BJ213" i="3"/>
  <c r="BI213" i="3"/>
  <c r="BO213" i="3" s="1"/>
  <c r="BH213" i="3"/>
  <c r="BN213" i="3" s="1"/>
  <c r="BK212" i="3"/>
  <c r="BJ212" i="3"/>
  <c r="BI212" i="3"/>
  <c r="BO212" i="3" s="1"/>
  <c r="BH212" i="3"/>
  <c r="BN212" i="3" s="1"/>
  <c r="BK211" i="3"/>
  <c r="BJ211" i="3"/>
  <c r="BI211" i="3"/>
  <c r="BO211" i="3" s="1"/>
  <c r="BH211" i="3"/>
  <c r="BN211" i="3" s="1"/>
  <c r="BK206" i="3"/>
  <c r="BJ206" i="3"/>
  <c r="BI206" i="3"/>
  <c r="BO206" i="3" s="1"/>
  <c r="BH206" i="3"/>
  <c r="BN206" i="3" s="1"/>
  <c r="BK203" i="3"/>
  <c r="BJ203" i="3"/>
  <c r="BI203" i="3"/>
  <c r="BO203" i="3" s="1"/>
  <c r="BH203" i="3"/>
  <c r="BN203" i="3" s="1"/>
  <c r="BK202" i="3"/>
  <c r="BJ202" i="3"/>
  <c r="BI202" i="3"/>
  <c r="BO202" i="3" s="1"/>
  <c r="BH202" i="3"/>
  <c r="BN202" i="3" s="1"/>
  <c r="BK199" i="3"/>
  <c r="BJ199" i="3"/>
  <c r="BI199" i="3"/>
  <c r="BO199" i="3" s="1"/>
  <c r="BH199" i="3"/>
  <c r="BN199" i="3" s="1"/>
  <c r="BK196" i="3"/>
  <c r="BJ196" i="3"/>
  <c r="BI196" i="3"/>
  <c r="BO196" i="3" s="1"/>
  <c r="BH196" i="3"/>
  <c r="BN196" i="3" s="1"/>
  <c r="BK195" i="3"/>
  <c r="BJ195" i="3"/>
  <c r="BI195" i="3"/>
  <c r="BO195" i="3" s="1"/>
  <c r="BH195" i="3"/>
  <c r="BN195" i="3" s="1"/>
  <c r="BK194" i="3"/>
  <c r="BJ194" i="3"/>
  <c r="BI194" i="3"/>
  <c r="BO194" i="3" s="1"/>
  <c r="BH194" i="3"/>
  <c r="BN194" i="3" s="1"/>
  <c r="BK193" i="3"/>
  <c r="BJ193" i="3"/>
  <c r="BI193" i="3"/>
  <c r="BO193" i="3" s="1"/>
  <c r="BH193" i="3"/>
  <c r="BN193" i="3" s="1"/>
  <c r="BK192" i="3"/>
  <c r="BJ192" i="3"/>
  <c r="BI192" i="3"/>
  <c r="BO192" i="3" s="1"/>
  <c r="BH192" i="3"/>
  <c r="BN192" i="3" s="1"/>
  <c r="BK191" i="3"/>
  <c r="BJ191" i="3"/>
  <c r="BI191" i="3"/>
  <c r="BO191" i="3" s="1"/>
  <c r="BH191" i="3"/>
  <c r="BN191" i="3" s="1"/>
  <c r="BK190" i="3"/>
  <c r="BJ190" i="3"/>
  <c r="BI190" i="3"/>
  <c r="BO190" i="3" s="1"/>
  <c r="BH190" i="3"/>
  <c r="BN190" i="3" s="1"/>
  <c r="BK188" i="3"/>
  <c r="BJ188" i="3"/>
  <c r="BI188" i="3"/>
  <c r="BO188" i="3" s="1"/>
  <c r="BH188" i="3"/>
  <c r="BN188" i="3" s="1"/>
  <c r="BK184" i="3"/>
  <c r="BJ184" i="3"/>
  <c r="BI184" i="3"/>
  <c r="BO184" i="3" s="1"/>
  <c r="BH184" i="3"/>
  <c r="BN184" i="3" s="1"/>
  <c r="BK181" i="3"/>
  <c r="BJ181" i="3"/>
  <c r="BI181" i="3"/>
  <c r="BO181" i="3" s="1"/>
  <c r="BH181" i="3"/>
  <c r="BN181" i="3" s="1"/>
  <c r="BK177" i="3"/>
  <c r="BJ177" i="3"/>
  <c r="BI177" i="3"/>
  <c r="BO177" i="3" s="1"/>
  <c r="BH177" i="3"/>
  <c r="BN177" i="3" s="1"/>
  <c r="BK171" i="3"/>
  <c r="BJ171" i="3"/>
  <c r="BI171" i="3"/>
  <c r="BO171" i="3" s="1"/>
  <c r="BH171" i="3"/>
  <c r="BN171" i="3" s="1"/>
  <c r="BK168" i="3"/>
  <c r="BJ168" i="3"/>
  <c r="BI168" i="3"/>
  <c r="BO168" i="3" s="1"/>
  <c r="BH168" i="3"/>
  <c r="BN168" i="3" s="1"/>
  <c r="BK165" i="3"/>
  <c r="BJ165" i="3"/>
  <c r="BI165" i="3"/>
  <c r="BO165" i="3" s="1"/>
  <c r="BH165" i="3"/>
  <c r="BN165" i="3" s="1"/>
  <c r="BK161" i="3"/>
  <c r="BJ161" i="3"/>
  <c r="BI161" i="3"/>
  <c r="BO161" i="3" s="1"/>
  <c r="BH161" i="3"/>
  <c r="BN161" i="3" s="1"/>
  <c r="BK157" i="3"/>
  <c r="BJ157" i="3"/>
  <c r="BI157" i="3"/>
  <c r="BO157" i="3" s="1"/>
  <c r="BH157" i="3"/>
  <c r="BN157" i="3" s="1"/>
  <c r="BK154" i="3"/>
  <c r="BJ154" i="3"/>
  <c r="BI154" i="3"/>
  <c r="BO154" i="3" s="1"/>
  <c r="BH154" i="3"/>
  <c r="BN154" i="3" s="1"/>
  <c r="BK150" i="3"/>
  <c r="BJ150" i="3"/>
  <c r="BI150" i="3"/>
  <c r="BO150" i="3" s="1"/>
  <c r="BH150" i="3"/>
  <c r="BN150" i="3" s="1"/>
  <c r="BK149" i="3"/>
  <c r="BJ149" i="3"/>
  <c r="BI149" i="3"/>
  <c r="BO149" i="3" s="1"/>
  <c r="BH149" i="3"/>
  <c r="BN149" i="3" s="1"/>
  <c r="BK148" i="3"/>
  <c r="BJ148" i="3"/>
  <c r="BI148" i="3"/>
  <c r="BO148" i="3" s="1"/>
  <c r="BH148" i="3"/>
  <c r="BN148" i="3" s="1"/>
  <c r="BK147" i="3"/>
  <c r="BJ147" i="3"/>
  <c r="BI147" i="3"/>
  <c r="BO147" i="3" s="1"/>
  <c r="BH147" i="3"/>
  <c r="BN147" i="3" s="1"/>
  <c r="BK146" i="3"/>
  <c r="BJ146" i="3"/>
  <c r="BI146" i="3"/>
  <c r="BO146" i="3" s="1"/>
  <c r="BH146" i="3"/>
  <c r="BN146" i="3" s="1"/>
  <c r="BK145" i="3"/>
  <c r="BJ145" i="3"/>
  <c r="BI145" i="3"/>
  <c r="BO145" i="3" s="1"/>
  <c r="BH145" i="3"/>
  <c r="BN145" i="3" s="1"/>
  <c r="BK144" i="3"/>
  <c r="BJ144" i="3"/>
  <c r="BI144" i="3"/>
  <c r="BO144" i="3" s="1"/>
  <c r="BH144" i="3"/>
  <c r="BN144" i="3" s="1"/>
  <c r="BK143" i="3"/>
  <c r="BJ143" i="3"/>
  <c r="BI143" i="3"/>
  <c r="BO143" i="3" s="1"/>
  <c r="BH143" i="3"/>
  <c r="BN143" i="3" s="1"/>
  <c r="BK142" i="3"/>
  <c r="BJ142" i="3"/>
  <c r="BI142" i="3"/>
  <c r="BO142" i="3" s="1"/>
  <c r="BH142" i="3"/>
  <c r="BN142" i="3" s="1"/>
  <c r="BK138" i="3"/>
  <c r="BJ138" i="3"/>
  <c r="BI138" i="3"/>
  <c r="BO138" i="3" s="1"/>
  <c r="BH138" i="3"/>
  <c r="BN138" i="3" s="1"/>
  <c r="BK137" i="3"/>
  <c r="BJ137" i="3"/>
  <c r="BI137" i="3"/>
  <c r="BO137" i="3" s="1"/>
  <c r="BH137" i="3"/>
  <c r="BN137" i="3" s="1"/>
  <c r="BK136" i="3"/>
  <c r="BJ136" i="3"/>
  <c r="BI136" i="3"/>
  <c r="BO136" i="3" s="1"/>
  <c r="BH136" i="3"/>
  <c r="BN136" i="3" s="1"/>
  <c r="BK135" i="3"/>
  <c r="BJ135" i="3"/>
  <c r="BI135" i="3"/>
  <c r="BO135" i="3" s="1"/>
  <c r="BH135" i="3"/>
  <c r="BN135" i="3" s="1"/>
  <c r="BK134" i="3"/>
  <c r="BJ134" i="3"/>
  <c r="BI134" i="3"/>
  <c r="BO134" i="3" s="1"/>
  <c r="BH134" i="3"/>
  <c r="BN134" i="3" s="1"/>
  <c r="BK131" i="3"/>
  <c r="BJ131" i="3"/>
  <c r="BI131" i="3"/>
  <c r="BO131" i="3" s="1"/>
  <c r="BH131" i="3"/>
  <c r="BN131" i="3" s="1"/>
  <c r="BK130" i="3"/>
  <c r="BJ130" i="3"/>
  <c r="BI130" i="3"/>
  <c r="BO130" i="3" s="1"/>
  <c r="BH130" i="3"/>
  <c r="BN130" i="3" s="1"/>
  <c r="BK129" i="3"/>
  <c r="BJ129" i="3"/>
  <c r="BI129" i="3"/>
  <c r="BO129" i="3" s="1"/>
  <c r="BH129" i="3"/>
  <c r="BN129" i="3" s="1"/>
  <c r="BK125" i="3"/>
  <c r="BJ125" i="3"/>
  <c r="BI125" i="3"/>
  <c r="BO125" i="3" s="1"/>
  <c r="BH125" i="3"/>
  <c r="BN125" i="3" s="1"/>
  <c r="BK122" i="3"/>
  <c r="BJ122" i="3"/>
  <c r="BI122" i="3"/>
  <c r="BO122" i="3" s="1"/>
  <c r="BH122" i="3"/>
  <c r="BN122" i="3" s="1"/>
  <c r="BK120" i="3"/>
  <c r="BJ120" i="3"/>
  <c r="BI120" i="3"/>
  <c r="BO120" i="3" s="1"/>
  <c r="BH120" i="3"/>
  <c r="BN120" i="3" s="1"/>
  <c r="BK119" i="3"/>
  <c r="BJ119" i="3"/>
  <c r="BI119" i="3"/>
  <c r="BO119" i="3" s="1"/>
  <c r="BH119" i="3"/>
  <c r="BN119" i="3" s="1"/>
  <c r="BK118" i="3"/>
  <c r="BJ118" i="3"/>
  <c r="BI118" i="3"/>
  <c r="BO118" i="3" s="1"/>
  <c r="BH118" i="3"/>
  <c r="BN118" i="3" s="1"/>
  <c r="BK117" i="3"/>
  <c r="BJ117" i="3"/>
  <c r="BI117" i="3"/>
  <c r="BO117" i="3" s="1"/>
  <c r="BH117" i="3"/>
  <c r="BN117" i="3" s="1"/>
  <c r="BK116" i="3"/>
  <c r="BJ116" i="3"/>
  <c r="BI116" i="3"/>
  <c r="BO116" i="3" s="1"/>
  <c r="BH116" i="3"/>
  <c r="BN116" i="3" s="1"/>
  <c r="BK115" i="3"/>
  <c r="BJ115" i="3"/>
  <c r="BI115" i="3"/>
  <c r="BO115" i="3" s="1"/>
  <c r="BH115" i="3"/>
  <c r="BN115" i="3" s="1"/>
  <c r="BK114" i="3"/>
  <c r="BJ114" i="3"/>
  <c r="BI114" i="3"/>
  <c r="BO114" i="3" s="1"/>
  <c r="BH114" i="3"/>
  <c r="BN114" i="3" s="1"/>
  <c r="BK113" i="3"/>
  <c r="BJ113" i="3"/>
  <c r="BI113" i="3"/>
  <c r="BO113" i="3" s="1"/>
  <c r="BH113" i="3"/>
  <c r="BN113" i="3" s="1"/>
  <c r="BK112" i="3"/>
  <c r="BJ112" i="3"/>
  <c r="BI112" i="3"/>
  <c r="BO112" i="3" s="1"/>
  <c r="BH112" i="3"/>
  <c r="BN112" i="3" s="1"/>
  <c r="BK111" i="3"/>
  <c r="BJ111" i="3"/>
  <c r="BI111" i="3"/>
  <c r="BO111" i="3" s="1"/>
  <c r="BH111" i="3"/>
  <c r="BN111" i="3" s="1"/>
  <c r="BK110" i="3"/>
  <c r="BJ110" i="3"/>
  <c r="BI110" i="3"/>
  <c r="BO110" i="3" s="1"/>
  <c r="BH110" i="3"/>
  <c r="BN110" i="3" s="1"/>
  <c r="BK109" i="3"/>
  <c r="BJ109" i="3"/>
  <c r="BI109" i="3"/>
  <c r="BO109" i="3" s="1"/>
  <c r="BH109" i="3"/>
  <c r="BN109" i="3" s="1"/>
  <c r="BK108" i="3"/>
  <c r="BJ108" i="3"/>
  <c r="BI108" i="3"/>
  <c r="BO108" i="3" s="1"/>
  <c r="BH108" i="3"/>
  <c r="BN108" i="3" s="1"/>
  <c r="BK107" i="3"/>
  <c r="BJ107" i="3"/>
  <c r="BI107" i="3"/>
  <c r="BO107" i="3" s="1"/>
  <c r="BH107" i="3"/>
  <c r="BN107" i="3" s="1"/>
  <c r="BK106" i="3"/>
  <c r="BJ106" i="3"/>
  <c r="BI106" i="3"/>
  <c r="BO106" i="3" s="1"/>
  <c r="BH106" i="3"/>
  <c r="BN106" i="3" s="1"/>
  <c r="BK105" i="3"/>
  <c r="BJ105" i="3"/>
  <c r="BI105" i="3"/>
  <c r="BO105" i="3" s="1"/>
  <c r="BH105" i="3"/>
  <c r="BN105" i="3" s="1"/>
  <c r="BK104" i="3"/>
  <c r="BJ104" i="3"/>
  <c r="BI104" i="3"/>
  <c r="BO104" i="3" s="1"/>
  <c r="BH104" i="3"/>
  <c r="BN104" i="3" s="1"/>
  <c r="BK103" i="3"/>
  <c r="BJ103" i="3"/>
  <c r="BI103" i="3"/>
  <c r="BO103" i="3" s="1"/>
  <c r="BH103" i="3"/>
  <c r="BN103" i="3" s="1"/>
  <c r="BK102" i="3"/>
  <c r="BJ102" i="3"/>
  <c r="BI102" i="3"/>
  <c r="BO102" i="3" s="1"/>
  <c r="BH102" i="3"/>
  <c r="BN102" i="3" s="1"/>
  <c r="BK101" i="3"/>
  <c r="BJ101" i="3"/>
  <c r="BI101" i="3"/>
  <c r="BO101" i="3" s="1"/>
  <c r="BH101" i="3"/>
  <c r="BN101" i="3" s="1"/>
  <c r="BK100" i="3"/>
  <c r="BJ100" i="3"/>
  <c r="BI100" i="3"/>
  <c r="BO100" i="3" s="1"/>
  <c r="BH100" i="3"/>
  <c r="BN100" i="3" s="1"/>
  <c r="BK99" i="3"/>
  <c r="BJ99" i="3"/>
  <c r="BI99" i="3"/>
  <c r="BO99" i="3" s="1"/>
  <c r="BH99" i="3"/>
  <c r="BN99" i="3" s="1"/>
  <c r="BK98" i="3"/>
  <c r="BJ98" i="3"/>
  <c r="BI98" i="3"/>
  <c r="BO98" i="3" s="1"/>
  <c r="BH98" i="3"/>
  <c r="BN98" i="3" s="1"/>
  <c r="BK97" i="3"/>
  <c r="BJ97" i="3"/>
  <c r="BI97" i="3"/>
  <c r="BO97" i="3" s="1"/>
  <c r="BH97" i="3"/>
  <c r="BN97" i="3" s="1"/>
  <c r="BK96" i="3"/>
  <c r="BJ96" i="3"/>
  <c r="BI96" i="3"/>
  <c r="BO96" i="3" s="1"/>
  <c r="BH96" i="3"/>
  <c r="BN96" i="3" s="1"/>
  <c r="BK95" i="3"/>
  <c r="BJ95" i="3"/>
  <c r="BI95" i="3"/>
  <c r="BH95" i="3"/>
  <c r="BK94" i="3"/>
  <c r="BJ94" i="3"/>
  <c r="BI94" i="3"/>
  <c r="BO94" i="3" s="1"/>
  <c r="BH94" i="3"/>
  <c r="BN94" i="3" s="1"/>
  <c r="BK93" i="3"/>
  <c r="BJ93" i="3"/>
  <c r="BI93" i="3"/>
  <c r="BO93" i="3" s="1"/>
  <c r="BH93" i="3"/>
  <c r="BN93" i="3" s="1"/>
  <c r="BK92" i="3"/>
  <c r="BJ92" i="3"/>
  <c r="BI92" i="3"/>
  <c r="BO92" i="3" s="1"/>
  <c r="BH92" i="3"/>
  <c r="BN92" i="3" s="1"/>
  <c r="BK91" i="3"/>
  <c r="BJ91" i="3"/>
  <c r="BI91" i="3"/>
  <c r="BO91" i="3" s="1"/>
  <c r="BH91" i="3"/>
  <c r="BN91" i="3" s="1"/>
  <c r="BK90" i="3"/>
  <c r="BJ90" i="3"/>
  <c r="BI90" i="3"/>
  <c r="BO90" i="3" s="1"/>
  <c r="BH90" i="3"/>
  <c r="BN90" i="3" s="1"/>
  <c r="BK89" i="3"/>
  <c r="BJ89" i="3"/>
  <c r="BI89" i="3"/>
  <c r="BO89" i="3" s="1"/>
  <c r="BH89" i="3"/>
  <c r="BN89" i="3" s="1"/>
  <c r="BK88" i="3"/>
  <c r="BJ88" i="3"/>
  <c r="BI88" i="3"/>
  <c r="BO88" i="3" s="1"/>
  <c r="BH88" i="3"/>
  <c r="BN88" i="3" s="1"/>
  <c r="BK87" i="3"/>
  <c r="BJ87" i="3"/>
  <c r="BI87" i="3"/>
  <c r="BO87" i="3" s="1"/>
  <c r="BH87" i="3"/>
  <c r="BN87" i="3" s="1"/>
  <c r="BK86" i="3"/>
  <c r="BJ86" i="3"/>
  <c r="BI86" i="3"/>
  <c r="BO86" i="3" s="1"/>
  <c r="BH86" i="3"/>
  <c r="BK85" i="3"/>
  <c r="BJ85" i="3"/>
  <c r="BI85" i="3"/>
  <c r="BO85" i="3" s="1"/>
  <c r="BH85" i="3"/>
  <c r="BK84" i="3"/>
  <c r="BJ84" i="3"/>
  <c r="BI84" i="3"/>
  <c r="BO84" i="3" s="1"/>
  <c r="BH84" i="3"/>
  <c r="BK83" i="3"/>
  <c r="BJ83" i="3"/>
  <c r="BI83" i="3"/>
  <c r="BO83" i="3" s="1"/>
  <c r="BH83" i="3"/>
  <c r="BN83" i="3" s="1"/>
  <c r="BK76" i="3"/>
  <c r="BJ76" i="3"/>
  <c r="BI76" i="3"/>
  <c r="BO76" i="3" s="1"/>
  <c r="BH76" i="3"/>
  <c r="BN76" i="3" s="1"/>
  <c r="BK72" i="3"/>
  <c r="BJ72" i="3"/>
  <c r="BI72" i="3"/>
  <c r="BO72" i="3" s="1"/>
  <c r="BH72" i="3"/>
  <c r="BN72" i="3" s="1"/>
  <c r="BK69" i="3"/>
  <c r="BJ69" i="3"/>
  <c r="BI69" i="3"/>
  <c r="BO69" i="3" s="1"/>
  <c r="BH69" i="3"/>
  <c r="BN69" i="3" s="1"/>
  <c r="BK66" i="3"/>
  <c r="BJ66" i="3"/>
  <c r="BI66" i="3"/>
  <c r="BO66" i="3" s="1"/>
  <c r="BH66" i="3"/>
  <c r="BN66" i="3" s="1"/>
  <c r="BK65" i="3"/>
  <c r="BJ65" i="3"/>
  <c r="BI65" i="3"/>
  <c r="BO65" i="3" s="1"/>
  <c r="BH65" i="3"/>
  <c r="BN65" i="3" s="1"/>
  <c r="BK64" i="3"/>
  <c r="BJ64" i="3"/>
  <c r="BI64" i="3"/>
  <c r="BO64" i="3" s="1"/>
  <c r="BH64" i="3"/>
  <c r="BN64" i="3" s="1"/>
  <c r="BK63" i="3"/>
  <c r="BJ63" i="3"/>
  <c r="BI63" i="3"/>
  <c r="BO63" i="3" s="1"/>
  <c r="BH63" i="3"/>
  <c r="BK62" i="3"/>
  <c r="BJ62" i="3"/>
  <c r="BI62" i="3"/>
  <c r="BO62" i="3" s="1"/>
  <c r="BH62" i="3"/>
  <c r="BK61" i="3"/>
  <c r="BJ61" i="3"/>
  <c r="BI61" i="3"/>
  <c r="BO61" i="3" s="1"/>
  <c r="BH61" i="3"/>
  <c r="BK60" i="3"/>
  <c r="BJ60" i="3"/>
  <c r="BI60" i="3"/>
  <c r="BO60" i="3" s="1"/>
  <c r="BH60" i="3"/>
  <c r="BN60" i="3" s="1"/>
  <c r="BK59" i="3"/>
  <c r="BJ59" i="3"/>
  <c r="BI59" i="3"/>
  <c r="BO59" i="3" s="1"/>
  <c r="BH59" i="3"/>
  <c r="BK58" i="3"/>
  <c r="BJ58" i="3"/>
  <c r="BI58" i="3"/>
  <c r="BO58" i="3" s="1"/>
  <c r="BH58" i="3"/>
  <c r="BK57" i="3"/>
  <c r="BJ57" i="3"/>
  <c r="BI57" i="3"/>
  <c r="BO57" i="3" s="1"/>
  <c r="BH57" i="3"/>
  <c r="BN57" i="3" s="1"/>
  <c r="BK56" i="3"/>
  <c r="BJ56" i="3"/>
  <c r="BI56" i="3"/>
  <c r="BO56" i="3" s="1"/>
  <c r="BH56" i="3"/>
  <c r="BN56" i="3" s="1"/>
  <c r="BK55" i="3"/>
  <c r="BJ55" i="3"/>
  <c r="BI55" i="3"/>
  <c r="BO55" i="3" s="1"/>
  <c r="BH55" i="3"/>
  <c r="BN55" i="3" s="1"/>
  <c r="BK51" i="3"/>
  <c r="BJ51" i="3"/>
  <c r="BI51" i="3"/>
  <c r="BO51" i="3" s="1"/>
  <c r="BH51" i="3"/>
  <c r="BN51" i="3" s="1"/>
  <c r="BK50" i="3"/>
  <c r="BJ50" i="3"/>
  <c r="BI50" i="3"/>
  <c r="BO50" i="3" s="1"/>
  <c r="BH50" i="3"/>
  <c r="BK49" i="3"/>
  <c r="BJ49" i="3"/>
  <c r="BI49" i="3"/>
  <c r="BO49" i="3" s="1"/>
  <c r="BH49" i="3"/>
  <c r="BN49" i="3" s="1"/>
  <c r="BK48" i="3"/>
  <c r="BJ48" i="3"/>
  <c r="BI48" i="3"/>
  <c r="BO48" i="3" s="1"/>
  <c r="BH48" i="3"/>
  <c r="BN48" i="3" s="1"/>
  <c r="BK38" i="3"/>
  <c r="BJ38" i="3"/>
  <c r="BI38" i="3"/>
  <c r="BO38" i="3" s="1"/>
  <c r="BH38" i="3"/>
  <c r="BK37" i="3"/>
  <c r="BJ37" i="3"/>
  <c r="BI37" i="3"/>
  <c r="BO37" i="3" s="1"/>
  <c r="BH37" i="3"/>
  <c r="BK36" i="3"/>
  <c r="BJ36" i="3"/>
  <c r="BI36" i="3"/>
  <c r="BO36" i="3" s="1"/>
  <c r="BH36" i="3"/>
  <c r="BK32" i="3"/>
  <c r="BJ32" i="3"/>
  <c r="BI32" i="3"/>
  <c r="BO32" i="3" s="1"/>
  <c r="BH32" i="3"/>
  <c r="BN32" i="3" s="1"/>
  <c r="BK28" i="3"/>
  <c r="BJ28" i="3"/>
  <c r="BI28" i="3"/>
  <c r="BO28" i="3" s="1"/>
  <c r="BH28" i="3"/>
  <c r="BN28" i="3" s="1"/>
  <c r="BK25" i="3"/>
  <c r="BJ25" i="3"/>
  <c r="BI25" i="3"/>
  <c r="BO25" i="3" s="1"/>
  <c r="BH25" i="3"/>
  <c r="BN25" i="3" s="1"/>
  <c r="BK24" i="3"/>
  <c r="BJ24" i="3"/>
  <c r="BI24" i="3"/>
  <c r="BO24" i="3" s="1"/>
  <c r="BH24" i="3"/>
  <c r="BN24" i="3" s="1"/>
  <c r="BK20" i="3"/>
  <c r="BJ20" i="3"/>
  <c r="BI20" i="3"/>
  <c r="BO20" i="3" s="1"/>
  <c r="BH20" i="3"/>
  <c r="BK17" i="3"/>
  <c r="BJ17" i="3"/>
  <c r="BI17" i="3"/>
  <c r="BO17" i="3" s="1"/>
  <c r="BH17" i="3"/>
  <c r="BK16" i="3"/>
  <c r="BJ16" i="3"/>
  <c r="BI16" i="3"/>
  <c r="BO16" i="3" s="1"/>
  <c r="BH16" i="3"/>
  <c r="BK15" i="3"/>
  <c r="BJ15" i="3"/>
  <c r="BI15" i="3"/>
  <c r="BO15" i="3" s="1"/>
  <c r="BH15" i="3"/>
  <c r="BN15" i="3" s="1"/>
  <c r="BK14" i="3"/>
  <c r="BJ14" i="3"/>
  <c r="BI14" i="3"/>
  <c r="BO14" i="3" s="1"/>
  <c r="BH14" i="3"/>
  <c r="BN14" i="3" s="1"/>
  <c r="BK13" i="3"/>
  <c r="BJ13" i="3"/>
  <c r="BI13" i="3"/>
  <c r="BO13" i="3" s="1"/>
  <c r="BH13" i="3"/>
  <c r="BN13" i="3" s="1"/>
  <c r="BK12" i="3"/>
  <c r="BJ12" i="3"/>
  <c r="BI12" i="3"/>
  <c r="BO12" i="3" s="1"/>
  <c r="BH12" i="3"/>
  <c r="BN12" i="3" s="1"/>
  <c r="AW238" i="3"/>
  <c r="BC238" i="3" s="1"/>
  <c r="AV238" i="3"/>
  <c r="BB238" i="3" s="1"/>
  <c r="AW234" i="3"/>
  <c r="BC234" i="3" s="1"/>
  <c r="AV234" i="3"/>
  <c r="BB234" i="3" s="1"/>
  <c r="AW233" i="3"/>
  <c r="BC233" i="3" s="1"/>
  <c r="AV233" i="3"/>
  <c r="BB233" i="3" s="1"/>
  <c r="AW232" i="3"/>
  <c r="BC232" i="3" s="1"/>
  <c r="AV232" i="3"/>
  <c r="BB232" i="3" s="1"/>
  <c r="AW231" i="3"/>
  <c r="BC231" i="3" s="1"/>
  <c r="AV231" i="3"/>
  <c r="BB231" i="3" s="1"/>
  <c r="AZ230" i="3"/>
  <c r="AW230" i="3"/>
  <c r="BC230" i="3" s="1"/>
  <c r="AV230" i="3"/>
  <c r="BB230" i="3" s="1"/>
  <c r="AW229" i="3"/>
  <c r="BC229" i="3" s="1"/>
  <c r="AV229" i="3"/>
  <c r="BB229" i="3" s="1"/>
  <c r="AW228" i="3"/>
  <c r="BC228" i="3" s="1"/>
  <c r="AV228" i="3"/>
  <c r="BB228" i="3" s="1"/>
  <c r="AW224" i="3"/>
  <c r="BC224" i="3" s="1"/>
  <c r="AV224" i="3"/>
  <c r="BB224" i="3" s="1"/>
  <c r="BA221" i="3"/>
  <c r="AW221" i="3"/>
  <c r="BC221" i="3" s="1"/>
  <c r="AV221" i="3"/>
  <c r="BB221" i="3" s="1"/>
  <c r="AW220" i="3"/>
  <c r="BC220" i="3" s="1"/>
  <c r="AV220" i="3"/>
  <c r="BB220" i="3" s="1"/>
  <c r="AW219" i="3"/>
  <c r="BC219" i="3" s="1"/>
  <c r="AV219" i="3"/>
  <c r="BB219" i="3" s="1"/>
  <c r="AW217" i="3"/>
  <c r="BC217" i="3" s="1"/>
  <c r="AV217" i="3"/>
  <c r="BB217" i="3" s="1"/>
  <c r="AW216" i="3"/>
  <c r="BC216" i="3" s="1"/>
  <c r="AV216" i="3"/>
  <c r="BB216" i="3" s="1"/>
  <c r="AW215" i="3"/>
  <c r="BC215" i="3" s="1"/>
  <c r="AV215" i="3"/>
  <c r="BB215" i="3" s="1"/>
  <c r="AW214" i="3"/>
  <c r="BC214" i="3" s="1"/>
  <c r="AV214" i="3"/>
  <c r="BB214" i="3" s="1"/>
  <c r="AW213" i="3"/>
  <c r="BC213" i="3" s="1"/>
  <c r="AV213" i="3"/>
  <c r="BB213" i="3" s="1"/>
  <c r="AW212" i="3"/>
  <c r="BC212" i="3" s="1"/>
  <c r="AV212" i="3"/>
  <c r="BB212" i="3" s="1"/>
  <c r="AW211" i="3"/>
  <c r="BC211" i="3" s="1"/>
  <c r="AV211" i="3"/>
  <c r="BB211" i="3" s="1"/>
  <c r="AW206" i="3"/>
  <c r="BC206" i="3" s="1"/>
  <c r="AV206" i="3"/>
  <c r="BB206" i="3" s="1"/>
  <c r="AW203" i="3"/>
  <c r="BC203" i="3" s="1"/>
  <c r="AV203" i="3"/>
  <c r="BB203" i="3" s="1"/>
  <c r="AW202" i="3"/>
  <c r="BC202" i="3" s="1"/>
  <c r="AV202" i="3"/>
  <c r="BB202" i="3" s="1"/>
  <c r="AW199" i="3"/>
  <c r="BC199" i="3" s="1"/>
  <c r="AV199" i="3"/>
  <c r="BB199" i="3" s="1"/>
  <c r="AW196" i="3"/>
  <c r="BC196" i="3" s="1"/>
  <c r="AV196" i="3"/>
  <c r="BB196" i="3" s="1"/>
  <c r="AW195" i="3"/>
  <c r="BC195" i="3" s="1"/>
  <c r="AV195" i="3"/>
  <c r="BB195" i="3" s="1"/>
  <c r="AW194" i="3"/>
  <c r="BC194" i="3" s="1"/>
  <c r="AV194" i="3"/>
  <c r="BB194" i="3" s="1"/>
  <c r="AW193" i="3"/>
  <c r="BC193" i="3" s="1"/>
  <c r="AV193" i="3"/>
  <c r="BB193" i="3" s="1"/>
  <c r="AW192" i="3"/>
  <c r="BC192" i="3" s="1"/>
  <c r="AV192" i="3"/>
  <c r="BB192" i="3" s="1"/>
  <c r="AW191" i="3"/>
  <c r="BC191" i="3" s="1"/>
  <c r="AV191" i="3"/>
  <c r="BB191" i="3" s="1"/>
  <c r="AW190" i="3"/>
  <c r="BC190" i="3" s="1"/>
  <c r="AV190" i="3"/>
  <c r="BB190" i="3" s="1"/>
  <c r="AW188" i="3"/>
  <c r="BC188" i="3" s="1"/>
  <c r="AV188" i="3"/>
  <c r="BB188" i="3" s="1"/>
  <c r="AW184" i="3"/>
  <c r="BC184" i="3" s="1"/>
  <c r="AV184" i="3"/>
  <c r="BB184" i="3" s="1"/>
  <c r="AW181" i="3"/>
  <c r="BA181" i="3" s="1"/>
  <c r="AV181" i="3"/>
  <c r="BB181" i="3" s="1"/>
  <c r="AW177" i="3"/>
  <c r="BC177" i="3" s="1"/>
  <c r="AV177" i="3"/>
  <c r="BB177" i="3" s="1"/>
  <c r="AW171" i="3"/>
  <c r="BA171" i="3" s="1"/>
  <c r="AV171" i="3"/>
  <c r="BB171" i="3" s="1"/>
  <c r="AW168" i="3"/>
  <c r="BC168" i="3" s="1"/>
  <c r="AV168" i="3"/>
  <c r="BB168" i="3" s="1"/>
  <c r="AW165" i="3"/>
  <c r="BA165" i="3" s="1"/>
  <c r="AV165" i="3"/>
  <c r="BB165" i="3" s="1"/>
  <c r="AW161" i="3"/>
  <c r="BC161" i="3" s="1"/>
  <c r="AV161" i="3"/>
  <c r="BB161" i="3" s="1"/>
  <c r="AW157" i="3"/>
  <c r="BA157" i="3" s="1"/>
  <c r="AV157" i="3"/>
  <c r="BB157" i="3" s="1"/>
  <c r="AW154" i="3"/>
  <c r="BC154" i="3" s="1"/>
  <c r="AV154" i="3"/>
  <c r="BB154" i="3" s="1"/>
  <c r="AW150" i="3"/>
  <c r="BA150" i="3" s="1"/>
  <c r="AV150" i="3"/>
  <c r="BB150" i="3" s="1"/>
  <c r="AW149" i="3"/>
  <c r="BC149" i="3" s="1"/>
  <c r="AV149" i="3"/>
  <c r="AW148" i="3"/>
  <c r="BA148" i="3" s="1"/>
  <c r="AV148" i="3"/>
  <c r="BB148" i="3" s="1"/>
  <c r="AW147" i="3"/>
  <c r="BC147" i="3" s="1"/>
  <c r="AV147" i="3"/>
  <c r="BB147" i="3" s="1"/>
  <c r="AW146" i="3"/>
  <c r="BA146" i="3" s="1"/>
  <c r="AV146" i="3"/>
  <c r="BB146" i="3" s="1"/>
  <c r="AW145" i="3"/>
  <c r="AV145" i="3"/>
  <c r="BB145" i="3" s="1"/>
  <c r="AW144" i="3"/>
  <c r="BA144" i="3" s="1"/>
  <c r="AV144" i="3"/>
  <c r="BB144" i="3" s="1"/>
  <c r="AW143" i="3"/>
  <c r="BC143" i="3" s="1"/>
  <c r="AV143" i="3"/>
  <c r="AW142" i="3"/>
  <c r="BA142" i="3" s="1"/>
  <c r="AV142" i="3"/>
  <c r="BB142" i="3" s="1"/>
  <c r="AW138" i="3"/>
  <c r="BC138" i="3" s="1"/>
  <c r="AV138" i="3"/>
  <c r="BB138" i="3" s="1"/>
  <c r="AW137" i="3"/>
  <c r="AV137" i="3"/>
  <c r="BB137" i="3" s="1"/>
  <c r="AW136" i="3"/>
  <c r="AV136" i="3"/>
  <c r="BB136" i="3" s="1"/>
  <c r="AW135" i="3"/>
  <c r="BA135" i="3" s="1"/>
  <c r="AV135" i="3"/>
  <c r="BB135" i="3" s="1"/>
  <c r="AW134" i="3"/>
  <c r="BC134" i="3" s="1"/>
  <c r="AV134" i="3"/>
  <c r="BB134" i="3" s="1"/>
  <c r="AW131" i="3"/>
  <c r="BA131" i="3" s="1"/>
  <c r="AV131" i="3"/>
  <c r="BB131" i="3" s="1"/>
  <c r="AW130" i="3"/>
  <c r="BC130" i="3" s="1"/>
  <c r="AV130" i="3"/>
  <c r="BB130" i="3" s="1"/>
  <c r="AW129" i="3"/>
  <c r="BA129" i="3" s="1"/>
  <c r="AV129" i="3"/>
  <c r="BB129" i="3" s="1"/>
  <c r="AW125" i="3"/>
  <c r="BC125" i="3" s="1"/>
  <c r="AV125" i="3"/>
  <c r="AW122" i="3"/>
  <c r="BA122" i="3" s="1"/>
  <c r="AV122" i="3"/>
  <c r="BB122" i="3" s="1"/>
  <c r="AW120" i="3"/>
  <c r="BC120" i="3" s="1"/>
  <c r="AV120" i="3"/>
  <c r="BB120" i="3" s="1"/>
  <c r="AW119" i="3"/>
  <c r="BA119" i="3" s="1"/>
  <c r="AV119" i="3"/>
  <c r="BB119" i="3" s="1"/>
  <c r="AW118" i="3"/>
  <c r="AV118" i="3"/>
  <c r="BB118" i="3" s="1"/>
  <c r="AW117" i="3"/>
  <c r="BA117" i="3" s="1"/>
  <c r="AV117" i="3"/>
  <c r="BB117" i="3" s="1"/>
  <c r="AW116" i="3"/>
  <c r="BC116" i="3" s="1"/>
  <c r="AV116" i="3"/>
  <c r="AW115" i="3"/>
  <c r="BA115" i="3" s="1"/>
  <c r="AV115" i="3"/>
  <c r="BB115" i="3" s="1"/>
  <c r="AW114" i="3"/>
  <c r="BC114" i="3" s="1"/>
  <c r="AV114" i="3"/>
  <c r="AZ114" i="3" s="1"/>
  <c r="AW113" i="3"/>
  <c r="BA113" i="3" s="1"/>
  <c r="AV113" i="3"/>
  <c r="BB113" i="3" s="1"/>
  <c r="AW112" i="3"/>
  <c r="BC112" i="3" s="1"/>
  <c r="AV112" i="3"/>
  <c r="AZ112" i="3" s="1"/>
  <c r="AW111" i="3"/>
  <c r="BA111" i="3" s="1"/>
  <c r="AV111" i="3"/>
  <c r="BB111" i="3" s="1"/>
  <c r="AW110" i="3"/>
  <c r="BC110" i="3" s="1"/>
  <c r="AV110" i="3"/>
  <c r="AZ110" i="3" s="1"/>
  <c r="AW109" i="3"/>
  <c r="BA109" i="3" s="1"/>
  <c r="AV109" i="3"/>
  <c r="BB109" i="3" s="1"/>
  <c r="AW108" i="3"/>
  <c r="BC108" i="3" s="1"/>
  <c r="AV108" i="3"/>
  <c r="AZ108" i="3" s="1"/>
  <c r="AW107" i="3"/>
  <c r="BA107" i="3" s="1"/>
  <c r="AV107" i="3"/>
  <c r="BB107" i="3" s="1"/>
  <c r="AW106" i="3"/>
  <c r="BC106" i="3" s="1"/>
  <c r="AV106" i="3"/>
  <c r="AZ106" i="3" s="1"/>
  <c r="AW105" i="3"/>
  <c r="BA105" i="3" s="1"/>
  <c r="AV105" i="3"/>
  <c r="BB105" i="3" s="1"/>
  <c r="AW104" i="3"/>
  <c r="BC104" i="3" s="1"/>
  <c r="AV104" i="3"/>
  <c r="AZ104" i="3" s="1"/>
  <c r="AW103" i="3"/>
  <c r="BA103" i="3" s="1"/>
  <c r="AV103" i="3"/>
  <c r="BB103" i="3" s="1"/>
  <c r="AW102" i="3"/>
  <c r="BC102" i="3" s="1"/>
  <c r="AV102" i="3"/>
  <c r="AZ102" i="3" s="1"/>
  <c r="AW101" i="3"/>
  <c r="BA101" i="3" s="1"/>
  <c r="AV101" i="3"/>
  <c r="BB101" i="3" s="1"/>
  <c r="AW100" i="3"/>
  <c r="BC100" i="3" s="1"/>
  <c r="AV100" i="3"/>
  <c r="AZ100" i="3" s="1"/>
  <c r="AW99" i="3"/>
  <c r="BA99" i="3" s="1"/>
  <c r="AV99" i="3"/>
  <c r="AW98" i="3"/>
  <c r="BC98" i="3" s="1"/>
  <c r="AV98" i="3"/>
  <c r="AZ98" i="3" s="1"/>
  <c r="AW97" i="3"/>
  <c r="BA97" i="3" s="1"/>
  <c r="AV97" i="3"/>
  <c r="BB97" i="3" s="1"/>
  <c r="AW96" i="3"/>
  <c r="AV96" i="3"/>
  <c r="BB96" i="3" s="1"/>
  <c r="AW95" i="3"/>
  <c r="BA95" i="3" s="1"/>
  <c r="AV95" i="3"/>
  <c r="BB95" i="3" s="1"/>
  <c r="AW94" i="3"/>
  <c r="BC94" i="3" s="1"/>
  <c r="AV94" i="3"/>
  <c r="AZ94" i="3" s="1"/>
  <c r="AW93" i="3"/>
  <c r="BC93" i="3" s="1"/>
  <c r="AV93" i="3"/>
  <c r="AW92" i="3"/>
  <c r="BC92" i="3" s="1"/>
  <c r="AV92" i="3"/>
  <c r="AZ92" i="3" s="1"/>
  <c r="AW91" i="3"/>
  <c r="AV91" i="3"/>
  <c r="BB91" i="3" s="1"/>
  <c r="AW90" i="3"/>
  <c r="BC90" i="3" s="1"/>
  <c r="AV90" i="3"/>
  <c r="AZ90" i="3" s="1"/>
  <c r="AW89" i="3"/>
  <c r="BC89" i="3" s="1"/>
  <c r="AV89" i="3"/>
  <c r="AW88" i="3"/>
  <c r="BC88" i="3" s="1"/>
  <c r="AV88" i="3"/>
  <c r="AZ88" i="3" s="1"/>
  <c r="AW87" i="3"/>
  <c r="AV87" i="3"/>
  <c r="BB87" i="3" s="1"/>
  <c r="AW86" i="3"/>
  <c r="BC86" i="3" s="1"/>
  <c r="AV86" i="3"/>
  <c r="AZ86" i="3" s="1"/>
  <c r="AW85" i="3"/>
  <c r="BC85" i="3" s="1"/>
  <c r="AV85" i="3"/>
  <c r="AW84" i="3"/>
  <c r="BC84" i="3" s="1"/>
  <c r="AV84" i="3"/>
  <c r="AZ84" i="3" s="1"/>
  <c r="AW83" i="3"/>
  <c r="AV83" i="3"/>
  <c r="BB83" i="3" s="1"/>
  <c r="AW76" i="3"/>
  <c r="BC76" i="3" s="1"/>
  <c r="AV76" i="3"/>
  <c r="AZ76" i="3" s="1"/>
  <c r="AW72" i="3"/>
  <c r="BC72" i="3" s="1"/>
  <c r="AV72" i="3"/>
  <c r="AW69" i="3"/>
  <c r="BC69" i="3" s="1"/>
  <c r="AV69" i="3"/>
  <c r="AZ69" i="3" s="1"/>
  <c r="AW66" i="3"/>
  <c r="AV66" i="3"/>
  <c r="BB66" i="3" s="1"/>
  <c r="AW65" i="3"/>
  <c r="BC65" i="3" s="1"/>
  <c r="AV65" i="3"/>
  <c r="AZ65" i="3" s="1"/>
  <c r="AW64" i="3"/>
  <c r="BC64" i="3" s="1"/>
  <c r="AV64" i="3"/>
  <c r="AW63" i="3"/>
  <c r="BC63" i="3" s="1"/>
  <c r="AV63" i="3"/>
  <c r="AZ63" i="3" s="1"/>
  <c r="AZ62" i="3"/>
  <c r="AW62" i="3"/>
  <c r="AV62" i="3"/>
  <c r="BB62" i="3" s="1"/>
  <c r="AW61" i="3"/>
  <c r="BC61" i="3" s="1"/>
  <c r="AV61" i="3"/>
  <c r="AZ61" i="3" s="1"/>
  <c r="AW60" i="3"/>
  <c r="BC60" i="3" s="1"/>
  <c r="AV60" i="3"/>
  <c r="AW59" i="3"/>
  <c r="BC59" i="3" s="1"/>
  <c r="AV59" i="3"/>
  <c r="AZ59" i="3" s="1"/>
  <c r="AW58" i="3"/>
  <c r="AV58" i="3"/>
  <c r="BB58" i="3" s="1"/>
  <c r="AW57" i="3"/>
  <c r="BC57" i="3" s="1"/>
  <c r="AV57" i="3"/>
  <c r="AZ57" i="3" s="1"/>
  <c r="AW56" i="3"/>
  <c r="BC56" i="3" s="1"/>
  <c r="AV56" i="3"/>
  <c r="AW55" i="3"/>
  <c r="BC55" i="3" s="1"/>
  <c r="AV55" i="3"/>
  <c r="AZ55" i="3" s="1"/>
  <c r="AW51" i="3"/>
  <c r="AV51" i="3"/>
  <c r="BB51" i="3" s="1"/>
  <c r="AW50" i="3"/>
  <c r="BC50" i="3" s="1"/>
  <c r="AV50" i="3"/>
  <c r="AZ50" i="3" s="1"/>
  <c r="AW49" i="3"/>
  <c r="BC49" i="3" s="1"/>
  <c r="AV49" i="3"/>
  <c r="AW48" i="3"/>
  <c r="BC48" i="3" s="1"/>
  <c r="AV48" i="3"/>
  <c r="AZ48" i="3" s="1"/>
  <c r="AW38" i="3"/>
  <c r="AV38" i="3"/>
  <c r="BB38" i="3" s="1"/>
  <c r="AW37" i="3"/>
  <c r="BC37" i="3" s="1"/>
  <c r="AV37" i="3"/>
  <c r="AZ37" i="3" s="1"/>
  <c r="AW36" i="3"/>
  <c r="BC36" i="3" s="1"/>
  <c r="AV36" i="3"/>
  <c r="AW32" i="3"/>
  <c r="BC32" i="3" s="1"/>
  <c r="AV32" i="3"/>
  <c r="AZ32" i="3" s="1"/>
  <c r="AW28" i="3"/>
  <c r="AV28" i="3"/>
  <c r="BB28" i="3" s="1"/>
  <c r="AW25" i="3"/>
  <c r="BC25" i="3" s="1"/>
  <c r="AV25" i="3"/>
  <c r="AZ25" i="3" s="1"/>
  <c r="AW24" i="3"/>
  <c r="BC24" i="3" s="1"/>
  <c r="AV24" i="3"/>
  <c r="AW20" i="3"/>
  <c r="BC20" i="3" s="1"/>
  <c r="AV20" i="3"/>
  <c r="AZ20" i="3" s="1"/>
  <c r="AW17" i="3"/>
  <c r="AV17" i="3"/>
  <c r="BB17" i="3" s="1"/>
  <c r="AW16" i="3"/>
  <c r="BC16" i="3" s="1"/>
  <c r="AV16" i="3"/>
  <c r="AZ16" i="3" s="1"/>
  <c r="AW15" i="3"/>
  <c r="BC15" i="3" s="1"/>
  <c r="AV15" i="3"/>
  <c r="AW14" i="3"/>
  <c r="BC14" i="3" s="1"/>
  <c r="AV14" i="3"/>
  <c r="AZ14" i="3" s="1"/>
  <c r="AW13" i="3"/>
  <c r="AV13" i="3"/>
  <c r="BB13" i="3" s="1"/>
  <c r="AW12" i="3"/>
  <c r="BC12" i="3" s="1"/>
  <c r="AV12" i="3"/>
  <c r="AZ12" i="3" s="1"/>
  <c r="AK238" i="3"/>
  <c r="AQ238" i="3" s="1"/>
  <c r="AJ238" i="3"/>
  <c r="AP238" i="3" s="1"/>
  <c r="AK234" i="3"/>
  <c r="AQ234" i="3" s="1"/>
  <c r="AJ234" i="3"/>
  <c r="AP234" i="3" s="1"/>
  <c r="AK233" i="3"/>
  <c r="AQ233" i="3" s="1"/>
  <c r="AJ233" i="3"/>
  <c r="AP233" i="3" s="1"/>
  <c r="AK232" i="3"/>
  <c r="AQ232" i="3" s="1"/>
  <c r="AJ232" i="3"/>
  <c r="AP232" i="3" s="1"/>
  <c r="AK231" i="3"/>
  <c r="AQ231" i="3" s="1"/>
  <c r="AJ231" i="3"/>
  <c r="AP231" i="3" s="1"/>
  <c r="AK230" i="3"/>
  <c r="AQ230" i="3" s="1"/>
  <c r="AJ230" i="3"/>
  <c r="AP230" i="3" s="1"/>
  <c r="AK229" i="3"/>
  <c r="AQ229" i="3" s="1"/>
  <c r="AJ229" i="3"/>
  <c r="AP229" i="3" s="1"/>
  <c r="AK228" i="3"/>
  <c r="AQ228" i="3" s="1"/>
  <c r="AJ228" i="3"/>
  <c r="AP228" i="3" s="1"/>
  <c r="AK224" i="3"/>
  <c r="AQ224" i="3" s="1"/>
  <c r="AJ224" i="3"/>
  <c r="AP224" i="3" s="1"/>
  <c r="AK221" i="3"/>
  <c r="AQ221" i="3" s="1"/>
  <c r="AJ221" i="3"/>
  <c r="AP221" i="3" s="1"/>
  <c r="AK220" i="3"/>
  <c r="AQ220" i="3" s="1"/>
  <c r="AJ220" i="3"/>
  <c r="AP220" i="3" s="1"/>
  <c r="AK219" i="3"/>
  <c r="AQ219" i="3" s="1"/>
  <c r="AJ219" i="3"/>
  <c r="AP219" i="3" s="1"/>
  <c r="AK217" i="3"/>
  <c r="AQ217" i="3" s="1"/>
  <c r="AJ217" i="3"/>
  <c r="AP217" i="3" s="1"/>
  <c r="AK216" i="3"/>
  <c r="AQ216" i="3" s="1"/>
  <c r="AJ216" i="3"/>
  <c r="AP216" i="3" s="1"/>
  <c r="AK215" i="3"/>
  <c r="AQ215" i="3" s="1"/>
  <c r="AJ215" i="3"/>
  <c r="AP215" i="3" s="1"/>
  <c r="AK214" i="3"/>
  <c r="AQ214" i="3" s="1"/>
  <c r="AJ214" i="3"/>
  <c r="AP214" i="3" s="1"/>
  <c r="AK213" i="3"/>
  <c r="AQ213" i="3" s="1"/>
  <c r="AJ213" i="3"/>
  <c r="AP213" i="3" s="1"/>
  <c r="AK212" i="3"/>
  <c r="AQ212" i="3" s="1"/>
  <c r="AJ212" i="3"/>
  <c r="AP212" i="3" s="1"/>
  <c r="AK211" i="3"/>
  <c r="AQ211" i="3" s="1"/>
  <c r="AJ211" i="3"/>
  <c r="AP211" i="3" s="1"/>
  <c r="AK206" i="3"/>
  <c r="AQ206" i="3" s="1"/>
  <c r="AJ206" i="3"/>
  <c r="AP206" i="3" s="1"/>
  <c r="AK203" i="3"/>
  <c r="AQ203" i="3" s="1"/>
  <c r="AJ203" i="3"/>
  <c r="AP203" i="3" s="1"/>
  <c r="AK202" i="3"/>
  <c r="AQ202" i="3" s="1"/>
  <c r="AJ202" i="3"/>
  <c r="AP202" i="3" s="1"/>
  <c r="AK199" i="3"/>
  <c r="AQ199" i="3" s="1"/>
  <c r="AJ199" i="3"/>
  <c r="AP199" i="3" s="1"/>
  <c r="AK196" i="3"/>
  <c r="AQ196" i="3" s="1"/>
  <c r="AJ196" i="3"/>
  <c r="AP196" i="3" s="1"/>
  <c r="AK195" i="3"/>
  <c r="AQ195" i="3" s="1"/>
  <c r="AJ195" i="3"/>
  <c r="AP195" i="3" s="1"/>
  <c r="AK194" i="3"/>
  <c r="AQ194" i="3" s="1"/>
  <c r="AJ194" i="3"/>
  <c r="AP194" i="3" s="1"/>
  <c r="AK193" i="3"/>
  <c r="AQ193" i="3" s="1"/>
  <c r="AJ193" i="3"/>
  <c r="AP193" i="3" s="1"/>
  <c r="AK192" i="3"/>
  <c r="AQ192" i="3" s="1"/>
  <c r="AJ192" i="3"/>
  <c r="AP192" i="3" s="1"/>
  <c r="AK191" i="3"/>
  <c r="AQ191" i="3" s="1"/>
  <c r="AJ191" i="3"/>
  <c r="AP191" i="3" s="1"/>
  <c r="AK190" i="3"/>
  <c r="AQ190" i="3" s="1"/>
  <c r="AJ190" i="3"/>
  <c r="AP190" i="3" s="1"/>
  <c r="AK188" i="3"/>
  <c r="AQ188" i="3" s="1"/>
  <c r="AJ188" i="3"/>
  <c r="AP188" i="3" s="1"/>
  <c r="AK184" i="3"/>
  <c r="AQ184" i="3" s="1"/>
  <c r="AJ184" i="3"/>
  <c r="AP184" i="3" s="1"/>
  <c r="AK181" i="3"/>
  <c r="AQ181" i="3" s="1"/>
  <c r="AJ181" i="3"/>
  <c r="AP181" i="3" s="1"/>
  <c r="AK177" i="3"/>
  <c r="AQ177" i="3" s="1"/>
  <c r="AJ177" i="3"/>
  <c r="AP177" i="3" s="1"/>
  <c r="AK171" i="3"/>
  <c r="AQ171" i="3" s="1"/>
  <c r="AJ171" i="3"/>
  <c r="AP171" i="3" s="1"/>
  <c r="AK168" i="3"/>
  <c r="AQ168" i="3" s="1"/>
  <c r="AJ168" i="3"/>
  <c r="AP168" i="3" s="1"/>
  <c r="AK165" i="3"/>
  <c r="AQ165" i="3" s="1"/>
  <c r="AJ165" i="3"/>
  <c r="AP165" i="3" s="1"/>
  <c r="AK161" i="3"/>
  <c r="AQ161" i="3" s="1"/>
  <c r="AJ161" i="3"/>
  <c r="AP161" i="3" s="1"/>
  <c r="AK157" i="3"/>
  <c r="AQ157" i="3" s="1"/>
  <c r="AJ157" i="3"/>
  <c r="AP157" i="3" s="1"/>
  <c r="AK154" i="3"/>
  <c r="AQ154" i="3" s="1"/>
  <c r="AJ154" i="3"/>
  <c r="AP154" i="3" s="1"/>
  <c r="AK150" i="3"/>
  <c r="AQ150" i="3" s="1"/>
  <c r="AJ150" i="3"/>
  <c r="AP150" i="3" s="1"/>
  <c r="AK149" i="3"/>
  <c r="AQ149" i="3" s="1"/>
  <c r="AJ149" i="3"/>
  <c r="AP149" i="3" s="1"/>
  <c r="AK148" i="3"/>
  <c r="AQ148" i="3" s="1"/>
  <c r="AJ148" i="3"/>
  <c r="AP148" i="3" s="1"/>
  <c r="AK147" i="3"/>
  <c r="AQ147" i="3" s="1"/>
  <c r="AJ147" i="3"/>
  <c r="AP147" i="3" s="1"/>
  <c r="AK146" i="3"/>
  <c r="AQ146" i="3" s="1"/>
  <c r="AJ146" i="3"/>
  <c r="AP146" i="3" s="1"/>
  <c r="AK145" i="3"/>
  <c r="AQ145" i="3" s="1"/>
  <c r="AJ145" i="3"/>
  <c r="AP145" i="3" s="1"/>
  <c r="AK144" i="3"/>
  <c r="AQ144" i="3" s="1"/>
  <c r="AJ144" i="3"/>
  <c r="AP144" i="3" s="1"/>
  <c r="AK143" i="3"/>
  <c r="AQ143" i="3" s="1"/>
  <c r="AJ143" i="3"/>
  <c r="AP143" i="3" s="1"/>
  <c r="AK142" i="3"/>
  <c r="AQ142" i="3" s="1"/>
  <c r="AJ142" i="3"/>
  <c r="AP142" i="3" s="1"/>
  <c r="AK138" i="3"/>
  <c r="AQ138" i="3" s="1"/>
  <c r="AJ138" i="3"/>
  <c r="AP138" i="3" s="1"/>
  <c r="AK137" i="3"/>
  <c r="AQ137" i="3" s="1"/>
  <c r="AJ137" i="3"/>
  <c r="AP137" i="3" s="1"/>
  <c r="AK136" i="3"/>
  <c r="AQ136" i="3" s="1"/>
  <c r="AJ136" i="3"/>
  <c r="AP136" i="3" s="1"/>
  <c r="AK135" i="3"/>
  <c r="AQ135" i="3" s="1"/>
  <c r="AJ135" i="3"/>
  <c r="AP135" i="3" s="1"/>
  <c r="AK134" i="3"/>
  <c r="AQ134" i="3" s="1"/>
  <c r="AJ134" i="3"/>
  <c r="AP134" i="3" s="1"/>
  <c r="AK131" i="3"/>
  <c r="AQ131" i="3" s="1"/>
  <c r="AJ131" i="3"/>
  <c r="AP131" i="3" s="1"/>
  <c r="AK130" i="3"/>
  <c r="AQ130" i="3" s="1"/>
  <c r="AJ130" i="3"/>
  <c r="AP130" i="3" s="1"/>
  <c r="AK129" i="3"/>
  <c r="AQ129" i="3" s="1"/>
  <c r="AJ129" i="3"/>
  <c r="AP129" i="3" s="1"/>
  <c r="AK125" i="3"/>
  <c r="AQ125" i="3" s="1"/>
  <c r="AJ125" i="3"/>
  <c r="AP125" i="3" s="1"/>
  <c r="AK122" i="3"/>
  <c r="AQ122" i="3" s="1"/>
  <c r="AJ122" i="3"/>
  <c r="AP122" i="3" s="1"/>
  <c r="AK120" i="3"/>
  <c r="AQ120" i="3" s="1"/>
  <c r="AJ120" i="3"/>
  <c r="AP120" i="3" s="1"/>
  <c r="AK119" i="3"/>
  <c r="AQ119" i="3" s="1"/>
  <c r="AJ119" i="3"/>
  <c r="AP119" i="3" s="1"/>
  <c r="AK118" i="3"/>
  <c r="AQ118" i="3" s="1"/>
  <c r="AJ118" i="3"/>
  <c r="AP118" i="3" s="1"/>
  <c r="AK117" i="3"/>
  <c r="AQ117" i="3" s="1"/>
  <c r="AJ117" i="3"/>
  <c r="AP117" i="3" s="1"/>
  <c r="AK116" i="3"/>
  <c r="AQ116" i="3" s="1"/>
  <c r="AJ116" i="3"/>
  <c r="AP116" i="3" s="1"/>
  <c r="AK115" i="3"/>
  <c r="AQ115" i="3" s="1"/>
  <c r="AJ115" i="3"/>
  <c r="AP115" i="3" s="1"/>
  <c r="AK114" i="3"/>
  <c r="AQ114" i="3" s="1"/>
  <c r="AJ114" i="3"/>
  <c r="AP114" i="3" s="1"/>
  <c r="AK113" i="3"/>
  <c r="AQ113" i="3" s="1"/>
  <c r="AJ113" i="3"/>
  <c r="AP113" i="3" s="1"/>
  <c r="AK112" i="3"/>
  <c r="AQ112" i="3" s="1"/>
  <c r="AJ112" i="3"/>
  <c r="AP112" i="3" s="1"/>
  <c r="AK111" i="3"/>
  <c r="AQ111" i="3" s="1"/>
  <c r="AJ111" i="3"/>
  <c r="AP111" i="3" s="1"/>
  <c r="AK110" i="3"/>
  <c r="AQ110" i="3" s="1"/>
  <c r="AJ110" i="3"/>
  <c r="AP110" i="3" s="1"/>
  <c r="AK109" i="3"/>
  <c r="AQ109" i="3" s="1"/>
  <c r="AJ109" i="3"/>
  <c r="AP109" i="3" s="1"/>
  <c r="AK108" i="3"/>
  <c r="AQ108" i="3" s="1"/>
  <c r="AJ108" i="3"/>
  <c r="AP108" i="3" s="1"/>
  <c r="AK107" i="3"/>
  <c r="AQ107" i="3" s="1"/>
  <c r="AJ107" i="3"/>
  <c r="AP107" i="3" s="1"/>
  <c r="AK106" i="3"/>
  <c r="AQ106" i="3" s="1"/>
  <c r="AJ106" i="3"/>
  <c r="AP106" i="3" s="1"/>
  <c r="AK105" i="3"/>
  <c r="AQ105" i="3" s="1"/>
  <c r="AJ105" i="3"/>
  <c r="AP105" i="3" s="1"/>
  <c r="AK104" i="3"/>
  <c r="AQ104" i="3" s="1"/>
  <c r="AJ104" i="3"/>
  <c r="AP104" i="3" s="1"/>
  <c r="AK103" i="3"/>
  <c r="AQ103" i="3" s="1"/>
  <c r="AJ103" i="3"/>
  <c r="AP103" i="3" s="1"/>
  <c r="AK102" i="3"/>
  <c r="AQ102" i="3" s="1"/>
  <c r="AJ102" i="3"/>
  <c r="AP102" i="3" s="1"/>
  <c r="AK101" i="3"/>
  <c r="AQ101" i="3" s="1"/>
  <c r="AJ101" i="3"/>
  <c r="AP101" i="3" s="1"/>
  <c r="AK100" i="3"/>
  <c r="AQ100" i="3" s="1"/>
  <c r="AJ100" i="3"/>
  <c r="AP100" i="3" s="1"/>
  <c r="AK99" i="3"/>
  <c r="AQ99" i="3" s="1"/>
  <c r="AJ99" i="3"/>
  <c r="AP99" i="3" s="1"/>
  <c r="AK98" i="3"/>
  <c r="AQ98" i="3" s="1"/>
  <c r="AJ98" i="3"/>
  <c r="AP98" i="3" s="1"/>
  <c r="AK97" i="3"/>
  <c r="AQ97" i="3" s="1"/>
  <c r="AJ97" i="3"/>
  <c r="AP97" i="3" s="1"/>
  <c r="AK96" i="3"/>
  <c r="AQ96" i="3" s="1"/>
  <c r="AJ96" i="3"/>
  <c r="AP96" i="3" s="1"/>
  <c r="AK95" i="3"/>
  <c r="AQ95" i="3" s="1"/>
  <c r="AJ95" i="3"/>
  <c r="AP95" i="3" s="1"/>
  <c r="AK94" i="3"/>
  <c r="AQ94" i="3" s="1"/>
  <c r="AJ94" i="3"/>
  <c r="AP94" i="3" s="1"/>
  <c r="AK93" i="3"/>
  <c r="AQ93" i="3" s="1"/>
  <c r="AJ93" i="3"/>
  <c r="AP93" i="3" s="1"/>
  <c r="AK92" i="3"/>
  <c r="AQ92" i="3" s="1"/>
  <c r="AJ92" i="3"/>
  <c r="AP92" i="3" s="1"/>
  <c r="AK91" i="3"/>
  <c r="AQ91" i="3" s="1"/>
  <c r="AJ91" i="3"/>
  <c r="AP91" i="3" s="1"/>
  <c r="AK90" i="3"/>
  <c r="AQ90" i="3" s="1"/>
  <c r="AJ90" i="3"/>
  <c r="AP90" i="3" s="1"/>
  <c r="AK89" i="3"/>
  <c r="AQ89" i="3" s="1"/>
  <c r="AJ89" i="3"/>
  <c r="AP89" i="3" s="1"/>
  <c r="AK88" i="3"/>
  <c r="AQ88" i="3" s="1"/>
  <c r="AJ88" i="3"/>
  <c r="AP88" i="3" s="1"/>
  <c r="AK87" i="3"/>
  <c r="AQ87" i="3" s="1"/>
  <c r="AJ87" i="3"/>
  <c r="AP87" i="3" s="1"/>
  <c r="AK86" i="3"/>
  <c r="AQ86" i="3" s="1"/>
  <c r="AJ86" i="3"/>
  <c r="AP86" i="3" s="1"/>
  <c r="AK85" i="3"/>
  <c r="AQ85" i="3" s="1"/>
  <c r="AJ85" i="3"/>
  <c r="AP85" i="3" s="1"/>
  <c r="AK84" i="3"/>
  <c r="AQ84" i="3" s="1"/>
  <c r="AJ84" i="3"/>
  <c r="AP84" i="3" s="1"/>
  <c r="AK83" i="3"/>
  <c r="AQ83" i="3" s="1"/>
  <c r="AJ83" i="3"/>
  <c r="AP83" i="3" s="1"/>
  <c r="AK76" i="3"/>
  <c r="AQ76" i="3" s="1"/>
  <c r="AJ76" i="3"/>
  <c r="AP76" i="3" s="1"/>
  <c r="AK72" i="3"/>
  <c r="AQ72" i="3" s="1"/>
  <c r="AJ72" i="3"/>
  <c r="AP72" i="3" s="1"/>
  <c r="AK69" i="3"/>
  <c r="AQ69" i="3" s="1"/>
  <c r="AJ69" i="3"/>
  <c r="AP69" i="3" s="1"/>
  <c r="AK66" i="3"/>
  <c r="AQ66" i="3" s="1"/>
  <c r="AJ66" i="3"/>
  <c r="AP66" i="3" s="1"/>
  <c r="AK65" i="3"/>
  <c r="AQ65" i="3" s="1"/>
  <c r="AJ65" i="3"/>
  <c r="AP65" i="3" s="1"/>
  <c r="AK64" i="3"/>
  <c r="AQ64" i="3" s="1"/>
  <c r="AJ64" i="3"/>
  <c r="AP64" i="3" s="1"/>
  <c r="AK63" i="3"/>
  <c r="AQ63" i="3" s="1"/>
  <c r="AJ63" i="3"/>
  <c r="AP63" i="3" s="1"/>
  <c r="AK62" i="3"/>
  <c r="AQ62" i="3" s="1"/>
  <c r="AJ62" i="3"/>
  <c r="AP62" i="3" s="1"/>
  <c r="AK61" i="3"/>
  <c r="AQ61" i="3" s="1"/>
  <c r="AJ61" i="3"/>
  <c r="AP61" i="3" s="1"/>
  <c r="AK60" i="3"/>
  <c r="AQ60" i="3" s="1"/>
  <c r="AJ60" i="3"/>
  <c r="AP60" i="3" s="1"/>
  <c r="AK59" i="3"/>
  <c r="AQ59" i="3" s="1"/>
  <c r="AJ59" i="3"/>
  <c r="AP59" i="3" s="1"/>
  <c r="AK58" i="3"/>
  <c r="AQ58" i="3" s="1"/>
  <c r="AJ58" i="3"/>
  <c r="AP58" i="3" s="1"/>
  <c r="AK57" i="3"/>
  <c r="AQ57" i="3" s="1"/>
  <c r="AJ57" i="3"/>
  <c r="AP57" i="3" s="1"/>
  <c r="AK56" i="3"/>
  <c r="AQ56" i="3" s="1"/>
  <c r="AJ56" i="3"/>
  <c r="AP56" i="3" s="1"/>
  <c r="AK55" i="3"/>
  <c r="AQ55" i="3" s="1"/>
  <c r="AJ55" i="3"/>
  <c r="AP55" i="3" s="1"/>
  <c r="AK51" i="3"/>
  <c r="AQ51" i="3" s="1"/>
  <c r="AJ51" i="3"/>
  <c r="AP51" i="3" s="1"/>
  <c r="AK50" i="3"/>
  <c r="AQ50" i="3" s="1"/>
  <c r="AJ50" i="3"/>
  <c r="AP50" i="3" s="1"/>
  <c r="AK49" i="3"/>
  <c r="AQ49" i="3" s="1"/>
  <c r="AJ49" i="3"/>
  <c r="AP49" i="3" s="1"/>
  <c r="AK48" i="3"/>
  <c r="AQ48" i="3" s="1"/>
  <c r="AJ48" i="3"/>
  <c r="AP48" i="3" s="1"/>
  <c r="AK38" i="3"/>
  <c r="AQ38" i="3" s="1"/>
  <c r="AJ38" i="3"/>
  <c r="AP38" i="3" s="1"/>
  <c r="AK37" i="3"/>
  <c r="AQ37" i="3" s="1"/>
  <c r="AJ37" i="3"/>
  <c r="AP37" i="3" s="1"/>
  <c r="AK36" i="3"/>
  <c r="AQ36" i="3" s="1"/>
  <c r="AJ36" i="3"/>
  <c r="AP36" i="3" s="1"/>
  <c r="AK32" i="3"/>
  <c r="AQ32" i="3" s="1"/>
  <c r="AJ32" i="3"/>
  <c r="AP32" i="3" s="1"/>
  <c r="AK28" i="3"/>
  <c r="AQ28" i="3" s="1"/>
  <c r="AJ28" i="3"/>
  <c r="AP28" i="3" s="1"/>
  <c r="AK25" i="3"/>
  <c r="AQ25" i="3" s="1"/>
  <c r="AJ25" i="3"/>
  <c r="AP25" i="3" s="1"/>
  <c r="AK24" i="3"/>
  <c r="AQ24" i="3" s="1"/>
  <c r="AJ24" i="3"/>
  <c r="AP24" i="3" s="1"/>
  <c r="AK20" i="3"/>
  <c r="AQ20" i="3" s="1"/>
  <c r="AJ20" i="3"/>
  <c r="AP20" i="3" s="1"/>
  <c r="AK17" i="3"/>
  <c r="AQ17" i="3" s="1"/>
  <c r="AJ17" i="3"/>
  <c r="AP17" i="3" s="1"/>
  <c r="AK16" i="3"/>
  <c r="AQ16" i="3" s="1"/>
  <c r="AJ16" i="3"/>
  <c r="AP16" i="3" s="1"/>
  <c r="AK15" i="3"/>
  <c r="AQ15" i="3" s="1"/>
  <c r="AJ15" i="3"/>
  <c r="AP15" i="3" s="1"/>
  <c r="AK14" i="3"/>
  <c r="AQ14" i="3" s="1"/>
  <c r="AJ14" i="3"/>
  <c r="AP14" i="3" s="1"/>
  <c r="AK13" i="3"/>
  <c r="AQ13" i="3" s="1"/>
  <c r="AJ13" i="3"/>
  <c r="AP13" i="3" s="1"/>
  <c r="AK12" i="3"/>
  <c r="AQ12" i="3" s="1"/>
  <c r="AJ12" i="3"/>
  <c r="AP12" i="3" s="1"/>
  <c r="O238" i="3"/>
  <c r="N238" i="3"/>
  <c r="M238" i="3"/>
  <c r="L238" i="3"/>
  <c r="O234" i="3"/>
  <c r="N234" i="3"/>
  <c r="M234" i="3"/>
  <c r="L234" i="3"/>
  <c r="O233" i="3"/>
  <c r="N233" i="3"/>
  <c r="M233" i="3"/>
  <c r="L233" i="3"/>
  <c r="O232" i="3"/>
  <c r="N232" i="3"/>
  <c r="M232" i="3"/>
  <c r="L232" i="3"/>
  <c r="O231" i="3"/>
  <c r="N231" i="3"/>
  <c r="M231" i="3"/>
  <c r="L231" i="3"/>
  <c r="O230" i="3"/>
  <c r="N230" i="3"/>
  <c r="M230" i="3"/>
  <c r="L230" i="3"/>
  <c r="O229" i="3"/>
  <c r="N229" i="3"/>
  <c r="M229" i="3"/>
  <c r="L229" i="3"/>
  <c r="O228" i="3"/>
  <c r="N228" i="3"/>
  <c r="M228" i="3"/>
  <c r="L228" i="3"/>
  <c r="O224" i="3"/>
  <c r="N224" i="3"/>
  <c r="M224" i="3"/>
  <c r="L224" i="3"/>
  <c r="O221" i="3"/>
  <c r="N221" i="3"/>
  <c r="M221" i="3"/>
  <c r="L221" i="3"/>
  <c r="O220" i="3"/>
  <c r="N220" i="3"/>
  <c r="M220" i="3"/>
  <c r="L220" i="3"/>
  <c r="O219" i="3"/>
  <c r="N219" i="3"/>
  <c r="M219" i="3"/>
  <c r="L219" i="3"/>
  <c r="O217" i="3"/>
  <c r="N217" i="3"/>
  <c r="M217" i="3"/>
  <c r="L217" i="3"/>
  <c r="O216" i="3"/>
  <c r="N216" i="3"/>
  <c r="M216" i="3"/>
  <c r="L216" i="3"/>
  <c r="O215" i="3"/>
  <c r="N215" i="3"/>
  <c r="M215" i="3"/>
  <c r="L215" i="3"/>
  <c r="O214" i="3"/>
  <c r="N214" i="3"/>
  <c r="M214" i="3"/>
  <c r="L214" i="3"/>
  <c r="O213" i="3"/>
  <c r="N213" i="3"/>
  <c r="M213" i="3"/>
  <c r="L213" i="3"/>
  <c r="O212" i="3"/>
  <c r="N212" i="3"/>
  <c r="M212" i="3"/>
  <c r="L212" i="3"/>
  <c r="O211" i="3"/>
  <c r="N211" i="3"/>
  <c r="M211" i="3"/>
  <c r="L211" i="3"/>
  <c r="O206" i="3"/>
  <c r="N206" i="3"/>
  <c r="M206" i="3"/>
  <c r="L206" i="3"/>
  <c r="O203" i="3"/>
  <c r="N203" i="3"/>
  <c r="M203" i="3"/>
  <c r="L203" i="3"/>
  <c r="O202" i="3"/>
  <c r="N202" i="3"/>
  <c r="M202" i="3"/>
  <c r="L202" i="3"/>
  <c r="O199" i="3"/>
  <c r="N199" i="3"/>
  <c r="M199" i="3"/>
  <c r="L199" i="3"/>
  <c r="O196" i="3"/>
  <c r="N196" i="3"/>
  <c r="M196" i="3"/>
  <c r="L196" i="3"/>
  <c r="O195" i="3"/>
  <c r="N195" i="3"/>
  <c r="M195" i="3"/>
  <c r="L195" i="3"/>
  <c r="O194" i="3"/>
  <c r="N194" i="3"/>
  <c r="M194" i="3"/>
  <c r="L194" i="3"/>
  <c r="O193" i="3"/>
  <c r="N193" i="3"/>
  <c r="M193" i="3"/>
  <c r="L193" i="3"/>
  <c r="O192" i="3"/>
  <c r="N192" i="3"/>
  <c r="M192" i="3"/>
  <c r="L192" i="3"/>
  <c r="O191" i="3"/>
  <c r="N191" i="3"/>
  <c r="M191" i="3"/>
  <c r="L191" i="3"/>
  <c r="O190" i="3"/>
  <c r="N190" i="3"/>
  <c r="M190" i="3"/>
  <c r="L190" i="3"/>
  <c r="O188" i="3"/>
  <c r="N188" i="3"/>
  <c r="M188" i="3"/>
  <c r="L188" i="3"/>
  <c r="O184" i="3"/>
  <c r="N184" i="3"/>
  <c r="M184" i="3"/>
  <c r="L184" i="3"/>
  <c r="O181" i="3"/>
  <c r="N181" i="3"/>
  <c r="M181" i="3"/>
  <c r="L181" i="3"/>
  <c r="O177" i="3"/>
  <c r="N177" i="3"/>
  <c r="M177" i="3"/>
  <c r="L177" i="3"/>
  <c r="O171" i="3"/>
  <c r="N171" i="3"/>
  <c r="M171" i="3"/>
  <c r="L171" i="3"/>
  <c r="O168" i="3"/>
  <c r="N168" i="3"/>
  <c r="M168" i="3"/>
  <c r="L168" i="3"/>
  <c r="O165" i="3"/>
  <c r="N165" i="3"/>
  <c r="M165" i="3"/>
  <c r="L165" i="3"/>
  <c r="O161" i="3"/>
  <c r="N161" i="3"/>
  <c r="M161" i="3"/>
  <c r="L161" i="3"/>
  <c r="O157" i="3"/>
  <c r="N157" i="3"/>
  <c r="M157" i="3"/>
  <c r="L157" i="3"/>
  <c r="O154" i="3"/>
  <c r="N154" i="3"/>
  <c r="M154" i="3"/>
  <c r="L154" i="3"/>
  <c r="O150" i="3"/>
  <c r="N150" i="3"/>
  <c r="M150" i="3"/>
  <c r="L150" i="3"/>
  <c r="O149" i="3"/>
  <c r="N149" i="3"/>
  <c r="M149" i="3"/>
  <c r="L149" i="3"/>
  <c r="O148" i="3"/>
  <c r="N148" i="3"/>
  <c r="M148" i="3"/>
  <c r="L148" i="3"/>
  <c r="O147" i="3"/>
  <c r="N147" i="3"/>
  <c r="M147" i="3"/>
  <c r="L147" i="3"/>
  <c r="O146" i="3"/>
  <c r="N146" i="3"/>
  <c r="M146" i="3"/>
  <c r="L146" i="3"/>
  <c r="O145" i="3"/>
  <c r="N145" i="3"/>
  <c r="M145" i="3"/>
  <c r="L145" i="3"/>
  <c r="O144" i="3"/>
  <c r="N144" i="3"/>
  <c r="M144" i="3"/>
  <c r="L144" i="3"/>
  <c r="O143" i="3"/>
  <c r="N143" i="3"/>
  <c r="M143" i="3"/>
  <c r="L143" i="3"/>
  <c r="O142" i="3"/>
  <c r="N142" i="3"/>
  <c r="M142" i="3"/>
  <c r="L142" i="3"/>
  <c r="O138" i="3"/>
  <c r="N138" i="3"/>
  <c r="M138" i="3"/>
  <c r="L138" i="3"/>
  <c r="O137" i="3"/>
  <c r="N137" i="3"/>
  <c r="M137" i="3"/>
  <c r="L137" i="3"/>
  <c r="O136" i="3"/>
  <c r="N136" i="3"/>
  <c r="M136" i="3"/>
  <c r="L136" i="3"/>
  <c r="O135" i="3"/>
  <c r="N135" i="3"/>
  <c r="M135" i="3"/>
  <c r="L135" i="3"/>
  <c r="O134" i="3"/>
  <c r="N134" i="3"/>
  <c r="M134" i="3"/>
  <c r="L134" i="3"/>
  <c r="O131" i="3"/>
  <c r="N131" i="3"/>
  <c r="M131" i="3"/>
  <c r="L131" i="3"/>
  <c r="O130" i="3"/>
  <c r="N130" i="3"/>
  <c r="M130" i="3"/>
  <c r="L130" i="3"/>
  <c r="O129" i="3"/>
  <c r="N129" i="3"/>
  <c r="M129" i="3"/>
  <c r="L129" i="3"/>
  <c r="O125" i="3"/>
  <c r="N125" i="3"/>
  <c r="M125" i="3"/>
  <c r="L125" i="3"/>
  <c r="O122" i="3"/>
  <c r="N122" i="3"/>
  <c r="M122" i="3"/>
  <c r="L122" i="3"/>
  <c r="O120" i="3"/>
  <c r="N120" i="3"/>
  <c r="M120" i="3"/>
  <c r="L120" i="3"/>
  <c r="O119" i="3"/>
  <c r="N119" i="3"/>
  <c r="M119" i="3"/>
  <c r="L119" i="3"/>
  <c r="O118" i="3"/>
  <c r="N118" i="3"/>
  <c r="M118" i="3"/>
  <c r="L118" i="3"/>
  <c r="O117" i="3"/>
  <c r="N117" i="3"/>
  <c r="M117" i="3"/>
  <c r="L117" i="3"/>
  <c r="O116" i="3"/>
  <c r="N116" i="3"/>
  <c r="M116" i="3"/>
  <c r="L116" i="3"/>
  <c r="O115" i="3"/>
  <c r="N115" i="3"/>
  <c r="M115" i="3"/>
  <c r="L115" i="3"/>
  <c r="O114" i="3"/>
  <c r="N114" i="3"/>
  <c r="M114" i="3"/>
  <c r="L114" i="3"/>
  <c r="O113" i="3"/>
  <c r="N113" i="3"/>
  <c r="M113" i="3"/>
  <c r="L113" i="3"/>
  <c r="O112" i="3"/>
  <c r="N112" i="3"/>
  <c r="M112" i="3"/>
  <c r="L112" i="3"/>
  <c r="O111" i="3"/>
  <c r="N111" i="3"/>
  <c r="M111" i="3"/>
  <c r="L111" i="3"/>
  <c r="O110" i="3"/>
  <c r="N110" i="3"/>
  <c r="M110" i="3"/>
  <c r="L110" i="3"/>
  <c r="O109" i="3"/>
  <c r="N109" i="3"/>
  <c r="M109" i="3"/>
  <c r="L109" i="3"/>
  <c r="O108" i="3"/>
  <c r="N108" i="3"/>
  <c r="M108" i="3"/>
  <c r="L108" i="3"/>
  <c r="O107" i="3"/>
  <c r="N107" i="3"/>
  <c r="M107" i="3"/>
  <c r="L107" i="3"/>
  <c r="O106" i="3"/>
  <c r="N106" i="3"/>
  <c r="M106" i="3"/>
  <c r="L106" i="3"/>
  <c r="O105" i="3"/>
  <c r="N105" i="3"/>
  <c r="M105" i="3"/>
  <c r="L105" i="3"/>
  <c r="O104" i="3"/>
  <c r="N104" i="3"/>
  <c r="M104" i="3"/>
  <c r="L104" i="3"/>
  <c r="O103" i="3"/>
  <c r="N103" i="3"/>
  <c r="M103" i="3"/>
  <c r="L103" i="3"/>
  <c r="O102" i="3"/>
  <c r="N102" i="3"/>
  <c r="M102" i="3"/>
  <c r="L102" i="3"/>
  <c r="O101" i="3"/>
  <c r="N101" i="3"/>
  <c r="M101" i="3"/>
  <c r="L101" i="3"/>
  <c r="O100" i="3"/>
  <c r="N100" i="3"/>
  <c r="M100" i="3"/>
  <c r="L100" i="3"/>
  <c r="O99" i="3"/>
  <c r="N99" i="3"/>
  <c r="M99" i="3"/>
  <c r="L99" i="3"/>
  <c r="O98" i="3"/>
  <c r="N98" i="3"/>
  <c r="M98" i="3"/>
  <c r="L98" i="3"/>
  <c r="O97" i="3"/>
  <c r="N97" i="3"/>
  <c r="M97" i="3"/>
  <c r="L97" i="3"/>
  <c r="O96" i="3"/>
  <c r="N96" i="3"/>
  <c r="M96" i="3"/>
  <c r="L96" i="3"/>
  <c r="O95" i="3"/>
  <c r="N95" i="3"/>
  <c r="M95" i="3"/>
  <c r="L95" i="3"/>
  <c r="O94" i="3"/>
  <c r="N94" i="3"/>
  <c r="M94" i="3"/>
  <c r="L94" i="3"/>
  <c r="O93" i="3"/>
  <c r="N93" i="3"/>
  <c r="M93" i="3"/>
  <c r="L93" i="3"/>
  <c r="O92" i="3"/>
  <c r="N92" i="3"/>
  <c r="M92" i="3"/>
  <c r="L92" i="3"/>
  <c r="O91" i="3"/>
  <c r="N91" i="3"/>
  <c r="M91" i="3"/>
  <c r="L91" i="3"/>
  <c r="O90" i="3"/>
  <c r="N90" i="3"/>
  <c r="M90" i="3"/>
  <c r="L90" i="3"/>
  <c r="O89" i="3"/>
  <c r="N89" i="3"/>
  <c r="M89" i="3"/>
  <c r="L89" i="3"/>
  <c r="O88" i="3"/>
  <c r="N88" i="3"/>
  <c r="M88" i="3"/>
  <c r="L88" i="3"/>
  <c r="O87" i="3"/>
  <c r="N87" i="3"/>
  <c r="M87" i="3"/>
  <c r="L87" i="3"/>
  <c r="O86" i="3"/>
  <c r="N86" i="3"/>
  <c r="M86" i="3"/>
  <c r="L86" i="3"/>
  <c r="O85" i="3"/>
  <c r="N85" i="3"/>
  <c r="M85" i="3"/>
  <c r="L85" i="3"/>
  <c r="O84" i="3"/>
  <c r="N84" i="3"/>
  <c r="M84" i="3"/>
  <c r="L84" i="3"/>
  <c r="O83" i="3"/>
  <c r="N83" i="3"/>
  <c r="M83" i="3"/>
  <c r="L83" i="3"/>
  <c r="O76" i="3"/>
  <c r="N76" i="3"/>
  <c r="M76" i="3"/>
  <c r="L76" i="3"/>
  <c r="O72" i="3"/>
  <c r="N72" i="3"/>
  <c r="M72" i="3"/>
  <c r="L72" i="3"/>
  <c r="O69" i="3"/>
  <c r="N69" i="3"/>
  <c r="M69" i="3"/>
  <c r="L69" i="3"/>
  <c r="O66" i="3"/>
  <c r="N66" i="3"/>
  <c r="M66" i="3"/>
  <c r="L66" i="3"/>
  <c r="O65" i="3"/>
  <c r="N65" i="3"/>
  <c r="M65" i="3"/>
  <c r="L65" i="3"/>
  <c r="O64" i="3"/>
  <c r="N64" i="3"/>
  <c r="M64" i="3"/>
  <c r="L64" i="3"/>
  <c r="O63" i="3"/>
  <c r="N63" i="3"/>
  <c r="M63" i="3"/>
  <c r="L63" i="3"/>
  <c r="O62" i="3"/>
  <c r="N62" i="3"/>
  <c r="M62" i="3"/>
  <c r="L62" i="3"/>
  <c r="O61" i="3"/>
  <c r="N61" i="3"/>
  <c r="M61" i="3"/>
  <c r="L61" i="3"/>
  <c r="O60" i="3"/>
  <c r="N60" i="3"/>
  <c r="M60" i="3"/>
  <c r="L60" i="3"/>
  <c r="O59" i="3"/>
  <c r="N59" i="3"/>
  <c r="M59" i="3"/>
  <c r="L59" i="3"/>
  <c r="O58" i="3"/>
  <c r="N58" i="3"/>
  <c r="M58" i="3"/>
  <c r="L58" i="3"/>
  <c r="O57" i="3"/>
  <c r="N57" i="3"/>
  <c r="M57" i="3"/>
  <c r="L57" i="3"/>
  <c r="O56" i="3"/>
  <c r="N56" i="3"/>
  <c r="M56" i="3"/>
  <c r="L56" i="3"/>
  <c r="O55" i="3"/>
  <c r="N55" i="3"/>
  <c r="M55" i="3"/>
  <c r="L55" i="3"/>
  <c r="O51" i="3"/>
  <c r="N51" i="3"/>
  <c r="M51" i="3"/>
  <c r="L51" i="3"/>
  <c r="O50" i="3"/>
  <c r="N50" i="3"/>
  <c r="M50" i="3"/>
  <c r="L50" i="3"/>
  <c r="O49" i="3"/>
  <c r="N49" i="3"/>
  <c r="M49" i="3"/>
  <c r="L49" i="3"/>
  <c r="O48" i="3"/>
  <c r="N48" i="3"/>
  <c r="M48" i="3"/>
  <c r="L48" i="3"/>
  <c r="O38" i="3"/>
  <c r="N38" i="3"/>
  <c r="M38" i="3"/>
  <c r="L38" i="3"/>
  <c r="O37" i="3"/>
  <c r="N37" i="3"/>
  <c r="M37" i="3"/>
  <c r="L37" i="3"/>
  <c r="O36" i="3"/>
  <c r="N36" i="3"/>
  <c r="M36" i="3"/>
  <c r="L36" i="3"/>
  <c r="O32" i="3"/>
  <c r="N32" i="3"/>
  <c r="M32" i="3"/>
  <c r="L32" i="3"/>
  <c r="O28" i="3"/>
  <c r="N28" i="3"/>
  <c r="M28" i="3"/>
  <c r="L28" i="3"/>
  <c r="O25" i="3"/>
  <c r="N25" i="3"/>
  <c r="M25" i="3"/>
  <c r="L25" i="3"/>
  <c r="O24" i="3"/>
  <c r="N24" i="3"/>
  <c r="M24" i="3"/>
  <c r="L24" i="3"/>
  <c r="O20" i="3"/>
  <c r="N20" i="3"/>
  <c r="M20" i="3"/>
  <c r="L20" i="3"/>
  <c r="O17" i="3"/>
  <c r="N17" i="3"/>
  <c r="M17" i="3"/>
  <c r="L17" i="3"/>
  <c r="O16" i="3"/>
  <c r="N16" i="3"/>
  <c r="M16" i="3"/>
  <c r="L16" i="3"/>
  <c r="O15" i="3"/>
  <c r="N15" i="3"/>
  <c r="M15" i="3"/>
  <c r="L15" i="3"/>
  <c r="O14" i="3"/>
  <c r="N14" i="3"/>
  <c r="M14" i="3"/>
  <c r="L14" i="3"/>
  <c r="O13" i="3"/>
  <c r="N13" i="3"/>
  <c r="M13" i="3"/>
  <c r="L13" i="3"/>
  <c r="O12" i="3"/>
  <c r="N12" i="3"/>
  <c r="M12" i="3"/>
  <c r="L12" i="3"/>
  <c r="AA238" i="3"/>
  <c r="Z238" i="3"/>
  <c r="Y238" i="3"/>
  <c r="AE238" i="3" s="1"/>
  <c r="X238" i="3"/>
  <c r="AD238" i="3" s="1"/>
  <c r="AA234" i="3"/>
  <c r="Z234" i="3"/>
  <c r="Y234" i="3"/>
  <c r="AE234" i="3" s="1"/>
  <c r="X234" i="3"/>
  <c r="AD234" i="3" s="1"/>
  <c r="AA233" i="3"/>
  <c r="Z233" i="3"/>
  <c r="Y233" i="3"/>
  <c r="AE233" i="3" s="1"/>
  <c r="X233" i="3"/>
  <c r="AD233" i="3" s="1"/>
  <c r="AA232" i="3"/>
  <c r="Z232" i="3"/>
  <c r="Y232" i="3"/>
  <c r="AE232" i="3" s="1"/>
  <c r="X232" i="3"/>
  <c r="AD232" i="3" s="1"/>
  <c r="AA231" i="3"/>
  <c r="Z231" i="3"/>
  <c r="Y231" i="3"/>
  <c r="AE231" i="3" s="1"/>
  <c r="X231" i="3"/>
  <c r="AD231" i="3" s="1"/>
  <c r="AA230" i="3"/>
  <c r="Z230" i="3"/>
  <c r="Y230" i="3"/>
  <c r="AE230" i="3" s="1"/>
  <c r="X230" i="3"/>
  <c r="AD230" i="3" s="1"/>
  <c r="AA229" i="3"/>
  <c r="Z229" i="3"/>
  <c r="Y229" i="3"/>
  <c r="AE229" i="3" s="1"/>
  <c r="X229" i="3"/>
  <c r="AD229" i="3" s="1"/>
  <c r="AA228" i="3"/>
  <c r="Z228" i="3"/>
  <c r="Y228" i="3"/>
  <c r="AE228" i="3" s="1"/>
  <c r="X228" i="3"/>
  <c r="AD228" i="3" s="1"/>
  <c r="AA224" i="3"/>
  <c r="Z224" i="3"/>
  <c r="Y224" i="3"/>
  <c r="AE224" i="3" s="1"/>
  <c r="X224" i="3"/>
  <c r="AD224" i="3" s="1"/>
  <c r="AA221" i="3"/>
  <c r="Z221" i="3"/>
  <c r="Y221" i="3"/>
  <c r="AE221" i="3" s="1"/>
  <c r="X221" i="3"/>
  <c r="AD221" i="3" s="1"/>
  <c r="AA220" i="3"/>
  <c r="Z220" i="3"/>
  <c r="Y220" i="3"/>
  <c r="AE220" i="3" s="1"/>
  <c r="X220" i="3"/>
  <c r="AD220" i="3" s="1"/>
  <c r="AA219" i="3"/>
  <c r="Z219" i="3"/>
  <c r="Y219" i="3"/>
  <c r="AE219" i="3" s="1"/>
  <c r="X219" i="3"/>
  <c r="AD219" i="3" s="1"/>
  <c r="AA217" i="3"/>
  <c r="Z217" i="3"/>
  <c r="Y217" i="3"/>
  <c r="AE217" i="3" s="1"/>
  <c r="X217" i="3"/>
  <c r="AD217" i="3" s="1"/>
  <c r="AA216" i="3"/>
  <c r="Z216" i="3"/>
  <c r="Y216" i="3"/>
  <c r="AE216" i="3" s="1"/>
  <c r="X216" i="3"/>
  <c r="AD216" i="3" s="1"/>
  <c r="AA215" i="3"/>
  <c r="Z215" i="3"/>
  <c r="Y215" i="3"/>
  <c r="AE215" i="3" s="1"/>
  <c r="X215" i="3"/>
  <c r="AD215" i="3" s="1"/>
  <c r="AA214" i="3"/>
  <c r="Z214" i="3"/>
  <c r="Y214" i="3"/>
  <c r="AE214" i="3" s="1"/>
  <c r="X214" i="3"/>
  <c r="AD214" i="3" s="1"/>
  <c r="AA213" i="3"/>
  <c r="Z213" i="3"/>
  <c r="Y213" i="3"/>
  <c r="AE213" i="3" s="1"/>
  <c r="X213" i="3"/>
  <c r="AD213" i="3" s="1"/>
  <c r="AA212" i="3"/>
  <c r="Z212" i="3"/>
  <c r="Y212" i="3"/>
  <c r="AE212" i="3" s="1"/>
  <c r="X212" i="3"/>
  <c r="AD212" i="3" s="1"/>
  <c r="AA211" i="3"/>
  <c r="Z211" i="3"/>
  <c r="Y211" i="3"/>
  <c r="AE211" i="3" s="1"/>
  <c r="X211" i="3"/>
  <c r="AD211" i="3" s="1"/>
  <c r="AA206" i="3"/>
  <c r="Z206" i="3"/>
  <c r="Y206" i="3"/>
  <c r="AE206" i="3" s="1"/>
  <c r="X206" i="3"/>
  <c r="AD206" i="3" s="1"/>
  <c r="AA203" i="3"/>
  <c r="Z203" i="3"/>
  <c r="Y203" i="3"/>
  <c r="AE203" i="3" s="1"/>
  <c r="X203" i="3"/>
  <c r="AD203" i="3" s="1"/>
  <c r="AA202" i="3"/>
  <c r="Z202" i="3"/>
  <c r="Y202" i="3"/>
  <c r="AE202" i="3" s="1"/>
  <c r="X202" i="3"/>
  <c r="AD202" i="3" s="1"/>
  <c r="AA199" i="3"/>
  <c r="Z199" i="3"/>
  <c r="Y199" i="3"/>
  <c r="AE199" i="3" s="1"/>
  <c r="X199" i="3"/>
  <c r="AD199" i="3" s="1"/>
  <c r="AA196" i="3"/>
  <c r="Z196" i="3"/>
  <c r="Y196" i="3"/>
  <c r="AE196" i="3" s="1"/>
  <c r="X196" i="3"/>
  <c r="AD196" i="3" s="1"/>
  <c r="AA195" i="3"/>
  <c r="Z195" i="3"/>
  <c r="Y195" i="3"/>
  <c r="AE195" i="3" s="1"/>
  <c r="X195" i="3"/>
  <c r="AD195" i="3" s="1"/>
  <c r="AA194" i="3"/>
  <c r="Z194" i="3"/>
  <c r="Y194" i="3"/>
  <c r="AE194" i="3" s="1"/>
  <c r="X194" i="3"/>
  <c r="AD194" i="3" s="1"/>
  <c r="AA193" i="3"/>
  <c r="Z193" i="3"/>
  <c r="Y193" i="3"/>
  <c r="AE193" i="3" s="1"/>
  <c r="X193" i="3"/>
  <c r="AD193" i="3" s="1"/>
  <c r="AA192" i="3"/>
  <c r="Z192" i="3"/>
  <c r="Y192" i="3"/>
  <c r="AE192" i="3" s="1"/>
  <c r="X192" i="3"/>
  <c r="AD192" i="3" s="1"/>
  <c r="AA191" i="3"/>
  <c r="Z191" i="3"/>
  <c r="Y191" i="3"/>
  <c r="AE191" i="3" s="1"/>
  <c r="X191" i="3"/>
  <c r="AD191" i="3" s="1"/>
  <c r="AA190" i="3"/>
  <c r="Z190" i="3"/>
  <c r="Y190" i="3"/>
  <c r="AE190" i="3" s="1"/>
  <c r="X190" i="3"/>
  <c r="AD190" i="3" s="1"/>
  <c r="AA188" i="3"/>
  <c r="Z188" i="3"/>
  <c r="Y188" i="3"/>
  <c r="AE188" i="3" s="1"/>
  <c r="X188" i="3"/>
  <c r="AD188" i="3" s="1"/>
  <c r="AA184" i="3"/>
  <c r="Z184" i="3"/>
  <c r="Y184" i="3"/>
  <c r="AE184" i="3" s="1"/>
  <c r="X184" i="3"/>
  <c r="AD184" i="3" s="1"/>
  <c r="AA181" i="3"/>
  <c r="Z181" i="3"/>
  <c r="Y181" i="3"/>
  <c r="AE181" i="3" s="1"/>
  <c r="X181" i="3"/>
  <c r="AD181" i="3" s="1"/>
  <c r="AA177" i="3"/>
  <c r="Z177" i="3"/>
  <c r="Y177" i="3"/>
  <c r="AE177" i="3" s="1"/>
  <c r="X177" i="3"/>
  <c r="AD177" i="3" s="1"/>
  <c r="AA171" i="3"/>
  <c r="Z171" i="3"/>
  <c r="Y171" i="3"/>
  <c r="AE171" i="3" s="1"/>
  <c r="X171" i="3"/>
  <c r="AD171" i="3" s="1"/>
  <c r="AA168" i="3"/>
  <c r="Z168" i="3"/>
  <c r="Y168" i="3"/>
  <c r="AE168" i="3" s="1"/>
  <c r="X168" i="3"/>
  <c r="AD168" i="3" s="1"/>
  <c r="AA165" i="3"/>
  <c r="Z165" i="3"/>
  <c r="Y165" i="3"/>
  <c r="AE165" i="3" s="1"/>
  <c r="X165" i="3"/>
  <c r="AD165" i="3" s="1"/>
  <c r="AA161" i="3"/>
  <c r="Z161" i="3"/>
  <c r="Y161" i="3"/>
  <c r="AE161" i="3" s="1"/>
  <c r="X161" i="3"/>
  <c r="AD161" i="3" s="1"/>
  <c r="AA157" i="3"/>
  <c r="Z157" i="3"/>
  <c r="Y157" i="3"/>
  <c r="AE157" i="3" s="1"/>
  <c r="X157" i="3"/>
  <c r="AD157" i="3" s="1"/>
  <c r="AA154" i="3"/>
  <c r="Z154" i="3"/>
  <c r="Y154" i="3"/>
  <c r="AE154" i="3" s="1"/>
  <c r="X154" i="3"/>
  <c r="AD154" i="3" s="1"/>
  <c r="AA150" i="3"/>
  <c r="Z150" i="3"/>
  <c r="Y150" i="3"/>
  <c r="AE150" i="3" s="1"/>
  <c r="X150" i="3"/>
  <c r="AD150" i="3" s="1"/>
  <c r="AA149" i="3"/>
  <c r="Z149" i="3"/>
  <c r="Y149" i="3"/>
  <c r="AE149" i="3" s="1"/>
  <c r="X149" i="3"/>
  <c r="AD149" i="3" s="1"/>
  <c r="AA148" i="3"/>
  <c r="Z148" i="3"/>
  <c r="Y148" i="3"/>
  <c r="AE148" i="3" s="1"/>
  <c r="X148" i="3"/>
  <c r="AD148" i="3" s="1"/>
  <c r="AA147" i="3"/>
  <c r="Z147" i="3"/>
  <c r="Y147" i="3"/>
  <c r="AE147" i="3" s="1"/>
  <c r="X147" i="3"/>
  <c r="AD147" i="3" s="1"/>
  <c r="AA146" i="3"/>
  <c r="Z146" i="3"/>
  <c r="Y146" i="3"/>
  <c r="AE146" i="3" s="1"/>
  <c r="X146" i="3"/>
  <c r="AD146" i="3" s="1"/>
  <c r="AA145" i="3"/>
  <c r="Z145" i="3"/>
  <c r="Y145" i="3"/>
  <c r="AE145" i="3" s="1"/>
  <c r="X145" i="3"/>
  <c r="AD145" i="3" s="1"/>
  <c r="AA144" i="3"/>
  <c r="Z144" i="3"/>
  <c r="Y144" i="3"/>
  <c r="AE144" i="3" s="1"/>
  <c r="X144" i="3"/>
  <c r="AD144" i="3" s="1"/>
  <c r="AA143" i="3"/>
  <c r="Z143" i="3"/>
  <c r="Y143" i="3"/>
  <c r="AE143" i="3" s="1"/>
  <c r="X143" i="3"/>
  <c r="AD143" i="3" s="1"/>
  <c r="AA142" i="3"/>
  <c r="Z142" i="3"/>
  <c r="Y142" i="3"/>
  <c r="AE142" i="3" s="1"/>
  <c r="X142" i="3"/>
  <c r="AD142" i="3" s="1"/>
  <c r="AA138" i="3"/>
  <c r="Z138" i="3"/>
  <c r="Y138" i="3"/>
  <c r="AE138" i="3" s="1"/>
  <c r="X138" i="3"/>
  <c r="AD138" i="3" s="1"/>
  <c r="AA137" i="3"/>
  <c r="Z137" i="3"/>
  <c r="Y137" i="3"/>
  <c r="AE137" i="3" s="1"/>
  <c r="X137" i="3"/>
  <c r="AD137" i="3" s="1"/>
  <c r="AA136" i="3"/>
  <c r="Z136" i="3"/>
  <c r="Y136" i="3"/>
  <c r="AE136" i="3" s="1"/>
  <c r="X136" i="3"/>
  <c r="AD136" i="3" s="1"/>
  <c r="AA135" i="3"/>
  <c r="Z135" i="3"/>
  <c r="Y135" i="3"/>
  <c r="AE135" i="3" s="1"/>
  <c r="X135" i="3"/>
  <c r="AD135" i="3" s="1"/>
  <c r="AA134" i="3"/>
  <c r="Z134" i="3"/>
  <c r="Y134" i="3"/>
  <c r="AE134" i="3" s="1"/>
  <c r="X134" i="3"/>
  <c r="AD134" i="3" s="1"/>
  <c r="AA131" i="3"/>
  <c r="Z131" i="3"/>
  <c r="Y131" i="3"/>
  <c r="AE131" i="3" s="1"/>
  <c r="X131" i="3"/>
  <c r="AD131" i="3" s="1"/>
  <c r="AA130" i="3"/>
  <c r="Z130" i="3"/>
  <c r="Y130" i="3"/>
  <c r="AE130" i="3" s="1"/>
  <c r="X130" i="3"/>
  <c r="AD130" i="3" s="1"/>
  <c r="AA129" i="3"/>
  <c r="Z129" i="3"/>
  <c r="Y129" i="3"/>
  <c r="AE129" i="3" s="1"/>
  <c r="X129" i="3"/>
  <c r="AD129" i="3" s="1"/>
  <c r="AA125" i="3"/>
  <c r="Z125" i="3"/>
  <c r="Y125" i="3"/>
  <c r="AE125" i="3" s="1"/>
  <c r="X125" i="3"/>
  <c r="AD125" i="3" s="1"/>
  <c r="AA122" i="3"/>
  <c r="Z122" i="3"/>
  <c r="Y122" i="3"/>
  <c r="AE122" i="3" s="1"/>
  <c r="X122" i="3"/>
  <c r="AD122" i="3" s="1"/>
  <c r="AA120" i="3"/>
  <c r="Z120" i="3"/>
  <c r="Y120" i="3"/>
  <c r="AE120" i="3" s="1"/>
  <c r="X120" i="3"/>
  <c r="AD120" i="3" s="1"/>
  <c r="AA119" i="3"/>
  <c r="Z119" i="3"/>
  <c r="Y119" i="3"/>
  <c r="AE119" i="3" s="1"/>
  <c r="X119" i="3"/>
  <c r="AD119" i="3" s="1"/>
  <c r="AA118" i="3"/>
  <c r="Z118" i="3"/>
  <c r="Y118" i="3"/>
  <c r="AE118" i="3" s="1"/>
  <c r="X118" i="3"/>
  <c r="AD118" i="3" s="1"/>
  <c r="AA117" i="3"/>
  <c r="Z117" i="3"/>
  <c r="Y117" i="3"/>
  <c r="AE117" i="3" s="1"/>
  <c r="X117" i="3"/>
  <c r="AD117" i="3" s="1"/>
  <c r="AA116" i="3"/>
  <c r="Z116" i="3"/>
  <c r="Y116" i="3"/>
  <c r="AE116" i="3" s="1"/>
  <c r="X116" i="3"/>
  <c r="AD116" i="3" s="1"/>
  <c r="AA115" i="3"/>
  <c r="Z115" i="3"/>
  <c r="Y115" i="3"/>
  <c r="AE115" i="3" s="1"/>
  <c r="X115" i="3"/>
  <c r="AD115" i="3" s="1"/>
  <c r="AA114" i="3"/>
  <c r="Z114" i="3"/>
  <c r="Y114" i="3"/>
  <c r="AE114" i="3" s="1"/>
  <c r="X114" i="3"/>
  <c r="AD114" i="3" s="1"/>
  <c r="AA113" i="3"/>
  <c r="Z113" i="3"/>
  <c r="Y113" i="3"/>
  <c r="AE113" i="3" s="1"/>
  <c r="X113" i="3"/>
  <c r="AD113" i="3" s="1"/>
  <c r="AA112" i="3"/>
  <c r="Z112" i="3"/>
  <c r="Y112" i="3"/>
  <c r="AE112" i="3" s="1"/>
  <c r="X112" i="3"/>
  <c r="AD112" i="3" s="1"/>
  <c r="AA111" i="3"/>
  <c r="Z111" i="3"/>
  <c r="Y111" i="3"/>
  <c r="AE111" i="3" s="1"/>
  <c r="X111" i="3"/>
  <c r="AD111" i="3" s="1"/>
  <c r="AA110" i="3"/>
  <c r="Z110" i="3"/>
  <c r="Y110" i="3"/>
  <c r="AE110" i="3" s="1"/>
  <c r="X110" i="3"/>
  <c r="AD110" i="3" s="1"/>
  <c r="AA109" i="3"/>
  <c r="Z109" i="3"/>
  <c r="Y109" i="3"/>
  <c r="AE109" i="3" s="1"/>
  <c r="X109" i="3"/>
  <c r="AD109" i="3" s="1"/>
  <c r="AA108" i="3"/>
  <c r="Z108" i="3"/>
  <c r="Y108" i="3"/>
  <c r="AE108" i="3" s="1"/>
  <c r="X108" i="3"/>
  <c r="AD108" i="3" s="1"/>
  <c r="AA107" i="3"/>
  <c r="Z107" i="3"/>
  <c r="Y107" i="3"/>
  <c r="AE107" i="3" s="1"/>
  <c r="X107" i="3"/>
  <c r="AD107" i="3" s="1"/>
  <c r="AA106" i="3"/>
  <c r="Z106" i="3"/>
  <c r="Y106" i="3"/>
  <c r="AE106" i="3" s="1"/>
  <c r="X106" i="3"/>
  <c r="AD106" i="3" s="1"/>
  <c r="AA105" i="3"/>
  <c r="Z105" i="3"/>
  <c r="Y105" i="3"/>
  <c r="AE105" i="3" s="1"/>
  <c r="X105" i="3"/>
  <c r="AD105" i="3" s="1"/>
  <c r="AA104" i="3"/>
  <c r="Z104" i="3"/>
  <c r="Y104" i="3"/>
  <c r="AE104" i="3" s="1"/>
  <c r="X104" i="3"/>
  <c r="AD104" i="3" s="1"/>
  <c r="AA103" i="3"/>
  <c r="Z103" i="3"/>
  <c r="Y103" i="3"/>
  <c r="AE103" i="3" s="1"/>
  <c r="X103" i="3"/>
  <c r="AD103" i="3" s="1"/>
  <c r="AA102" i="3"/>
  <c r="Z102" i="3"/>
  <c r="Y102" i="3"/>
  <c r="AE102" i="3" s="1"/>
  <c r="X102" i="3"/>
  <c r="AD102" i="3" s="1"/>
  <c r="AA101" i="3"/>
  <c r="Z101" i="3"/>
  <c r="Y101" i="3"/>
  <c r="AE101" i="3" s="1"/>
  <c r="X101" i="3"/>
  <c r="AD101" i="3" s="1"/>
  <c r="AA100" i="3"/>
  <c r="Z100" i="3"/>
  <c r="Y100" i="3"/>
  <c r="AE100" i="3" s="1"/>
  <c r="X100" i="3"/>
  <c r="AD100" i="3" s="1"/>
  <c r="AA99" i="3"/>
  <c r="Z99" i="3"/>
  <c r="Y99" i="3"/>
  <c r="AE99" i="3" s="1"/>
  <c r="X99" i="3"/>
  <c r="AD99" i="3" s="1"/>
  <c r="AA98" i="3"/>
  <c r="Z98" i="3"/>
  <c r="Y98" i="3"/>
  <c r="AE98" i="3" s="1"/>
  <c r="X98" i="3"/>
  <c r="AD98" i="3" s="1"/>
  <c r="AA97" i="3"/>
  <c r="Z97" i="3"/>
  <c r="Y97" i="3"/>
  <c r="AE97" i="3" s="1"/>
  <c r="X97" i="3"/>
  <c r="AD97" i="3" s="1"/>
  <c r="AA96" i="3"/>
  <c r="Z96" i="3"/>
  <c r="Y96" i="3"/>
  <c r="AE96" i="3" s="1"/>
  <c r="X96" i="3"/>
  <c r="AD96" i="3" s="1"/>
  <c r="AA95" i="3"/>
  <c r="Z95" i="3"/>
  <c r="Y95" i="3"/>
  <c r="X95" i="3"/>
  <c r="AA94" i="3"/>
  <c r="Z94" i="3"/>
  <c r="Y94" i="3"/>
  <c r="AE94" i="3" s="1"/>
  <c r="X94" i="3"/>
  <c r="AD94" i="3" s="1"/>
  <c r="AA93" i="3"/>
  <c r="Z93" i="3"/>
  <c r="Y93" i="3"/>
  <c r="AE93" i="3" s="1"/>
  <c r="X93" i="3"/>
  <c r="AD93" i="3" s="1"/>
  <c r="AA92" i="3"/>
  <c r="Z92" i="3"/>
  <c r="Y92" i="3"/>
  <c r="AE92" i="3" s="1"/>
  <c r="X92" i="3"/>
  <c r="AD92" i="3" s="1"/>
  <c r="AA91" i="3"/>
  <c r="Z91" i="3"/>
  <c r="Y91" i="3"/>
  <c r="AE91" i="3" s="1"/>
  <c r="X91" i="3"/>
  <c r="AD91" i="3" s="1"/>
  <c r="AA90" i="3"/>
  <c r="Z90" i="3"/>
  <c r="Y90" i="3"/>
  <c r="AE90" i="3" s="1"/>
  <c r="X90" i="3"/>
  <c r="AD90" i="3" s="1"/>
  <c r="AA89" i="3"/>
  <c r="Z89" i="3"/>
  <c r="Y89" i="3"/>
  <c r="AE89" i="3" s="1"/>
  <c r="X89" i="3"/>
  <c r="AD89" i="3" s="1"/>
  <c r="AA88" i="3"/>
  <c r="Z88" i="3"/>
  <c r="Y88" i="3"/>
  <c r="AE88" i="3" s="1"/>
  <c r="X88" i="3"/>
  <c r="AD88" i="3" s="1"/>
  <c r="AA87" i="3"/>
  <c r="Z87" i="3"/>
  <c r="Y87" i="3"/>
  <c r="AE87" i="3" s="1"/>
  <c r="X87" i="3"/>
  <c r="AD87" i="3" s="1"/>
  <c r="AA86" i="3"/>
  <c r="Z86" i="3"/>
  <c r="Y86" i="3"/>
  <c r="AE86" i="3" s="1"/>
  <c r="X86" i="3"/>
  <c r="AD86" i="3" s="1"/>
  <c r="AA85" i="3"/>
  <c r="Z85" i="3"/>
  <c r="Y85" i="3"/>
  <c r="AE85" i="3" s="1"/>
  <c r="X85" i="3"/>
  <c r="AD85" i="3" s="1"/>
  <c r="AA84" i="3"/>
  <c r="Z84" i="3"/>
  <c r="Y84" i="3"/>
  <c r="AE84" i="3" s="1"/>
  <c r="X84" i="3"/>
  <c r="AD84" i="3" s="1"/>
  <c r="AA83" i="3"/>
  <c r="Z83" i="3"/>
  <c r="Y83" i="3"/>
  <c r="AE83" i="3" s="1"/>
  <c r="X83" i="3"/>
  <c r="AD83" i="3" s="1"/>
  <c r="AA76" i="3"/>
  <c r="Z76" i="3"/>
  <c r="Y76" i="3"/>
  <c r="AE76" i="3" s="1"/>
  <c r="X76" i="3"/>
  <c r="AD76" i="3" s="1"/>
  <c r="AA72" i="3"/>
  <c r="Z72" i="3"/>
  <c r="Y72" i="3"/>
  <c r="AE72" i="3" s="1"/>
  <c r="X72" i="3"/>
  <c r="AD72" i="3" s="1"/>
  <c r="AA69" i="3"/>
  <c r="Z69" i="3"/>
  <c r="Y69" i="3"/>
  <c r="AE69" i="3" s="1"/>
  <c r="X69" i="3"/>
  <c r="AD69" i="3" s="1"/>
  <c r="AA66" i="3"/>
  <c r="Z66" i="3"/>
  <c r="Y66" i="3"/>
  <c r="AE66" i="3" s="1"/>
  <c r="X66" i="3"/>
  <c r="AD66" i="3" s="1"/>
  <c r="AA65" i="3"/>
  <c r="Z65" i="3"/>
  <c r="Y65" i="3"/>
  <c r="AE65" i="3" s="1"/>
  <c r="X65" i="3"/>
  <c r="AD65" i="3" s="1"/>
  <c r="AA64" i="3"/>
  <c r="Z64" i="3"/>
  <c r="Y64" i="3"/>
  <c r="AE64" i="3" s="1"/>
  <c r="X64" i="3"/>
  <c r="AD64" i="3" s="1"/>
  <c r="AA63" i="3"/>
  <c r="Z63" i="3"/>
  <c r="Y63" i="3"/>
  <c r="AE63" i="3" s="1"/>
  <c r="X63" i="3"/>
  <c r="AD63" i="3" s="1"/>
  <c r="AA62" i="3"/>
  <c r="Z62" i="3"/>
  <c r="Y62" i="3"/>
  <c r="AE62" i="3" s="1"/>
  <c r="X62" i="3"/>
  <c r="AD62" i="3" s="1"/>
  <c r="AA61" i="3"/>
  <c r="Z61" i="3"/>
  <c r="Y61" i="3"/>
  <c r="AE61" i="3" s="1"/>
  <c r="X61" i="3"/>
  <c r="AD61" i="3" s="1"/>
  <c r="AA60" i="3"/>
  <c r="Z60" i="3"/>
  <c r="Y60" i="3"/>
  <c r="AE60" i="3" s="1"/>
  <c r="X60" i="3"/>
  <c r="AD60" i="3" s="1"/>
  <c r="AA59" i="3"/>
  <c r="Z59" i="3"/>
  <c r="Y59" i="3"/>
  <c r="AE59" i="3" s="1"/>
  <c r="X59" i="3"/>
  <c r="AD59" i="3" s="1"/>
  <c r="AA58" i="3"/>
  <c r="Z58" i="3"/>
  <c r="Y58" i="3"/>
  <c r="AE58" i="3" s="1"/>
  <c r="X58" i="3"/>
  <c r="AD58" i="3" s="1"/>
  <c r="AA57" i="3"/>
  <c r="Z57" i="3"/>
  <c r="Y57" i="3"/>
  <c r="AE57" i="3" s="1"/>
  <c r="X57" i="3"/>
  <c r="AD57" i="3" s="1"/>
  <c r="AA56" i="3"/>
  <c r="Z56" i="3"/>
  <c r="Y56" i="3"/>
  <c r="AE56" i="3" s="1"/>
  <c r="X56" i="3"/>
  <c r="AD56" i="3" s="1"/>
  <c r="AA55" i="3"/>
  <c r="Z55" i="3"/>
  <c r="Y55" i="3"/>
  <c r="AE55" i="3" s="1"/>
  <c r="X55" i="3"/>
  <c r="AD55" i="3" s="1"/>
  <c r="AA51" i="3"/>
  <c r="Z51" i="3"/>
  <c r="Y51" i="3"/>
  <c r="AE51" i="3" s="1"/>
  <c r="X51" i="3"/>
  <c r="AD51" i="3" s="1"/>
  <c r="AA50" i="3"/>
  <c r="Z50" i="3"/>
  <c r="Y50" i="3"/>
  <c r="AE50" i="3" s="1"/>
  <c r="X50" i="3"/>
  <c r="AD50" i="3" s="1"/>
  <c r="AA49" i="3"/>
  <c r="Z49" i="3"/>
  <c r="Y49" i="3"/>
  <c r="AE49" i="3" s="1"/>
  <c r="X49" i="3"/>
  <c r="AD49" i="3" s="1"/>
  <c r="AA48" i="3"/>
  <c r="Z48" i="3"/>
  <c r="Y48" i="3"/>
  <c r="AE48" i="3" s="1"/>
  <c r="X48" i="3"/>
  <c r="AD48" i="3" s="1"/>
  <c r="AA38" i="3"/>
  <c r="Z38" i="3"/>
  <c r="Y38" i="3"/>
  <c r="AE38" i="3" s="1"/>
  <c r="X38" i="3"/>
  <c r="AD38" i="3" s="1"/>
  <c r="AA37" i="3"/>
  <c r="Z37" i="3"/>
  <c r="Y37" i="3"/>
  <c r="AE37" i="3" s="1"/>
  <c r="X37" i="3"/>
  <c r="AD37" i="3" s="1"/>
  <c r="AA36" i="3"/>
  <c r="Z36" i="3"/>
  <c r="Y36" i="3"/>
  <c r="AE36" i="3" s="1"/>
  <c r="X36" i="3"/>
  <c r="AD36" i="3" s="1"/>
  <c r="AA32" i="3"/>
  <c r="Z32" i="3"/>
  <c r="Y32" i="3"/>
  <c r="AE32" i="3" s="1"/>
  <c r="X32" i="3"/>
  <c r="AD32" i="3" s="1"/>
  <c r="AA28" i="3"/>
  <c r="Z28" i="3"/>
  <c r="Y28" i="3"/>
  <c r="AE28" i="3" s="1"/>
  <c r="X28" i="3"/>
  <c r="AD28" i="3" s="1"/>
  <c r="AA25" i="3"/>
  <c r="Z25" i="3"/>
  <c r="Y25" i="3"/>
  <c r="AE25" i="3" s="1"/>
  <c r="X25" i="3"/>
  <c r="AD25" i="3" s="1"/>
  <c r="AA24" i="3"/>
  <c r="Z24" i="3"/>
  <c r="Y24" i="3"/>
  <c r="AE24" i="3" s="1"/>
  <c r="X24" i="3"/>
  <c r="AD24" i="3" s="1"/>
  <c r="AA20" i="3"/>
  <c r="Z20" i="3"/>
  <c r="Y20" i="3"/>
  <c r="AE20" i="3" s="1"/>
  <c r="X20" i="3"/>
  <c r="AD20" i="3" s="1"/>
  <c r="AA17" i="3"/>
  <c r="Z17" i="3"/>
  <c r="Y17" i="3"/>
  <c r="AE17" i="3" s="1"/>
  <c r="X17" i="3"/>
  <c r="AD17" i="3" s="1"/>
  <c r="AA16" i="3"/>
  <c r="Z16" i="3"/>
  <c r="Y16" i="3"/>
  <c r="AE16" i="3" s="1"/>
  <c r="X16" i="3"/>
  <c r="AD16" i="3" s="1"/>
  <c r="AA15" i="3"/>
  <c r="Z15" i="3"/>
  <c r="Y15" i="3"/>
  <c r="AE15" i="3" s="1"/>
  <c r="X15" i="3"/>
  <c r="AD15" i="3" s="1"/>
  <c r="AA14" i="3"/>
  <c r="Z14" i="3"/>
  <c r="Y14" i="3"/>
  <c r="AE14" i="3" s="1"/>
  <c r="X14" i="3"/>
  <c r="AD14" i="3" s="1"/>
  <c r="AA13" i="3"/>
  <c r="Z13" i="3"/>
  <c r="Y13" i="3"/>
  <c r="AE13" i="3" s="1"/>
  <c r="X13" i="3"/>
  <c r="AD13" i="3" s="1"/>
  <c r="AA12" i="3"/>
  <c r="Z12" i="3"/>
  <c r="Y12" i="3"/>
  <c r="AE12" i="3" s="1"/>
  <c r="X12" i="3"/>
  <c r="AD12" i="3" s="1"/>
  <c r="DT234" i="3" l="1"/>
  <c r="DU234" i="3"/>
  <c r="DI88" i="3"/>
  <c r="DH108" i="3"/>
  <c r="DT84" i="3"/>
  <c r="DI192" i="3"/>
  <c r="DT114" i="3"/>
  <c r="DH228" i="3"/>
  <c r="DU91" i="3"/>
  <c r="DU114" i="3"/>
  <c r="AZ120" i="3"/>
  <c r="AZ138" i="3"/>
  <c r="DI20" i="3"/>
  <c r="DI120" i="3"/>
  <c r="DT32" i="3"/>
  <c r="DU64" i="3"/>
  <c r="DT177" i="3"/>
  <c r="BC122" i="3"/>
  <c r="AZ161" i="3"/>
  <c r="DH63" i="3"/>
  <c r="DH154" i="3"/>
  <c r="DU96" i="3"/>
  <c r="DU177" i="3"/>
  <c r="DU49" i="3"/>
  <c r="DI59" i="3"/>
  <c r="DI104" i="3"/>
  <c r="DI147" i="3"/>
  <c r="DI219" i="3"/>
  <c r="DU87" i="3"/>
  <c r="DT92" i="3"/>
  <c r="DW99" i="3"/>
  <c r="DU102" i="3"/>
  <c r="DU138" i="3"/>
  <c r="DU212" i="3"/>
  <c r="BA15" i="3"/>
  <c r="BA85" i="3"/>
  <c r="BA100" i="3"/>
  <c r="BA49" i="3"/>
  <c r="BA93" i="3"/>
  <c r="BA104" i="3"/>
  <c r="AZ115" i="3"/>
  <c r="BA194" i="3"/>
  <c r="AZ51" i="3"/>
  <c r="BA112" i="3"/>
  <c r="BA134" i="3"/>
  <c r="AZ202" i="3"/>
  <c r="DH32" i="3"/>
  <c r="DH92" i="3"/>
  <c r="DH130" i="3"/>
  <c r="DH196" i="3"/>
  <c r="DU100" i="3"/>
  <c r="DT138" i="3"/>
  <c r="DT212" i="3"/>
  <c r="FQ147" i="3"/>
  <c r="BA24" i="3"/>
  <c r="BA64" i="3"/>
  <c r="BA89" i="3"/>
  <c r="BC148" i="3"/>
  <c r="BA177" i="3"/>
  <c r="BA212" i="3"/>
  <c r="BA234" i="3"/>
  <c r="DI48" i="3"/>
  <c r="DI69" i="3"/>
  <c r="DI96" i="3"/>
  <c r="DI112" i="3"/>
  <c r="DI136" i="3"/>
  <c r="DI168" i="3"/>
  <c r="DI206" i="3"/>
  <c r="DI232" i="3"/>
  <c r="DU56" i="3"/>
  <c r="DT63" i="3"/>
  <c r="DU83" i="3"/>
  <c r="DT106" i="3"/>
  <c r="DT125" i="3"/>
  <c r="DT149" i="3"/>
  <c r="DT194" i="3"/>
  <c r="DT221" i="3"/>
  <c r="FP108" i="3"/>
  <c r="FP184" i="3"/>
  <c r="AZ28" i="3"/>
  <c r="BA56" i="3"/>
  <c r="BA72" i="3"/>
  <c r="AZ91" i="3"/>
  <c r="AZ96" i="3"/>
  <c r="BA108" i="3"/>
  <c r="AZ113" i="3"/>
  <c r="BB114" i="3"/>
  <c r="BC115" i="3"/>
  <c r="BA147" i="3"/>
  <c r="AZ190" i="3"/>
  <c r="AZ216" i="3"/>
  <c r="DH14" i="3"/>
  <c r="DH55" i="3"/>
  <c r="DH84" i="3"/>
  <c r="DH100" i="3"/>
  <c r="DH116" i="3"/>
  <c r="DH143" i="3"/>
  <c r="DH184" i="3"/>
  <c r="DH214" i="3"/>
  <c r="DT12" i="3"/>
  <c r="DU36" i="3"/>
  <c r="DT55" i="3"/>
  <c r="DU60" i="3"/>
  <c r="DT100" i="3"/>
  <c r="DU106" i="3"/>
  <c r="DU125" i="3"/>
  <c r="DU149" i="3"/>
  <c r="DU194" i="3"/>
  <c r="DU221" i="3"/>
  <c r="FP116" i="3"/>
  <c r="FQ196" i="3"/>
  <c r="AZ13" i="3"/>
  <c r="BA36" i="3"/>
  <c r="BA60" i="3"/>
  <c r="AZ83" i="3"/>
  <c r="AZ105" i="3"/>
  <c r="BC113" i="3"/>
  <c r="AZ130" i="3"/>
  <c r="FQ136" i="3"/>
  <c r="FQ219" i="3"/>
  <c r="AZ17" i="3"/>
  <c r="AZ38" i="3"/>
  <c r="AZ58" i="3"/>
  <c r="AZ66" i="3"/>
  <c r="AZ87" i="3"/>
  <c r="AZ95" i="3"/>
  <c r="BA98" i="3"/>
  <c r="AZ101" i="3"/>
  <c r="AZ109" i="3"/>
  <c r="BA120" i="3"/>
  <c r="BA143" i="3"/>
  <c r="BA149" i="3"/>
  <c r="BC157" i="3"/>
  <c r="BA161" i="3"/>
  <c r="BA190" i="3"/>
  <c r="BA202" i="3"/>
  <c r="BA216" i="3"/>
  <c r="BA230" i="3"/>
  <c r="DI14" i="3"/>
  <c r="DI32" i="3"/>
  <c r="DI55" i="3"/>
  <c r="DI63" i="3"/>
  <c r="DI84" i="3"/>
  <c r="DI92" i="3"/>
  <c r="DI100" i="3"/>
  <c r="DI108" i="3"/>
  <c r="DI116" i="3"/>
  <c r="DI130" i="3"/>
  <c r="DI143" i="3"/>
  <c r="DI154" i="3"/>
  <c r="DI184" i="3"/>
  <c r="DI196" i="3"/>
  <c r="DI214" i="3"/>
  <c r="DI228" i="3"/>
  <c r="DT14" i="3"/>
  <c r="DT48" i="3"/>
  <c r="DT59" i="3"/>
  <c r="DT69" i="3"/>
  <c r="DT88" i="3"/>
  <c r="DT98" i="3"/>
  <c r="DT110" i="3"/>
  <c r="DT118" i="3"/>
  <c r="DT134" i="3"/>
  <c r="DT145" i="3"/>
  <c r="DT161" i="3"/>
  <c r="DT190" i="3"/>
  <c r="DT202" i="3"/>
  <c r="DT216" i="3"/>
  <c r="DT230" i="3"/>
  <c r="FP37" i="3"/>
  <c r="FQ108" i="3"/>
  <c r="FQ116" i="3"/>
  <c r="FP143" i="3"/>
  <c r="FP154" i="3"/>
  <c r="FQ184" i="3"/>
  <c r="FQ206" i="3"/>
  <c r="FQ228" i="3"/>
  <c r="AZ134" i="3"/>
  <c r="AZ147" i="3"/>
  <c r="AZ154" i="3"/>
  <c r="AZ177" i="3"/>
  <c r="AZ194" i="3"/>
  <c r="AZ212" i="3"/>
  <c r="AZ221" i="3"/>
  <c r="AZ234" i="3"/>
  <c r="BL16" i="3"/>
  <c r="BL17" i="3"/>
  <c r="BL20" i="3"/>
  <c r="BL36" i="3"/>
  <c r="BL37" i="3"/>
  <c r="BL38" i="3"/>
  <c r="BL50" i="3"/>
  <c r="BL58" i="3"/>
  <c r="BL59" i="3"/>
  <c r="BL61" i="3"/>
  <c r="BL62" i="3"/>
  <c r="BL63" i="3"/>
  <c r="BL84" i="3"/>
  <c r="BL85" i="3"/>
  <c r="BL86" i="3"/>
  <c r="DH20" i="3"/>
  <c r="DH48" i="3"/>
  <c r="DH59" i="3"/>
  <c r="DH69" i="3"/>
  <c r="DH88" i="3"/>
  <c r="DH96" i="3"/>
  <c r="DH104" i="3"/>
  <c r="DH112" i="3"/>
  <c r="DH120" i="3"/>
  <c r="DH136" i="3"/>
  <c r="DH147" i="3"/>
  <c r="DH168" i="3"/>
  <c r="DH192" i="3"/>
  <c r="DH206" i="3"/>
  <c r="DH219" i="3"/>
  <c r="DH232" i="3"/>
  <c r="DT25" i="3"/>
  <c r="DU110" i="3"/>
  <c r="DU118" i="3"/>
  <c r="DU134" i="3"/>
  <c r="DU145" i="3"/>
  <c r="DU161" i="3"/>
  <c r="DU190" i="3"/>
  <c r="DU202" i="3"/>
  <c r="DU216" i="3"/>
  <c r="DU230" i="3"/>
  <c r="FQ37" i="3"/>
  <c r="FP112" i="3"/>
  <c r="FQ120" i="3"/>
  <c r="FQ143" i="3"/>
  <c r="FQ154" i="3"/>
  <c r="FQ192" i="3"/>
  <c r="FQ214" i="3"/>
  <c r="FP232" i="3"/>
  <c r="BA114" i="3"/>
  <c r="BA116" i="3"/>
  <c r="BA125" i="3"/>
  <c r="BC131" i="3"/>
  <c r="DW101" i="3"/>
  <c r="FP96" i="3"/>
  <c r="FQ112" i="3"/>
  <c r="FQ130" i="3"/>
  <c r="FP147" i="3"/>
  <c r="FQ168" i="3"/>
  <c r="FP196" i="3"/>
  <c r="FP219" i="3"/>
  <c r="FQ232" i="3"/>
  <c r="GM12" i="3"/>
  <c r="GM13" i="3"/>
  <c r="GM14" i="3"/>
  <c r="GM15" i="3"/>
  <c r="GM16" i="3"/>
  <c r="GM17" i="3"/>
  <c r="GM20" i="3"/>
  <c r="GM24" i="3"/>
  <c r="GM25" i="3"/>
  <c r="GM28" i="3"/>
  <c r="GM32" i="3"/>
  <c r="GM36" i="3"/>
  <c r="GM37" i="3"/>
  <c r="GM38" i="3"/>
  <c r="GM48" i="3"/>
  <c r="GM49" i="3"/>
  <c r="GM50" i="3"/>
  <c r="GM51" i="3"/>
  <c r="GM55" i="3"/>
  <c r="GM56" i="3"/>
  <c r="GM57" i="3"/>
  <c r="GM58" i="3"/>
  <c r="GM59" i="3"/>
  <c r="GM60" i="3"/>
  <c r="GM61" i="3"/>
  <c r="GM62" i="3"/>
  <c r="GM63" i="3"/>
  <c r="GM64" i="3"/>
  <c r="GM65" i="3"/>
  <c r="GM66" i="3"/>
  <c r="GM69" i="3"/>
  <c r="GM72" i="3"/>
  <c r="GM76" i="3"/>
  <c r="GM83" i="3"/>
  <c r="GM84" i="3"/>
  <c r="GM85" i="3"/>
  <c r="GM86" i="3"/>
  <c r="GM87" i="3"/>
  <c r="GM88" i="3"/>
  <c r="GM89" i="3"/>
  <c r="GM90" i="3"/>
  <c r="GM91" i="3"/>
  <c r="GM92" i="3"/>
  <c r="GM93" i="3"/>
  <c r="GM94" i="3"/>
  <c r="GM95" i="3"/>
  <c r="GM96" i="3"/>
  <c r="GM97" i="3"/>
  <c r="GM98" i="3"/>
  <c r="GM99" i="3"/>
  <c r="GM100" i="3"/>
  <c r="GM101" i="3"/>
  <c r="GM102" i="3"/>
  <c r="GM103" i="3"/>
  <c r="GM104" i="3"/>
  <c r="GM105" i="3"/>
  <c r="GM106" i="3"/>
  <c r="GM107" i="3"/>
  <c r="GM108" i="3"/>
  <c r="GM109" i="3"/>
  <c r="GM110" i="3"/>
  <c r="GM111" i="3"/>
  <c r="GM112" i="3"/>
  <c r="GM113" i="3"/>
  <c r="GM114" i="3"/>
  <c r="GM115" i="3"/>
  <c r="GM116" i="3"/>
  <c r="GM117" i="3"/>
  <c r="GM118" i="3"/>
  <c r="GM119" i="3"/>
  <c r="GM120" i="3"/>
  <c r="GM122" i="3"/>
  <c r="GM125" i="3"/>
  <c r="GM129" i="3"/>
  <c r="GM130" i="3"/>
  <c r="GM131" i="3"/>
  <c r="GM134" i="3"/>
  <c r="GM135" i="3"/>
  <c r="GM136" i="3"/>
  <c r="GM137" i="3"/>
  <c r="GM138" i="3"/>
  <c r="GM142" i="3"/>
  <c r="GM143" i="3"/>
  <c r="GM144" i="3"/>
  <c r="GM145" i="3"/>
  <c r="GM146" i="3"/>
  <c r="GM147" i="3"/>
  <c r="GM148" i="3"/>
  <c r="GM149" i="3"/>
  <c r="GM150" i="3"/>
  <c r="GM154" i="3"/>
  <c r="GM157" i="3"/>
  <c r="GM161" i="3"/>
  <c r="GM165" i="3"/>
  <c r="GM168" i="3"/>
  <c r="GM171" i="3"/>
  <c r="GM177" i="3"/>
  <c r="GM181" i="3"/>
  <c r="GM184" i="3"/>
  <c r="GM188" i="3"/>
  <c r="GM190" i="3"/>
  <c r="GM191" i="3"/>
  <c r="GM192" i="3"/>
  <c r="GM193" i="3"/>
  <c r="GM194" i="3"/>
  <c r="GM195" i="3"/>
  <c r="GM196" i="3"/>
  <c r="GM199" i="3"/>
  <c r="GM202" i="3"/>
  <c r="GM203" i="3"/>
  <c r="GM206" i="3"/>
  <c r="GM211" i="3"/>
  <c r="GM212" i="3"/>
  <c r="GM213" i="3"/>
  <c r="GM214" i="3"/>
  <c r="GM215" i="3"/>
  <c r="GM216" i="3"/>
  <c r="GM217" i="3"/>
  <c r="GM219" i="3"/>
  <c r="GM220" i="3"/>
  <c r="GM221" i="3"/>
  <c r="GM224" i="3"/>
  <c r="GM228" i="3"/>
  <c r="GM229" i="3"/>
  <c r="GM230" i="3"/>
  <c r="GM231" i="3"/>
  <c r="GM232" i="3"/>
  <c r="GM233" i="3"/>
  <c r="GM234" i="3"/>
  <c r="GM238" i="3"/>
  <c r="BC13" i="3"/>
  <c r="BA13" i="3"/>
  <c r="BB15" i="3"/>
  <c r="AZ15" i="3"/>
  <c r="BC28" i="3"/>
  <c r="BA28" i="3"/>
  <c r="BB36" i="3"/>
  <c r="AZ36" i="3"/>
  <c r="BC51" i="3"/>
  <c r="BA51" i="3"/>
  <c r="BB56" i="3"/>
  <c r="AZ56" i="3"/>
  <c r="BC62" i="3"/>
  <c r="BA62" i="3"/>
  <c r="BB64" i="3"/>
  <c r="AZ64" i="3"/>
  <c r="BC83" i="3"/>
  <c r="BA83" i="3"/>
  <c r="BB85" i="3"/>
  <c r="AZ85" i="3"/>
  <c r="BC91" i="3"/>
  <c r="BA91" i="3"/>
  <c r="BB93" i="3"/>
  <c r="AZ93" i="3"/>
  <c r="BB99" i="3"/>
  <c r="AZ99" i="3"/>
  <c r="R12" i="3"/>
  <c r="GJ12" i="3"/>
  <c r="R13" i="3"/>
  <c r="GJ13" i="3"/>
  <c r="R14" i="3"/>
  <c r="GJ14" i="3"/>
  <c r="R15" i="3"/>
  <c r="GJ15" i="3"/>
  <c r="R16" i="3"/>
  <c r="GJ16" i="3"/>
  <c r="R17" i="3"/>
  <c r="GJ17" i="3"/>
  <c r="R20" i="3"/>
  <c r="GJ20" i="3"/>
  <c r="R24" i="3"/>
  <c r="GJ24" i="3"/>
  <c r="R25" i="3"/>
  <c r="GJ25" i="3"/>
  <c r="R28" i="3"/>
  <c r="GJ28" i="3"/>
  <c r="R32" i="3"/>
  <c r="GJ32" i="3"/>
  <c r="R36" i="3"/>
  <c r="GJ36" i="3"/>
  <c r="R37" i="3"/>
  <c r="GJ37" i="3"/>
  <c r="R38" i="3"/>
  <c r="GJ38" i="3"/>
  <c r="R48" i="3"/>
  <c r="GJ48" i="3"/>
  <c r="R49" i="3"/>
  <c r="GJ49" i="3"/>
  <c r="R50" i="3"/>
  <c r="GJ50" i="3"/>
  <c r="R51" i="3"/>
  <c r="GJ51" i="3"/>
  <c r="R55" i="3"/>
  <c r="GJ55" i="3"/>
  <c r="R56" i="3"/>
  <c r="GJ56" i="3"/>
  <c r="R57" i="3"/>
  <c r="GJ57" i="3"/>
  <c r="R58" i="3"/>
  <c r="GJ58" i="3"/>
  <c r="R59" i="3"/>
  <c r="GJ59" i="3"/>
  <c r="R60" i="3"/>
  <c r="GJ60" i="3"/>
  <c r="R61" i="3"/>
  <c r="GJ61" i="3"/>
  <c r="R62" i="3"/>
  <c r="GJ62" i="3"/>
  <c r="R63" i="3"/>
  <c r="GJ63" i="3"/>
  <c r="R64" i="3"/>
  <c r="GJ64" i="3"/>
  <c r="R65" i="3"/>
  <c r="GJ65" i="3"/>
  <c r="R66" i="3"/>
  <c r="GJ66" i="3"/>
  <c r="R69" i="3"/>
  <c r="GJ69" i="3"/>
  <c r="R72" i="3"/>
  <c r="GJ72" i="3"/>
  <c r="R76" i="3"/>
  <c r="GJ76" i="3"/>
  <c r="R83" i="3"/>
  <c r="GJ83" i="3"/>
  <c r="R84" i="3"/>
  <c r="GJ84" i="3"/>
  <c r="R85" i="3"/>
  <c r="GJ85" i="3"/>
  <c r="R86" i="3"/>
  <c r="GJ86" i="3"/>
  <c r="R87" i="3"/>
  <c r="GJ87" i="3"/>
  <c r="R88" i="3"/>
  <c r="GJ88" i="3"/>
  <c r="R89" i="3"/>
  <c r="GJ89" i="3"/>
  <c r="R90" i="3"/>
  <c r="GJ90" i="3"/>
  <c r="R91" i="3"/>
  <c r="GJ91" i="3"/>
  <c r="R92" i="3"/>
  <c r="GJ92" i="3"/>
  <c r="R93" i="3"/>
  <c r="GJ93" i="3"/>
  <c r="R94" i="3"/>
  <c r="GJ94" i="3"/>
  <c r="GJ95" i="3"/>
  <c r="R96" i="3"/>
  <c r="GJ96" i="3"/>
  <c r="R97" i="3"/>
  <c r="GJ97" i="3"/>
  <c r="R98" i="3"/>
  <c r="GJ98" i="3"/>
  <c r="R99" i="3"/>
  <c r="GJ99" i="3"/>
  <c r="R100" i="3"/>
  <c r="GJ100" i="3"/>
  <c r="R101" i="3"/>
  <c r="GJ101" i="3"/>
  <c r="R102" i="3"/>
  <c r="GJ102" i="3"/>
  <c r="R103" i="3"/>
  <c r="GJ103" i="3"/>
  <c r="R104" i="3"/>
  <c r="GJ104" i="3"/>
  <c r="R105" i="3"/>
  <c r="GJ105" i="3"/>
  <c r="R106" i="3"/>
  <c r="GJ106" i="3"/>
  <c r="R107" i="3"/>
  <c r="GJ107" i="3"/>
  <c r="R108" i="3"/>
  <c r="GJ108" i="3"/>
  <c r="R109" i="3"/>
  <c r="GJ109" i="3"/>
  <c r="R110" i="3"/>
  <c r="GJ110" i="3"/>
  <c r="R111" i="3"/>
  <c r="GJ111" i="3"/>
  <c r="R112" i="3"/>
  <c r="GJ112" i="3"/>
  <c r="R113" i="3"/>
  <c r="GJ113" i="3"/>
  <c r="R114" i="3"/>
  <c r="GJ114" i="3"/>
  <c r="R115" i="3"/>
  <c r="GJ115" i="3"/>
  <c r="R116" i="3"/>
  <c r="GJ116" i="3"/>
  <c r="R117" i="3"/>
  <c r="GJ117" i="3"/>
  <c r="R118" i="3"/>
  <c r="GJ118" i="3"/>
  <c r="R119" i="3"/>
  <c r="GJ119" i="3"/>
  <c r="R120" i="3"/>
  <c r="GJ120" i="3"/>
  <c r="R122" i="3"/>
  <c r="GJ122" i="3"/>
  <c r="R125" i="3"/>
  <c r="GJ125" i="3"/>
  <c r="R129" i="3"/>
  <c r="GJ129" i="3"/>
  <c r="R130" i="3"/>
  <c r="GJ130" i="3"/>
  <c r="R131" i="3"/>
  <c r="GJ131" i="3"/>
  <c r="R134" i="3"/>
  <c r="GJ134" i="3"/>
  <c r="R135" i="3"/>
  <c r="GJ135" i="3"/>
  <c r="R136" i="3"/>
  <c r="GJ136" i="3"/>
  <c r="R137" i="3"/>
  <c r="GJ137" i="3"/>
  <c r="R138" i="3"/>
  <c r="GJ138" i="3"/>
  <c r="R142" i="3"/>
  <c r="GJ142" i="3"/>
  <c r="R143" i="3"/>
  <c r="GJ143" i="3"/>
  <c r="R144" i="3"/>
  <c r="GJ144" i="3"/>
  <c r="R145" i="3"/>
  <c r="GJ145" i="3"/>
  <c r="R146" i="3"/>
  <c r="GJ146" i="3"/>
  <c r="R147" i="3"/>
  <c r="GJ147" i="3"/>
  <c r="R148" i="3"/>
  <c r="GJ148" i="3"/>
  <c r="R149" i="3"/>
  <c r="GJ149" i="3"/>
  <c r="R150" i="3"/>
  <c r="GJ150" i="3"/>
  <c r="R154" i="3"/>
  <c r="GJ154" i="3"/>
  <c r="R157" i="3"/>
  <c r="GJ157" i="3"/>
  <c r="R161" i="3"/>
  <c r="GJ161" i="3"/>
  <c r="R165" i="3"/>
  <c r="GJ165" i="3"/>
  <c r="R168" i="3"/>
  <c r="GJ168" i="3"/>
  <c r="R171" i="3"/>
  <c r="GJ171" i="3"/>
  <c r="R177" i="3"/>
  <c r="GJ177" i="3"/>
  <c r="R181" i="3"/>
  <c r="GJ181" i="3"/>
  <c r="R184" i="3"/>
  <c r="GJ184" i="3"/>
  <c r="R188" i="3"/>
  <c r="GJ188" i="3"/>
  <c r="R190" i="3"/>
  <c r="GJ190" i="3"/>
  <c r="R191" i="3"/>
  <c r="GJ191" i="3"/>
  <c r="R192" i="3"/>
  <c r="GJ192" i="3"/>
  <c r="R193" i="3"/>
  <c r="GJ193" i="3"/>
  <c r="R194" i="3"/>
  <c r="GJ194" i="3"/>
  <c r="R195" i="3"/>
  <c r="GJ195" i="3"/>
  <c r="R196" i="3"/>
  <c r="GJ196" i="3"/>
  <c r="R199" i="3"/>
  <c r="GJ199" i="3"/>
  <c r="R202" i="3"/>
  <c r="GJ202" i="3"/>
  <c r="R203" i="3"/>
  <c r="GJ203" i="3"/>
  <c r="R206" i="3"/>
  <c r="GJ206" i="3"/>
  <c r="R211" i="3"/>
  <c r="GJ211" i="3"/>
  <c r="R212" i="3"/>
  <c r="GJ212" i="3"/>
  <c r="R213" i="3"/>
  <c r="GJ213" i="3"/>
  <c r="R214" i="3"/>
  <c r="GJ214" i="3"/>
  <c r="R215" i="3"/>
  <c r="GJ215" i="3"/>
  <c r="R216" i="3"/>
  <c r="GJ216" i="3"/>
  <c r="R217" i="3"/>
  <c r="GJ217" i="3"/>
  <c r="R219" i="3"/>
  <c r="GJ219" i="3"/>
  <c r="R220" i="3"/>
  <c r="GJ220" i="3"/>
  <c r="R221" i="3"/>
  <c r="GJ221" i="3"/>
  <c r="R224" i="3"/>
  <c r="GJ224" i="3"/>
  <c r="R228" i="3"/>
  <c r="GJ228" i="3"/>
  <c r="R229" i="3"/>
  <c r="GJ229" i="3"/>
  <c r="R230" i="3"/>
  <c r="GJ230" i="3"/>
  <c r="R231" i="3"/>
  <c r="GJ231" i="3"/>
  <c r="R232" i="3"/>
  <c r="GJ232" i="3"/>
  <c r="R233" i="3"/>
  <c r="GJ233" i="3"/>
  <c r="R234" i="3"/>
  <c r="GJ234" i="3"/>
  <c r="R238" i="3"/>
  <c r="GJ238" i="3"/>
  <c r="BC96" i="3"/>
  <c r="BA96" i="3"/>
  <c r="BC118" i="3"/>
  <c r="BA118" i="3"/>
  <c r="BC136" i="3"/>
  <c r="BA136" i="3"/>
  <c r="BB143" i="3"/>
  <c r="AZ143" i="3"/>
  <c r="BB149" i="3"/>
  <c r="AZ149" i="3"/>
  <c r="S12" i="3"/>
  <c r="GK12" i="3"/>
  <c r="S13" i="3"/>
  <c r="GK13" i="3"/>
  <c r="S14" i="3"/>
  <c r="GK14" i="3"/>
  <c r="S15" i="3"/>
  <c r="GK15" i="3"/>
  <c r="S16" i="3"/>
  <c r="GK16" i="3"/>
  <c r="S17" i="3"/>
  <c r="GK17" i="3"/>
  <c r="S20" i="3"/>
  <c r="GK20" i="3"/>
  <c r="S24" i="3"/>
  <c r="GK24" i="3"/>
  <c r="S25" i="3"/>
  <c r="GK25" i="3"/>
  <c r="S28" i="3"/>
  <c r="GK28" i="3"/>
  <c r="S32" i="3"/>
  <c r="GK32" i="3"/>
  <c r="S36" i="3"/>
  <c r="GK36" i="3"/>
  <c r="S37" i="3"/>
  <c r="GK37" i="3"/>
  <c r="S38" i="3"/>
  <c r="GK38" i="3"/>
  <c r="S48" i="3"/>
  <c r="GK48" i="3"/>
  <c r="S49" i="3"/>
  <c r="GK49" i="3"/>
  <c r="S50" i="3"/>
  <c r="GK50" i="3"/>
  <c r="S51" i="3"/>
  <c r="GK51" i="3"/>
  <c r="S55" i="3"/>
  <c r="GK55" i="3"/>
  <c r="S56" i="3"/>
  <c r="GK56" i="3"/>
  <c r="S57" i="3"/>
  <c r="GK57" i="3"/>
  <c r="S58" i="3"/>
  <c r="GK58" i="3"/>
  <c r="S59" i="3"/>
  <c r="GK59" i="3"/>
  <c r="S60" i="3"/>
  <c r="GK60" i="3"/>
  <c r="S61" i="3"/>
  <c r="GK61" i="3"/>
  <c r="S62" i="3"/>
  <c r="GK62" i="3"/>
  <c r="S63" i="3"/>
  <c r="GK63" i="3"/>
  <c r="S64" i="3"/>
  <c r="GK64" i="3"/>
  <c r="S65" i="3"/>
  <c r="GK65" i="3"/>
  <c r="S66" i="3"/>
  <c r="GK66" i="3"/>
  <c r="S69" i="3"/>
  <c r="GK69" i="3"/>
  <c r="S72" i="3"/>
  <c r="GK72" i="3"/>
  <c r="S76" i="3"/>
  <c r="GK76" i="3"/>
  <c r="S83" i="3"/>
  <c r="GK83" i="3"/>
  <c r="S84" i="3"/>
  <c r="GK84" i="3"/>
  <c r="S85" i="3"/>
  <c r="GK85" i="3"/>
  <c r="S86" i="3"/>
  <c r="GK86" i="3"/>
  <c r="S87" i="3"/>
  <c r="GK87" i="3"/>
  <c r="S88" i="3"/>
  <c r="GK88" i="3"/>
  <c r="S89" i="3"/>
  <c r="GK89" i="3"/>
  <c r="S90" i="3"/>
  <c r="GK90" i="3"/>
  <c r="S91" i="3"/>
  <c r="GK91" i="3"/>
  <c r="S92" i="3"/>
  <c r="GK92" i="3"/>
  <c r="S93" i="3"/>
  <c r="GK93" i="3"/>
  <c r="S94" i="3"/>
  <c r="GK94" i="3"/>
  <c r="GK95" i="3"/>
  <c r="S96" i="3"/>
  <c r="GK96" i="3"/>
  <c r="S97" i="3"/>
  <c r="GK97" i="3"/>
  <c r="S98" i="3"/>
  <c r="GK98" i="3"/>
  <c r="S99" i="3"/>
  <c r="GK99" i="3"/>
  <c r="S100" i="3"/>
  <c r="GK100" i="3"/>
  <c r="S101" i="3"/>
  <c r="GK101" i="3"/>
  <c r="S102" i="3"/>
  <c r="GK102" i="3"/>
  <c r="S103" i="3"/>
  <c r="GK103" i="3"/>
  <c r="S104" i="3"/>
  <c r="GK104" i="3"/>
  <c r="S105" i="3"/>
  <c r="GK105" i="3"/>
  <c r="S106" i="3"/>
  <c r="GK106" i="3"/>
  <c r="S107" i="3"/>
  <c r="GK107" i="3"/>
  <c r="S108" i="3"/>
  <c r="GK108" i="3"/>
  <c r="S109" i="3"/>
  <c r="GK109" i="3"/>
  <c r="S110" i="3"/>
  <c r="GK110" i="3"/>
  <c r="S111" i="3"/>
  <c r="GK111" i="3"/>
  <c r="S112" i="3"/>
  <c r="GK112" i="3"/>
  <c r="S113" i="3"/>
  <c r="GK113" i="3"/>
  <c r="S114" i="3"/>
  <c r="GK114" i="3"/>
  <c r="S115" i="3"/>
  <c r="GK115" i="3"/>
  <c r="S116" i="3"/>
  <c r="GK116" i="3"/>
  <c r="S117" i="3"/>
  <c r="GK117" i="3"/>
  <c r="S118" i="3"/>
  <c r="GK118" i="3"/>
  <c r="S119" i="3"/>
  <c r="GK119" i="3"/>
  <c r="S120" i="3"/>
  <c r="GK120" i="3"/>
  <c r="S122" i="3"/>
  <c r="GK122" i="3"/>
  <c r="S125" i="3"/>
  <c r="GK125" i="3"/>
  <c r="S129" i="3"/>
  <c r="GK129" i="3"/>
  <c r="S130" i="3"/>
  <c r="GK130" i="3"/>
  <c r="S131" i="3"/>
  <c r="GK131" i="3"/>
  <c r="S134" i="3"/>
  <c r="GK134" i="3"/>
  <c r="S135" i="3"/>
  <c r="GK135" i="3"/>
  <c r="S136" i="3"/>
  <c r="GK136" i="3"/>
  <c r="S137" i="3"/>
  <c r="GK137" i="3"/>
  <c r="S138" i="3"/>
  <c r="GK138" i="3"/>
  <c r="S142" i="3"/>
  <c r="GK142" i="3"/>
  <c r="S143" i="3"/>
  <c r="GK143" i="3"/>
  <c r="S144" i="3"/>
  <c r="GK144" i="3"/>
  <c r="S145" i="3"/>
  <c r="GK145" i="3"/>
  <c r="S146" i="3"/>
  <c r="GK146" i="3"/>
  <c r="S147" i="3"/>
  <c r="GK147" i="3"/>
  <c r="S148" i="3"/>
  <c r="GK148" i="3"/>
  <c r="S149" i="3"/>
  <c r="GK149" i="3"/>
  <c r="S150" i="3"/>
  <c r="GK150" i="3"/>
  <c r="S154" i="3"/>
  <c r="GK154" i="3"/>
  <c r="S157" i="3"/>
  <c r="GK157" i="3"/>
  <c r="S161" i="3"/>
  <c r="GK161" i="3"/>
  <c r="S165" i="3"/>
  <c r="GK165" i="3"/>
  <c r="S168" i="3"/>
  <c r="GK168" i="3"/>
  <c r="S171" i="3"/>
  <c r="GK171" i="3"/>
  <c r="S177" i="3"/>
  <c r="GK177" i="3"/>
  <c r="S181" i="3"/>
  <c r="GK181" i="3"/>
  <c r="S184" i="3"/>
  <c r="GK184" i="3"/>
  <c r="S188" i="3"/>
  <c r="GK188" i="3"/>
  <c r="S190" i="3"/>
  <c r="GK190" i="3"/>
  <c r="S191" i="3"/>
  <c r="GK191" i="3"/>
  <c r="S192" i="3"/>
  <c r="GK192" i="3"/>
  <c r="S193" i="3"/>
  <c r="GK193" i="3"/>
  <c r="S194" i="3"/>
  <c r="GK194" i="3"/>
  <c r="S195" i="3"/>
  <c r="GK195" i="3"/>
  <c r="S196" i="3"/>
  <c r="GK196" i="3"/>
  <c r="S199" i="3"/>
  <c r="GK199" i="3"/>
  <c r="S202" i="3"/>
  <c r="GK202" i="3"/>
  <c r="S203" i="3"/>
  <c r="GK203" i="3"/>
  <c r="S206" i="3"/>
  <c r="GK206" i="3"/>
  <c r="S211" i="3"/>
  <c r="GK211" i="3"/>
  <c r="S212" i="3"/>
  <c r="GK212" i="3"/>
  <c r="S213" i="3"/>
  <c r="GK213" i="3"/>
  <c r="S214" i="3"/>
  <c r="GK214" i="3"/>
  <c r="S215" i="3"/>
  <c r="GK215" i="3"/>
  <c r="S216" i="3"/>
  <c r="GK216" i="3"/>
  <c r="BC17" i="3"/>
  <c r="BA17" i="3"/>
  <c r="BB24" i="3"/>
  <c r="AZ24" i="3"/>
  <c r="BC38" i="3"/>
  <c r="BA38" i="3"/>
  <c r="BB49" i="3"/>
  <c r="AZ49" i="3"/>
  <c r="BC58" i="3"/>
  <c r="BA58" i="3"/>
  <c r="BB60" i="3"/>
  <c r="AZ60" i="3"/>
  <c r="BC66" i="3"/>
  <c r="BA66" i="3"/>
  <c r="BB72" i="3"/>
  <c r="AZ72" i="3"/>
  <c r="BC87" i="3"/>
  <c r="BA87" i="3"/>
  <c r="BB89" i="3"/>
  <c r="AZ89" i="3"/>
  <c r="GL12" i="3"/>
  <c r="GL13" i="3"/>
  <c r="GL14" i="3"/>
  <c r="GL15" i="3"/>
  <c r="GL16" i="3"/>
  <c r="GL17" i="3"/>
  <c r="GL20" i="3"/>
  <c r="GL24" i="3"/>
  <c r="GL25" i="3"/>
  <c r="GL28" i="3"/>
  <c r="GL32" i="3"/>
  <c r="GL36" i="3"/>
  <c r="GL37" i="3"/>
  <c r="GL38" i="3"/>
  <c r="GL48" i="3"/>
  <c r="GL49" i="3"/>
  <c r="GL50" i="3"/>
  <c r="GL51" i="3"/>
  <c r="GL55" i="3"/>
  <c r="GL56" i="3"/>
  <c r="GL57" i="3"/>
  <c r="GL58" i="3"/>
  <c r="GL59" i="3"/>
  <c r="GL60" i="3"/>
  <c r="GL61" i="3"/>
  <c r="GL62" i="3"/>
  <c r="GL63" i="3"/>
  <c r="GL64" i="3"/>
  <c r="GL65" i="3"/>
  <c r="GL66" i="3"/>
  <c r="GL69" i="3"/>
  <c r="GL72" i="3"/>
  <c r="GL76" i="3"/>
  <c r="GL83" i="3"/>
  <c r="GL84" i="3"/>
  <c r="GL85" i="3"/>
  <c r="GL86" i="3"/>
  <c r="GL87" i="3"/>
  <c r="GL88" i="3"/>
  <c r="GL89" i="3"/>
  <c r="GL90" i="3"/>
  <c r="GL91" i="3"/>
  <c r="GL92" i="3"/>
  <c r="GL93" i="3"/>
  <c r="GL94" i="3"/>
  <c r="GL95" i="3"/>
  <c r="GL96" i="3"/>
  <c r="GL97" i="3"/>
  <c r="GL98" i="3"/>
  <c r="GL99" i="3"/>
  <c r="GL100" i="3"/>
  <c r="GL101" i="3"/>
  <c r="GL102" i="3"/>
  <c r="GL103" i="3"/>
  <c r="GL104" i="3"/>
  <c r="GL105" i="3"/>
  <c r="GL106" i="3"/>
  <c r="GL107" i="3"/>
  <c r="GL108" i="3"/>
  <c r="GL109" i="3"/>
  <c r="GL110" i="3"/>
  <c r="GL111" i="3"/>
  <c r="GL112" i="3"/>
  <c r="GL113" i="3"/>
  <c r="GL114" i="3"/>
  <c r="GL115" i="3"/>
  <c r="GL116" i="3"/>
  <c r="GL117" i="3"/>
  <c r="GL118" i="3"/>
  <c r="GL119" i="3"/>
  <c r="GL120" i="3"/>
  <c r="GL122" i="3"/>
  <c r="GL125" i="3"/>
  <c r="GL129" i="3"/>
  <c r="GL130" i="3"/>
  <c r="GL131" i="3"/>
  <c r="GL134" i="3"/>
  <c r="GL135" i="3"/>
  <c r="GL136" i="3"/>
  <c r="GL137" i="3"/>
  <c r="GL138" i="3"/>
  <c r="GL142" i="3"/>
  <c r="GL143" i="3"/>
  <c r="GL144" i="3"/>
  <c r="GL145" i="3"/>
  <c r="GL146" i="3"/>
  <c r="GL147" i="3"/>
  <c r="GL148" i="3"/>
  <c r="GL149" i="3"/>
  <c r="GL150" i="3"/>
  <c r="GL154" i="3"/>
  <c r="GL157" i="3"/>
  <c r="GL161" i="3"/>
  <c r="GL165" i="3"/>
  <c r="GL168" i="3"/>
  <c r="GL171" i="3"/>
  <c r="GL177" i="3"/>
  <c r="GL181" i="3"/>
  <c r="GL184" i="3"/>
  <c r="GL188" i="3"/>
  <c r="GL190" i="3"/>
  <c r="GL191" i="3"/>
  <c r="GL192" i="3"/>
  <c r="GL193" i="3"/>
  <c r="GL194" i="3"/>
  <c r="GL195" i="3"/>
  <c r="GL196" i="3"/>
  <c r="GL199" i="3"/>
  <c r="GL202" i="3"/>
  <c r="GL203" i="3"/>
  <c r="GL206" i="3"/>
  <c r="GL211" i="3"/>
  <c r="GL212" i="3"/>
  <c r="GL213" i="3"/>
  <c r="GL214" i="3"/>
  <c r="GL215" i="3"/>
  <c r="GL216" i="3"/>
  <c r="GL217" i="3"/>
  <c r="GL219" i="3"/>
  <c r="GL220" i="3"/>
  <c r="GL221" i="3"/>
  <c r="GL224" i="3"/>
  <c r="BB125" i="3"/>
  <c r="AZ125" i="3"/>
  <c r="BA137" i="3"/>
  <c r="BC137" i="3"/>
  <c r="BC145" i="3"/>
  <c r="BA145" i="3"/>
  <c r="GL228" i="3"/>
  <c r="GL229" i="3"/>
  <c r="GL230" i="3"/>
  <c r="GL231" i="3"/>
  <c r="GL232" i="3"/>
  <c r="GL233" i="3"/>
  <c r="GL234" i="3"/>
  <c r="GL238" i="3"/>
  <c r="BA102" i="3"/>
  <c r="BA106" i="3"/>
  <c r="BA110" i="3"/>
  <c r="BC117" i="3"/>
  <c r="BC144" i="3"/>
  <c r="BA168" i="3"/>
  <c r="BA184" i="3"/>
  <c r="BA192" i="3"/>
  <c r="BA196" i="3"/>
  <c r="BA206" i="3"/>
  <c r="BA214" i="3"/>
  <c r="BA219" i="3"/>
  <c r="BA228" i="3"/>
  <c r="BA232" i="3"/>
  <c r="DI12" i="3"/>
  <c r="DI16" i="3"/>
  <c r="DI25" i="3"/>
  <c r="DI37" i="3"/>
  <c r="DI50" i="3"/>
  <c r="DI57" i="3"/>
  <c r="DI61" i="3"/>
  <c r="DI65" i="3"/>
  <c r="DI76" i="3"/>
  <c r="DI86" i="3"/>
  <c r="DI90" i="3"/>
  <c r="DI94" i="3"/>
  <c r="DI98" i="3"/>
  <c r="DI102" i="3"/>
  <c r="DI106" i="3"/>
  <c r="DI110" i="3"/>
  <c r="DI114" i="3"/>
  <c r="DI118" i="3"/>
  <c r="DI125" i="3"/>
  <c r="DI134" i="3"/>
  <c r="DI138" i="3"/>
  <c r="DI145" i="3"/>
  <c r="DI149" i="3"/>
  <c r="DI161" i="3"/>
  <c r="DI177" i="3"/>
  <c r="DI190" i="3"/>
  <c r="DI194" i="3"/>
  <c r="DI202" i="3"/>
  <c r="DI212" i="3"/>
  <c r="DI216" i="3"/>
  <c r="DI221" i="3"/>
  <c r="DI230" i="3"/>
  <c r="DI234" i="3"/>
  <c r="DT20" i="3"/>
  <c r="DT37" i="3"/>
  <c r="DT50" i="3"/>
  <c r="DT57" i="3"/>
  <c r="DT61" i="3"/>
  <c r="DT65" i="3"/>
  <c r="DU85" i="3"/>
  <c r="DU89" i="3"/>
  <c r="DU93" i="3"/>
  <c r="DT96" i="3"/>
  <c r="DT102" i="3"/>
  <c r="DW103" i="3"/>
  <c r="DU104" i="3"/>
  <c r="DU108" i="3"/>
  <c r="DU112" i="3"/>
  <c r="DU116" i="3"/>
  <c r="DU120" i="3"/>
  <c r="DU130" i="3"/>
  <c r="DU136" i="3"/>
  <c r="DU143" i="3"/>
  <c r="DU147" i="3"/>
  <c r="DU154" i="3"/>
  <c r="DU168" i="3"/>
  <c r="DU184" i="3"/>
  <c r="DU192" i="3"/>
  <c r="DU196" i="3"/>
  <c r="DU206" i="3"/>
  <c r="DU214" i="3"/>
  <c r="DU219" i="3"/>
  <c r="DU228" i="3"/>
  <c r="DU232" i="3"/>
  <c r="FQ12" i="3"/>
  <c r="FQ16" i="3"/>
  <c r="FQ25" i="3"/>
  <c r="FQ50" i="3"/>
  <c r="FQ57" i="3"/>
  <c r="FQ61" i="3"/>
  <c r="FQ65" i="3"/>
  <c r="FQ76" i="3"/>
  <c r="FQ86" i="3"/>
  <c r="FQ90" i="3"/>
  <c r="FQ94" i="3"/>
  <c r="FQ98" i="3"/>
  <c r="FQ102" i="3"/>
  <c r="FQ106" i="3"/>
  <c r="FQ110" i="3"/>
  <c r="FQ114" i="3"/>
  <c r="FQ118" i="3"/>
  <c r="FQ125" i="3"/>
  <c r="FQ134" i="3"/>
  <c r="FQ138" i="3"/>
  <c r="FQ145" i="3"/>
  <c r="FQ149" i="3"/>
  <c r="FQ161" i="3"/>
  <c r="FQ177" i="3"/>
  <c r="FQ190" i="3"/>
  <c r="FQ194" i="3"/>
  <c r="FQ202" i="3"/>
  <c r="FQ212" i="3"/>
  <c r="FQ216" i="3"/>
  <c r="FQ221" i="3"/>
  <c r="FQ230" i="3"/>
  <c r="FQ234" i="3"/>
  <c r="FP14" i="3"/>
  <c r="FP20" i="3"/>
  <c r="FP32" i="3"/>
  <c r="FP48" i="3"/>
  <c r="FP55" i="3"/>
  <c r="FP59" i="3"/>
  <c r="FP63" i="3"/>
  <c r="FP69" i="3"/>
  <c r="FP84" i="3"/>
  <c r="FP88" i="3"/>
  <c r="FP92" i="3"/>
  <c r="FP100" i="3"/>
  <c r="FP104" i="3"/>
  <c r="FP120" i="3"/>
  <c r="FP130" i="3"/>
  <c r="FP136" i="3"/>
  <c r="FP168" i="3"/>
  <c r="FP192" i="3"/>
  <c r="FP206" i="3"/>
  <c r="FP214" i="3"/>
  <c r="FP228" i="3"/>
  <c r="FQ14" i="3"/>
  <c r="FQ20" i="3"/>
  <c r="FQ32" i="3"/>
  <c r="FQ48" i="3"/>
  <c r="FQ55" i="3"/>
  <c r="FQ59" i="3"/>
  <c r="FQ63" i="3"/>
  <c r="FQ69" i="3"/>
  <c r="FQ84" i="3"/>
  <c r="FQ88" i="3"/>
  <c r="FQ92" i="3"/>
  <c r="FQ96" i="3"/>
  <c r="FQ100" i="3"/>
  <c r="FQ104" i="3"/>
  <c r="S217" i="3"/>
  <c r="GK217" i="3"/>
  <c r="S219" i="3"/>
  <c r="GK219" i="3"/>
  <c r="S220" i="3"/>
  <c r="GK220" i="3"/>
  <c r="S221" i="3"/>
  <c r="GK221" i="3"/>
  <c r="S224" i="3"/>
  <c r="GK224" i="3"/>
  <c r="S228" i="3"/>
  <c r="GK228" i="3"/>
  <c r="S229" i="3"/>
  <c r="GK229" i="3"/>
  <c r="S230" i="3"/>
  <c r="GK230" i="3"/>
  <c r="S231" i="3"/>
  <c r="GK231" i="3"/>
  <c r="S232" i="3"/>
  <c r="GK232" i="3"/>
  <c r="S233" i="3"/>
  <c r="GK233" i="3"/>
  <c r="S234" i="3"/>
  <c r="GK234" i="3"/>
  <c r="S238" i="3"/>
  <c r="GK238" i="3"/>
  <c r="AZ103" i="3"/>
  <c r="AZ107" i="3"/>
  <c r="AZ111" i="3"/>
  <c r="AZ118" i="3"/>
  <c r="BA130" i="3"/>
  <c r="AZ136" i="3"/>
  <c r="BA138" i="3"/>
  <c r="AZ145" i="3"/>
  <c r="BA154" i="3"/>
  <c r="AZ168" i="3"/>
  <c r="AZ184" i="3"/>
  <c r="AZ192" i="3"/>
  <c r="AZ196" i="3"/>
  <c r="AZ206" i="3"/>
  <c r="AZ214" i="3"/>
  <c r="AZ219" i="3"/>
  <c r="AZ228" i="3"/>
  <c r="AZ232" i="3"/>
  <c r="DH12" i="3"/>
  <c r="DH16" i="3"/>
  <c r="DH25" i="3"/>
  <c r="DH37" i="3"/>
  <c r="DH50" i="3"/>
  <c r="DH57" i="3"/>
  <c r="DH61" i="3"/>
  <c r="DH65" i="3"/>
  <c r="DH76" i="3"/>
  <c r="DH86" i="3"/>
  <c r="DH90" i="3"/>
  <c r="DH94" i="3"/>
  <c r="DH98" i="3"/>
  <c r="DH102" i="3"/>
  <c r="DH106" i="3"/>
  <c r="DH110" i="3"/>
  <c r="DH114" i="3"/>
  <c r="DH118" i="3"/>
  <c r="DH125" i="3"/>
  <c r="DH134" i="3"/>
  <c r="DH138" i="3"/>
  <c r="DH145" i="3"/>
  <c r="DH149" i="3"/>
  <c r="DH161" i="3"/>
  <c r="DH177" i="3"/>
  <c r="DH190" i="3"/>
  <c r="DH194" i="3"/>
  <c r="DH202" i="3"/>
  <c r="DH212" i="3"/>
  <c r="DH216" i="3"/>
  <c r="DH221" i="3"/>
  <c r="DH230" i="3"/>
  <c r="DH234" i="3"/>
  <c r="DT16" i="3"/>
  <c r="DU38" i="3"/>
  <c r="DU51" i="3"/>
  <c r="DU58" i="3"/>
  <c r="DU62" i="3"/>
  <c r="DU66" i="3"/>
  <c r="DT76" i="3"/>
  <c r="DT86" i="3"/>
  <c r="DT90" i="3"/>
  <c r="DT94" i="3"/>
  <c r="DU98" i="3"/>
  <c r="DT104" i="3"/>
  <c r="DT108" i="3"/>
  <c r="DT112" i="3"/>
  <c r="DT116" i="3"/>
  <c r="DT120" i="3"/>
  <c r="DT130" i="3"/>
  <c r="DT136" i="3"/>
  <c r="DT143" i="3"/>
  <c r="DT147" i="3"/>
  <c r="DT154" i="3"/>
  <c r="DT168" i="3"/>
  <c r="DT184" i="3"/>
  <c r="DT192" i="3"/>
  <c r="DT196" i="3"/>
  <c r="DT206" i="3"/>
  <c r="DT214" i="3"/>
  <c r="DT219" i="3"/>
  <c r="DT228" i="3"/>
  <c r="DT232" i="3"/>
  <c r="FP12" i="3"/>
  <c r="FP16" i="3"/>
  <c r="FP25" i="3"/>
  <c r="FP50" i="3"/>
  <c r="FP57" i="3"/>
  <c r="FP61" i="3"/>
  <c r="FP65" i="3"/>
  <c r="FP76" i="3"/>
  <c r="FP86" i="3"/>
  <c r="FP90" i="3"/>
  <c r="FP94" i="3"/>
  <c r="FP98" i="3"/>
  <c r="FP102" i="3"/>
  <c r="FP106" i="3"/>
  <c r="FP110" i="3"/>
  <c r="FP114" i="3"/>
  <c r="FP118" i="3"/>
  <c r="FP125" i="3"/>
  <c r="FP134" i="3"/>
  <c r="FP138" i="3"/>
  <c r="FP145" i="3"/>
  <c r="FP149" i="3"/>
  <c r="FP161" i="3"/>
  <c r="FP177" i="3"/>
  <c r="FP190" i="3"/>
  <c r="FP194" i="3"/>
  <c r="FP202" i="3"/>
  <c r="FP212" i="3"/>
  <c r="FP216" i="3"/>
  <c r="FP221" i="3"/>
  <c r="FP230" i="3"/>
  <c r="FP234" i="3"/>
  <c r="FP13" i="3"/>
  <c r="FP15" i="3"/>
  <c r="FP17" i="3"/>
  <c r="FP24" i="3"/>
  <c r="FP28" i="3"/>
  <c r="FP36" i="3"/>
  <c r="FP38" i="3"/>
  <c r="FP49" i="3"/>
  <c r="FP51" i="3"/>
  <c r="FP56" i="3"/>
  <c r="FP58" i="3"/>
  <c r="FP60" i="3"/>
  <c r="FP62" i="3"/>
  <c r="FP64" i="3"/>
  <c r="FP66" i="3"/>
  <c r="FP72" i="3"/>
  <c r="FP83" i="3"/>
  <c r="FP85" i="3"/>
  <c r="FP87" i="3"/>
  <c r="FP89" i="3"/>
  <c r="FP91" i="3"/>
  <c r="FP93" i="3"/>
  <c r="FR95" i="3"/>
  <c r="FR97" i="3"/>
  <c r="FR99" i="3"/>
  <c r="FR101" i="3"/>
  <c r="FR103" i="3"/>
  <c r="FR105" i="3"/>
  <c r="FQ13" i="3"/>
  <c r="FQ15" i="3"/>
  <c r="FQ17" i="3"/>
  <c r="FQ24" i="3"/>
  <c r="FQ28" i="3"/>
  <c r="FQ36" i="3"/>
  <c r="FQ38" i="3"/>
  <c r="FQ49" i="3"/>
  <c r="FQ51" i="3"/>
  <c r="FQ56" i="3"/>
  <c r="FQ58" i="3"/>
  <c r="FQ60" i="3"/>
  <c r="FQ62" i="3"/>
  <c r="FQ64" i="3"/>
  <c r="FQ66" i="3"/>
  <c r="FQ72" i="3"/>
  <c r="FQ83" i="3"/>
  <c r="FQ85" i="3"/>
  <c r="FQ87" i="3"/>
  <c r="FQ89" i="3"/>
  <c r="FQ91" i="3"/>
  <c r="FQ93" i="3"/>
  <c r="FS95" i="3"/>
  <c r="FS97" i="3"/>
  <c r="FS99" i="3"/>
  <c r="FS101" i="3"/>
  <c r="FS103" i="3"/>
  <c r="FS105" i="3"/>
  <c r="FP107" i="3"/>
  <c r="FP109" i="3"/>
  <c r="FP111" i="3"/>
  <c r="FP113" i="3"/>
  <c r="FP115" i="3"/>
  <c r="FP117" i="3"/>
  <c r="FP119" i="3"/>
  <c r="FP122" i="3"/>
  <c r="FP129" i="3"/>
  <c r="FP131" i="3"/>
  <c r="FP135" i="3"/>
  <c r="FP137" i="3"/>
  <c r="FP142" i="3"/>
  <c r="FP144" i="3"/>
  <c r="FP146" i="3"/>
  <c r="FP148" i="3"/>
  <c r="FP150" i="3"/>
  <c r="FP157" i="3"/>
  <c r="FP165" i="3"/>
  <c r="FP171" i="3"/>
  <c r="FP181" i="3"/>
  <c r="FP188" i="3"/>
  <c r="FP191" i="3"/>
  <c r="FP193" i="3"/>
  <c r="FP195" i="3"/>
  <c r="FP199" i="3"/>
  <c r="FP203" i="3"/>
  <c r="FP211" i="3"/>
  <c r="FP213" i="3"/>
  <c r="FP215" i="3"/>
  <c r="FP217" i="3"/>
  <c r="FP220" i="3"/>
  <c r="FP224" i="3"/>
  <c r="FP229" i="3"/>
  <c r="FP231" i="3"/>
  <c r="FP233" i="3"/>
  <c r="FP238" i="3"/>
  <c r="FQ107" i="3"/>
  <c r="FQ109" i="3"/>
  <c r="FQ111" i="3"/>
  <c r="FQ113" i="3"/>
  <c r="FQ115" i="3"/>
  <c r="FQ117" i="3"/>
  <c r="FQ119" i="3"/>
  <c r="FQ122" i="3"/>
  <c r="FQ129" i="3"/>
  <c r="FQ131" i="3"/>
  <c r="FQ135" i="3"/>
  <c r="FQ137" i="3"/>
  <c r="FQ142" i="3"/>
  <c r="FQ144" i="3"/>
  <c r="FQ146" i="3"/>
  <c r="FQ148" i="3"/>
  <c r="FQ150" i="3"/>
  <c r="FQ157" i="3"/>
  <c r="FQ165" i="3"/>
  <c r="FQ171" i="3"/>
  <c r="FQ181" i="3"/>
  <c r="FQ188" i="3"/>
  <c r="FQ191" i="3"/>
  <c r="FQ193" i="3"/>
  <c r="FQ195" i="3"/>
  <c r="FQ199" i="3"/>
  <c r="FQ203" i="3"/>
  <c r="FQ211" i="3"/>
  <c r="FQ213" i="3"/>
  <c r="FQ215" i="3"/>
  <c r="FQ217" i="3"/>
  <c r="FQ220" i="3"/>
  <c r="FQ224" i="3"/>
  <c r="FQ229" i="3"/>
  <c r="FQ231" i="3"/>
  <c r="FQ233" i="3"/>
  <c r="FQ238" i="3"/>
  <c r="ER12" i="3"/>
  <c r="ER13" i="3"/>
  <c r="ER14" i="3"/>
  <c r="ER15" i="3"/>
  <c r="ER16" i="3"/>
  <c r="ER17" i="3"/>
  <c r="ER20" i="3"/>
  <c r="ER24" i="3"/>
  <c r="ER25" i="3"/>
  <c r="ER28" i="3"/>
  <c r="ER32" i="3"/>
  <c r="ER36" i="3"/>
  <c r="ER37" i="3"/>
  <c r="ER38" i="3"/>
  <c r="ER48" i="3"/>
  <c r="ER49" i="3"/>
  <c r="ER50" i="3"/>
  <c r="ER51" i="3"/>
  <c r="ER55" i="3"/>
  <c r="ER56" i="3"/>
  <c r="ER57" i="3"/>
  <c r="ER58" i="3"/>
  <c r="ER59" i="3"/>
  <c r="ER60" i="3"/>
  <c r="ER61" i="3"/>
  <c r="ER62" i="3"/>
  <c r="ER63" i="3"/>
  <c r="ER64" i="3"/>
  <c r="ER65" i="3"/>
  <c r="ER66" i="3"/>
  <c r="ER69" i="3"/>
  <c r="ER72" i="3"/>
  <c r="ER76" i="3"/>
  <c r="ER83" i="3"/>
  <c r="ER84" i="3"/>
  <c r="ER85" i="3"/>
  <c r="ER86" i="3"/>
  <c r="ER87" i="3"/>
  <c r="ER88" i="3"/>
  <c r="ER89" i="3"/>
  <c r="ER90" i="3"/>
  <c r="ER91" i="3"/>
  <c r="ER92" i="3"/>
  <c r="ER93" i="3"/>
  <c r="ER94" i="3"/>
  <c r="ET95" i="3"/>
  <c r="ER95" i="3"/>
  <c r="ES12" i="3"/>
  <c r="ES13" i="3"/>
  <c r="ES14" i="3"/>
  <c r="ES15" i="3"/>
  <c r="ES16" i="3"/>
  <c r="ES17" i="3"/>
  <c r="ES20" i="3"/>
  <c r="ES24" i="3"/>
  <c r="ES25" i="3"/>
  <c r="ES28" i="3"/>
  <c r="ES32" i="3"/>
  <c r="ES36" i="3"/>
  <c r="ES37" i="3"/>
  <c r="ES38" i="3"/>
  <c r="ES48" i="3"/>
  <c r="ES49" i="3"/>
  <c r="ES50" i="3"/>
  <c r="ES51" i="3"/>
  <c r="ES55" i="3"/>
  <c r="ES56" i="3"/>
  <c r="ES57" i="3"/>
  <c r="ES58" i="3"/>
  <c r="ES59" i="3"/>
  <c r="ES60" i="3"/>
  <c r="ES61" i="3"/>
  <c r="ES62" i="3"/>
  <c r="ES63" i="3"/>
  <c r="ES64" i="3"/>
  <c r="ES65" i="3"/>
  <c r="ES66" i="3"/>
  <c r="ES69" i="3"/>
  <c r="ES72" i="3"/>
  <c r="ES76" i="3"/>
  <c r="ES83" i="3"/>
  <c r="ES84" i="3"/>
  <c r="ES85" i="3"/>
  <c r="ES86" i="3"/>
  <c r="ES87" i="3"/>
  <c r="ES88" i="3"/>
  <c r="ES89" i="3"/>
  <c r="ES90" i="3"/>
  <c r="ES91" i="3"/>
  <c r="ES92" i="3"/>
  <c r="ES93" i="3"/>
  <c r="ES94" i="3"/>
  <c r="EU95" i="3"/>
  <c r="ES95" i="3"/>
  <c r="ER96" i="3"/>
  <c r="ER97" i="3"/>
  <c r="ER98" i="3"/>
  <c r="ER99" i="3"/>
  <c r="ER100" i="3"/>
  <c r="ER101" i="3"/>
  <c r="ER102" i="3"/>
  <c r="ER103" i="3"/>
  <c r="ER104" i="3"/>
  <c r="ER105" i="3"/>
  <c r="ER106" i="3"/>
  <c r="ER107" i="3"/>
  <c r="ER108" i="3"/>
  <c r="ER109" i="3"/>
  <c r="ER110" i="3"/>
  <c r="ER111" i="3"/>
  <c r="ER112" i="3"/>
  <c r="ER113" i="3"/>
  <c r="ER114" i="3"/>
  <c r="ER115" i="3"/>
  <c r="ER116" i="3"/>
  <c r="ER117" i="3"/>
  <c r="ER118" i="3"/>
  <c r="ER119" i="3"/>
  <c r="ER120" i="3"/>
  <c r="ER122" i="3"/>
  <c r="ER125" i="3"/>
  <c r="ER129" i="3"/>
  <c r="ER130" i="3"/>
  <c r="ER131" i="3"/>
  <c r="ER134" i="3"/>
  <c r="ER135" i="3"/>
  <c r="ER136" i="3"/>
  <c r="ER137" i="3"/>
  <c r="ER138" i="3"/>
  <c r="ER142" i="3"/>
  <c r="ER143" i="3"/>
  <c r="ER144" i="3"/>
  <c r="ER145" i="3"/>
  <c r="ER146" i="3"/>
  <c r="ER147" i="3"/>
  <c r="ER148" i="3"/>
  <c r="ER149" i="3"/>
  <c r="ER150" i="3"/>
  <c r="ER154" i="3"/>
  <c r="ER157" i="3"/>
  <c r="ER161" i="3"/>
  <c r="ER165" i="3"/>
  <c r="ER168" i="3"/>
  <c r="ER171" i="3"/>
  <c r="ER177" i="3"/>
  <c r="ER181" i="3"/>
  <c r="ER184" i="3"/>
  <c r="ER188" i="3"/>
  <c r="ER190" i="3"/>
  <c r="ER191" i="3"/>
  <c r="ER192" i="3"/>
  <c r="ER193" i="3"/>
  <c r="ER194" i="3"/>
  <c r="ER195" i="3"/>
  <c r="ER196" i="3"/>
  <c r="ER199" i="3"/>
  <c r="ER202" i="3"/>
  <c r="ER203" i="3"/>
  <c r="ER206" i="3"/>
  <c r="ER211" i="3"/>
  <c r="ER212" i="3"/>
  <c r="ER213" i="3"/>
  <c r="ER214" i="3"/>
  <c r="ER215" i="3"/>
  <c r="ER216" i="3"/>
  <c r="ER217" i="3"/>
  <c r="ER219" i="3"/>
  <c r="ER220" i="3"/>
  <c r="ER221" i="3"/>
  <c r="ER224" i="3"/>
  <c r="ER228" i="3"/>
  <c r="ER229" i="3"/>
  <c r="ER230" i="3"/>
  <c r="ER231" i="3"/>
  <c r="ER232" i="3"/>
  <c r="ER233" i="3"/>
  <c r="ER234" i="3"/>
  <c r="ER238" i="3"/>
  <c r="ES96" i="3"/>
  <c r="ES97" i="3"/>
  <c r="ES98" i="3"/>
  <c r="ES99" i="3"/>
  <c r="ES100" i="3"/>
  <c r="ES101" i="3"/>
  <c r="ES102" i="3"/>
  <c r="ES103" i="3"/>
  <c r="ES104" i="3"/>
  <c r="ES105" i="3"/>
  <c r="ES106" i="3"/>
  <c r="ES107" i="3"/>
  <c r="ES108" i="3"/>
  <c r="ES109" i="3"/>
  <c r="ES110" i="3"/>
  <c r="ES111" i="3"/>
  <c r="ES112" i="3"/>
  <c r="ES113" i="3"/>
  <c r="ES114" i="3"/>
  <c r="ES115" i="3"/>
  <c r="ES116" i="3"/>
  <c r="ES117" i="3"/>
  <c r="ES118" i="3"/>
  <c r="ES119" i="3"/>
  <c r="ES120" i="3"/>
  <c r="ES122" i="3"/>
  <c r="ES125" i="3"/>
  <c r="ES129" i="3"/>
  <c r="ES130" i="3"/>
  <c r="ES131" i="3"/>
  <c r="ES134" i="3"/>
  <c r="ES135" i="3"/>
  <c r="ES136" i="3"/>
  <c r="ES137" i="3"/>
  <c r="ES138" i="3"/>
  <c r="ES142" i="3"/>
  <c r="ES143" i="3"/>
  <c r="ES144" i="3"/>
  <c r="ES145" i="3"/>
  <c r="ES146" i="3"/>
  <c r="ES147" i="3"/>
  <c r="ES148" i="3"/>
  <c r="ES149" i="3"/>
  <c r="ES150" i="3"/>
  <c r="ES154" i="3"/>
  <c r="ES157" i="3"/>
  <c r="ES161" i="3"/>
  <c r="ES165" i="3"/>
  <c r="ES168" i="3"/>
  <c r="ES171" i="3"/>
  <c r="ES177" i="3"/>
  <c r="ES181" i="3"/>
  <c r="ES184" i="3"/>
  <c r="ES188" i="3"/>
  <c r="ES190" i="3"/>
  <c r="ES191" i="3"/>
  <c r="ES192" i="3"/>
  <c r="ES193" i="3"/>
  <c r="ES194" i="3"/>
  <c r="ES195" i="3"/>
  <c r="ES196" i="3"/>
  <c r="ES199" i="3"/>
  <c r="ES202" i="3"/>
  <c r="ES203" i="3"/>
  <c r="ES206" i="3"/>
  <c r="ES211" i="3"/>
  <c r="ES212" i="3"/>
  <c r="ES213" i="3"/>
  <c r="ES214" i="3"/>
  <c r="ES215" i="3"/>
  <c r="ES216" i="3"/>
  <c r="ES217" i="3"/>
  <c r="ES219" i="3"/>
  <c r="ES220" i="3"/>
  <c r="ES221" i="3"/>
  <c r="ES224" i="3"/>
  <c r="ES228" i="3"/>
  <c r="ES229" i="3"/>
  <c r="ES230" i="3"/>
  <c r="ES231" i="3"/>
  <c r="ES232" i="3"/>
  <c r="ES233" i="3"/>
  <c r="ES234" i="3"/>
  <c r="ES238" i="3"/>
  <c r="EF12" i="3"/>
  <c r="EF13" i="3"/>
  <c r="EF14" i="3"/>
  <c r="EF15" i="3"/>
  <c r="EF16" i="3"/>
  <c r="EF17" i="3"/>
  <c r="EF20" i="3"/>
  <c r="EF24" i="3"/>
  <c r="EF25" i="3"/>
  <c r="EF28" i="3"/>
  <c r="EF32" i="3"/>
  <c r="EF36" i="3"/>
  <c r="EF37" i="3"/>
  <c r="EF38" i="3"/>
  <c r="EF48" i="3"/>
  <c r="EF49" i="3"/>
  <c r="EF50" i="3"/>
  <c r="EF51" i="3"/>
  <c r="EF55" i="3"/>
  <c r="EF56" i="3"/>
  <c r="EF57" i="3"/>
  <c r="EF58" i="3"/>
  <c r="EF59" i="3"/>
  <c r="EF60" i="3"/>
  <c r="EF61" i="3"/>
  <c r="EF62" i="3"/>
  <c r="EF63" i="3"/>
  <c r="EF64" i="3"/>
  <c r="EF65" i="3"/>
  <c r="EF66" i="3"/>
  <c r="EF69" i="3"/>
  <c r="EF72" i="3"/>
  <c r="EF76" i="3"/>
  <c r="EF83" i="3"/>
  <c r="EF84" i="3"/>
  <c r="EF85" i="3"/>
  <c r="EF86" i="3"/>
  <c r="EF87" i="3"/>
  <c r="EF88" i="3"/>
  <c r="EF89" i="3"/>
  <c r="EF90" i="3"/>
  <c r="EF91" i="3"/>
  <c r="EF92" i="3"/>
  <c r="EF93" i="3"/>
  <c r="EF94" i="3"/>
  <c r="EH95" i="3"/>
  <c r="EF95" i="3"/>
  <c r="EG12" i="3"/>
  <c r="EG13" i="3"/>
  <c r="EG14" i="3"/>
  <c r="EG15" i="3"/>
  <c r="EG16" i="3"/>
  <c r="EG17" i="3"/>
  <c r="EG20" i="3"/>
  <c r="EG24" i="3"/>
  <c r="EG25" i="3"/>
  <c r="EG28" i="3"/>
  <c r="EG32" i="3"/>
  <c r="EG36" i="3"/>
  <c r="EG37" i="3"/>
  <c r="EG38" i="3"/>
  <c r="EG48" i="3"/>
  <c r="EG49" i="3"/>
  <c r="EG50" i="3"/>
  <c r="EG51" i="3"/>
  <c r="EG55" i="3"/>
  <c r="EG56" i="3"/>
  <c r="EG57" i="3"/>
  <c r="EG58" i="3"/>
  <c r="EG59" i="3"/>
  <c r="EG60" i="3"/>
  <c r="EG61" i="3"/>
  <c r="EG62" i="3"/>
  <c r="EG63" i="3"/>
  <c r="EG64" i="3"/>
  <c r="EG65" i="3"/>
  <c r="EG66" i="3"/>
  <c r="EG69" i="3"/>
  <c r="EG72" i="3"/>
  <c r="EG76" i="3"/>
  <c r="EG83" i="3"/>
  <c r="EG84" i="3"/>
  <c r="EG85" i="3"/>
  <c r="EG86" i="3"/>
  <c r="EG87" i="3"/>
  <c r="EG88" i="3"/>
  <c r="EG89" i="3"/>
  <c r="EG90" i="3"/>
  <c r="EG91" i="3"/>
  <c r="EG92" i="3"/>
  <c r="EG93" i="3"/>
  <c r="EG94" i="3"/>
  <c r="EI95" i="3"/>
  <c r="EG95" i="3"/>
  <c r="EF96" i="3"/>
  <c r="EF97" i="3"/>
  <c r="EF98" i="3"/>
  <c r="EF99" i="3"/>
  <c r="EF100" i="3"/>
  <c r="EF101" i="3"/>
  <c r="EF102" i="3"/>
  <c r="EF103" i="3"/>
  <c r="EF104" i="3"/>
  <c r="EF105" i="3"/>
  <c r="EF106" i="3"/>
  <c r="EF107" i="3"/>
  <c r="EF108" i="3"/>
  <c r="EF109" i="3"/>
  <c r="EF110" i="3"/>
  <c r="EF111" i="3"/>
  <c r="EF112" i="3"/>
  <c r="EF113" i="3"/>
  <c r="EF114" i="3"/>
  <c r="EF115" i="3"/>
  <c r="EF116" i="3"/>
  <c r="EF117" i="3"/>
  <c r="EF118" i="3"/>
  <c r="EF119" i="3"/>
  <c r="EF120" i="3"/>
  <c r="EF122" i="3"/>
  <c r="EF125" i="3"/>
  <c r="EF129" i="3"/>
  <c r="EF130" i="3"/>
  <c r="EF131" i="3"/>
  <c r="EF134" i="3"/>
  <c r="EF135" i="3"/>
  <c r="EF136" i="3"/>
  <c r="EF137" i="3"/>
  <c r="EF138" i="3"/>
  <c r="EF142" i="3"/>
  <c r="EF143" i="3"/>
  <c r="EF144" i="3"/>
  <c r="EF145" i="3"/>
  <c r="EF146" i="3"/>
  <c r="EF147" i="3"/>
  <c r="EF148" i="3"/>
  <c r="EF149" i="3"/>
  <c r="EF150" i="3"/>
  <c r="EF154" i="3"/>
  <c r="EF157" i="3"/>
  <c r="EF161" i="3"/>
  <c r="EF165" i="3"/>
  <c r="EF168" i="3"/>
  <c r="EF171" i="3"/>
  <c r="EF177" i="3"/>
  <c r="EF181" i="3"/>
  <c r="EF184" i="3"/>
  <c r="EF188" i="3"/>
  <c r="EF190" i="3"/>
  <c r="EF191" i="3"/>
  <c r="EF192" i="3"/>
  <c r="EF193" i="3"/>
  <c r="EF194" i="3"/>
  <c r="EF195" i="3"/>
  <c r="EF196" i="3"/>
  <c r="EF199" i="3"/>
  <c r="EF202" i="3"/>
  <c r="EF203" i="3"/>
  <c r="EF206" i="3"/>
  <c r="EF211" i="3"/>
  <c r="EF212" i="3"/>
  <c r="EF213" i="3"/>
  <c r="EF214" i="3"/>
  <c r="EF215" i="3"/>
  <c r="EF216" i="3"/>
  <c r="EF217" i="3"/>
  <c r="EF219" i="3"/>
  <c r="EF220" i="3"/>
  <c r="EF221" i="3"/>
  <c r="EF224" i="3"/>
  <c r="EF228" i="3"/>
  <c r="EF229" i="3"/>
  <c r="EF230" i="3"/>
  <c r="EF231" i="3"/>
  <c r="EF232" i="3"/>
  <c r="EF233" i="3"/>
  <c r="EF234" i="3"/>
  <c r="EF238" i="3"/>
  <c r="EG96" i="3"/>
  <c r="EG97" i="3"/>
  <c r="EG98" i="3"/>
  <c r="EG99" i="3"/>
  <c r="EG100" i="3"/>
  <c r="EG101" i="3"/>
  <c r="EG102" i="3"/>
  <c r="EG103" i="3"/>
  <c r="EG104" i="3"/>
  <c r="EG105" i="3"/>
  <c r="EG106" i="3"/>
  <c r="EG107" i="3"/>
  <c r="EG108" i="3"/>
  <c r="EG109" i="3"/>
  <c r="EG110" i="3"/>
  <c r="EG111" i="3"/>
  <c r="EG112" i="3"/>
  <c r="EG113" i="3"/>
  <c r="EG114" i="3"/>
  <c r="EG115" i="3"/>
  <c r="EG116" i="3"/>
  <c r="EG117" i="3"/>
  <c r="EG118" i="3"/>
  <c r="EG119" i="3"/>
  <c r="EG120" i="3"/>
  <c r="EG122" i="3"/>
  <c r="EG125" i="3"/>
  <c r="EG129" i="3"/>
  <c r="EG130" i="3"/>
  <c r="EG131" i="3"/>
  <c r="EG134" i="3"/>
  <c r="EG135" i="3"/>
  <c r="EG136" i="3"/>
  <c r="EG137" i="3"/>
  <c r="EG138" i="3"/>
  <c r="EG142" i="3"/>
  <c r="EG143" i="3"/>
  <c r="EG144" i="3"/>
  <c r="EG145" i="3"/>
  <c r="EG146" i="3"/>
  <c r="EG147" i="3"/>
  <c r="EG148" i="3"/>
  <c r="EG149" i="3"/>
  <c r="EG150" i="3"/>
  <c r="EG154" i="3"/>
  <c r="EG157" i="3"/>
  <c r="EG161" i="3"/>
  <c r="EG165" i="3"/>
  <c r="EG168" i="3"/>
  <c r="EG171" i="3"/>
  <c r="EG177" i="3"/>
  <c r="EG181" i="3"/>
  <c r="EG184" i="3"/>
  <c r="EG188" i="3"/>
  <c r="EG190" i="3"/>
  <c r="EG191" i="3"/>
  <c r="EG192" i="3"/>
  <c r="EG193" i="3"/>
  <c r="EG194" i="3"/>
  <c r="EG195" i="3"/>
  <c r="EG196" i="3"/>
  <c r="EG199" i="3"/>
  <c r="EG202" i="3"/>
  <c r="EG203" i="3"/>
  <c r="EG206" i="3"/>
  <c r="EG211" i="3"/>
  <c r="EG212" i="3"/>
  <c r="EG213" i="3"/>
  <c r="EG214" i="3"/>
  <c r="EG215" i="3"/>
  <c r="EG216" i="3"/>
  <c r="EG217" i="3"/>
  <c r="EG219" i="3"/>
  <c r="EG220" i="3"/>
  <c r="EG221" i="3"/>
  <c r="EG224" i="3"/>
  <c r="EG228" i="3"/>
  <c r="EG229" i="3"/>
  <c r="EG230" i="3"/>
  <c r="EG231" i="3"/>
  <c r="EG232" i="3"/>
  <c r="EG233" i="3"/>
  <c r="EG234" i="3"/>
  <c r="EG238" i="3"/>
  <c r="DV13" i="3"/>
  <c r="DV15" i="3"/>
  <c r="DV17" i="3"/>
  <c r="DV24" i="3"/>
  <c r="DV28" i="3"/>
  <c r="DV36" i="3"/>
  <c r="DV38" i="3"/>
  <c r="DV49" i="3"/>
  <c r="DV51" i="3"/>
  <c r="DV56" i="3"/>
  <c r="DV58" i="3"/>
  <c r="DV60" i="3"/>
  <c r="DV62" i="3"/>
  <c r="DV64" i="3"/>
  <c r="DV66" i="3"/>
  <c r="DV72" i="3"/>
  <c r="DV83" i="3"/>
  <c r="DV85" i="3"/>
  <c r="DV87" i="3"/>
  <c r="DV89" i="3"/>
  <c r="DV91" i="3"/>
  <c r="DV93" i="3"/>
  <c r="DU12" i="3"/>
  <c r="DW13" i="3"/>
  <c r="DU14" i="3"/>
  <c r="DW15" i="3"/>
  <c r="DU16" i="3"/>
  <c r="DW17" i="3"/>
  <c r="DU20" i="3"/>
  <c r="DW24" i="3"/>
  <c r="DU25" i="3"/>
  <c r="DW28" i="3"/>
  <c r="DU32" i="3"/>
  <c r="DU37" i="3"/>
  <c r="DU48" i="3"/>
  <c r="DU50" i="3"/>
  <c r="DU55" i="3"/>
  <c r="DU57" i="3"/>
  <c r="DU59" i="3"/>
  <c r="DU61" i="3"/>
  <c r="DU63" i="3"/>
  <c r="DU65" i="3"/>
  <c r="DU69" i="3"/>
  <c r="DW72" i="3"/>
  <c r="DU76" i="3"/>
  <c r="DU84" i="3"/>
  <c r="DU86" i="3"/>
  <c r="DU88" i="3"/>
  <c r="DU90" i="3"/>
  <c r="DU92" i="3"/>
  <c r="DU94" i="3"/>
  <c r="DV95" i="3"/>
  <c r="DV97" i="3"/>
  <c r="DV99" i="3"/>
  <c r="DV101" i="3"/>
  <c r="DV103" i="3"/>
  <c r="DW95" i="3"/>
  <c r="DW97" i="3"/>
  <c r="DT105" i="3"/>
  <c r="DT107" i="3"/>
  <c r="DT109" i="3"/>
  <c r="DT111" i="3"/>
  <c r="DT113" i="3"/>
  <c r="DT115" i="3"/>
  <c r="DT117" i="3"/>
  <c r="DT119" i="3"/>
  <c r="DT122" i="3"/>
  <c r="DT129" i="3"/>
  <c r="DT131" i="3"/>
  <c r="DT135" i="3"/>
  <c r="DT137" i="3"/>
  <c r="DT142" i="3"/>
  <c r="DT144" i="3"/>
  <c r="DT146" i="3"/>
  <c r="DT148" i="3"/>
  <c r="DT150" i="3"/>
  <c r="DT157" i="3"/>
  <c r="DT165" i="3"/>
  <c r="DT171" i="3"/>
  <c r="DT181" i="3"/>
  <c r="DT188" i="3"/>
  <c r="DT191" i="3"/>
  <c r="DT193" i="3"/>
  <c r="DT195" i="3"/>
  <c r="DT199" i="3"/>
  <c r="DT203" i="3"/>
  <c r="DT211" i="3"/>
  <c r="DT213" i="3"/>
  <c r="DT215" i="3"/>
  <c r="DT217" i="3"/>
  <c r="DT220" i="3"/>
  <c r="DT224" i="3"/>
  <c r="DT229" i="3"/>
  <c r="DT231" i="3"/>
  <c r="DT233" i="3"/>
  <c r="DT238" i="3"/>
  <c r="DU105" i="3"/>
  <c r="DU107" i="3"/>
  <c r="DU109" i="3"/>
  <c r="DU111" i="3"/>
  <c r="DU113" i="3"/>
  <c r="DU115" i="3"/>
  <c r="DU117" i="3"/>
  <c r="DU119" i="3"/>
  <c r="DU122" i="3"/>
  <c r="DU129" i="3"/>
  <c r="DU131" i="3"/>
  <c r="DU135" i="3"/>
  <c r="DU137" i="3"/>
  <c r="DU142" i="3"/>
  <c r="DU144" i="3"/>
  <c r="DU146" i="3"/>
  <c r="DU148" i="3"/>
  <c r="DU150" i="3"/>
  <c r="DU157" i="3"/>
  <c r="DU165" i="3"/>
  <c r="DU171" i="3"/>
  <c r="DU181" i="3"/>
  <c r="DU188" i="3"/>
  <c r="DU191" i="3"/>
  <c r="DU193" i="3"/>
  <c r="DU195" i="3"/>
  <c r="DU199" i="3"/>
  <c r="DU203" i="3"/>
  <c r="DU211" i="3"/>
  <c r="DU213" i="3"/>
  <c r="DU215" i="3"/>
  <c r="DU217" i="3"/>
  <c r="DU220" i="3"/>
  <c r="DU224" i="3"/>
  <c r="DU229" i="3"/>
  <c r="DU231" i="3"/>
  <c r="DU233" i="3"/>
  <c r="DU238" i="3"/>
  <c r="DJ13" i="3"/>
  <c r="DJ15" i="3"/>
  <c r="DJ17" i="3"/>
  <c r="DJ24" i="3"/>
  <c r="DJ28" i="3"/>
  <c r="DJ36" i="3"/>
  <c r="DJ38" i="3"/>
  <c r="DJ49" i="3"/>
  <c r="DJ51" i="3"/>
  <c r="DJ56" i="3"/>
  <c r="DJ58" i="3"/>
  <c r="DJ60" i="3"/>
  <c r="DJ62" i="3"/>
  <c r="DJ64" i="3"/>
  <c r="DJ66" i="3"/>
  <c r="DJ72" i="3"/>
  <c r="DJ83" i="3"/>
  <c r="DJ85" i="3"/>
  <c r="DJ87" i="3"/>
  <c r="DJ89" i="3"/>
  <c r="DJ91" i="3"/>
  <c r="DJ93" i="3"/>
  <c r="DJ97" i="3"/>
  <c r="DH97" i="3"/>
  <c r="DK13" i="3"/>
  <c r="DK15" i="3"/>
  <c r="DK17" i="3"/>
  <c r="DK24" i="3"/>
  <c r="DK28" i="3"/>
  <c r="DK36" i="3"/>
  <c r="DK38" i="3"/>
  <c r="DK49" i="3"/>
  <c r="DK51" i="3"/>
  <c r="DK56" i="3"/>
  <c r="DK58" i="3"/>
  <c r="DK60" i="3"/>
  <c r="DK62" i="3"/>
  <c r="DK64" i="3"/>
  <c r="DK66" i="3"/>
  <c r="DK72" i="3"/>
  <c r="DK83" i="3"/>
  <c r="DK85" i="3"/>
  <c r="DK87" i="3"/>
  <c r="DK89" i="3"/>
  <c r="DK91" i="3"/>
  <c r="DK93" i="3"/>
  <c r="DK97" i="3"/>
  <c r="DI97" i="3"/>
  <c r="DJ95" i="3"/>
  <c r="DK95" i="3"/>
  <c r="DH99" i="3"/>
  <c r="DH101" i="3"/>
  <c r="DH103" i="3"/>
  <c r="DH105" i="3"/>
  <c r="DH107" i="3"/>
  <c r="DH109" i="3"/>
  <c r="DH111" i="3"/>
  <c r="DH113" i="3"/>
  <c r="DH115" i="3"/>
  <c r="DH117" i="3"/>
  <c r="DH119" i="3"/>
  <c r="DH122" i="3"/>
  <c r="DH129" i="3"/>
  <c r="DH131" i="3"/>
  <c r="DH135" i="3"/>
  <c r="DH137" i="3"/>
  <c r="DH142" i="3"/>
  <c r="DH144" i="3"/>
  <c r="DH146" i="3"/>
  <c r="DH148" i="3"/>
  <c r="DH150" i="3"/>
  <c r="DH157" i="3"/>
  <c r="DH165" i="3"/>
  <c r="DH171" i="3"/>
  <c r="DH181" i="3"/>
  <c r="DH188" i="3"/>
  <c r="DH191" i="3"/>
  <c r="DH193" i="3"/>
  <c r="DH195" i="3"/>
  <c r="DH199" i="3"/>
  <c r="DH203" i="3"/>
  <c r="DH211" i="3"/>
  <c r="DH213" i="3"/>
  <c r="DH215" i="3"/>
  <c r="DH217" i="3"/>
  <c r="DH220" i="3"/>
  <c r="DH224" i="3"/>
  <c r="DH229" i="3"/>
  <c r="DH231" i="3"/>
  <c r="DH233" i="3"/>
  <c r="DH238" i="3"/>
  <c r="DI99" i="3"/>
  <c r="DI101" i="3"/>
  <c r="DI103" i="3"/>
  <c r="DI105" i="3"/>
  <c r="DI107" i="3"/>
  <c r="DI109" i="3"/>
  <c r="DI111" i="3"/>
  <c r="DI113" i="3"/>
  <c r="DI115" i="3"/>
  <c r="DI117" i="3"/>
  <c r="DI119" i="3"/>
  <c r="DI122" i="3"/>
  <c r="DI129" i="3"/>
  <c r="DI131" i="3"/>
  <c r="DI135" i="3"/>
  <c r="DI137" i="3"/>
  <c r="DI142" i="3"/>
  <c r="DI144" i="3"/>
  <c r="DI146" i="3"/>
  <c r="DI148" i="3"/>
  <c r="DI150" i="3"/>
  <c r="DI157" i="3"/>
  <c r="DI165" i="3"/>
  <c r="DI171" i="3"/>
  <c r="DI181" i="3"/>
  <c r="DI188" i="3"/>
  <c r="DI191" i="3"/>
  <c r="DI193" i="3"/>
  <c r="DI195" i="3"/>
  <c r="DI199" i="3"/>
  <c r="DI203" i="3"/>
  <c r="DI211" i="3"/>
  <c r="DI213" i="3"/>
  <c r="DI215" i="3"/>
  <c r="DI217" i="3"/>
  <c r="DI220" i="3"/>
  <c r="DI224" i="3"/>
  <c r="DI229" i="3"/>
  <c r="DI231" i="3"/>
  <c r="DI233" i="3"/>
  <c r="DI238" i="3"/>
  <c r="CV12" i="3"/>
  <c r="CV13" i="3"/>
  <c r="CV14" i="3"/>
  <c r="CV15" i="3"/>
  <c r="CV16" i="3"/>
  <c r="CV17" i="3"/>
  <c r="CV20" i="3"/>
  <c r="CV24" i="3"/>
  <c r="CV25" i="3"/>
  <c r="CV28" i="3"/>
  <c r="CV32" i="3"/>
  <c r="CV36" i="3"/>
  <c r="CV37" i="3"/>
  <c r="CV38" i="3"/>
  <c r="CV48" i="3"/>
  <c r="CV49" i="3"/>
  <c r="CV50" i="3"/>
  <c r="CV51" i="3"/>
  <c r="CV55" i="3"/>
  <c r="CV56" i="3"/>
  <c r="CV57" i="3"/>
  <c r="CV58" i="3"/>
  <c r="CV59" i="3"/>
  <c r="CV60" i="3"/>
  <c r="CV61" i="3"/>
  <c r="CV62" i="3"/>
  <c r="CV63" i="3"/>
  <c r="CV64" i="3"/>
  <c r="CV65" i="3"/>
  <c r="CV66" i="3"/>
  <c r="CV69" i="3"/>
  <c r="CV72" i="3"/>
  <c r="CV76" i="3"/>
  <c r="CV83" i="3"/>
  <c r="CV84" i="3"/>
  <c r="CV85" i="3"/>
  <c r="CV86" i="3"/>
  <c r="CV87" i="3"/>
  <c r="CV88" i="3"/>
  <c r="CV89" i="3"/>
  <c r="CV90" i="3"/>
  <c r="CV91" i="3"/>
  <c r="CV92" i="3"/>
  <c r="CV93" i="3"/>
  <c r="CV94" i="3"/>
  <c r="CX95" i="3"/>
  <c r="CV95" i="3"/>
  <c r="CW12" i="3"/>
  <c r="CW13" i="3"/>
  <c r="CW14" i="3"/>
  <c r="CW15" i="3"/>
  <c r="CW16" i="3"/>
  <c r="CW17" i="3"/>
  <c r="CW20" i="3"/>
  <c r="CW24" i="3"/>
  <c r="CW25" i="3"/>
  <c r="CW28" i="3"/>
  <c r="CW32" i="3"/>
  <c r="CW36" i="3"/>
  <c r="CW37" i="3"/>
  <c r="CW38" i="3"/>
  <c r="CW48" i="3"/>
  <c r="CW49" i="3"/>
  <c r="CW50" i="3"/>
  <c r="CW51" i="3"/>
  <c r="CW55" i="3"/>
  <c r="CW56" i="3"/>
  <c r="CW57" i="3"/>
  <c r="CW58" i="3"/>
  <c r="CW59" i="3"/>
  <c r="CW60" i="3"/>
  <c r="CW61" i="3"/>
  <c r="CW62" i="3"/>
  <c r="CW63" i="3"/>
  <c r="CW64" i="3"/>
  <c r="CW65" i="3"/>
  <c r="CW66" i="3"/>
  <c r="CW69" i="3"/>
  <c r="CW72" i="3"/>
  <c r="CW76" i="3"/>
  <c r="CW83" i="3"/>
  <c r="CW84" i="3"/>
  <c r="CW85" i="3"/>
  <c r="CW86" i="3"/>
  <c r="CW87" i="3"/>
  <c r="CW88" i="3"/>
  <c r="CW89" i="3"/>
  <c r="CW90" i="3"/>
  <c r="CW91" i="3"/>
  <c r="CW92" i="3"/>
  <c r="CW93" i="3"/>
  <c r="CW94" i="3"/>
  <c r="CY95" i="3"/>
  <c r="CW95" i="3"/>
  <c r="CV96" i="3"/>
  <c r="CV97" i="3"/>
  <c r="CV98" i="3"/>
  <c r="CV99" i="3"/>
  <c r="CV100" i="3"/>
  <c r="CV101" i="3"/>
  <c r="CV102" i="3"/>
  <c r="CV103" i="3"/>
  <c r="CV104" i="3"/>
  <c r="CV105" i="3"/>
  <c r="CV106" i="3"/>
  <c r="CV107" i="3"/>
  <c r="CV108" i="3"/>
  <c r="CV109" i="3"/>
  <c r="CV110" i="3"/>
  <c r="CV111" i="3"/>
  <c r="CV112" i="3"/>
  <c r="CV113" i="3"/>
  <c r="CV114" i="3"/>
  <c r="CV115" i="3"/>
  <c r="CV116" i="3"/>
  <c r="CV117" i="3"/>
  <c r="CV118" i="3"/>
  <c r="CV119" i="3"/>
  <c r="CV120" i="3"/>
  <c r="CV122" i="3"/>
  <c r="CV125" i="3"/>
  <c r="CV129" i="3"/>
  <c r="CV130" i="3"/>
  <c r="CV131" i="3"/>
  <c r="CV134" i="3"/>
  <c r="CV135" i="3"/>
  <c r="CV136" i="3"/>
  <c r="CV137" i="3"/>
  <c r="CV138" i="3"/>
  <c r="CV142" i="3"/>
  <c r="CV143" i="3"/>
  <c r="CV144" i="3"/>
  <c r="CV145" i="3"/>
  <c r="CV146" i="3"/>
  <c r="CV147" i="3"/>
  <c r="CV148" i="3"/>
  <c r="CV149" i="3"/>
  <c r="CV150" i="3"/>
  <c r="CV154" i="3"/>
  <c r="CV157" i="3"/>
  <c r="CV161" i="3"/>
  <c r="CV165" i="3"/>
  <c r="CV168" i="3"/>
  <c r="CV171" i="3"/>
  <c r="CV177" i="3"/>
  <c r="CV181" i="3"/>
  <c r="CV184" i="3"/>
  <c r="CV188" i="3"/>
  <c r="CV190" i="3"/>
  <c r="CV191" i="3"/>
  <c r="CV192" i="3"/>
  <c r="CV193" i="3"/>
  <c r="CV194" i="3"/>
  <c r="CV195" i="3"/>
  <c r="CV196" i="3"/>
  <c r="CV199" i="3"/>
  <c r="CV202" i="3"/>
  <c r="CV203" i="3"/>
  <c r="CV206" i="3"/>
  <c r="CV211" i="3"/>
  <c r="CV212" i="3"/>
  <c r="CV213" i="3"/>
  <c r="CV214" i="3"/>
  <c r="CV215" i="3"/>
  <c r="CV216" i="3"/>
  <c r="CV217" i="3"/>
  <c r="CV219" i="3"/>
  <c r="CV220" i="3"/>
  <c r="CV221" i="3"/>
  <c r="CV224" i="3"/>
  <c r="CV228" i="3"/>
  <c r="CV229" i="3"/>
  <c r="CV230" i="3"/>
  <c r="CV231" i="3"/>
  <c r="CV232" i="3"/>
  <c r="CV233" i="3"/>
  <c r="CV234" i="3"/>
  <c r="CV238" i="3"/>
  <c r="CW96" i="3"/>
  <c r="CW97" i="3"/>
  <c r="CW98" i="3"/>
  <c r="CW99" i="3"/>
  <c r="CW100" i="3"/>
  <c r="CW101" i="3"/>
  <c r="CW102" i="3"/>
  <c r="CW103" i="3"/>
  <c r="CW104" i="3"/>
  <c r="CW105" i="3"/>
  <c r="CW106" i="3"/>
  <c r="CW107" i="3"/>
  <c r="CW108" i="3"/>
  <c r="CW109" i="3"/>
  <c r="CW110" i="3"/>
  <c r="CW111" i="3"/>
  <c r="CW112" i="3"/>
  <c r="CW113" i="3"/>
  <c r="CW114" i="3"/>
  <c r="CW115" i="3"/>
  <c r="CW116" i="3"/>
  <c r="CW117" i="3"/>
  <c r="CW118" i="3"/>
  <c r="CW119" i="3"/>
  <c r="CW120" i="3"/>
  <c r="CW122" i="3"/>
  <c r="CW125" i="3"/>
  <c r="CW129" i="3"/>
  <c r="CW130" i="3"/>
  <c r="CW131" i="3"/>
  <c r="CW134" i="3"/>
  <c r="CW135" i="3"/>
  <c r="CW136" i="3"/>
  <c r="CW137" i="3"/>
  <c r="CW138" i="3"/>
  <c r="CW142" i="3"/>
  <c r="CW143" i="3"/>
  <c r="CW144" i="3"/>
  <c r="CW145" i="3"/>
  <c r="CW146" i="3"/>
  <c r="CW147" i="3"/>
  <c r="CW148" i="3"/>
  <c r="CW149" i="3"/>
  <c r="CW150" i="3"/>
  <c r="CW154" i="3"/>
  <c r="CW157" i="3"/>
  <c r="CW161" i="3"/>
  <c r="CW165" i="3"/>
  <c r="CW168" i="3"/>
  <c r="CW171" i="3"/>
  <c r="CW177" i="3"/>
  <c r="CW181" i="3"/>
  <c r="CW184" i="3"/>
  <c r="CW188" i="3"/>
  <c r="CW190" i="3"/>
  <c r="CW191" i="3"/>
  <c r="CW192" i="3"/>
  <c r="CW193" i="3"/>
  <c r="CW194" i="3"/>
  <c r="CW195" i="3"/>
  <c r="CW196" i="3"/>
  <c r="CW199" i="3"/>
  <c r="CW202" i="3"/>
  <c r="CW203" i="3"/>
  <c r="CW206" i="3"/>
  <c r="CW211" i="3"/>
  <c r="CW212" i="3"/>
  <c r="CW213" i="3"/>
  <c r="CW214" i="3"/>
  <c r="CW215" i="3"/>
  <c r="CW216" i="3"/>
  <c r="CW217" i="3"/>
  <c r="CW219" i="3"/>
  <c r="CW220" i="3"/>
  <c r="CW221" i="3"/>
  <c r="CW224" i="3"/>
  <c r="CW228" i="3"/>
  <c r="CW229" i="3"/>
  <c r="CW230" i="3"/>
  <c r="CW231" i="3"/>
  <c r="CW232" i="3"/>
  <c r="CW233" i="3"/>
  <c r="CW234" i="3"/>
  <c r="CW238" i="3"/>
  <c r="CM12" i="3"/>
  <c r="CM13" i="3"/>
  <c r="CM14" i="3"/>
  <c r="CM15" i="3"/>
  <c r="CM16" i="3"/>
  <c r="CM17" i="3"/>
  <c r="CM20" i="3"/>
  <c r="CM24" i="3"/>
  <c r="CM25" i="3"/>
  <c r="CM28" i="3"/>
  <c r="CM32" i="3"/>
  <c r="CM36" i="3"/>
  <c r="CM37" i="3"/>
  <c r="CM38" i="3"/>
  <c r="CM48" i="3"/>
  <c r="CM49" i="3"/>
  <c r="CM50" i="3"/>
  <c r="CM51" i="3"/>
  <c r="CM55" i="3"/>
  <c r="CM56" i="3"/>
  <c r="CM57" i="3"/>
  <c r="CM58" i="3"/>
  <c r="CM59" i="3"/>
  <c r="CM60" i="3"/>
  <c r="CM61" i="3"/>
  <c r="CM62" i="3"/>
  <c r="CM63" i="3"/>
  <c r="CM64" i="3"/>
  <c r="CM65" i="3"/>
  <c r="CM66" i="3"/>
  <c r="CM69" i="3"/>
  <c r="CM72" i="3"/>
  <c r="CM76" i="3"/>
  <c r="CM83" i="3"/>
  <c r="CM84" i="3"/>
  <c r="CM85" i="3"/>
  <c r="CM86" i="3"/>
  <c r="CM87" i="3"/>
  <c r="CM88" i="3"/>
  <c r="CM89" i="3"/>
  <c r="CM90" i="3"/>
  <c r="CM91" i="3"/>
  <c r="CM92" i="3"/>
  <c r="CM93" i="3"/>
  <c r="CM94" i="3"/>
  <c r="CJ98" i="3"/>
  <c r="CJ102" i="3"/>
  <c r="CJ106" i="3"/>
  <c r="CJ110" i="3"/>
  <c r="CJ114" i="3"/>
  <c r="CJ118" i="3"/>
  <c r="CJ12" i="3"/>
  <c r="CJ13" i="3"/>
  <c r="CJ14" i="3"/>
  <c r="CJ15" i="3"/>
  <c r="CJ16" i="3"/>
  <c r="CJ17" i="3"/>
  <c r="CJ20" i="3"/>
  <c r="CJ24" i="3"/>
  <c r="CJ25" i="3"/>
  <c r="CJ28" i="3"/>
  <c r="CJ32" i="3"/>
  <c r="CJ36" i="3"/>
  <c r="CJ37" i="3"/>
  <c r="CJ38" i="3"/>
  <c r="CJ48" i="3"/>
  <c r="CJ49" i="3"/>
  <c r="CJ50" i="3"/>
  <c r="CJ51" i="3"/>
  <c r="CJ55" i="3"/>
  <c r="CJ56" i="3"/>
  <c r="CJ57" i="3"/>
  <c r="CJ58" i="3"/>
  <c r="CJ59" i="3"/>
  <c r="CJ60" i="3"/>
  <c r="CJ61" i="3"/>
  <c r="CJ62" i="3"/>
  <c r="CJ63" i="3"/>
  <c r="CJ64" i="3"/>
  <c r="CJ65" i="3"/>
  <c r="CJ66" i="3"/>
  <c r="CJ69" i="3"/>
  <c r="CJ72" i="3"/>
  <c r="CJ76" i="3"/>
  <c r="CJ83" i="3"/>
  <c r="CJ84" i="3"/>
  <c r="CJ85" i="3"/>
  <c r="CJ86" i="3"/>
  <c r="CJ87" i="3"/>
  <c r="CJ88" i="3"/>
  <c r="CJ89" i="3"/>
  <c r="CJ90" i="3"/>
  <c r="CJ91" i="3"/>
  <c r="CJ92" i="3"/>
  <c r="CJ93" i="3"/>
  <c r="CJ94" i="3"/>
  <c r="CJ95" i="3"/>
  <c r="CJ99" i="3"/>
  <c r="CJ103" i="3"/>
  <c r="CJ107" i="3"/>
  <c r="CJ111" i="3"/>
  <c r="CJ115" i="3"/>
  <c r="CJ119" i="3"/>
  <c r="CM95" i="3"/>
  <c r="CK95" i="3"/>
  <c r="CJ96" i="3"/>
  <c r="CJ100" i="3"/>
  <c r="CJ104" i="3"/>
  <c r="CJ108" i="3"/>
  <c r="CJ112" i="3"/>
  <c r="CJ116" i="3"/>
  <c r="CJ120" i="3"/>
  <c r="CJ97" i="3"/>
  <c r="CJ101" i="3"/>
  <c r="CJ105" i="3"/>
  <c r="CJ109" i="3"/>
  <c r="CJ113" i="3"/>
  <c r="CJ117" i="3"/>
  <c r="CJ122" i="3"/>
  <c r="CJ125" i="3"/>
  <c r="CJ129" i="3"/>
  <c r="CJ130" i="3"/>
  <c r="CJ131" i="3"/>
  <c r="CJ134" i="3"/>
  <c r="CJ135" i="3"/>
  <c r="CJ136" i="3"/>
  <c r="CJ137" i="3"/>
  <c r="CJ138" i="3"/>
  <c r="CJ142" i="3"/>
  <c r="CJ143" i="3"/>
  <c r="CJ144" i="3"/>
  <c r="CJ145" i="3"/>
  <c r="CJ146" i="3"/>
  <c r="CJ147" i="3"/>
  <c r="CJ148" i="3"/>
  <c r="CJ149" i="3"/>
  <c r="CJ150" i="3"/>
  <c r="CJ154" i="3"/>
  <c r="CJ157" i="3"/>
  <c r="CJ161" i="3"/>
  <c r="CJ165" i="3"/>
  <c r="CJ168" i="3"/>
  <c r="CJ171" i="3"/>
  <c r="CJ177" i="3"/>
  <c r="CJ181" i="3"/>
  <c r="CJ184" i="3"/>
  <c r="CJ188" i="3"/>
  <c r="CJ190" i="3"/>
  <c r="CJ191" i="3"/>
  <c r="CJ192" i="3"/>
  <c r="CJ193" i="3"/>
  <c r="CJ194" i="3"/>
  <c r="CJ195" i="3"/>
  <c r="CJ196" i="3"/>
  <c r="CJ199" i="3"/>
  <c r="CJ202" i="3"/>
  <c r="CJ203" i="3"/>
  <c r="CJ206" i="3"/>
  <c r="CJ211" i="3"/>
  <c r="CJ212" i="3"/>
  <c r="CJ213" i="3"/>
  <c r="CJ214" i="3"/>
  <c r="CJ215" i="3"/>
  <c r="CJ216" i="3"/>
  <c r="CJ217" i="3"/>
  <c r="CJ219" i="3"/>
  <c r="CJ220" i="3"/>
  <c r="CJ221" i="3"/>
  <c r="CJ224" i="3"/>
  <c r="CJ228" i="3"/>
  <c r="CJ229" i="3"/>
  <c r="CJ230" i="3"/>
  <c r="CJ231" i="3"/>
  <c r="CJ232" i="3"/>
  <c r="CJ233" i="3"/>
  <c r="CJ234" i="3"/>
  <c r="CJ238" i="3"/>
  <c r="CK96" i="3"/>
  <c r="CK97" i="3"/>
  <c r="CK98" i="3"/>
  <c r="CK99" i="3"/>
  <c r="CK100" i="3"/>
  <c r="CK101" i="3"/>
  <c r="CK102" i="3"/>
  <c r="CK103" i="3"/>
  <c r="CK104" i="3"/>
  <c r="CK105" i="3"/>
  <c r="CK106" i="3"/>
  <c r="CK107" i="3"/>
  <c r="CK108" i="3"/>
  <c r="CK109" i="3"/>
  <c r="CK110" i="3"/>
  <c r="CK111" i="3"/>
  <c r="CK112" i="3"/>
  <c r="CK113" i="3"/>
  <c r="CK114" i="3"/>
  <c r="CK115" i="3"/>
  <c r="CK116" i="3"/>
  <c r="CK117" i="3"/>
  <c r="CK118" i="3"/>
  <c r="CK119" i="3"/>
  <c r="CK120" i="3"/>
  <c r="CK122" i="3"/>
  <c r="CK125" i="3"/>
  <c r="CK129" i="3"/>
  <c r="CK130" i="3"/>
  <c r="CK131" i="3"/>
  <c r="CK134" i="3"/>
  <c r="CK135" i="3"/>
  <c r="CK136" i="3"/>
  <c r="CK137" i="3"/>
  <c r="CK138" i="3"/>
  <c r="CK142" i="3"/>
  <c r="CK143" i="3"/>
  <c r="CK144" i="3"/>
  <c r="CK145" i="3"/>
  <c r="CK146" i="3"/>
  <c r="CK147" i="3"/>
  <c r="CK148" i="3"/>
  <c r="CK149" i="3"/>
  <c r="CK150" i="3"/>
  <c r="CK154" i="3"/>
  <c r="CK157" i="3"/>
  <c r="CK161" i="3"/>
  <c r="CK165" i="3"/>
  <c r="CK168" i="3"/>
  <c r="CK171" i="3"/>
  <c r="CK177" i="3"/>
  <c r="CK181" i="3"/>
  <c r="CK184" i="3"/>
  <c r="CK188" i="3"/>
  <c r="CK190" i="3"/>
  <c r="CK191" i="3"/>
  <c r="CK192" i="3"/>
  <c r="CK193" i="3"/>
  <c r="CK194" i="3"/>
  <c r="CK195" i="3"/>
  <c r="CK196" i="3"/>
  <c r="CK199" i="3"/>
  <c r="CK202" i="3"/>
  <c r="CK203" i="3"/>
  <c r="CK206" i="3"/>
  <c r="CK211" i="3"/>
  <c r="CK212" i="3"/>
  <c r="CK213" i="3"/>
  <c r="CK214" i="3"/>
  <c r="CK215" i="3"/>
  <c r="CK216" i="3"/>
  <c r="CK217" i="3"/>
  <c r="CK219" i="3"/>
  <c r="CK220" i="3"/>
  <c r="CK221" i="3"/>
  <c r="CK224" i="3"/>
  <c r="CK228" i="3"/>
  <c r="CK229" i="3"/>
  <c r="CK230" i="3"/>
  <c r="CK231" i="3"/>
  <c r="CK232" i="3"/>
  <c r="CK233" i="3"/>
  <c r="CK234" i="3"/>
  <c r="CK238" i="3"/>
  <c r="BX12" i="3"/>
  <c r="BX13" i="3"/>
  <c r="BX14" i="3"/>
  <c r="BX15" i="3"/>
  <c r="BX16" i="3"/>
  <c r="BX17" i="3"/>
  <c r="BX20" i="3"/>
  <c r="BX24" i="3"/>
  <c r="BX25" i="3"/>
  <c r="BX28" i="3"/>
  <c r="BX32" i="3"/>
  <c r="BX36" i="3"/>
  <c r="BX37" i="3"/>
  <c r="BX38" i="3"/>
  <c r="BX48" i="3"/>
  <c r="BX49" i="3"/>
  <c r="BX50" i="3"/>
  <c r="BX51" i="3"/>
  <c r="BX55" i="3"/>
  <c r="BX56" i="3"/>
  <c r="BX57" i="3"/>
  <c r="BX58" i="3"/>
  <c r="BX59" i="3"/>
  <c r="BX60" i="3"/>
  <c r="BX61" i="3"/>
  <c r="BX62" i="3"/>
  <c r="BX63" i="3"/>
  <c r="BX64" i="3"/>
  <c r="BX65" i="3"/>
  <c r="BX66" i="3"/>
  <c r="BX69" i="3"/>
  <c r="BX72" i="3"/>
  <c r="BX76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Z95" i="3"/>
  <c r="BX95" i="3"/>
  <c r="BY12" i="3"/>
  <c r="BY13" i="3"/>
  <c r="BY14" i="3"/>
  <c r="BY15" i="3"/>
  <c r="BY16" i="3"/>
  <c r="BY17" i="3"/>
  <c r="BY20" i="3"/>
  <c r="BY24" i="3"/>
  <c r="BY25" i="3"/>
  <c r="BY28" i="3"/>
  <c r="BY32" i="3"/>
  <c r="BY36" i="3"/>
  <c r="BY37" i="3"/>
  <c r="BY38" i="3"/>
  <c r="BY48" i="3"/>
  <c r="BY49" i="3"/>
  <c r="BY50" i="3"/>
  <c r="BY51" i="3"/>
  <c r="BY55" i="3"/>
  <c r="BY56" i="3"/>
  <c r="BY57" i="3"/>
  <c r="BY58" i="3"/>
  <c r="BY59" i="3"/>
  <c r="BY60" i="3"/>
  <c r="BY61" i="3"/>
  <c r="BY62" i="3"/>
  <c r="BY63" i="3"/>
  <c r="BY64" i="3"/>
  <c r="BY65" i="3"/>
  <c r="BY66" i="3"/>
  <c r="BY69" i="3"/>
  <c r="BY72" i="3"/>
  <c r="BY76" i="3"/>
  <c r="BY83" i="3"/>
  <c r="BY84" i="3"/>
  <c r="BY85" i="3"/>
  <c r="BY86" i="3"/>
  <c r="BY87" i="3"/>
  <c r="BY88" i="3"/>
  <c r="BY89" i="3"/>
  <c r="BY90" i="3"/>
  <c r="BY91" i="3"/>
  <c r="BY92" i="3"/>
  <c r="BY93" i="3"/>
  <c r="BY94" i="3"/>
  <c r="CA95" i="3"/>
  <c r="BY95" i="3"/>
  <c r="BX96" i="3"/>
  <c r="BX97" i="3"/>
  <c r="BX98" i="3"/>
  <c r="BX99" i="3"/>
  <c r="BX100" i="3"/>
  <c r="BX101" i="3"/>
  <c r="BX102" i="3"/>
  <c r="BX103" i="3"/>
  <c r="BX104" i="3"/>
  <c r="BX105" i="3"/>
  <c r="BX106" i="3"/>
  <c r="BX107" i="3"/>
  <c r="BX108" i="3"/>
  <c r="BX109" i="3"/>
  <c r="BX110" i="3"/>
  <c r="BX111" i="3"/>
  <c r="BX112" i="3"/>
  <c r="BX113" i="3"/>
  <c r="BX114" i="3"/>
  <c r="BX115" i="3"/>
  <c r="BX116" i="3"/>
  <c r="BX117" i="3"/>
  <c r="BX118" i="3"/>
  <c r="BX119" i="3"/>
  <c r="BX120" i="3"/>
  <c r="BX122" i="3"/>
  <c r="BX125" i="3"/>
  <c r="BX129" i="3"/>
  <c r="BX130" i="3"/>
  <c r="BX131" i="3"/>
  <c r="BX134" i="3"/>
  <c r="BX135" i="3"/>
  <c r="BX136" i="3"/>
  <c r="BX137" i="3"/>
  <c r="BX138" i="3"/>
  <c r="BX142" i="3"/>
  <c r="BX143" i="3"/>
  <c r="BX144" i="3"/>
  <c r="BX145" i="3"/>
  <c r="BX146" i="3"/>
  <c r="BX147" i="3"/>
  <c r="BX148" i="3"/>
  <c r="BX149" i="3"/>
  <c r="BX150" i="3"/>
  <c r="BX154" i="3"/>
  <c r="BX157" i="3"/>
  <c r="BX161" i="3"/>
  <c r="BX165" i="3"/>
  <c r="BX168" i="3"/>
  <c r="BX171" i="3"/>
  <c r="BX177" i="3"/>
  <c r="BX181" i="3"/>
  <c r="BX184" i="3"/>
  <c r="BX188" i="3"/>
  <c r="BX190" i="3"/>
  <c r="BX191" i="3"/>
  <c r="BX192" i="3"/>
  <c r="BX193" i="3"/>
  <c r="BX194" i="3"/>
  <c r="BX195" i="3"/>
  <c r="BX196" i="3"/>
  <c r="BX199" i="3"/>
  <c r="BX202" i="3"/>
  <c r="BX203" i="3"/>
  <c r="BX206" i="3"/>
  <c r="BX211" i="3"/>
  <c r="BX212" i="3"/>
  <c r="BX213" i="3"/>
  <c r="BX214" i="3"/>
  <c r="BX215" i="3"/>
  <c r="BX216" i="3"/>
  <c r="BX217" i="3"/>
  <c r="BX219" i="3"/>
  <c r="BX220" i="3"/>
  <c r="BX221" i="3"/>
  <c r="BX224" i="3"/>
  <c r="BX228" i="3"/>
  <c r="BX229" i="3"/>
  <c r="BX230" i="3"/>
  <c r="BX231" i="3"/>
  <c r="BX232" i="3"/>
  <c r="BX233" i="3"/>
  <c r="BX234" i="3"/>
  <c r="BX238" i="3"/>
  <c r="BY96" i="3"/>
  <c r="BY97" i="3"/>
  <c r="BY98" i="3"/>
  <c r="BY99" i="3"/>
  <c r="BY100" i="3"/>
  <c r="BY101" i="3"/>
  <c r="BY102" i="3"/>
  <c r="BY103" i="3"/>
  <c r="BY104" i="3"/>
  <c r="BY105" i="3"/>
  <c r="BY106" i="3"/>
  <c r="BY107" i="3"/>
  <c r="BY108" i="3"/>
  <c r="BY109" i="3"/>
  <c r="BY110" i="3"/>
  <c r="BY111" i="3"/>
  <c r="BY112" i="3"/>
  <c r="BY113" i="3"/>
  <c r="BY114" i="3"/>
  <c r="BY115" i="3"/>
  <c r="BY116" i="3"/>
  <c r="BY117" i="3"/>
  <c r="BY118" i="3"/>
  <c r="BY119" i="3"/>
  <c r="BY120" i="3"/>
  <c r="BY122" i="3"/>
  <c r="BY125" i="3"/>
  <c r="BY129" i="3"/>
  <c r="BY130" i="3"/>
  <c r="BY131" i="3"/>
  <c r="BY134" i="3"/>
  <c r="BY135" i="3"/>
  <c r="BY136" i="3"/>
  <c r="BY137" i="3"/>
  <c r="BY138" i="3"/>
  <c r="BY142" i="3"/>
  <c r="BY143" i="3"/>
  <c r="BY144" i="3"/>
  <c r="BY145" i="3"/>
  <c r="BY146" i="3"/>
  <c r="BY147" i="3"/>
  <c r="BY148" i="3"/>
  <c r="BY149" i="3"/>
  <c r="BY150" i="3"/>
  <c r="BY154" i="3"/>
  <c r="BY157" i="3"/>
  <c r="BY161" i="3"/>
  <c r="BY165" i="3"/>
  <c r="BY168" i="3"/>
  <c r="BY171" i="3"/>
  <c r="BY177" i="3"/>
  <c r="BY181" i="3"/>
  <c r="BY184" i="3"/>
  <c r="BY188" i="3"/>
  <c r="BY190" i="3"/>
  <c r="BY191" i="3"/>
  <c r="BY192" i="3"/>
  <c r="BY193" i="3"/>
  <c r="BY194" i="3"/>
  <c r="BY195" i="3"/>
  <c r="BY196" i="3"/>
  <c r="BY199" i="3"/>
  <c r="BY202" i="3"/>
  <c r="BY203" i="3"/>
  <c r="BY206" i="3"/>
  <c r="BY211" i="3"/>
  <c r="BY212" i="3"/>
  <c r="BY213" i="3"/>
  <c r="BY214" i="3"/>
  <c r="BY215" i="3"/>
  <c r="BY216" i="3"/>
  <c r="BY217" i="3"/>
  <c r="BY219" i="3"/>
  <c r="BY220" i="3"/>
  <c r="BY221" i="3"/>
  <c r="BY224" i="3"/>
  <c r="BY228" i="3"/>
  <c r="BY229" i="3"/>
  <c r="BY230" i="3"/>
  <c r="BY231" i="3"/>
  <c r="BY232" i="3"/>
  <c r="BY233" i="3"/>
  <c r="BY234" i="3"/>
  <c r="BY238" i="3"/>
  <c r="BL13" i="3"/>
  <c r="BL14" i="3"/>
  <c r="BL15" i="3"/>
  <c r="BL24" i="3"/>
  <c r="BL25" i="3"/>
  <c r="BL28" i="3"/>
  <c r="BL48" i="3"/>
  <c r="BL51" i="3"/>
  <c r="BL55" i="3"/>
  <c r="BL56" i="3"/>
  <c r="BL60" i="3"/>
  <c r="BL72" i="3"/>
  <c r="BL76" i="3"/>
  <c r="BL83" i="3"/>
  <c r="BL90" i="3"/>
  <c r="BL93" i="3"/>
  <c r="BL94" i="3"/>
  <c r="BM12" i="3"/>
  <c r="BM13" i="3"/>
  <c r="BM14" i="3"/>
  <c r="BM15" i="3"/>
  <c r="BM16" i="3"/>
  <c r="BM17" i="3"/>
  <c r="BM20" i="3"/>
  <c r="BM24" i="3"/>
  <c r="BM25" i="3"/>
  <c r="BM28" i="3"/>
  <c r="BM32" i="3"/>
  <c r="BM36" i="3"/>
  <c r="BM37" i="3"/>
  <c r="BM38" i="3"/>
  <c r="BM48" i="3"/>
  <c r="BM49" i="3"/>
  <c r="BM50" i="3"/>
  <c r="BM51" i="3"/>
  <c r="BM55" i="3"/>
  <c r="BM56" i="3"/>
  <c r="BM57" i="3"/>
  <c r="BM58" i="3"/>
  <c r="BM59" i="3"/>
  <c r="BM60" i="3"/>
  <c r="BM61" i="3"/>
  <c r="BM62" i="3"/>
  <c r="BM63" i="3"/>
  <c r="BM64" i="3"/>
  <c r="BM65" i="3"/>
  <c r="BM66" i="3"/>
  <c r="BM69" i="3"/>
  <c r="BM72" i="3"/>
  <c r="BM76" i="3"/>
  <c r="BM83" i="3"/>
  <c r="BM84" i="3"/>
  <c r="BM85" i="3"/>
  <c r="BM86" i="3"/>
  <c r="BM87" i="3"/>
  <c r="BM88" i="3"/>
  <c r="BM89" i="3"/>
  <c r="BM90" i="3"/>
  <c r="BM91" i="3"/>
  <c r="BM92" i="3"/>
  <c r="BM93" i="3"/>
  <c r="BM94" i="3"/>
  <c r="BO95" i="3"/>
  <c r="BM95" i="3"/>
  <c r="BL12" i="3"/>
  <c r="BL32" i="3"/>
  <c r="BL49" i="3"/>
  <c r="BL57" i="3"/>
  <c r="BL64" i="3"/>
  <c r="BL65" i="3"/>
  <c r="BL66" i="3"/>
  <c r="BL69" i="3"/>
  <c r="BL87" i="3"/>
  <c r="BL88" i="3"/>
  <c r="BL89" i="3"/>
  <c r="BL91" i="3"/>
  <c r="BL92" i="3"/>
  <c r="BN95" i="3"/>
  <c r="BL95" i="3"/>
  <c r="BN16" i="3"/>
  <c r="BN17" i="3"/>
  <c r="BN20" i="3"/>
  <c r="BN36" i="3"/>
  <c r="BN37" i="3"/>
  <c r="BN38" i="3"/>
  <c r="BN50" i="3"/>
  <c r="BN58" i="3"/>
  <c r="BN59" i="3"/>
  <c r="BN61" i="3"/>
  <c r="BN62" i="3"/>
  <c r="BN63" i="3"/>
  <c r="BN84" i="3"/>
  <c r="BN85" i="3"/>
  <c r="BN86" i="3"/>
  <c r="BL96" i="3"/>
  <c r="BL97" i="3"/>
  <c r="BL98" i="3"/>
  <c r="BL99" i="3"/>
  <c r="BL100" i="3"/>
  <c r="BL101" i="3"/>
  <c r="BL102" i="3"/>
  <c r="BL103" i="3"/>
  <c r="BL104" i="3"/>
  <c r="BL105" i="3"/>
  <c r="BL106" i="3"/>
  <c r="BL107" i="3"/>
  <c r="BL108" i="3"/>
  <c r="BL109" i="3"/>
  <c r="BL110" i="3"/>
  <c r="BL111" i="3"/>
  <c r="BL112" i="3"/>
  <c r="BL113" i="3"/>
  <c r="BL114" i="3"/>
  <c r="BL115" i="3"/>
  <c r="BL116" i="3"/>
  <c r="BL117" i="3"/>
  <c r="BL118" i="3"/>
  <c r="BL119" i="3"/>
  <c r="BL120" i="3"/>
  <c r="BL122" i="3"/>
  <c r="BL125" i="3"/>
  <c r="BL129" i="3"/>
  <c r="BL130" i="3"/>
  <c r="BL131" i="3"/>
  <c r="BL134" i="3"/>
  <c r="BL135" i="3"/>
  <c r="BL136" i="3"/>
  <c r="BL137" i="3"/>
  <c r="BL138" i="3"/>
  <c r="BL142" i="3"/>
  <c r="BL143" i="3"/>
  <c r="BL144" i="3"/>
  <c r="BL145" i="3"/>
  <c r="BL146" i="3"/>
  <c r="BL147" i="3"/>
  <c r="BL148" i="3"/>
  <c r="BL149" i="3"/>
  <c r="BL150" i="3"/>
  <c r="BL154" i="3"/>
  <c r="BL157" i="3"/>
  <c r="BL161" i="3"/>
  <c r="BL165" i="3"/>
  <c r="BL168" i="3"/>
  <c r="BL171" i="3"/>
  <c r="BL177" i="3"/>
  <c r="BL181" i="3"/>
  <c r="BL184" i="3"/>
  <c r="BL188" i="3"/>
  <c r="BL190" i="3"/>
  <c r="BL191" i="3"/>
  <c r="BL192" i="3"/>
  <c r="BL193" i="3"/>
  <c r="BL194" i="3"/>
  <c r="BL195" i="3"/>
  <c r="BL196" i="3"/>
  <c r="BL199" i="3"/>
  <c r="BL202" i="3"/>
  <c r="BL203" i="3"/>
  <c r="BL206" i="3"/>
  <c r="BL211" i="3"/>
  <c r="BL212" i="3"/>
  <c r="BL213" i="3"/>
  <c r="BL214" i="3"/>
  <c r="BL215" i="3"/>
  <c r="BL216" i="3"/>
  <c r="BL217" i="3"/>
  <c r="BL219" i="3"/>
  <c r="BL220" i="3"/>
  <c r="BL221" i="3"/>
  <c r="BL224" i="3"/>
  <c r="BL228" i="3"/>
  <c r="BL229" i="3"/>
  <c r="BL230" i="3"/>
  <c r="BL231" i="3"/>
  <c r="BL232" i="3"/>
  <c r="BL233" i="3"/>
  <c r="BL234" i="3"/>
  <c r="BL238" i="3"/>
  <c r="BM96" i="3"/>
  <c r="BM97" i="3"/>
  <c r="BM98" i="3"/>
  <c r="BM99" i="3"/>
  <c r="BM100" i="3"/>
  <c r="BM101" i="3"/>
  <c r="BM102" i="3"/>
  <c r="BM103" i="3"/>
  <c r="BM104" i="3"/>
  <c r="BM105" i="3"/>
  <c r="BM106" i="3"/>
  <c r="BM107" i="3"/>
  <c r="BM108" i="3"/>
  <c r="BM109" i="3"/>
  <c r="BM110" i="3"/>
  <c r="BM111" i="3"/>
  <c r="BM112" i="3"/>
  <c r="BM113" i="3"/>
  <c r="BM114" i="3"/>
  <c r="BM115" i="3"/>
  <c r="BM116" i="3"/>
  <c r="BM117" i="3"/>
  <c r="BM118" i="3"/>
  <c r="BM119" i="3"/>
  <c r="BM120" i="3"/>
  <c r="BM122" i="3"/>
  <c r="BM125" i="3"/>
  <c r="BM129" i="3"/>
  <c r="BM130" i="3"/>
  <c r="BM131" i="3"/>
  <c r="BM134" i="3"/>
  <c r="BM135" i="3"/>
  <c r="BM136" i="3"/>
  <c r="BM137" i="3"/>
  <c r="BM138" i="3"/>
  <c r="BM142" i="3"/>
  <c r="BM143" i="3"/>
  <c r="BM144" i="3"/>
  <c r="BM145" i="3"/>
  <c r="BM146" i="3"/>
  <c r="BM147" i="3"/>
  <c r="BM148" i="3"/>
  <c r="BM149" i="3"/>
  <c r="BM150" i="3"/>
  <c r="BM154" i="3"/>
  <c r="BM157" i="3"/>
  <c r="BM161" i="3"/>
  <c r="BM165" i="3"/>
  <c r="BM168" i="3"/>
  <c r="BM171" i="3"/>
  <c r="BM177" i="3"/>
  <c r="BM181" i="3"/>
  <c r="BM184" i="3"/>
  <c r="BM188" i="3"/>
  <c r="BM190" i="3"/>
  <c r="BM191" i="3"/>
  <c r="BM192" i="3"/>
  <c r="BM193" i="3"/>
  <c r="BM194" i="3"/>
  <c r="BM195" i="3"/>
  <c r="BM196" i="3"/>
  <c r="BM199" i="3"/>
  <c r="BM202" i="3"/>
  <c r="BM203" i="3"/>
  <c r="BM206" i="3"/>
  <c r="BM211" i="3"/>
  <c r="BM212" i="3"/>
  <c r="BM213" i="3"/>
  <c r="BM214" i="3"/>
  <c r="BM215" i="3"/>
  <c r="BM216" i="3"/>
  <c r="BM217" i="3"/>
  <c r="BM219" i="3"/>
  <c r="BM220" i="3"/>
  <c r="BM221" i="3"/>
  <c r="BM224" i="3"/>
  <c r="BM228" i="3"/>
  <c r="BM229" i="3"/>
  <c r="BM230" i="3"/>
  <c r="BM231" i="3"/>
  <c r="BM232" i="3"/>
  <c r="BM233" i="3"/>
  <c r="BM234" i="3"/>
  <c r="BM238" i="3"/>
  <c r="BA12" i="3"/>
  <c r="BA14" i="3"/>
  <c r="BA16" i="3"/>
  <c r="BA20" i="3"/>
  <c r="BA25" i="3"/>
  <c r="BA32" i="3"/>
  <c r="BA37" i="3"/>
  <c r="BA48" i="3"/>
  <c r="BA50" i="3"/>
  <c r="BA55" i="3"/>
  <c r="BA57" i="3"/>
  <c r="BA59" i="3"/>
  <c r="BA61" i="3"/>
  <c r="BA63" i="3"/>
  <c r="BA65" i="3"/>
  <c r="BA69" i="3"/>
  <c r="BA76" i="3"/>
  <c r="BA84" i="3"/>
  <c r="BA86" i="3"/>
  <c r="BA88" i="3"/>
  <c r="BA90" i="3"/>
  <c r="BA92" i="3"/>
  <c r="BA94" i="3"/>
  <c r="BC97" i="3"/>
  <c r="BB98" i="3"/>
  <c r="BC99" i="3"/>
  <c r="BB100" i="3"/>
  <c r="BC101" i="3"/>
  <c r="BB102" i="3"/>
  <c r="BC103" i="3"/>
  <c r="BB104" i="3"/>
  <c r="BC105" i="3"/>
  <c r="BB106" i="3"/>
  <c r="BC107" i="3"/>
  <c r="BB108" i="3"/>
  <c r="BC109" i="3"/>
  <c r="BB110" i="3"/>
  <c r="BC111" i="3"/>
  <c r="BB112" i="3"/>
  <c r="BC171" i="3"/>
  <c r="BB12" i="3"/>
  <c r="BB14" i="3"/>
  <c r="BB16" i="3"/>
  <c r="BB20" i="3"/>
  <c r="BB25" i="3"/>
  <c r="BB32" i="3"/>
  <c r="BB37" i="3"/>
  <c r="BB48" i="3"/>
  <c r="BB50" i="3"/>
  <c r="BB55" i="3"/>
  <c r="BB57" i="3"/>
  <c r="BB59" i="3"/>
  <c r="BB61" i="3"/>
  <c r="BB63" i="3"/>
  <c r="BB65" i="3"/>
  <c r="BB69" i="3"/>
  <c r="BB76" i="3"/>
  <c r="BB84" i="3"/>
  <c r="BB86" i="3"/>
  <c r="BB88" i="3"/>
  <c r="BB90" i="3"/>
  <c r="BB92" i="3"/>
  <c r="BB94" i="3"/>
  <c r="AZ116" i="3"/>
  <c r="BB116" i="3"/>
  <c r="BC119" i="3"/>
  <c r="BC135" i="3"/>
  <c r="BC146" i="3"/>
  <c r="BC165" i="3"/>
  <c r="BC95" i="3"/>
  <c r="AZ97" i="3"/>
  <c r="BC129" i="3"/>
  <c r="BC142" i="3"/>
  <c r="BC150" i="3"/>
  <c r="BC181" i="3"/>
  <c r="AZ117" i="3"/>
  <c r="AZ119" i="3"/>
  <c r="AZ122" i="3"/>
  <c r="AZ129" i="3"/>
  <c r="AZ131" i="3"/>
  <c r="AZ135" i="3"/>
  <c r="AZ137" i="3"/>
  <c r="AZ142" i="3"/>
  <c r="AZ144" i="3"/>
  <c r="AZ146" i="3"/>
  <c r="AZ148" i="3"/>
  <c r="AZ150" i="3"/>
  <c r="AZ157" i="3"/>
  <c r="AZ165" i="3"/>
  <c r="AZ171" i="3"/>
  <c r="AZ181" i="3"/>
  <c r="AZ188" i="3"/>
  <c r="AZ191" i="3"/>
  <c r="AZ193" i="3"/>
  <c r="AZ195" i="3"/>
  <c r="AZ199" i="3"/>
  <c r="AZ203" i="3"/>
  <c r="AZ211" i="3"/>
  <c r="AZ213" i="3"/>
  <c r="AZ215" i="3"/>
  <c r="AZ217" i="3"/>
  <c r="AZ220" i="3"/>
  <c r="AZ224" i="3"/>
  <c r="AZ229" i="3"/>
  <c r="AZ231" i="3"/>
  <c r="AZ233" i="3"/>
  <c r="AZ238" i="3"/>
  <c r="BA188" i="3"/>
  <c r="BA191" i="3"/>
  <c r="BA193" i="3"/>
  <c r="BA195" i="3"/>
  <c r="BA199" i="3"/>
  <c r="BA203" i="3"/>
  <c r="BA211" i="3"/>
  <c r="BA213" i="3"/>
  <c r="BA215" i="3"/>
  <c r="BA217" i="3"/>
  <c r="BA220" i="3"/>
  <c r="BA224" i="3"/>
  <c r="BA229" i="3"/>
  <c r="BA231" i="3"/>
  <c r="BA233" i="3"/>
  <c r="BA238" i="3"/>
  <c r="P12" i="3"/>
  <c r="P13" i="3"/>
  <c r="P14" i="3"/>
  <c r="P15" i="3"/>
  <c r="P16" i="3"/>
  <c r="P17" i="3"/>
  <c r="P20" i="3"/>
  <c r="P24" i="3"/>
  <c r="P25" i="3"/>
  <c r="P28" i="3"/>
  <c r="P32" i="3"/>
  <c r="P36" i="3"/>
  <c r="P37" i="3"/>
  <c r="P38" i="3"/>
  <c r="P48" i="3"/>
  <c r="P49" i="3"/>
  <c r="P50" i="3"/>
  <c r="P51" i="3"/>
  <c r="P55" i="3"/>
  <c r="P56" i="3"/>
  <c r="P57" i="3"/>
  <c r="P58" i="3"/>
  <c r="P59" i="3"/>
  <c r="P60" i="3"/>
  <c r="P61" i="3"/>
  <c r="P62" i="3"/>
  <c r="P63" i="3"/>
  <c r="P64" i="3"/>
  <c r="P65" i="3"/>
  <c r="P66" i="3"/>
  <c r="P69" i="3"/>
  <c r="P72" i="3"/>
  <c r="P76" i="3"/>
  <c r="P83" i="3"/>
  <c r="P84" i="3"/>
  <c r="P85" i="3"/>
  <c r="P86" i="3"/>
  <c r="P87" i="3"/>
  <c r="P88" i="3"/>
  <c r="P89" i="3"/>
  <c r="P90" i="3"/>
  <c r="P91" i="3"/>
  <c r="P92" i="3"/>
  <c r="P93" i="3"/>
  <c r="P94" i="3"/>
  <c r="R95" i="3"/>
  <c r="P95" i="3"/>
  <c r="Q12" i="3"/>
  <c r="Q13" i="3"/>
  <c r="Q14" i="3"/>
  <c r="Q15" i="3"/>
  <c r="Q16" i="3"/>
  <c r="Q17" i="3"/>
  <c r="Q20" i="3"/>
  <c r="Q24" i="3"/>
  <c r="Q25" i="3"/>
  <c r="Q28" i="3"/>
  <c r="Q32" i="3"/>
  <c r="Q36" i="3"/>
  <c r="Q37" i="3"/>
  <c r="Q38" i="3"/>
  <c r="Q48" i="3"/>
  <c r="Q49" i="3"/>
  <c r="Q50" i="3"/>
  <c r="Q51" i="3"/>
  <c r="Q55" i="3"/>
  <c r="Q56" i="3"/>
  <c r="Q57" i="3"/>
  <c r="Q58" i="3"/>
  <c r="Q59" i="3"/>
  <c r="Q60" i="3"/>
  <c r="Q61" i="3"/>
  <c r="Q62" i="3"/>
  <c r="Q63" i="3"/>
  <c r="Q64" i="3"/>
  <c r="Q65" i="3"/>
  <c r="Q66" i="3"/>
  <c r="Q69" i="3"/>
  <c r="Q72" i="3"/>
  <c r="Q76" i="3"/>
  <c r="Q83" i="3"/>
  <c r="Q84" i="3"/>
  <c r="Q85" i="3"/>
  <c r="Q86" i="3"/>
  <c r="Q87" i="3"/>
  <c r="Q88" i="3"/>
  <c r="Q89" i="3"/>
  <c r="Q90" i="3"/>
  <c r="Q91" i="3"/>
  <c r="Q92" i="3"/>
  <c r="Q93" i="3"/>
  <c r="Q94" i="3"/>
  <c r="S95" i="3"/>
  <c r="Q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2" i="3"/>
  <c r="P125" i="3"/>
  <c r="P129" i="3"/>
  <c r="P130" i="3"/>
  <c r="P131" i="3"/>
  <c r="P134" i="3"/>
  <c r="P135" i="3"/>
  <c r="P136" i="3"/>
  <c r="P137" i="3"/>
  <c r="P138" i="3"/>
  <c r="P142" i="3"/>
  <c r="P143" i="3"/>
  <c r="P144" i="3"/>
  <c r="P145" i="3"/>
  <c r="P146" i="3"/>
  <c r="P147" i="3"/>
  <c r="P148" i="3"/>
  <c r="P149" i="3"/>
  <c r="P150" i="3"/>
  <c r="P154" i="3"/>
  <c r="P157" i="3"/>
  <c r="P161" i="3"/>
  <c r="P165" i="3"/>
  <c r="P168" i="3"/>
  <c r="P171" i="3"/>
  <c r="P177" i="3"/>
  <c r="P181" i="3"/>
  <c r="P184" i="3"/>
  <c r="P188" i="3"/>
  <c r="P190" i="3"/>
  <c r="P191" i="3"/>
  <c r="P192" i="3"/>
  <c r="P193" i="3"/>
  <c r="P194" i="3"/>
  <c r="P195" i="3"/>
  <c r="P196" i="3"/>
  <c r="P199" i="3"/>
  <c r="P202" i="3"/>
  <c r="P203" i="3"/>
  <c r="P206" i="3"/>
  <c r="P211" i="3"/>
  <c r="P212" i="3"/>
  <c r="P213" i="3"/>
  <c r="P214" i="3"/>
  <c r="P215" i="3"/>
  <c r="P216" i="3"/>
  <c r="P217" i="3"/>
  <c r="P219" i="3"/>
  <c r="P220" i="3"/>
  <c r="P221" i="3"/>
  <c r="P224" i="3"/>
  <c r="P228" i="3"/>
  <c r="P229" i="3"/>
  <c r="P230" i="3"/>
  <c r="P231" i="3"/>
  <c r="P232" i="3"/>
  <c r="P233" i="3"/>
  <c r="P234" i="3"/>
  <c r="P238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2" i="3"/>
  <c r="Q125" i="3"/>
  <c r="Q129" i="3"/>
  <c r="Q130" i="3"/>
  <c r="Q131" i="3"/>
  <c r="Q134" i="3"/>
  <c r="Q135" i="3"/>
  <c r="Q136" i="3"/>
  <c r="Q137" i="3"/>
  <c r="Q138" i="3"/>
  <c r="Q142" i="3"/>
  <c r="Q143" i="3"/>
  <c r="Q144" i="3"/>
  <c r="Q145" i="3"/>
  <c r="Q146" i="3"/>
  <c r="Q147" i="3"/>
  <c r="Q148" i="3"/>
  <c r="Q149" i="3"/>
  <c r="Q150" i="3"/>
  <c r="Q154" i="3"/>
  <c r="Q157" i="3"/>
  <c r="Q161" i="3"/>
  <c r="Q165" i="3"/>
  <c r="Q168" i="3"/>
  <c r="Q171" i="3"/>
  <c r="Q177" i="3"/>
  <c r="Q181" i="3"/>
  <c r="Q184" i="3"/>
  <c r="Q188" i="3"/>
  <c r="Q190" i="3"/>
  <c r="Q191" i="3"/>
  <c r="Q192" i="3"/>
  <c r="Q193" i="3"/>
  <c r="Q194" i="3"/>
  <c r="Q195" i="3"/>
  <c r="Q196" i="3"/>
  <c r="Q199" i="3"/>
  <c r="Q202" i="3"/>
  <c r="Q203" i="3"/>
  <c r="Q206" i="3"/>
  <c r="Q211" i="3"/>
  <c r="Q212" i="3"/>
  <c r="Q213" i="3"/>
  <c r="Q214" i="3"/>
  <c r="Q215" i="3"/>
  <c r="Q216" i="3"/>
  <c r="Q217" i="3"/>
  <c r="Q219" i="3"/>
  <c r="Q220" i="3"/>
  <c r="Q221" i="3"/>
  <c r="Q224" i="3"/>
  <c r="Q228" i="3"/>
  <c r="Q229" i="3"/>
  <c r="Q230" i="3"/>
  <c r="Q231" i="3"/>
  <c r="Q232" i="3"/>
  <c r="Q233" i="3"/>
  <c r="Q234" i="3"/>
  <c r="Q238" i="3"/>
  <c r="AB12" i="3"/>
  <c r="AB13" i="3"/>
  <c r="AB14" i="3"/>
  <c r="AB15" i="3"/>
  <c r="AB16" i="3"/>
  <c r="AB17" i="3"/>
  <c r="AB20" i="3"/>
  <c r="AB24" i="3"/>
  <c r="AB25" i="3"/>
  <c r="AB28" i="3"/>
  <c r="AB32" i="3"/>
  <c r="AB36" i="3"/>
  <c r="AB37" i="3"/>
  <c r="AB38" i="3"/>
  <c r="AB48" i="3"/>
  <c r="AB49" i="3"/>
  <c r="AB50" i="3"/>
  <c r="AB51" i="3"/>
  <c r="AB55" i="3"/>
  <c r="AB56" i="3"/>
  <c r="AB57" i="3"/>
  <c r="AB58" i="3"/>
  <c r="AB59" i="3"/>
  <c r="AB60" i="3"/>
  <c r="AB61" i="3"/>
  <c r="AB62" i="3"/>
  <c r="AB63" i="3"/>
  <c r="AB64" i="3"/>
  <c r="AB65" i="3"/>
  <c r="AB66" i="3"/>
  <c r="AB69" i="3"/>
  <c r="AB72" i="3"/>
  <c r="AB76" i="3"/>
  <c r="AB83" i="3"/>
  <c r="AB84" i="3"/>
  <c r="AB85" i="3"/>
  <c r="AB86" i="3"/>
  <c r="AB87" i="3"/>
  <c r="AB88" i="3"/>
  <c r="AB89" i="3"/>
  <c r="AB90" i="3"/>
  <c r="AB91" i="3"/>
  <c r="AB92" i="3"/>
  <c r="AB93" i="3"/>
  <c r="AB94" i="3"/>
  <c r="AD95" i="3"/>
  <c r="AB95" i="3"/>
  <c r="AC12" i="3"/>
  <c r="AC13" i="3"/>
  <c r="AC14" i="3"/>
  <c r="AC15" i="3"/>
  <c r="AC16" i="3"/>
  <c r="AC17" i="3"/>
  <c r="AC20" i="3"/>
  <c r="AC24" i="3"/>
  <c r="AC25" i="3"/>
  <c r="AC28" i="3"/>
  <c r="AC32" i="3"/>
  <c r="AC36" i="3"/>
  <c r="AC37" i="3"/>
  <c r="AC38" i="3"/>
  <c r="AC48" i="3"/>
  <c r="AC49" i="3"/>
  <c r="AC50" i="3"/>
  <c r="AC51" i="3"/>
  <c r="AC55" i="3"/>
  <c r="AC56" i="3"/>
  <c r="AC57" i="3"/>
  <c r="AC58" i="3"/>
  <c r="AC59" i="3"/>
  <c r="AC60" i="3"/>
  <c r="AC61" i="3"/>
  <c r="AC62" i="3"/>
  <c r="AC63" i="3"/>
  <c r="AC64" i="3"/>
  <c r="AC65" i="3"/>
  <c r="AC66" i="3"/>
  <c r="AC69" i="3"/>
  <c r="AC72" i="3"/>
  <c r="AC76" i="3"/>
  <c r="AC83" i="3"/>
  <c r="AC84" i="3"/>
  <c r="AC85" i="3"/>
  <c r="AC86" i="3"/>
  <c r="AC87" i="3"/>
  <c r="AC88" i="3"/>
  <c r="AC89" i="3"/>
  <c r="AC90" i="3"/>
  <c r="AC91" i="3"/>
  <c r="AC92" i="3"/>
  <c r="AC93" i="3"/>
  <c r="AC94" i="3"/>
  <c r="AE95" i="3"/>
  <c r="AC95" i="3"/>
  <c r="AB96" i="3"/>
  <c r="AB97" i="3"/>
  <c r="AB98" i="3"/>
  <c r="AB99" i="3"/>
  <c r="AB100" i="3"/>
  <c r="AB101" i="3"/>
  <c r="AB102" i="3"/>
  <c r="AB103" i="3"/>
  <c r="AB104" i="3"/>
  <c r="AB105" i="3"/>
  <c r="AB106" i="3"/>
  <c r="AB107" i="3"/>
  <c r="AB108" i="3"/>
  <c r="AB109" i="3"/>
  <c r="AB110" i="3"/>
  <c r="AB111" i="3"/>
  <c r="AB112" i="3"/>
  <c r="AB113" i="3"/>
  <c r="AB114" i="3"/>
  <c r="AB115" i="3"/>
  <c r="AB116" i="3"/>
  <c r="AB117" i="3"/>
  <c r="AB118" i="3"/>
  <c r="AB119" i="3"/>
  <c r="AB120" i="3"/>
  <c r="AB122" i="3"/>
  <c r="AB125" i="3"/>
  <c r="AB129" i="3"/>
  <c r="AB130" i="3"/>
  <c r="AB131" i="3"/>
  <c r="AB134" i="3"/>
  <c r="AB135" i="3"/>
  <c r="AB136" i="3"/>
  <c r="AB137" i="3"/>
  <c r="AB138" i="3"/>
  <c r="AB142" i="3"/>
  <c r="AB143" i="3"/>
  <c r="AB144" i="3"/>
  <c r="AB145" i="3"/>
  <c r="AB146" i="3"/>
  <c r="AB147" i="3"/>
  <c r="AB148" i="3"/>
  <c r="AB149" i="3"/>
  <c r="AB150" i="3"/>
  <c r="AB154" i="3"/>
  <c r="AB157" i="3"/>
  <c r="AB161" i="3"/>
  <c r="AB165" i="3"/>
  <c r="AB168" i="3"/>
  <c r="AB171" i="3"/>
  <c r="AB177" i="3"/>
  <c r="AB181" i="3"/>
  <c r="AB184" i="3"/>
  <c r="AB188" i="3"/>
  <c r="AB190" i="3"/>
  <c r="AB191" i="3"/>
  <c r="AB192" i="3"/>
  <c r="AB193" i="3"/>
  <c r="AB194" i="3"/>
  <c r="AB195" i="3"/>
  <c r="AB196" i="3"/>
  <c r="AB199" i="3"/>
  <c r="AB202" i="3"/>
  <c r="AB203" i="3"/>
  <c r="AB206" i="3"/>
  <c r="AB211" i="3"/>
  <c r="AB212" i="3"/>
  <c r="AB213" i="3"/>
  <c r="AB214" i="3"/>
  <c r="AB215" i="3"/>
  <c r="AB216" i="3"/>
  <c r="AB217" i="3"/>
  <c r="AB219" i="3"/>
  <c r="AB220" i="3"/>
  <c r="AB221" i="3"/>
  <c r="AB224" i="3"/>
  <c r="AB228" i="3"/>
  <c r="AB229" i="3"/>
  <c r="AB230" i="3"/>
  <c r="AB231" i="3"/>
  <c r="AB232" i="3"/>
  <c r="AB233" i="3"/>
  <c r="AB234" i="3"/>
  <c r="AB238" i="3"/>
  <c r="AC96" i="3"/>
  <c r="AC97" i="3"/>
  <c r="AC98" i="3"/>
  <c r="AC99" i="3"/>
  <c r="AC100" i="3"/>
  <c r="AC101" i="3"/>
  <c r="AC102" i="3"/>
  <c r="AC103" i="3"/>
  <c r="AC104" i="3"/>
  <c r="AC105" i="3"/>
  <c r="AC106" i="3"/>
  <c r="AC107" i="3"/>
  <c r="AC108" i="3"/>
  <c r="AC109" i="3"/>
  <c r="AC110" i="3"/>
  <c r="AC111" i="3"/>
  <c r="AC112" i="3"/>
  <c r="AC113" i="3"/>
  <c r="AC114" i="3"/>
  <c r="AC115" i="3"/>
  <c r="AC116" i="3"/>
  <c r="AC117" i="3"/>
  <c r="AC118" i="3"/>
  <c r="AC119" i="3"/>
  <c r="AC120" i="3"/>
  <c r="AC122" i="3"/>
  <c r="AC125" i="3"/>
  <c r="AC129" i="3"/>
  <c r="AC130" i="3"/>
  <c r="AC131" i="3"/>
  <c r="AC134" i="3"/>
  <c r="AC135" i="3"/>
  <c r="AC136" i="3"/>
  <c r="AC137" i="3"/>
  <c r="AC138" i="3"/>
  <c r="AC142" i="3"/>
  <c r="AC143" i="3"/>
  <c r="AC144" i="3"/>
  <c r="AC145" i="3"/>
  <c r="AC146" i="3"/>
  <c r="AC147" i="3"/>
  <c r="AC148" i="3"/>
  <c r="AC149" i="3"/>
  <c r="AC150" i="3"/>
  <c r="AC154" i="3"/>
  <c r="AC157" i="3"/>
  <c r="AC161" i="3"/>
  <c r="AC165" i="3"/>
  <c r="AC168" i="3"/>
  <c r="AC171" i="3"/>
  <c r="AC177" i="3"/>
  <c r="AC181" i="3"/>
  <c r="AC184" i="3"/>
  <c r="AC188" i="3"/>
  <c r="AC190" i="3"/>
  <c r="AC191" i="3"/>
  <c r="AC192" i="3"/>
  <c r="AC193" i="3"/>
  <c r="AC194" i="3"/>
  <c r="AC195" i="3"/>
  <c r="AC196" i="3"/>
  <c r="AC199" i="3"/>
  <c r="AC202" i="3"/>
  <c r="AC203" i="3"/>
  <c r="AC206" i="3"/>
  <c r="AC211" i="3"/>
  <c r="AC212" i="3"/>
  <c r="AC213" i="3"/>
  <c r="AC214" i="3"/>
  <c r="AC215" i="3"/>
  <c r="AC216" i="3"/>
  <c r="AC217" i="3"/>
  <c r="AC219" i="3"/>
  <c r="AC220" i="3"/>
  <c r="AC221" i="3"/>
  <c r="AC224" i="3"/>
  <c r="AC228" i="3"/>
  <c r="AC229" i="3"/>
  <c r="AC230" i="3"/>
  <c r="AC231" i="3"/>
  <c r="AC232" i="3"/>
  <c r="AC233" i="3"/>
  <c r="AC234" i="3"/>
  <c r="AC238" i="3"/>
  <c r="GO108" i="3" l="1"/>
  <c r="GO100" i="3"/>
  <c r="GO96" i="3"/>
  <c r="GN108" i="3"/>
  <c r="GN100" i="3"/>
  <c r="GN96" i="3"/>
  <c r="GO60" i="3"/>
  <c r="GO56" i="3"/>
  <c r="GN84" i="3"/>
  <c r="GO135" i="3"/>
  <c r="GO115" i="3"/>
  <c r="GO107" i="3"/>
  <c r="GN135" i="3"/>
  <c r="GN115" i="3"/>
  <c r="GO106" i="3"/>
  <c r="GN106" i="3"/>
  <c r="GO229" i="3"/>
  <c r="GN229" i="3"/>
  <c r="GO86" i="3"/>
  <c r="GN60" i="3"/>
  <c r="GN56" i="3"/>
  <c r="GN107" i="3"/>
  <c r="GO84" i="3"/>
  <c r="GO110" i="3"/>
  <c r="GN110" i="3"/>
  <c r="GN86" i="3"/>
  <c r="AN56" i="1" l="1"/>
  <c r="AM56" i="1"/>
  <c r="J55" i="1" l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K55" i="1"/>
  <c r="AL55" i="1"/>
  <c r="I55" i="1"/>
  <c r="J52" i="1" l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K52" i="1"/>
  <c r="AL52" i="1"/>
  <c r="I52" i="1"/>
  <c r="GS249" i="3" l="1"/>
  <c r="GR249" i="3"/>
  <c r="GS248" i="3"/>
  <c r="GR248" i="3"/>
  <c r="GS247" i="3"/>
  <c r="GR247" i="3"/>
  <c r="GS246" i="3"/>
  <c r="GR246" i="3"/>
  <c r="GS245" i="3"/>
  <c r="GR245" i="3"/>
  <c r="GS244" i="3"/>
  <c r="GR244" i="3"/>
  <c r="W147" i="2"/>
  <c r="W146" i="2"/>
  <c r="AQ144" i="2" l="1"/>
  <c r="AM144" i="2"/>
  <c r="AK144" i="2"/>
  <c r="S144" i="2"/>
  <c r="AC144" i="2"/>
  <c r="Y144" i="2"/>
  <c r="AG144" i="2"/>
  <c r="K144" i="2"/>
  <c r="G144" i="2" l="1"/>
  <c r="Q144" i="2"/>
  <c r="M144" i="2"/>
  <c r="U144" i="2"/>
  <c r="AW152" i="2"/>
  <c r="AW153" i="2" l="1"/>
  <c r="AK44" i="1" l="1"/>
  <c r="AG44" i="1"/>
  <c r="EV251" i="3" l="1"/>
  <c r="AG55" i="1"/>
  <c r="AG52" i="1"/>
  <c r="Q42" i="1"/>
  <c r="Q44" i="1" s="1"/>
  <c r="T77" i="6" l="1"/>
  <c r="U77" i="6"/>
  <c r="T78" i="6"/>
  <c r="U78" i="6"/>
  <c r="T79" i="6"/>
  <c r="U79" i="6"/>
  <c r="T80" i="6"/>
  <c r="U80" i="6"/>
  <c r="T81" i="6"/>
  <c r="U81" i="6"/>
  <c r="T82" i="6"/>
  <c r="U82" i="6"/>
  <c r="L11" i="3" l="1"/>
  <c r="R11" i="3" s="1"/>
  <c r="M11" i="3"/>
  <c r="S11" i="3" s="1"/>
  <c r="N11" i="3"/>
  <c r="O11" i="3"/>
  <c r="X11" i="3"/>
  <c r="AD11" i="3" s="1"/>
  <c r="Y11" i="3"/>
  <c r="AE11" i="3" s="1"/>
  <c r="Z11" i="3"/>
  <c r="AA11" i="3"/>
  <c r="AJ11" i="3"/>
  <c r="AN11" i="3" s="1"/>
  <c r="AK11" i="3"/>
  <c r="AO11" i="3" s="1"/>
  <c r="AV11" i="3"/>
  <c r="AZ11" i="3" s="1"/>
  <c r="AW11" i="3"/>
  <c r="BA11" i="3" s="1"/>
  <c r="BH11" i="3"/>
  <c r="BN11" i="3" s="1"/>
  <c r="BI11" i="3"/>
  <c r="BO11" i="3" s="1"/>
  <c r="BJ11" i="3"/>
  <c r="BK11" i="3"/>
  <c r="BT11" i="3"/>
  <c r="BZ11" i="3" s="1"/>
  <c r="BU11" i="3"/>
  <c r="CA11" i="3" s="1"/>
  <c r="BV11" i="3"/>
  <c r="BW11" i="3"/>
  <c r="CF11" i="3"/>
  <c r="CL11" i="3" s="1"/>
  <c r="CG11" i="3"/>
  <c r="CM11" i="3" s="1"/>
  <c r="CH11" i="3"/>
  <c r="CI11" i="3"/>
  <c r="CR11" i="3"/>
  <c r="CX11" i="3" s="1"/>
  <c r="CS11" i="3"/>
  <c r="CY11" i="3" s="1"/>
  <c r="CT11" i="3"/>
  <c r="CU11" i="3"/>
  <c r="DD11" i="3"/>
  <c r="DH11" i="3" s="1"/>
  <c r="DE11" i="3"/>
  <c r="DI11" i="3" s="1"/>
  <c r="DP11" i="3"/>
  <c r="DT11" i="3" s="1"/>
  <c r="DQ11" i="3"/>
  <c r="DU11" i="3" s="1"/>
  <c r="EB11" i="3"/>
  <c r="EH11" i="3" s="1"/>
  <c r="EC11" i="3"/>
  <c r="EI11" i="3" s="1"/>
  <c r="ED11" i="3"/>
  <c r="EE11" i="3"/>
  <c r="EN11" i="3"/>
  <c r="ET11" i="3" s="1"/>
  <c r="EO11" i="3"/>
  <c r="EU11" i="3" s="1"/>
  <c r="EP11" i="3"/>
  <c r="EQ11" i="3"/>
  <c r="FD11" i="3"/>
  <c r="FE11" i="3"/>
  <c r="FF11" i="3"/>
  <c r="FG11" i="3"/>
  <c r="FL11" i="3"/>
  <c r="FP11" i="3" s="1"/>
  <c r="FM11" i="3"/>
  <c r="FQ11" i="3" s="1"/>
  <c r="GB11" i="3"/>
  <c r="GC11" i="3"/>
  <c r="GD11" i="3"/>
  <c r="GD245" i="3"/>
  <c r="GE245" i="3"/>
  <c r="GD246" i="3"/>
  <c r="GE246" i="3"/>
  <c r="GD247" i="3"/>
  <c r="GE247" i="3"/>
  <c r="GD248" i="3"/>
  <c r="GE248" i="3"/>
  <c r="GD249" i="3"/>
  <c r="GE249" i="3"/>
  <c r="GD250" i="3"/>
  <c r="GE250" i="3"/>
  <c r="FR245" i="3"/>
  <c r="FS245" i="3"/>
  <c r="FR246" i="3"/>
  <c r="FS246" i="3"/>
  <c r="FR247" i="3"/>
  <c r="FS247" i="3"/>
  <c r="FR248" i="3"/>
  <c r="FS248" i="3"/>
  <c r="FR249" i="3"/>
  <c r="FS249" i="3"/>
  <c r="FR250" i="3"/>
  <c r="FS250" i="3"/>
  <c r="FF245" i="3"/>
  <c r="FG245" i="3"/>
  <c r="FF246" i="3"/>
  <c r="FG246" i="3"/>
  <c r="FF247" i="3"/>
  <c r="FG247" i="3"/>
  <c r="FF248" i="3"/>
  <c r="FG248" i="3"/>
  <c r="FF249" i="3"/>
  <c r="FG249" i="3"/>
  <c r="FF250" i="3"/>
  <c r="FG250" i="3"/>
  <c r="ET245" i="3"/>
  <c r="EU245" i="3"/>
  <c r="ET246" i="3"/>
  <c r="EU246" i="3"/>
  <c r="ET247" i="3"/>
  <c r="EU247" i="3"/>
  <c r="ET248" i="3"/>
  <c r="EU248" i="3"/>
  <c r="ET249" i="3"/>
  <c r="EU249" i="3"/>
  <c r="ET250" i="3"/>
  <c r="EU250" i="3"/>
  <c r="EH245" i="3"/>
  <c r="EI245" i="3"/>
  <c r="EH246" i="3"/>
  <c r="EI246" i="3"/>
  <c r="EH247" i="3"/>
  <c r="EI247" i="3"/>
  <c r="EH248" i="3"/>
  <c r="EI248" i="3"/>
  <c r="EH249" i="3"/>
  <c r="EI249" i="3"/>
  <c r="EH250" i="3"/>
  <c r="EI250" i="3"/>
  <c r="DV245" i="3"/>
  <c r="DW245" i="3"/>
  <c r="DV246" i="3"/>
  <c r="DW246" i="3"/>
  <c r="DV247" i="3"/>
  <c r="DW247" i="3"/>
  <c r="DV248" i="3"/>
  <c r="DW248" i="3"/>
  <c r="DV249" i="3"/>
  <c r="DW249" i="3"/>
  <c r="DV250" i="3"/>
  <c r="DW250" i="3"/>
  <c r="DJ245" i="3"/>
  <c r="DK245" i="3"/>
  <c r="DJ246" i="3"/>
  <c r="DK246" i="3"/>
  <c r="DJ247" i="3"/>
  <c r="DK247" i="3"/>
  <c r="DJ248" i="3"/>
  <c r="DK248" i="3"/>
  <c r="DJ249" i="3"/>
  <c r="DK249" i="3"/>
  <c r="DJ250" i="3"/>
  <c r="DK250" i="3"/>
  <c r="CX245" i="3"/>
  <c r="CY245" i="3"/>
  <c r="CX246" i="3"/>
  <c r="CY246" i="3"/>
  <c r="CX247" i="3"/>
  <c r="CY247" i="3"/>
  <c r="CX248" i="3"/>
  <c r="CY248" i="3"/>
  <c r="CX249" i="3"/>
  <c r="CY249" i="3"/>
  <c r="CX250" i="3"/>
  <c r="CY250" i="3"/>
  <c r="CL245" i="3"/>
  <c r="CM245" i="3"/>
  <c r="CL246" i="3"/>
  <c r="CM246" i="3"/>
  <c r="CL247" i="3"/>
  <c r="CM247" i="3"/>
  <c r="CL248" i="3"/>
  <c r="CM248" i="3"/>
  <c r="CL249" i="3"/>
  <c r="CM249" i="3"/>
  <c r="CL250" i="3"/>
  <c r="CM250" i="3"/>
  <c r="BZ250" i="3"/>
  <c r="CA250" i="3"/>
  <c r="BZ245" i="3"/>
  <c r="CA245" i="3"/>
  <c r="BZ246" i="3"/>
  <c r="CA246" i="3"/>
  <c r="BZ247" i="3"/>
  <c r="CA247" i="3"/>
  <c r="BZ248" i="3"/>
  <c r="CA248" i="3"/>
  <c r="BZ249" i="3"/>
  <c r="CA249" i="3"/>
  <c r="BN245" i="3"/>
  <c r="BO245" i="3"/>
  <c r="BN246" i="3"/>
  <c r="BO246" i="3"/>
  <c r="BN247" i="3"/>
  <c r="BO247" i="3"/>
  <c r="BN248" i="3"/>
  <c r="BO248" i="3"/>
  <c r="BN249" i="3"/>
  <c r="BO249" i="3"/>
  <c r="BN250" i="3"/>
  <c r="BO250" i="3"/>
  <c r="BB245" i="3"/>
  <c r="BC245" i="3"/>
  <c r="BB246" i="3"/>
  <c r="BC246" i="3"/>
  <c r="BB247" i="3"/>
  <c r="BC247" i="3"/>
  <c r="BB248" i="3"/>
  <c r="BC248" i="3"/>
  <c r="BB249" i="3"/>
  <c r="BC249" i="3"/>
  <c r="BB250" i="3"/>
  <c r="BC250" i="3"/>
  <c r="AP245" i="3"/>
  <c r="AQ245" i="3"/>
  <c r="AP246" i="3"/>
  <c r="AQ246" i="3"/>
  <c r="AP247" i="3"/>
  <c r="AQ247" i="3"/>
  <c r="AP248" i="3"/>
  <c r="AQ248" i="3"/>
  <c r="AP249" i="3"/>
  <c r="AQ249" i="3"/>
  <c r="AP250" i="3"/>
  <c r="AQ250" i="3"/>
  <c r="AD245" i="3"/>
  <c r="AE245" i="3"/>
  <c r="AD246" i="3"/>
  <c r="AE246" i="3"/>
  <c r="AD247" i="3"/>
  <c r="AE247" i="3"/>
  <c r="AD248" i="3"/>
  <c r="AE248" i="3"/>
  <c r="AD249" i="3"/>
  <c r="AE249" i="3"/>
  <c r="AD250" i="3"/>
  <c r="AE250" i="3"/>
  <c r="R245" i="3"/>
  <c r="S245" i="3"/>
  <c r="R246" i="3"/>
  <c r="S246" i="3"/>
  <c r="R247" i="3"/>
  <c r="S247" i="3"/>
  <c r="R248" i="3"/>
  <c r="S248" i="3"/>
  <c r="R249" i="3"/>
  <c r="S249" i="3"/>
  <c r="R250" i="3"/>
  <c r="S250" i="3"/>
  <c r="AC11" i="3" l="1"/>
  <c r="CJ11" i="3"/>
  <c r="EF11" i="3"/>
  <c r="Q11" i="3"/>
  <c r="P11" i="3"/>
  <c r="CV11" i="3"/>
  <c r="CK11" i="3"/>
  <c r="AQ11" i="3"/>
  <c r="BY11" i="3"/>
  <c r="BX11" i="3"/>
  <c r="BM11" i="3"/>
  <c r="BC11" i="3"/>
  <c r="ER11" i="3"/>
  <c r="DV11" i="3"/>
  <c r="DJ11" i="3"/>
  <c r="CW11" i="3"/>
  <c r="ES11" i="3"/>
  <c r="DK11" i="3"/>
  <c r="BL11" i="3"/>
  <c r="BB11" i="3"/>
  <c r="FR11" i="3"/>
  <c r="DW11" i="3"/>
  <c r="AP11" i="3"/>
  <c r="FS11" i="3"/>
  <c r="EG11" i="3"/>
  <c r="AB11" i="3"/>
  <c r="GE238" i="3" l="1"/>
  <c r="GD238" i="3"/>
  <c r="GC238" i="3"/>
  <c r="GB238" i="3"/>
  <c r="GE233" i="3"/>
  <c r="GD233" i="3"/>
  <c r="GC233" i="3"/>
  <c r="GB233" i="3"/>
  <c r="GE232" i="3"/>
  <c r="GD232" i="3"/>
  <c r="GC232" i="3"/>
  <c r="GB232" i="3"/>
  <c r="GE231" i="3"/>
  <c r="GD231" i="3"/>
  <c r="GC231" i="3"/>
  <c r="GB231" i="3"/>
  <c r="GE230" i="3"/>
  <c r="GD230" i="3"/>
  <c r="GC230" i="3"/>
  <c r="GB230" i="3"/>
  <c r="GE228" i="3"/>
  <c r="GD228" i="3"/>
  <c r="GC228" i="3"/>
  <c r="GB228" i="3"/>
  <c r="GE224" i="3"/>
  <c r="GD224" i="3"/>
  <c r="GC224" i="3"/>
  <c r="GB224" i="3"/>
  <c r="GE221" i="3"/>
  <c r="GD221" i="3"/>
  <c r="GC221" i="3"/>
  <c r="GB221" i="3"/>
  <c r="GE220" i="3"/>
  <c r="GD220" i="3"/>
  <c r="GC220" i="3"/>
  <c r="GB220" i="3"/>
  <c r="GE219" i="3"/>
  <c r="GD219" i="3"/>
  <c r="GC219" i="3"/>
  <c r="GB219" i="3"/>
  <c r="GE217" i="3"/>
  <c r="GD217" i="3"/>
  <c r="GC217" i="3"/>
  <c r="GB217" i="3"/>
  <c r="GE216" i="3"/>
  <c r="GD216" i="3"/>
  <c r="GC216" i="3"/>
  <c r="GB216" i="3"/>
  <c r="GE215" i="3"/>
  <c r="GD215" i="3"/>
  <c r="GC215" i="3"/>
  <c r="GB215" i="3"/>
  <c r="GE214" i="3"/>
  <c r="GD214" i="3"/>
  <c r="GC214" i="3"/>
  <c r="GB214" i="3"/>
  <c r="GE213" i="3"/>
  <c r="GD213" i="3"/>
  <c r="GC213" i="3"/>
  <c r="GB213" i="3"/>
  <c r="GE212" i="3"/>
  <c r="GD212" i="3"/>
  <c r="GC212" i="3"/>
  <c r="GB212" i="3"/>
  <c r="GE211" i="3"/>
  <c r="GD211" i="3"/>
  <c r="GC211" i="3"/>
  <c r="GB211" i="3"/>
  <c r="GE206" i="3"/>
  <c r="GD206" i="3"/>
  <c r="GC206" i="3"/>
  <c r="GB206" i="3"/>
  <c r="GE203" i="3"/>
  <c r="GD203" i="3"/>
  <c r="GC203" i="3"/>
  <c r="GB203" i="3"/>
  <c r="GE202" i="3"/>
  <c r="GD202" i="3"/>
  <c r="GC202" i="3"/>
  <c r="GB202" i="3"/>
  <c r="GE199" i="3"/>
  <c r="GD199" i="3"/>
  <c r="GC199" i="3"/>
  <c r="GB199" i="3"/>
  <c r="GE196" i="3"/>
  <c r="GD196" i="3"/>
  <c r="GC196" i="3"/>
  <c r="GB196" i="3"/>
  <c r="GE195" i="3"/>
  <c r="GD195" i="3"/>
  <c r="GC195" i="3"/>
  <c r="GB195" i="3"/>
  <c r="GE194" i="3"/>
  <c r="GD194" i="3"/>
  <c r="GC194" i="3"/>
  <c r="GB194" i="3"/>
  <c r="GE193" i="3"/>
  <c r="GD193" i="3"/>
  <c r="GC193" i="3"/>
  <c r="GB193" i="3"/>
  <c r="GE192" i="3"/>
  <c r="GD192" i="3"/>
  <c r="GC192" i="3"/>
  <c r="GB192" i="3"/>
  <c r="GE191" i="3"/>
  <c r="GD191" i="3"/>
  <c r="GC191" i="3"/>
  <c r="GB191" i="3"/>
  <c r="GE190" i="3"/>
  <c r="GD190" i="3"/>
  <c r="GC190" i="3"/>
  <c r="GB190" i="3"/>
  <c r="GE188" i="3"/>
  <c r="GD188" i="3"/>
  <c r="GC188" i="3"/>
  <c r="GB188" i="3"/>
  <c r="GE184" i="3"/>
  <c r="GD184" i="3"/>
  <c r="GC184" i="3"/>
  <c r="GB184" i="3"/>
  <c r="GE181" i="3"/>
  <c r="GD181" i="3"/>
  <c r="GC181" i="3"/>
  <c r="GB181" i="3"/>
  <c r="GE177" i="3"/>
  <c r="GD177" i="3"/>
  <c r="GC177" i="3"/>
  <c r="GB177" i="3"/>
  <c r="GE171" i="3"/>
  <c r="GD171" i="3"/>
  <c r="GC171" i="3"/>
  <c r="GB171" i="3"/>
  <c r="GE168" i="3"/>
  <c r="GD168" i="3"/>
  <c r="GC168" i="3"/>
  <c r="GB168" i="3"/>
  <c r="GE165" i="3"/>
  <c r="GD165" i="3"/>
  <c r="GC165" i="3"/>
  <c r="GB165" i="3"/>
  <c r="GE161" i="3"/>
  <c r="GD161" i="3"/>
  <c r="GC161" i="3"/>
  <c r="GB161" i="3"/>
  <c r="GE157" i="3"/>
  <c r="GD157" i="3"/>
  <c r="GC157" i="3"/>
  <c r="GB157" i="3"/>
  <c r="GE154" i="3"/>
  <c r="GD154" i="3"/>
  <c r="GC154" i="3"/>
  <c r="GB154" i="3"/>
  <c r="GE150" i="3"/>
  <c r="GD150" i="3"/>
  <c r="GC150" i="3"/>
  <c r="GB150" i="3"/>
  <c r="GE149" i="3"/>
  <c r="GD149" i="3"/>
  <c r="GC149" i="3"/>
  <c r="GB149" i="3"/>
  <c r="GE148" i="3"/>
  <c r="GD148" i="3"/>
  <c r="GC148" i="3"/>
  <c r="GB148" i="3"/>
  <c r="GE147" i="3"/>
  <c r="GD147" i="3"/>
  <c r="GC147" i="3"/>
  <c r="GB147" i="3"/>
  <c r="GE146" i="3"/>
  <c r="GD146" i="3"/>
  <c r="GC146" i="3"/>
  <c r="GB146" i="3"/>
  <c r="GE145" i="3"/>
  <c r="GD145" i="3"/>
  <c r="GC145" i="3"/>
  <c r="GB145" i="3"/>
  <c r="GE144" i="3"/>
  <c r="GD144" i="3"/>
  <c r="GC144" i="3"/>
  <c r="GB144" i="3"/>
  <c r="GE143" i="3"/>
  <c r="GD143" i="3"/>
  <c r="GC143" i="3"/>
  <c r="GB143" i="3"/>
  <c r="GE142" i="3"/>
  <c r="GD142" i="3"/>
  <c r="GC142" i="3"/>
  <c r="GB142" i="3"/>
  <c r="GE138" i="3"/>
  <c r="GD138" i="3"/>
  <c r="GC138" i="3"/>
  <c r="GB138" i="3"/>
  <c r="GE137" i="3"/>
  <c r="GD137" i="3"/>
  <c r="GC137" i="3"/>
  <c r="GB137" i="3"/>
  <c r="GE136" i="3"/>
  <c r="GD136" i="3"/>
  <c r="GC136" i="3"/>
  <c r="GB136" i="3"/>
  <c r="GE134" i="3"/>
  <c r="GD134" i="3"/>
  <c r="GC134" i="3"/>
  <c r="GB134" i="3"/>
  <c r="GE131" i="3"/>
  <c r="GD131" i="3"/>
  <c r="GC131" i="3"/>
  <c r="GB131" i="3"/>
  <c r="GE130" i="3"/>
  <c r="GD130" i="3"/>
  <c r="GC130" i="3"/>
  <c r="GB130" i="3"/>
  <c r="GE129" i="3"/>
  <c r="GD129" i="3"/>
  <c r="GC129" i="3"/>
  <c r="GB129" i="3"/>
  <c r="GE125" i="3"/>
  <c r="GD125" i="3"/>
  <c r="GC125" i="3"/>
  <c r="GB125" i="3"/>
  <c r="GE122" i="3"/>
  <c r="GD122" i="3"/>
  <c r="GC122" i="3"/>
  <c r="GB122" i="3"/>
  <c r="GE120" i="3"/>
  <c r="GD120" i="3"/>
  <c r="GC120" i="3"/>
  <c r="GB120" i="3"/>
  <c r="GE119" i="3"/>
  <c r="GD119" i="3"/>
  <c r="GC119" i="3"/>
  <c r="GB119" i="3"/>
  <c r="GE118" i="3"/>
  <c r="GD118" i="3"/>
  <c r="GC118" i="3"/>
  <c r="GB118" i="3"/>
  <c r="GE117" i="3"/>
  <c r="GD117" i="3"/>
  <c r="GC117" i="3"/>
  <c r="GB117" i="3"/>
  <c r="GE116" i="3"/>
  <c r="GD116" i="3"/>
  <c r="GC116" i="3"/>
  <c r="GB116" i="3"/>
  <c r="GE114" i="3"/>
  <c r="GD114" i="3"/>
  <c r="GC114" i="3"/>
  <c r="GB114" i="3"/>
  <c r="GE113" i="3"/>
  <c r="GD113" i="3"/>
  <c r="GC113" i="3"/>
  <c r="GB113" i="3"/>
  <c r="GE112" i="3"/>
  <c r="GD112" i="3"/>
  <c r="GC112" i="3"/>
  <c r="GB112" i="3"/>
  <c r="GE111" i="3"/>
  <c r="GD111" i="3"/>
  <c r="GC111" i="3"/>
  <c r="GB111" i="3"/>
  <c r="GE109" i="3"/>
  <c r="GD109" i="3"/>
  <c r="GC109" i="3"/>
  <c r="GB109" i="3"/>
  <c r="GE105" i="3"/>
  <c r="GD105" i="3"/>
  <c r="GC105" i="3"/>
  <c r="GB105" i="3"/>
  <c r="GE104" i="3"/>
  <c r="GD104" i="3"/>
  <c r="GC104" i="3"/>
  <c r="GB104" i="3"/>
  <c r="GE103" i="3"/>
  <c r="GD103" i="3"/>
  <c r="GC103" i="3"/>
  <c r="GB103" i="3"/>
  <c r="GE102" i="3"/>
  <c r="GD102" i="3"/>
  <c r="GC102" i="3"/>
  <c r="GB102" i="3"/>
  <c r="GE101" i="3"/>
  <c r="GD101" i="3"/>
  <c r="GC101" i="3"/>
  <c r="GB101" i="3"/>
  <c r="GE99" i="3"/>
  <c r="GD99" i="3"/>
  <c r="GC99" i="3"/>
  <c r="GB99" i="3"/>
  <c r="GE98" i="3"/>
  <c r="GD98" i="3"/>
  <c r="GC98" i="3"/>
  <c r="GB98" i="3"/>
  <c r="GE97" i="3"/>
  <c r="GD97" i="3"/>
  <c r="GC97" i="3"/>
  <c r="GB97" i="3"/>
  <c r="GE95" i="3"/>
  <c r="GD95" i="3"/>
  <c r="GC95" i="3"/>
  <c r="GB95" i="3"/>
  <c r="GE94" i="3"/>
  <c r="GD94" i="3"/>
  <c r="GC94" i="3"/>
  <c r="GB94" i="3"/>
  <c r="GE93" i="3"/>
  <c r="GD93" i="3"/>
  <c r="GC93" i="3"/>
  <c r="GB93" i="3"/>
  <c r="GE92" i="3"/>
  <c r="GD92" i="3"/>
  <c r="GC92" i="3"/>
  <c r="GB92" i="3"/>
  <c r="GE91" i="3"/>
  <c r="GD91" i="3"/>
  <c r="GC91" i="3"/>
  <c r="GB91" i="3"/>
  <c r="GE90" i="3"/>
  <c r="GD90" i="3"/>
  <c r="GC90" i="3"/>
  <c r="GB90" i="3"/>
  <c r="GE89" i="3"/>
  <c r="GD89" i="3"/>
  <c r="GC89" i="3"/>
  <c r="GB89" i="3"/>
  <c r="GE88" i="3"/>
  <c r="GD88" i="3"/>
  <c r="GC88" i="3"/>
  <c r="GB88" i="3"/>
  <c r="GE87" i="3"/>
  <c r="GD87" i="3"/>
  <c r="GC87" i="3"/>
  <c r="GB87" i="3"/>
  <c r="GE85" i="3"/>
  <c r="GD85" i="3"/>
  <c r="GC85" i="3"/>
  <c r="GB85" i="3"/>
  <c r="GE83" i="3"/>
  <c r="GD83" i="3"/>
  <c r="GC83" i="3"/>
  <c r="GB83" i="3"/>
  <c r="GE76" i="3"/>
  <c r="GD76" i="3"/>
  <c r="GC76" i="3"/>
  <c r="GB76" i="3"/>
  <c r="GE72" i="3"/>
  <c r="GD72" i="3"/>
  <c r="GC72" i="3"/>
  <c r="GB72" i="3"/>
  <c r="GE69" i="3"/>
  <c r="GD69" i="3"/>
  <c r="GC69" i="3"/>
  <c r="GB69" i="3"/>
  <c r="GE66" i="3"/>
  <c r="GD66" i="3"/>
  <c r="GC66" i="3"/>
  <c r="GB66" i="3"/>
  <c r="GE65" i="3"/>
  <c r="GD65" i="3"/>
  <c r="GC65" i="3"/>
  <c r="GB65" i="3"/>
  <c r="GE64" i="3"/>
  <c r="GD64" i="3"/>
  <c r="GC64" i="3"/>
  <c r="GB64" i="3"/>
  <c r="GE63" i="3"/>
  <c r="GD63" i="3"/>
  <c r="GC63" i="3"/>
  <c r="GB63" i="3"/>
  <c r="GE62" i="3"/>
  <c r="GD62" i="3"/>
  <c r="GC62" i="3"/>
  <c r="GB62" i="3"/>
  <c r="GE61" i="3"/>
  <c r="GD61" i="3"/>
  <c r="GC61" i="3"/>
  <c r="GB61" i="3"/>
  <c r="GE59" i="3"/>
  <c r="GD59" i="3"/>
  <c r="GC59" i="3"/>
  <c r="GB59" i="3"/>
  <c r="GE58" i="3"/>
  <c r="GD58" i="3"/>
  <c r="GC58" i="3"/>
  <c r="GB58" i="3"/>
  <c r="GE57" i="3"/>
  <c r="GD57" i="3"/>
  <c r="GC57" i="3"/>
  <c r="GB57" i="3"/>
  <c r="GE55" i="3"/>
  <c r="GD55" i="3"/>
  <c r="GC55" i="3"/>
  <c r="GB55" i="3"/>
  <c r="GE51" i="3"/>
  <c r="GD51" i="3"/>
  <c r="GC51" i="3"/>
  <c r="GB51" i="3"/>
  <c r="GE50" i="3"/>
  <c r="GD50" i="3"/>
  <c r="GC50" i="3"/>
  <c r="GB50" i="3"/>
  <c r="GE49" i="3"/>
  <c r="GD49" i="3"/>
  <c r="GC49" i="3"/>
  <c r="GB49" i="3"/>
  <c r="GE48" i="3"/>
  <c r="GD48" i="3"/>
  <c r="GC48" i="3"/>
  <c r="GB48" i="3"/>
  <c r="GE38" i="3"/>
  <c r="GD38" i="3"/>
  <c r="GC38" i="3"/>
  <c r="GB38" i="3"/>
  <c r="GE37" i="3"/>
  <c r="GD37" i="3"/>
  <c r="GC37" i="3"/>
  <c r="GB37" i="3"/>
  <c r="GE36" i="3"/>
  <c r="GD36" i="3"/>
  <c r="GC36" i="3"/>
  <c r="GB36" i="3"/>
  <c r="GE32" i="3"/>
  <c r="GD32" i="3"/>
  <c r="GC32" i="3"/>
  <c r="GB32" i="3"/>
  <c r="GE28" i="3"/>
  <c r="GD28" i="3"/>
  <c r="GC28" i="3"/>
  <c r="GB28" i="3"/>
  <c r="GE25" i="3"/>
  <c r="GD25" i="3"/>
  <c r="GC25" i="3"/>
  <c r="GB25" i="3"/>
  <c r="GE24" i="3"/>
  <c r="GD24" i="3"/>
  <c r="GC24" i="3"/>
  <c r="GB24" i="3"/>
  <c r="GE20" i="3"/>
  <c r="GD20" i="3"/>
  <c r="GC20" i="3"/>
  <c r="GB20" i="3"/>
  <c r="GE17" i="3"/>
  <c r="GD17" i="3"/>
  <c r="GC17" i="3"/>
  <c r="GB17" i="3"/>
  <c r="GE16" i="3"/>
  <c r="GD16" i="3"/>
  <c r="GC16" i="3"/>
  <c r="GB16" i="3"/>
  <c r="GE15" i="3"/>
  <c r="GD15" i="3"/>
  <c r="GC15" i="3"/>
  <c r="GB15" i="3"/>
  <c r="GE14" i="3"/>
  <c r="GD14" i="3"/>
  <c r="GC14" i="3"/>
  <c r="GB14" i="3"/>
  <c r="GE13" i="3"/>
  <c r="GD13" i="3"/>
  <c r="GC13" i="3"/>
  <c r="GB13" i="3"/>
  <c r="GE12" i="3"/>
  <c r="GD12" i="3"/>
  <c r="GC12" i="3"/>
  <c r="GB12" i="3"/>
  <c r="AO238" i="3"/>
  <c r="AO230" i="3"/>
  <c r="AO220" i="3"/>
  <c r="GO220" i="3" s="1"/>
  <c r="AN203" i="3"/>
  <c r="AN195" i="3"/>
  <c r="AO191" i="3"/>
  <c r="AN191" i="3"/>
  <c r="AO188" i="3"/>
  <c r="AO181" i="3"/>
  <c r="GU14" i="3" l="1"/>
  <c r="GV14" i="3" s="1"/>
  <c r="AN13" i="3"/>
  <c r="GU16" i="3"/>
  <c r="GV16" i="3" s="1"/>
  <c r="GU25" i="3"/>
  <c r="GV25" i="3" s="1"/>
  <c r="GU37" i="3"/>
  <c r="GV37" i="3" s="1"/>
  <c r="GU50" i="3"/>
  <c r="GV50" i="3" s="1"/>
  <c r="GU58" i="3"/>
  <c r="GV58" i="3" s="1"/>
  <c r="GU63" i="3"/>
  <c r="GV63" i="3" s="1"/>
  <c r="GU69" i="3"/>
  <c r="GV69" i="3" s="1"/>
  <c r="GU17" i="3"/>
  <c r="GV17" i="3" s="1"/>
  <c r="AO224" i="3"/>
  <c r="AN17" i="3"/>
  <c r="GN17" i="3" s="1"/>
  <c r="AO12" i="3"/>
  <c r="AO20" i="3"/>
  <c r="AO37" i="3"/>
  <c r="GO37" i="3" s="1"/>
  <c r="AO55" i="3"/>
  <c r="AO69" i="3"/>
  <c r="AO88" i="3"/>
  <c r="GO88" i="3" s="1"/>
  <c r="AO94" i="3"/>
  <c r="AO102" i="3"/>
  <c r="AO112" i="3"/>
  <c r="GO112" i="3" s="1"/>
  <c r="AO119" i="3"/>
  <c r="AO131" i="3"/>
  <c r="GO131" i="3" s="1"/>
  <c r="AO138" i="3"/>
  <c r="AO147" i="3"/>
  <c r="AO161" i="3"/>
  <c r="AO184" i="3"/>
  <c r="AO194" i="3"/>
  <c r="AO206" i="3"/>
  <c r="AO216" i="3"/>
  <c r="GO216" i="3" s="1"/>
  <c r="AO228" i="3"/>
  <c r="AN25" i="3"/>
  <c r="GN25" i="3" s="1"/>
  <c r="AN32" i="3"/>
  <c r="AN37" i="3"/>
  <c r="GN37" i="3" s="1"/>
  <c r="AN48" i="3"/>
  <c r="AN50" i="3"/>
  <c r="GN50" i="3" s="1"/>
  <c r="AN55" i="3"/>
  <c r="AN58" i="3"/>
  <c r="AN61" i="3"/>
  <c r="GN61" i="3" s="1"/>
  <c r="AN63" i="3"/>
  <c r="GN63" i="3" s="1"/>
  <c r="AN65" i="3"/>
  <c r="AN69" i="3"/>
  <c r="AN76" i="3"/>
  <c r="AN85" i="3"/>
  <c r="GN85" i="3" s="1"/>
  <c r="AN88" i="3"/>
  <c r="GN88" i="3" s="1"/>
  <c r="AN90" i="3"/>
  <c r="GN90" i="3" s="1"/>
  <c r="AN92" i="3"/>
  <c r="GN92" i="3" s="1"/>
  <c r="AN94" i="3"/>
  <c r="AN97" i="3"/>
  <c r="GN97" i="3" s="1"/>
  <c r="AN99" i="3"/>
  <c r="AN102" i="3"/>
  <c r="AN104" i="3"/>
  <c r="GN104" i="3" s="1"/>
  <c r="AN109" i="3"/>
  <c r="AN112" i="3"/>
  <c r="GN112" i="3" s="1"/>
  <c r="AN114" i="3"/>
  <c r="GN114" i="3" s="1"/>
  <c r="AN117" i="3"/>
  <c r="AN119" i="3"/>
  <c r="AN122" i="3"/>
  <c r="AN129" i="3"/>
  <c r="AN131" i="3"/>
  <c r="GN131" i="3" s="1"/>
  <c r="AN136" i="3"/>
  <c r="AN138" i="3"/>
  <c r="AN143" i="3"/>
  <c r="AN145" i="3"/>
  <c r="GN145" i="3" s="1"/>
  <c r="AN147" i="3"/>
  <c r="AN149" i="3"/>
  <c r="GN149" i="3" s="1"/>
  <c r="AN154" i="3"/>
  <c r="AN161" i="3"/>
  <c r="AN168" i="3"/>
  <c r="AN177" i="3"/>
  <c r="AN184" i="3"/>
  <c r="AN190" i="3"/>
  <c r="GN190" i="3" s="1"/>
  <c r="AN192" i="3"/>
  <c r="AN194" i="3"/>
  <c r="AN196" i="3"/>
  <c r="AN202" i="3"/>
  <c r="AN206" i="3"/>
  <c r="AN212" i="3"/>
  <c r="AN214" i="3"/>
  <c r="AN216" i="3"/>
  <c r="GN216" i="3" s="1"/>
  <c r="AN219" i="3"/>
  <c r="GN219" i="3" s="1"/>
  <c r="AN221" i="3"/>
  <c r="GN221" i="3" s="1"/>
  <c r="AN228" i="3"/>
  <c r="AN231" i="3"/>
  <c r="AN233" i="3"/>
  <c r="AN12" i="3"/>
  <c r="AN16" i="3"/>
  <c r="AO16" i="3"/>
  <c r="AO32" i="3"/>
  <c r="AO50" i="3"/>
  <c r="GO50" i="3" s="1"/>
  <c r="AO61" i="3"/>
  <c r="GO61" i="3" s="1"/>
  <c r="AO65" i="3"/>
  <c r="AO85" i="3"/>
  <c r="GO85" i="3" s="1"/>
  <c r="AO92" i="3"/>
  <c r="GO92" i="3" s="1"/>
  <c r="AO97" i="3"/>
  <c r="GO97" i="3" s="1"/>
  <c r="AO104" i="3"/>
  <c r="GO104" i="3" s="1"/>
  <c r="AO114" i="3"/>
  <c r="GO114" i="3" s="1"/>
  <c r="AO122" i="3"/>
  <c r="AO136" i="3"/>
  <c r="AO145" i="3"/>
  <c r="GO145" i="3" s="1"/>
  <c r="AO154" i="3"/>
  <c r="AO168" i="3"/>
  <c r="AO190" i="3"/>
  <c r="GO190" i="3" s="1"/>
  <c r="AO196" i="3"/>
  <c r="AO212" i="3"/>
  <c r="AO219" i="3"/>
  <c r="GO219" i="3" s="1"/>
  <c r="AN28" i="3"/>
  <c r="AN36" i="3"/>
  <c r="GN36" i="3" s="1"/>
  <c r="AN38" i="3"/>
  <c r="GN38" i="3" s="1"/>
  <c r="AN49" i="3"/>
  <c r="AN51" i="3"/>
  <c r="GN51" i="3" s="1"/>
  <c r="AN57" i="3"/>
  <c r="AN59" i="3"/>
  <c r="GN59" i="3" s="1"/>
  <c r="AN62" i="3"/>
  <c r="GN62" i="3" s="1"/>
  <c r="AN64" i="3"/>
  <c r="AN66" i="3"/>
  <c r="AN72" i="3"/>
  <c r="AN83" i="3"/>
  <c r="AN87" i="3"/>
  <c r="GN87" i="3" s="1"/>
  <c r="AN89" i="3"/>
  <c r="AN91" i="3"/>
  <c r="AN93" i="3"/>
  <c r="GN93" i="3" s="1"/>
  <c r="AN95" i="3"/>
  <c r="AN98" i="3"/>
  <c r="GN98" i="3" s="1"/>
  <c r="AN101" i="3"/>
  <c r="GN101" i="3" s="1"/>
  <c r="AN103" i="3"/>
  <c r="GN103" i="3" s="1"/>
  <c r="AN105" i="3"/>
  <c r="AN111" i="3"/>
  <c r="GN111" i="3" s="1"/>
  <c r="AN113" i="3"/>
  <c r="GN113" i="3" s="1"/>
  <c r="AN116" i="3"/>
  <c r="GN116" i="3" s="1"/>
  <c r="AN118" i="3"/>
  <c r="AN120" i="3"/>
  <c r="GN120" i="3" s="1"/>
  <c r="AN125" i="3"/>
  <c r="AN130" i="3"/>
  <c r="GN130" i="3" s="1"/>
  <c r="AN134" i="3"/>
  <c r="AN137" i="3"/>
  <c r="AN142" i="3"/>
  <c r="AN144" i="3"/>
  <c r="AN146" i="3"/>
  <c r="AN148" i="3"/>
  <c r="GN148" i="3" s="1"/>
  <c r="AN150" i="3"/>
  <c r="GN150" i="3" s="1"/>
  <c r="AN157" i="3"/>
  <c r="AN165" i="3"/>
  <c r="AN171" i="3"/>
  <c r="AN181" i="3"/>
  <c r="AN188" i="3"/>
  <c r="AN14" i="3"/>
  <c r="GN14" i="3" s="1"/>
  <c r="AN20" i="3"/>
  <c r="AO14" i="3"/>
  <c r="GO14" i="3" s="1"/>
  <c r="AO25" i="3"/>
  <c r="GO25" i="3" s="1"/>
  <c r="AO48" i="3"/>
  <c r="AO58" i="3"/>
  <c r="AO63" i="3"/>
  <c r="GO63" i="3" s="1"/>
  <c r="AO76" i="3"/>
  <c r="AO90" i="3"/>
  <c r="GO90" i="3" s="1"/>
  <c r="AO99" i="3"/>
  <c r="AO109" i="3"/>
  <c r="AO117" i="3"/>
  <c r="AO129" i="3"/>
  <c r="AO143" i="3"/>
  <c r="AO149" i="3"/>
  <c r="GO149" i="3" s="1"/>
  <c r="AO177" i="3"/>
  <c r="AO192" i="3"/>
  <c r="AO202" i="3"/>
  <c r="AO214" i="3"/>
  <c r="AO221" i="3"/>
  <c r="GO221" i="3" s="1"/>
  <c r="AO13" i="3"/>
  <c r="AO15" i="3"/>
  <c r="GO15" i="3" s="1"/>
  <c r="AO17" i="3"/>
  <c r="GO17" i="3" s="1"/>
  <c r="AO24" i="3"/>
  <c r="AO28" i="3"/>
  <c r="AO36" i="3"/>
  <c r="GO36" i="3" s="1"/>
  <c r="AO38" i="3"/>
  <c r="GO38" i="3" s="1"/>
  <c r="AO49" i="3"/>
  <c r="AO51" i="3"/>
  <c r="GO51" i="3" s="1"/>
  <c r="AO57" i="3"/>
  <c r="AO59" i="3"/>
  <c r="GO59" i="3" s="1"/>
  <c r="AO62" i="3"/>
  <c r="GO62" i="3" s="1"/>
  <c r="AO64" i="3"/>
  <c r="AO66" i="3"/>
  <c r="AO72" i="3"/>
  <c r="AO83" i="3"/>
  <c r="AO87" i="3"/>
  <c r="GO87" i="3" s="1"/>
  <c r="AO89" i="3"/>
  <c r="AO91" i="3"/>
  <c r="AO93" i="3"/>
  <c r="GO93" i="3" s="1"/>
  <c r="AO95" i="3"/>
  <c r="AO98" i="3"/>
  <c r="GO98" i="3" s="1"/>
  <c r="AO101" i="3"/>
  <c r="GO101" i="3" s="1"/>
  <c r="AO103" i="3"/>
  <c r="GO103" i="3" s="1"/>
  <c r="AO105" i="3"/>
  <c r="AO111" i="3"/>
  <c r="GO111" i="3" s="1"/>
  <c r="AO113" i="3"/>
  <c r="GO113" i="3" s="1"/>
  <c r="AO116" i="3"/>
  <c r="GO116" i="3" s="1"/>
  <c r="AO118" i="3"/>
  <c r="AO120" i="3"/>
  <c r="GO120" i="3" s="1"/>
  <c r="AO125" i="3"/>
  <c r="AO130" i="3"/>
  <c r="GO130" i="3" s="1"/>
  <c r="AO134" i="3"/>
  <c r="AO137" i="3"/>
  <c r="AO142" i="3"/>
  <c r="AO144" i="3"/>
  <c r="AO146" i="3"/>
  <c r="AO148" i="3"/>
  <c r="GO148" i="3" s="1"/>
  <c r="AO150" i="3"/>
  <c r="GO150" i="3" s="1"/>
  <c r="AO157" i="3"/>
  <c r="AO165" i="3"/>
  <c r="AO171" i="3"/>
  <c r="AN15" i="3"/>
  <c r="GN15" i="3" s="1"/>
  <c r="AN24" i="3"/>
  <c r="AN193" i="3"/>
  <c r="AN199" i="3"/>
  <c r="AN211" i="3"/>
  <c r="AN213" i="3"/>
  <c r="GN213" i="3" s="1"/>
  <c r="AN215" i="3"/>
  <c r="GN215" i="3" s="1"/>
  <c r="AN217" i="3"/>
  <c r="GN217" i="3" s="1"/>
  <c r="AN220" i="3"/>
  <c r="GN220" i="3" s="1"/>
  <c r="AN224" i="3"/>
  <c r="AN230" i="3"/>
  <c r="AN232" i="3"/>
  <c r="AN238" i="3"/>
  <c r="AO193" i="3"/>
  <c r="AO195" i="3"/>
  <c r="AO217" i="3"/>
  <c r="GO217" i="3" s="1"/>
  <c r="AO232" i="3"/>
  <c r="AO199" i="3"/>
  <c r="AO203" i="3"/>
  <c r="AO215" i="3"/>
  <c r="GO215" i="3" s="1"/>
  <c r="AO211" i="3"/>
  <c r="AO213" i="3"/>
  <c r="GO213" i="3" s="1"/>
  <c r="AO231" i="3"/>
  <c r="AO233" i="3"/>
  <c r="GU49" i="3" l="1"/>
  <c r="GV49" i="3" s="1"/>
  <c r="GU24" i="3"/>
  <c r="GV24" i="3" s="1"/>
  <c r="GU66" i="3"/>
  <c r="GV66" i="3" s="1"/>
  <c r="GU62" i="3"/>
  <c r="GV62" i="3" s="1"/>
  <c r="GU57" i="3"/>
  <c r="GV57" i="3" s="1"/>
  <c r="GU13" i="3"/>
  <c r="GV13" i="3" s="1"/>
  <c r="GU238" i="3"/>
  <c r="GV238" i="3" s="1"/>
  <c r="GU232" i="3"/>
  <c r="GV232" i="3" s="1"/>
  <c r="GU230" i="3"/>
  <c r="GV230" i="3" s="1"/>
  <c r="GU224" i="3"/>
  <c r="GV224" i="3" s="1"/>
  <c r="GU220" i="3"/>
  <c r="GV220" i="3" s="1"/>
  <c r="GU217" i="3"/>
  <c r="GV217" i="3" s="1"/>
  <c r="GU215" i="3"/>
  <c r="GV215" i="3" s="1"/>
  <c r="GU213" i="3"/>
  <c r="GV213" i="3" s="1"/>
  <c r="GU211" i="3"/>
  <c r="GV211" i="3" s="1"/>
  <c r="GU203" i="3"/>
  <c r="GV203" i="3" s="1"/>
  <c r="GU199" i="3"/>
  <c r="GV199" i="3" s="1"/>
  <c r="GU195" i="3"/>
  <c r="GV195" i="3" s="1"/>
  <c r="GU193" i="3"/>
  <c r="GV193" i="3" s="1"/>
  <c r="GU191" i="3"/>
  <c r="GV191" i="3" s="1"/>
  <c r="GU188" i="3"/>
  <c r="GV188" i="3" s="1"/>
  <c r="GU181" i="3"/>
  <c r="GV181" i="3" s="1"/>
  <c r="GU171" i="3"/>
  <c r="GV171" i="3" s="1"/>
  <c r="GU165" i="3"/>
  <c r="GV165" i="3" s="1"/>
  <c r="GU157" i="3"/>
  <c r="GV157" i="3" s="1"/>
  <c r="GU150" i="3"/>
  <c r="GV150" i="3" s="1"/>
  <c r="GU148" i="3"/>
  <c r="GV148" i="3" s="1"/>
  <c r="GU146" i="3"/>
  <c r="GV146" i="3" s="1"/>
  <c r="GU144" i="3"/>
  <c r="GV144" i="3" s="1"/>
  <c r="GU142" i="3"/>
  <c r="GV142" i="3" s="1"/>
  <c r="GU137" i="3"/>
  <c r="GV137" i="3" s="1"/>
  <c r="GU134" i="3"/>
  <c r="GV134" i="3" s="1"/>
  <c r="GU130" i="3"/>
  <c r="GV130" i="3" s="1"/>
  <c r="GU125" i="3"/>
  <c r="GV125" i="3" s="1"/>
  <c r="GU120" i="3"/>
  <c r="GV120" i="3" s="1"/>
  <c r="GU118" i="3"/>
  <c r="GV118" i="3" s="1"/>
  <c r="GU116" i="3"/>
  <c r="GV116" i="3" s="1"/>
  <c r="GU113" i="3"/>
  <c r="GV113" i="3" s="1"/>
  <c r="GU111" i="3"/>
  <c r="GV111" i="3" s="1"/>
  <c r="GU105" i="3"/>
  <c r="GV105" i="3" s="1"/>
  <c r="GU103" i="3"/>
  <c r="GV103" i="3" s="1"/>
  <c r="GU101" i="3"/>
  <c r="GV101" i="3" s="1"/>
  <c r="GU98" i="3"/>
  <c r="GV98" i="3" s="1"/>
  <c r="GU95" i="3"/>
  <c r="GV95" i="3" s="1"/>
  <c r="GU93" i="3"/>
  <c r="GV93" i="3" s="1"/>
  <c r="GU91" i="3"/>
  <c r="GV91" i="3" s="1"/>
  <c r="GU89" i="3"/>
  <c r="GV89" i="3" s="1"/>
  <c r="GU87" i="3"/>
  <c r="GV87" i="3" s="1"/>
  <c r="GU36" i="3"/>
  <c r="GV36" i="3" s="1"/>
  <c r="GU38" i="3"/>
  <c r="GV38" i="3" s="1"/>
  <c r="GU72" i="3"/>
  <c r="GV72" i="3" s="1"/>
  <c r="GU64" i="3"/>
  <c r="GV64" i="3" s="1"/>
  <c r="GU59" i="3"/>
  <c r="GV59" i="3" s="1"/>
  <c r="GU51" i="3"/>
  <c r="GV51" i="3" s="1"/>
  <c r="GU28" i="3"/>
  <c r="GV28" i="3" s="1"/>
  <c r="GU15" i="3"/>
  <c r="GV15" i="3" s="1"/>
  <c r="GU83" i="3"/>
  <c r="GV83" i="3" s="1"/>
  <c r="GU76" i="3"/>
  <c r="GV76" i="3" s="1"/>
  <c r="GU65" i="3"/>
  <c r="GV65" i="3" s="1"/>
  <c r="GU61" i="3"/>
  <c r="GV61" i="3" s="1"/>
  <c r="GU55" i="3"/>
  <c r="GV55" i="3" s="1"/>
  <c r="GU233" i="3"/>
  <c r="GV233" i="3" s="1"/>
  <c r="GU231" i="3"/>
  <c r="GV231" i="3" s="1"/>
  <c r="GU228" i="3"/>
  <c r="GV228" i="3" s="1"/>
  <c r="GU221" i="3"/>
  <c r="GV221" i="3" s="1"/>
  <c r="GU219" i="3"/>
  <c r="GV219" i="3" s="1"/>
  <c r="GU216" i="3"/>
  <c r="GV216" i="3" s="1"/>
  <c r="GU214" i="3"/>
  <c r="GV214" i="3" s="1"/>
  <c r="GU212" i="3"/>
  <c r="GV212" i="3" s="1"/>
  <c r="GU206" i="3"/>
  <c r="GV206" i="3" s="1"/>
  <c r="GU202" i="3"/>
  <c r="GV202" i="3" s="1"/>
  <c r="GU196" i="3"/>
  <c r="GV196" i="3" s="1"/>
  <c r="GU194" i="3"/>
  <c r="GV194" i="3" s="1"/>
  <c r="GU192" i="3"/>
  <c r="GV192" i="3" s="1"/>
  <c r="GU190" i="3"/>
  <c r="GV190" i="3" s="1"/>
  <c r="GU184" i="3"/>
  <c r="GV184" i="3" s="1"/>
  <c r="GU177" i="3"/>
  <c r="GV177" i="3" s="1"/>
  <c r="GU168" i="3"/>
  <c r="GV168" i="3" s="1"/>
  <c r="GU161" i="3"/>
  <c r="GV161" i="3" s="1"/>
  <c r="GU154" i="3"/>
  <c r="GV154" i="3" s="1"/>
  <c r="GU149" i="3"/>
  <c r="GV149" i="3" s="1"/>
  <c r="GU147" i="3"/>
  <c r="GV147" i="3" s="1"/>
  <c r="GU145" i="3"/>
  <c r="GV145" i="3" s="1"/>
  <c r="GU143" i="3"/>
  <c r="GV143" i="3" s="1"/>
  <c r="GU138" i="3"/>
  <c r="GV138" i="3" s="1"/>
  <c r="GU136" i="3"/>
  <c r="GV136" i="3" s="1"/>
  <c r="GU131" i="3"/>
  <c r="GV131" i="3" s="1"/>
  <c r="GU129" i="3"/>
  <c r="GV129" i="3" s="1"/>
  <c r="GU122" i="3"/>
  <c r="GV122" i="3" s="1"/>
  <c r="GU119" i="3"/>
  <c r="GV119" i="3" s="1"/>
  <c r="GU117" i="3"/>
  <c r="GV117" i="3" s="1"/>
  <c r="GU114" i="3"/>
  <c r="GV114" i="3" s="1"/>
  <c r="GU112" i="3"/>
  <c r="GV112" i="3" s="1"/>
  <c r="GU109" i="3"/>
  <c r="GV109" i="3" s="1"/>
  <c r="GU104" i="3"/>
  <c r="GV104" i="3" s="1"/>
  <c r="GU102" i="3"/>
  <c r="GV102" i="3" s="1"/>
  <c r="GU99" i="3"/>
  <c r="GV99" i="3" s="1"/>
  <c r="GU97" i="3"/>
  <c r="GV97" i="3" s="1"/>
  <c r="GU94" i="3"/>
  <c r="GV94" i="3" s="1"/>
  <c r="GU92" i="3"/>
  <c r="GV92" i="3" s="1"/>
  <c r="GU90" i="3"/>
  <c r="GV90" i="3" s="1"/>
  <c r="GU88" i="3"/>
  <c r="GV88" i="3" s="1"/>
  <c r="GU85" i="3"/>
  <c r="GV85" i="3" s="1"/>
  <c r="GU48" i="3"/>
  <c r="GV48" i="3" s="1"/>
  <c r="GU32" i="3"/>
  <c r="GV32" i="3" s="1"/>
  <c r="GU20" i="3"/>
  <c r="GV20" i="3" s="1"/>
  <c r="GU12" i="3"/>
  <c r="GV12" i="3" s="1"/>
  <c r="P84" i="6" l="1"/>
  <c r="Q84" i="6"/>
  <c r="FT251" i="3" l="1"/>
  <c r="FI237" i="3"/>
  <c r="FH237" i="3"/>
  <c r="FI227" i="3"/>
  <c r="FH227" i="3"/>
  <c r="FI223" i="3"/>
  <c r="FH223" i="3"/>
  <c r="FI210" i="3"/>
  <c r="FH210" i="3"/>
  <c r="FI205" i="3"/>
  <c r="FH205" i="3"/>
  <c r="FI201" i="3"/>
  <c r="FH201" i="3"/>
  <c r="FI198" i="3"/>
  <c r="FH198" i="3"/>
  <c r="FI187" i="3"/>
  <c r="FH187" i="3"/>
  <c r="FI183" i="3"/>
  <c r="FH183" i="3"/>
  <c r="FI180" i="3"/>
  <c r="FH180" i="3"/>
  <c r="FI176" i="3"/>
  <c r="FH176" i="3"/>
  <c r="FI173" i="3"/>
  <c r="FH173" i="3"/>
  <c r="FI170" i="3"/>
  <c r="FH170" i="3"/>
  <c r="FI167" i="3"/>
  <c r="FH167" i="3"/>
  <c r="FI164" i="3"/>
  <c r="FH164" i="3"/>
  <c r="FI160" i="3"/>
  <c r="FH160" i="3"/>
  <c r="FI156" i="3"/>
  <c r="FH156" i="3"/>
  <c r="FI153" i="3"/>
  <c r="FH153" i="3"/>
  <c r="FI141" i="3"/>
  <c r="FH141" i="3"/>
  <c r="FI133" i="3"/>
  <c r="FH133" i="3"/>
  <c r="FI128" i="3"/>
  <c r="FH128" i="3"/>
  <c r="FH124" i="3"/>
  <c r="FH82" i="3"/>
  <c r="FI78" i="3"/>
  <c r="FH78" i="3"/>
  <c r="FI75" i="3"/>
  <c r="FH75" i="3"/>
  <c r="FI71" i="3"/>
  <c r="FH71" i="3"/>
  <c r="FI68" i="3"/>
  <c r="FH68" i="3"/>
  <c r="FI54" i="3"/>
  <c r="FH54" i="3"/>
  <c r="FI47" i="3"/>
  <c r="FH47" i="3"/>
  <c r="FI43" i="3"/>
  <c r="FH43" i="3"/>
  <c r="FI35" i="3"/>
  <c r="FH35" i="3"/>
  <c r="FI31" i="3"/>
  <c r="FH31" i="3"/>
  <c r="FI27" i="3"/>
  <c r="FH27" i="3"/>
  <c r="FI23" i="3"/>
  <c r="FH23" i="3"/>
  <c r="FI19" i="3"/>
  <c r="FH19" i="3"/>
  <c r="FI10" i="3"/>
  <c r="FH10" i="3"/>
  <c r="EW237" i="3"/>
  <c r="EV237" i="3"/>
  <c r="EW227" i="3"/>
  <c r="EV227" i="3"/>
  <c r="EW223" i="3"/>
  <c r="EV223" i="3"/>
  <c r="EW210" i="3"/>
  <c r="EV210" i="3"/>
  <c r="EW205" i="3"/>
  <c r="EV205" i="3"/>
  <c r="EV201" i="3"/>
  <c r="EW198" i="3"/>
  <c r="EV198" i="3"/>
  <c r="EW187" i="3"/>
  <c r="EV187" i="3"/>
  <c r="EW183" i="3"/>
  <c r="EV183" i="3"/>
  <c r="EW180" i="3"/>
  <c r="EV180" i="3"/>
  <c r="EW176" i="3"/>
  <c r="EV176" i="3"/>
  <c r="EW173" i="3"/>
  <c r="EV173" i="3"/>
  <c r="EW170" i="3"/>
  <c r="EV170" i="3"/>
  <c r="EW167" i="3"/>
  <c r="EV167" i="3"/>
  <c r="EW164" i="3"/>
  <c r="EV164" i="3"/>
  <c r="EW160" i="3"/>
  <c r="EV160" i="3"/>
  <c r="EW156" i="3"/>
  <c r="EV156" i="3"/>
  <c r="EW153" i="3"/>
  <c r="EV153" i="3"/>
  <c r="EW141" i="3"/>
  <c r="EV141" i="3"/>
  <c r="EW133" i="3"/>
  <c r="EV133" i="3"/>
  <c r="EW128" i="3"/>
  <c r="EV128" i="3"/>
  <c r="EW124" i="3"/>
  <c r="EV124" i="3"/>
  <c r="EW82" i="3"/>
  <c r="EV82" i="3"/>
  <c r="EW78" i="3"/>
  <c r="EV78" i="3"/>
  <c r="EW75" i="3"/>
  <c r="EV75" i="3"/>
  <c r="EW71" i="3"/>
  <c r="EV71" i="3"/>
  <c r="EW68" i="3"/>
  <c r="EV68" i="3"/>
  <c r="EW54" i="3"/>
  <c r="EV54" i="3"/>
  <c r="EW47" i="3"/>
  <c r="EV47" i="3"/>
  <c r="EW43" i="3"/>
  <c r="EV43" i="3"/>
  <c r="EW35" i="3"/>
  <c r="EV35" i="3"/>
  <c r="EW31" i="3"/>
  <c r="EV31" i="3"/>
  <c r="EW27" i="3"/>
  <c r="EV27" i="3"/>
  <c r="EW23" i="3"/>
  <c r="EV23" i="3"/>
  <c r="EW19" i="3"/>
  <c r="EV19" i="3"/>
  <c r="EW10" i="3"/>
  <c r="EV10" i="3"/>
  <c r="EJ237" i="3"/>
  <c r="EJ227" i="3"/>
  <c r="EJ223" i="3"/>
  <c r="EJ210" i="3"/>
  <c r="EJ205" i="3"/>
  <c r="EJ201" i="3"/>
  <c r="EJ198" i="3"/>
  <c r="EJ187" i="3"/>
  <c r="EJ183" i="3"/>
  <c r="EJ180" i="3"/>
  <c r="EJ176" i="3"/>
  <c r="EJ173" i="3"/>
  <c r="EJ170" i="3"/>
  <c r="EJ167" i="3"/>
  <c r="EJ164" i="3"/>
  <c r="EJ160" i="3"/>
  <c r="EJ156" i="3"/>
  <c r="EJ153" i="3"/>
  <c r="EJ141" i="3"/>
  <c r="EJ133" i="3"/>
  <c r="EJ128" i="3"/>
  <c r="EJ124" i="3"/>
  <c r="EJ82" i="3"/>
  <c r="EJ78" i="3"/>
  <c r="EJ75" i="3"/>
  <c r="EJ71" i="3"/>
  <c r="EJ68" i="3"/>
  <c r="EJ54" i="3"/>
  <c r="EJ47" i="3"/>
  <c r="EJ43" i="3"/>
  <c r="EJ35" i="3"/>
  <c r="EJ31" i="3"/>
  <c r="EJ27" i="3"/>
  <c r="EJ23" i="3"/>
  <c r="EJ19" i="3"/>
  <c r="EJ10" i="3"/>
  <c r="DX237" i="3"/>
  <c r="DX227" i="3"/>
  <c r="DX223" i="3"/>
  <c r="DX210" i="3"/>
  <c r="DX205" i="3"/>
  <c r="DX201" i="3"/>
  <c r="DX198" i="3"/>
  <c r="DX187" i="3"/>
  <c r="DX183" i="3"/>
  <c r="DX180" i="3"/>
  <c r="DX176" i="3"/>
  <c r="DX173" i="3"/>
  <c r="DX170" i="3"/>
  <c r="DX167" i="3"/>
  <c r="DX164" i="3"/>
  <c r="DX160" i="3"/>
  <c r="DX156" i="3"/>
  <c r="DX153" i="3"/>
  <c r="DX141" i="3"/>
  <c r="DX133" i="3"/>
  <c r="DX128" i="3"/>
  <c r="DX124" i="3"/>
  <c r="DX82" i="3"/>
  <c r="DX78" i="3"/>
  <c r="DX75" i="3"/>
  <c r="DX71" i="3"/>
  <c r="DX68" i="3"/>
  <c r="DX54" i="3"/>
  <c r="DX47" i="3"/>
  <c r="DX43" i="3"/>
  <c r="DX35" i="3"/>
  <c r="DX31" i="3"/>
  <c r="DX27" i="3"/>
  <c r="DX23" i="3"/>
  <c r="DX19" i="3"/>
  <c r="DX10" i="3"/>
  <c r="DA237" i="3"/>
  <c r="CZ237" i="3"/>
  <c r="CZ227" i="3"/>
  <c r="DA223" i="3"/>
  <c r="CZ223" i="3"/>
  <c r="DA210" i="3"/>
  <c r="CZ210" i="3"/>
  <c r="DA205" i="3"/>
  <c r="CZ205" i="3"/>
  <c r="DA201" i="3"/>
  <c r="CZ201" i="3"/>
  <c r="DA198" i="3"/>
  <c r="CZ198" i="3"/>
  <c r="DA187" i="3"/>
  <c r="CZ187" i="3"/>
  <c r="DA183" i="3"/>
  <c r="CZ183" i="3"/>
  <c r="DA180" i="3"/>
  <c r="CZ180" i="3"/>
  <c r="DA176" i="3"/>
  <c r="CZ176" i="3"/>
  <c r="DA173" i="3"/>
  <c r="CZ173" i="3"/>
  <c r="DA170" i="3"/>
  <c r="CZ170" i="3"/>
  <c r="DA167" i="3"/>
  <c r="CZ167" i="3"/>
  <c r="DA164" i="3"/>
  <c r="CZ164" i="3"/>
  <c r="DA160" i="3"/>
  <c r="CZ160" i="3"/>
  <c r="DA156" i="3"/>
  <c r="CZ156" i="3"/>
  <c r="DA153" i="3"/>
  <c r="CZ153" i="3"/>
  <c r="DA141" i="3"/>
  <c r="CZ141" i="3"/>
  <c r="CZ133" i="3"/>
  <c r="CZ128" i="3"/>
  <c r="DA124" i="3"/>
  <c r="CZ124" i="3"/>
  <c r="DA82" i="3"/>
  <c r="CZ82" i="3"/>
  <c r="DA78" i="3"/>
  <c r="CZ78" i="3"/>
  <c r="DA75" i="3"/>
  <c r="CZ75" i="3"/>
  <c r="DA71" i="3"/>
  <c r="CZ71" i="3"/>
  <c r="DA68" i="3"/>
  <c r="CZ68" i="3"/>
  <c r="DA54" i="3"/>
  <c r="CZ54" i="3"/>
  <c r="DA47" i="3"/>
  <c r="CZ47" i="3"/>
  <c r="DA43" i="3"/>
  <c r="CZ43" i="3"/>
  <c r="DA35" i="3"/>
  <c r="CZ35" i="3"/>
  <c r="DA31" i="3"/>
  <c r="CZ31" i="3"/>
  <c r="DA27" i="3"/>
  <c r="CZ27" i="3"/>
  <c r="DA23" i="3"/>
  <c r="CZ23" i="3"/>
  <c r="DA19" i="3"/>
  <c r="CZ19" i="3"/>
  <c r="DA10" i="3"/>
  <c r="CZ10" i="3"/>
  <c r="BQ237" i="3"/>
  <c r="BP237" i="3"/>
  <c r="BQ227" i="3"/>
  <c r="BP227" i="3"/>
  <c r="BQ223" i="3"/>
  <c r="BP223" i="3"/>
  <c r="BQ210" i="3"/>
  <c r="BP210" i="3"/>
  <c r="BQ205" i="3"/>
  <c r="BP205" i="3"/>
  <c r="BQ201" i="3"/>
  <c r="BP201" i="3"/>
  <c r="BQ198" i="3"/>
  <c r="BP198" i="3"/>
  <c r="BP187" i="3"/>
  <c r="BP183" i="3"/>
  <c r="BP180" i="3"/>
  <c r="BP176" i="3"/>
  <c r="BP170" i="3"/>
  <c r="BP167" i="3"/>
  <c r="BP164" i="3"/>
  <c r="BQ160" i="3"/>
  <c r="BP160" i="3"/>
  <c r="BQ156" i="3"/>
  <c r="BP156" i="3"/>
  <c r="BQ153" i="3"/>
  <c r="BP153" i="3"/>
  <c r="BQ141" i="3"/>
  <c r="BP141" i="3"/>
  <c r="BQ133" i="3"/>
  <c r="BP133" i="3"/>
  <c r="BQ128" i="3"/>
  <c r="BP128" i="3"/>
  <c r="BQ124" i="3"/>
  <c r="BP124" i="3"/>
  <c r="BQ82" i="3"/>
  <c r="BP82" i="3"/>
  <c r="BQ78" i="3"/>
  <c r="BP78" i="3"/>
  <c r="BQ75" i="3"/>
  <c r="BP75" i="3"/>
  <c r="BQ71" i="3"/>
  <c r="BP71" i="3"/>
  <c r="BQ68" i="3"/>
  <c r="BP68" i="3"/>
  <c r="BQ54" i="3"/>
  <c r="BP54" i="3"/>
  <c r="BQ47" i="3"/>
  <c r="BP47" i="3"/>
  <c r="BQ43" i="3"/>
  <c r="BP43" i="3"/>
  <c r="BQ35" i="3"/>
  <c r="BP35" i="3"/>
  <c r="BQ31" i="3"/>
  <c r="BP31" i="3"/>
  <c r="BQ27" i="3"/>
  <c r="BP27" i="3"/>
  <c r="BQ23" i="3"/>
  <c r="BP23" i="3"/>
  <c r="BQ19" i="3"/>
  <c r="BP19" i="3"/>
  <c r="BQ10" i="3"/>
  <c r="BP10" i="3"/>
  <c r="BD237" i="3"/>
  <c r="BD227" i="3"/>
  <c r="BD223" i="3"/>
  <c r="BD210" i="3"/>
  <c r="BD205" i="3"/>
  <c r="BD201" i="3"/>
  <c r="BD198" i="3"/>
  <c r="BD187" i="3"/>
  <c r="BD183" i="3"/>
  <c r="BD180" i="3"/>
  <c r="BD176" i="3"/>
  <c r="BD173" i="3"/>
  <c r="BD170" i="3"/>
  <c r="BD167" i="3"/>
  <c r="BD164" i="3"/>
  <c r="BD160" i="3"/>
  <c r="BD156" i="3"/>
  <c r="BD153" i="3"/>
  <c r="BD141" i="3"/>
  <c r="BD133" i="3"/>
  <c r="BD128" i="3"/>
  <c r="BD124" i="3"/>
  <c r="BD82" i="3"/>
  <c r="BD78" i="3"/>
  <c r="BD75" i="3"/>
  <c r="BD71" i="3"/>
  <c r="BD68" i="3"/>
  <c r="BD54" i="3"/>
  <c r="BD47" i="3"/>
  <c r="BD43" i="3"/>
  <c r="BD35" i="3"/>
  <c r="BD31" i="3"/>
  <c r="BD27" i="3"/>
  <c r="BD23" i="3"/>
  <c r="BD19" i="3"/>
  <c r="BD10" i="3"/>
  <c r="BD251" i="3"/>
  <c r="AI44" i="1" l="1"/>
  <c r="AE44" i="1"/>
  <c r="AC44" i="1"/>
  <c r="AA44" i="1"/>
  <c r="Y44" i="1"/>
  <c r="W44" i="1"/>
  <c r="U24" i="1"/>
  <c r="U44" i="1" s="1"/>
  <c r="S32" i="1"/>
  <c r="O44" i="1"/>
  <c r="AR251" i="3" s="1"/>
  <c r="M44" i="1"/>
  <c r="K37" i="1"/>
  <c r="K44" i="1" s="1"/>
  <c r="I44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AI55" i="1" l="1"/>
  <c r="AI52" i="1"/>
  <c r="AE55" i="1"/>
  <c r="AE52" i="1"/>
  <c r="S44" i="1"/>
  <c r="BP173" i="3"/>
  <c r="CB251" i="3"/>
  <c r="DX251" i="3"/>
  <c r="CN251" i="3"/>
  <c r="EJ251" i="3"/>
  <c r="CZ251" i="3"/>
  <c r="FH251" i="3"/>
  <c r="J44" i="1"/>
  <c r="GU173" i="3"/>
  <c r="GV173" i="3" s="1"/>
  <c r="GV18" i="3"/>
  <c r="GV21" i="3"/>
  <c r="GV22" i="3"/>
  <c r="GV26" i="3"/>
  <c r="GV29" i="3"/>
  <c r="GV30" i="3"/>
  <c r="GV33" i="3"/>
  <c r="GV34" i="3"/>
  <c r="GV39" i="3"/>
  <c r="GV40" i="3"/>
  <c r="GV41" i="3"/>
  <c r="GV42" i="3"/>
  <c r="GV44" i="3"/>
  <c r="GV45" i="3"/>
  <c r="GV52" i="3"/>
  <c r="GV53" i="3"/>
  <c r="GV67" i="3"/>
  <c r="GV70" i="3"/>
  <c r="GV73" i="3"/>
  <c r="GV74" i="3"/>
  <c r="GV77" i="3"/>
  <c r="GV79" i="3"/>
  <c r="GV80" i="3"/>
  <c r="GV81" i="3"/>
  <c r="GV123" i="3"/>
  <c r="GV126" i="3"/>
  <c r="GV127" i="3"/>
  <c r="GV132" i="3"/>
  <c r="GV139" i="3"/>
  <c r="GV140" i="3"/>
  <c r="GV151" i="3"/>
  <c r="GV152" i="3"/>
  <c r="GV155" i="3"/>
  <c r="GV158" i="3"/>
  <c r="GV159" i="3"/>
  <c r="GV162" i="3"/>
  <c r="GV163" i="3"/>
  <c r="GV166" i="3"/>
  <c r="GV169" i="3"/>
  <c r="GV172" i="3"/>
  <c r="GV174" i="3"/>
  <c r="GV175" i="3"/>
  <c r="GV178" i="3"/>
  <c r="GV179" i="3"/>
  <c r="GV182" i="3"/>
  <c r="GV185" i="3"/>
  <c r="GV186" i="3"/>
  <c r="GV197" i="3"/>
  <c r="GV200" i="3"/>
  <c r="GV204" i="3"/>
  <c r="GV207" i="3"/>
  <c r="GV208" i="3"/>
  <c r="GV209" i="3"/>
  <c r="GV222" i="3"/>
  <c r="GV225" i="3"/>
  <c r="GV226" i="3"/>
  <c r="GJ158" i="3"/>
  <c r="GK158" i="3"/>
  <c r="GL158" i="3"/>
  <c r="GM158" i="3"/>
  <c r="GN158" i="3"/>
  <c r="GO158" i="3"/>
  <c r="GJ39" i="3"/>
  <c r="GK39" i="3"/>
  <c r="GL39" i="3"/>
  <c r="GM39" i="3"/>
  <c r="GN39" i="3"/>
  <c r="GO39" i="3"/>
  <c r="GN251" i="3"/>
  <c r="GO251" i="3"/>
  <c r="FM251" i="3"/>
  <c r="FL251" i="3"/>
  <c r="FD119" i="3"/>
  <c r="GN119" i="3" s="1"/>
  <c r="FE119" i="3"/>
  <c r="GO119" i="3" s="1"/>
  <c r="FF119" i="3"/>
  <c r="FG119" i="3"/>
  <c r="FD122" i="3"/>
  <c r="GN122" i="3" s="1"/>
  <c r="FE122" i="3"/>
  <c r="GO122" i="3" s="1"/>
  <c r="FF122" i="3"/>
  <c r="FG122" i="3"/>
  <c r="FD57" i="3"/>
  <c r="GN57" i="3" s="1"/>
  <c r="FE57" i="3"/>
  <c r="GO57" i="3" s="1"/>
  <c r="FF57" i="3"/>
  <c r="FG57" i="3"/>
  <c r="BP251" i="3" l="1"/>
  <c r="M153" i="2"/>
  <c r="T237" i="3" l="1"/>
  <c r="T227" i="3"/>
  <c r="T223" i="3"/>
  <c r="T210" i="3"/>
  <c r="T205" i="3"/>
  <c r="T201" i="3"/>
  <c r="T198" i="3"/>
  <c r="T187" i="3"/>
  <c r="T183" i="3"/>
  <c r="T180" i="3"/>
  <c r="T176" i="3"/>
  <c r="T173" i="3"/>
  <c r="T170" i="3"/>
  <c r="T167" i="3"/>
  <c r="T164" i="3"/>
  <c r="T160" i="3"/>
  <c r="T156" i="3"/>
  <c r="T153" i="3"/>
  <c r="T141" i="3"/>
  <c r="T133" i="3"/>
  <c r="T128" i="3"/>
  <c r="T124" i="3"/>
  <c r="T82" i="3"/>
  <c r="T78" i="3"/>
  <c r="T75" i="3"/>
  <c r="T71" i="3"/>
  <c r="T68" i="3"/>
  <c r="T54" i="3"/>
  <c r="T47" i="3"/>
  <c r="T43" i="3"/>
  <c r="T35" i="3"/>
  <c r="T31" i="3"/>
  <c r="T27" i="3"/>
  <c r="T23" i="3"/>
  <c r="T19" i="3"/>
  <c r="T10" i="3"/>
  <c r="H237" i="3"/>
  <c r="H227" i="3"/>
  <c r="H223" i="3"/>
  <c r="H210" i="3"/>
  <c r="H205" i="3"/>
  <c r="H201" i="3"/>
  <c r="H198" i="3"/>
  <c r="H187" i="3"/>
  <c r="H183" i="3"/>
  <c r="H180" i="3"/>
  <c r="H176" i="3"/>
  <c r="H173" i="3"/>
  <c r="H170" i="3"/>
  <c r="H167" i="3"/>
  <c r="H164" i="3"/>
  <c r="H160" i="3"/>
  <c r="H156" i="3"/>
  <c r="H153" i="3"/>
  <c r="H141" i="3"/>
  <c r="H133" i="3"/>
  <c r="H128" i="3"/>
  <c r="H124" i="3"/>
  <c r="H82" i="3"/>
  <c r="H78" i="3"/>
  <c r="H75" i="3"/>
  <c r="H71" i="3"/>
  <c r="H68" i="3"/>
  <c r="H54" i="3"/>
  <c r="H47" i="3"/>
  <c r="H43" i="3"/>
  <c r="H35" i="3"/>
  <c r="H31" i="3"/>
  <c r="H27" i="3"/>
  <c r="H23" i="3"/>
  <c r="H19" i="3"/>
  <c r="H10" i="3"/>
  <c r="GI250" i="3" l="1"/>
  <c r="GS250" i="3" s="1"/>
  <c r="GH250" i="3"/>
  <c r="GR250" i="3" s="1"/>
  <c r="AU147" i="2" l="1"/>
  <c r="AS147" i="2"/>
  <c r="AS150" i="2" s="1"/>
  <c r="AS146" i="2"/>
  <c r="AS149" i="2" s="1"/>
  <c r="Y147" i="2"/>
  <c r="Y150" i="2" s="1"/>
  <c r="Y146" i="2"/>
  <c r="Y149" i="2" s="1"/>
  <c r="U147" i="2"/>
  <c r="U150" i="2" s="1"/>
  <c r="U146" i="2"/>
  <c r="U149" i="2" s="1"/>
  <c r="O147" i="2"/>
  <c r="O146" i="2"/>
  <c r="M147" i="2"/>
  <c r="M150" i="2" s="1"/>
  <c r="M146" i="2"/>
  <c r="M149" i="2" s="1"/>
  <c r="GA35" i="3"/>
  <c r="FZ35" i="3"/>
  <c r="FY35" i="3"/>
  <c r="FX35" i="3"/>
  <c r="FO35" i="3"/>
  <c r="FN35" i="3"/>
  <c r="FM35" i="3"/>
  <c r="FL35" i="3"/>
  <c r="FC35" i="3"/>
  <c r="FB35" i="3"/>
  <c r="FA35" i="3"/>
  <c r="EZ35" i="3"/>
  <c r="EQ35" i="3"/>
  <c r="EP35" i="3"/>
  <c r="EE35" i="3"/>
  <c r="ED35" i="3"/>
  <c r="DS35" i="3"/>
  <c r="DR35" i="3"/>
  <c r="DG35" i="3"/>
  <c r="DF35" i="3"/>
  <c r="CU35" i="3"/>
  <c r="CT35" i="3"/>
  <c r="CI35" i="3"/>
  <c r="CH35" i="3"/>
  <c r="BW35" i="3"/>
  <c r="BV35" i="3"/>
  <c r="BK35" i="3"/>
  <c r="BJ35" i="3"/>
  <c r="AY35" i="3"/>
  <c r="AX35" i="3"/>
  <c r="AM35" i="3"/>
  <c r="AL35" i="3"/>
  <c r="AA35" i="3"/>
  <c r="Z35" i="3"/>
  <c r="EN35" i="3" l="1"/>
  <c r="EB35" i="3"/>
  <c r="CS35" i="3"/>
  <c r="CR35" i="3"/>
  <c r="CF35" i="3"/>
  <c r="BI35" i="3"/>
  <c r="BH35" i="3"/>
  <c r="Y35" i="3"/>
  <c r="X35" i="3"/>
  <c r="AK35" i="3" l="1"/>
  <c r="AW35" i="3"/>
  <c r="AY146" i="2"/>
  <c r="AY147" i="2"/>
  <c r="AW146" i="2"/>
  <c r="AW149" i="2" s="1"/>
  <c r="AW147" i="2"/>
  <c r="AW150" i="2" s="1"/>
  <c r="AJ35" i="3"/>
  <c r="AV35" i="3"/>
  <c r="BT35" i="3"/>
  <c r="DD35" i="3"/>
  <c r="DP35" i="3"/>
  <c r="BU35" i="3"/>
  <c r="CG35" i="3"/>
  <c r="DE35" i="3"/>
  <c r="DQ35" i="3"/>
  <c r="EC35" i="3"/>
  <c r="EO35" i="3"/>
  <c r="M35" i="3"/>
  <c r="AX144" i="2"/>
  <c r="L35" i="3"/>
  <c r="AY144" i="2"/>
  <c r="L56" i="6" l="1"/>
  <c r="M56" i="6"/>
  <c r="N56" i="6"/>
  <c r="O56" i="6"/>
  <c r="GI233" i="3" l="1"/>
  <c r="GH233" i="3"/>
  <c r="GG233" i="3"/>
  <c r="GF233" i="3"/>
  <c r="GI232" i="3"/>
  <c r="GH232" i="3"/>
  <c r="GG232" i="3"/>
  <c r="GF232" i="3"/>
  <c r="GI231" i="3"/>
  <c r="GH231" i="3"/>
  <c r="GG231" i="3"/>
  <c r="GF231" i="3"/>
  <c r="GI230" i="3"/>
  <c r="GH230" i="3"/>
  <c r="GG230" i="3"/>
  <c r="GF230" i="3"/>
  <c r="GI228" i="3"/>
  <c r="GH228" i="3"/>
  <c r="GG228" i="3"/>
  <c r="GF228" i="3"/>
  <c r="GM225" i="3"/>
  <c r="GL225" i="3"/>
  <c r="GK225" i="3"/>
  <c r="GJ225" i="3"/>
  <c r="GI225" i="3"/>
  <c r="GH225" i="3"/>
  <c r="GG225" i="3"/>
  <c r="GF225" i="3"/>
  <c r="GI224" i="3"/>
  <c r="GH224" i="3"/>
  <c r="GG224" i="3"/>
  <c r="GF224" i="3"/>
  <c r="GM222" i="3"/>
  <c r="GL222" i="3"/>
  <c r="GK222" i="3"/>
  <c r="GJ222" i="3"/>
  <c r="GI222" i="3"/>
  <c r="GH222" i="3"/>
  <c r="GG222" i="3"/>
  <c r="GF222" i="3"/>
  <c r="GI214" i="3"/>
  <c r="GH214" i="3"/>
  <c r="GG214" i="3"/>
  <c r="GF214" i="3"/>
  <c r="GI212" i="3"/>
  <c r="GH212" i="3"/>
  <c r="GG212" i="3"/>
  <c r="GF212" i="3"/>
  <c r="GI211" i="3"/>
  <c r="GH211" i="3"/>
  <c r="GG211" i="3"/>
  <c r="GF211" i="3"/>
  <c r="GM208" i="3"/>
  <c r="GL208" i="3"/>
  <c r="GK208" i="3"/>
  <c r="GJ208" i="3"/>
  <c r="GI208" i="3"/>
  <c r="GH208" i="3"/>
  <c r="GG208" i="3"/>
  <c r="GF208" i="3"/>
  <c r="GI206" i="3"/>
  <c r="GH206" i="3"/>
  <c r="GG206" i="3"/>
  <c r="GF206" i="3"/>
  <c r="GM204" i="3"/>
  <c r="GL204" i="3"/>
  <c r="GK204" i="3"/>
  <c r="GJ204" i="3"/>
  <c r="GI204" i="3"/>
  <c r="GH204" i="3"/>
  <c r="GG204" i="3"/>
  <c r="GF204" i="3"/>
  <c r="GI203" i="3"/>
  <c r="GH203" i="3"/>
  <c r="GG203" i="3"/>
  <c r="GF203" i="3"/>
  <c r="GI202" i="3"/>
  <c r="GH202" i="3"/>
  <c r="GG202" i="3"/>
  <c r="GF202" i="3"/>
  <c r="GM200" i="3"/>
  <c r="GL200" i="3"/>
  <c r="GK200" i="3"/>
  <c r="GJ200" i="3"/>
  <c r="GI200" i="3"/>
  <c r="GH200" i="3"/>
  <c r="GG200" i="3"/>
  <c r="GF200" i="3"/>
  <c r="GI199" i="3"/>
  <c r="GH199" i="3"/>
  <c r="GG199" i="3"/>
  <c r="GF199" i="3"/>
  <c r="GM197" i="3"/>
  <c r="GL197" i="3"/>
  <c r="GK197" i="3"/>
  <c r="GJ197" i="3"/>
  <c r="GI197" i="3"/>
  <c r="GH197" i="3"/>
  <c r="GG197" i="3"/>
  <c r="GF197" i="3"/>
  <c r="GI196" i="3"/>
  <c r="GH196" i="3"/>
  <c r="GG196" i="3"/>
  <c r="GF196" i="3"/>
  <c r="GI195" i="3"/>
  <c r="GH195" i="3"/>
  <c r="GG195" i="3"/>
  <c r="GF195" i="3"/>
  <c r="GI194" i="3"/>
  <c r="GH194" i="3"/>
  <c r="GG194" i="3"/>
  <c r="GF194" i="3"/>
  <c r="GI193" i="3"/>
  <c r="GH193" i="3"/>
  <c r="GG193" i="3"/>
  <c r="GF193" i="3"/>
  <c r="GI192" i="3"/>
  <c r="GH192" i="3"/>
  <c r="GG192" i="3"/>
  <c r="GF192" i="3"/>
  <c r="GI191" i="3"/>
  <c r="GH191" i="3"/>
  <c r="GG191" i="3"/>
  <c r="GF191" i="3"/>
  <c r="GI188" i="3"/>
  <c r="GH188" i="3"/>
  <c r="GG188" i="3"/>
  <c r="GF188" i="3"/>
  <c r="GM185" i="3"/>
  <c r="GL185" i="3"/>
  <c r="GK185" i="3"/>
  <c r="GJ185" i="3"/>
  <c r="GI185" i="3"/>
  <c r="GH185" i="3"/>
  <c r="GG185" i="3"/>
  <c r="GF185" i="3"/>
  <c r="GI184" i="3"/>
  <c r="GH184" i="3"/>
  <c r="GG184" i="3"/>
  <c r="GF184" i="3"/>
  <c r="GM182" i="3"/>
  <c r="GL182" i="3"/>
  <c r="GK182" i="3"/>
  <c r="GJ182" i="3"/>
  <c r="GI182" i="3"/>
  <c r="GH182" i="3"/>
  <c r="GG182" i="3"/>
  <c r="GF182" i="3"/>
  <c r="GI181" i="3"/>
  <c r="GH181" i="3"/>
  <c r="GG181" i="3"/>
  <c r="GF181" i="3"/>
  <c r="GM178" i="3"/>
  <c r="GL178" i="3"/>
  <c r="GK178" i="3"/>
  <c r="GJ178" i="3"/>
  <c r="GI178" i="3"/>
  <c r="GH178" i="3"/>
  <c r="GG178" i="3"/>
  <c r="GF178" i="3"/>
  <c r="GI177" i="3"/>
  <c r="GH177" i="3"/>
  <c r="GG177" i="3"/>
  <c r="GF177" i="3"/>
  <c r="GM175" i="3"/>
  <c r="GL175" i="3"/>
  <c r="GK175" i="3"/>
  <c r="GJ175" i="3"/>
  <c r="GI175" i="3"/>
  <c r="GH175" i="3"/>
  <c r="GG175" i="3"/>
  <c r="GF175" i="3"/>
  <c r="GM174" i="3"/>
  <c r="GL174" i="3"/>
  <c r="GK174" i="3"/>
  <c r="GJ174" i="3"/>
  <c r="GI174" i="3"/>
  <c r="GH174" i="3"/>
  <c r="GG174" i="3"/>
  <c r="GF174" i="3"/>
  <c r="GM172" i="3"/>
  <c r="GL172" i="3"/>
  <c r="GK172" i="3"/>
  <c r="GJ172" i="3"/>
  <c r="GI172" i="3"/>
  <c r="GH172" i="3"/>
  <c r="GG172" i="3"/>
  <c r="GF172" i="3"/>
  <c r="GI171" i="3"/>
  <c r="GH171" i="3"/>
  <c r="GG171" i="3"/>
  <c r="GF171" i="3"/>
  <c r="GM169" i="3"/>
  <c r="GL169" i="3"/>
  <c r="GK169" i="3"/>
  <c r="GJ169" i="3"/>
  <c r="GI169" i="3"/>
  <c r="GH169" i="3"/>
  <c r="GG169" i="3"/>
  <c r="GF169" i="3"/>
  <c r="GI168" i="3"/>
  <c r="GH168" i="3"/>
  <c r="GG168" i="3"/>
  <c r="GF168" i="3"/>
  <c r="GM166" i="3"/>
  <c r="GL166" i="3"/>
  <c r="GK166" i="3"/>
  <c r="GJ166" i="3"/>
  <c r="GI166" i="3"/>
  <c r="GH166" i="3"/>
  <c r="GG166" i="3"/>
  <c r="GF166" i="3"/>
  <c r="GI165" i="3"/>
  <c r="GH165" i="3"/>
  <c r="GG165" i="3"/>
  <c r="GF165" i="3"/>
  <c r="GM162" i="3"/>
  <c r="GL162" i="3"/>
  <c r="GK162" i="3"/>
  <c r="GJ162" i="3"/>
  <c r="GI162" i="3"/>
  <c r="GH162" i="3"/>
  <c r="GG162" i="3"/>
  <c r="GF162" i="3"/>
  <c r="GI161" i="3"/>
  <c r="GH161" i="3"/>
  <c r="GG161" i="3"/>
  <c r="GF161" i="3"/>
  <c r="GM159" i="3"/>
  <c r="GL159" i="3"/>
  <c r="GK159" i="3"/>
  <c r="GJ159" i="3"/>
  <c r="GI159" i="3"/>
  <c r="GH159" i="3"/>
  <c r="GG159" i="3"/>
  <c r="GF159" i="3"/>
  <c r="GI157" i="3"/>
  <c r="GH157" i="3"/>
  <c r="GG157" i="3"/>
  <c r="GF157" i="3"/>
  <c r="GM155" i="3"/>
  <c r="GL155" i="3"/>
  <c r="GK155" i="3"/>
  <c r="GJ155" i="3"/>
  <c r="GI155" i="3"/>
  <c r="GH155" i="3"/>
  <c r="GG155" i="3"/>
  <c r="GF155" i="3"/>
  <c r="GI154" i="3"/>
  <c r="GH154" i="3"/>
  <c r="GG154" i="3"/>
  <c r="GF154" i="3"/>
  <c r="GM151" i="3"/>
  <c r="GL151" i="3"/>
  <c r="GK151" i="3"/>
  <c r="GJ151" i="3"/>
  <c r="GI151" i="3"/>
  <c r="GH151" i="3"/>
  <c r="GG151" i="3"/>
  <c r="GF151" i="3"/>
  <c r="GI147" i="3"/>
  <c r="GH147" i="3"/>
  <c r="GG147" i="3"/>
  <c r="GF147" i="3"/>
  <c r="GI146" i="3"/>
  <c r="GH146" i="3"/>
  <c r="GG146" i="3"/>
  <c r="GF146" i="3"/>
  <c r="GI144" i="3"/>
  <c r="GH144" i="3"/>
  <c r="GG144" i="3"/>
  <c r="GF144" i="3"/>
  <c r="GI143" i="3"/>
  <c r="GH143" i="3"/>
  <c r="GG143" i="3"/>
  <c r="GF143" i="3"/>
  <c r="GI142" i="3"/>
  <c r="GH142" i="3"/>
  <c r="GG142" i="3"/>
  <c r="GF142" i="3"/>
  <c r="GM139" i="3"/>
  <c r="GL139" i="3"/>
  <c r="GK139" i="3"/>
  <c r="GJ139" i="3"/>
  <c r="GI139" i="3"/>
  <c r="GH139" i="3"/>
  <c r="GG139" i="3"/>
  <c r="GF139" i="3"/>
  <c r="GI138" i="3"/>
  <c r="GH138" i="3"/>
  <c r="GG138" i="3"/>
  <c r="GF138" i="3"/>
  <c r="GI137" i="3"/>
  <c r="GH137" i="3"/>
  <c r="GG137" i="3"/>
  <c r="GF137" i="3"/>
  <c r="GI136" i="3"/>
  <c r="GH136" i="3"/>
  <c r="GG136" i="3"/>
  <c r="GF136" i="3"/>
  <c r="GI134" i="3"/>
  <c r="GH134" i="3"/>
  <c r="GG134" i="3"/>
  <c r="GF134" i="3"/>
  <c r="GM132" i="3"/>
  <c r="GL132" i="3"/>
  <c r="GK132" i="3"/>
  <c r="GJ132" i="3"/>
  <c r="GI132" i="3"/>
  <c r="GH132" i="3"/>
  <c r="GG132" i="3"/>
  <c r="GF132" i="3"/>
  <c r="GI129" i="3"/>
  <c r="GH129" i="3"/>
  <c r="GG129" i="3"/>
  <c r="GF129" i="3"/>
  <c r="GM126" i="3"/>
  <c r="GL126" i="3"/>
  <c r="GK126" i="3"/>
  <c r="GJ126" i="3"/>
  <c r="GI126" i="3"/>
  <c r="GH126" i="3"/>
  <c r="GG126" i="3"/>
  <c r="GF126" i="3"/>
  <c r="GI125" i="3"/>
  <c r="GH125" i="3"/>
  <c r="GG125" i="3"/>
  <c r="GF125" i="3"/>
  <c r="GM123" i="3"/>
  <c r="GL123" i="3"/>
  <c r="GK123" i="3"/>
  <c r="GJ123" i="3"/>
  <c r="GI123" i="3"/>
  <c r="GH123" i="3"/>
  <c r="GG123" i="3"/>
  <c r="GF123" i="3"/>
  <c r="GI118" i="3"/>
  <c r="GH118" i="3"/>
  <c r="GG118" i="3"/>
  <c r="GF118" i="3"/>
  <c r="GI117" i="3"/>
  <c r="GH117" i="3"/>
  <c r="GG117" i="3"/>
  <c r="GF117" i="3"/>
  <c r="GI109" i="3"/>
  <c r="GH109" i="3"/>
  <c r="GG109" i="3"/>
  <c r="GF109" i="3"/>
  <c r="GI105" i="3"/>
  <c r="GH105" i="3"/>
  <c r="GG105" i="3"/>
  <c r="GF105" i="3"/>
  <c r="GI102" i="3"/>
  <c r="GH102" i="3"/>
  <c r="GG102" i="3"/>
  <c r="GF102" i="3"/>
  <c r="GI99" i="3"/>
  <c r="GH99" i="3"/>
  <c r="GG99" i="3"/>
  <c r="GF99" i="3"/>
  <c r="GI95" i="3"/>
  <c r="GH95" i="3"/>
  <c r="GG95" i="3"/>
  <c r="GF95" i="3"/>
  <c r="GI94" i="3"/>
  <c r="GH94" i="3"/>
  <c r="GG94" i="3"/>
  <c r="GF94" i="3"/>
  <c r="GI91" i="3"/>
  <c r="GH91" i="3"/>
  <c r="GG91" i="3"/>
  <c r="GF91" i="3"/>
  <c r="GI89" i="3"/>
  <c r="GH89" i="3"/>
  <c r="GG89" i="3"/>
  <c r="GF89" i="3"/>
  <c r="GI83" i="3"/>
  <c r="GH83" i="3"/>
  <c r="GG83" i="3"/>
  <c r="GF83" i="3"/>
  <c r="GM80" i="3"/>
  <c r="GL80" i="3"/>
  <c r="GK80" i="3"/>
  <c r="GJ80" i="3"/>
  <c r="GI80" i="3"/>
  <c r="GH80" i="3"/>
  <c r="GG80" i="3"/>
  <c r="GF80" i="3"/>
  <c r="GM79" i="3"/>
  <c r="GL79" i="3"/>
  <c r="GK79" i="3"/>
  <c r="GJ79" i="3"/>
  <c r="GI79" i="3"/>
  <c r="GH79" i="3"/>
  <c r="GG79" i="3"/>
  <c r="GF79" i="3"/>
  <c r="GM77" i="3"/>
  <c r="GL77" i="3"/>
  <c r="GK77" i="3"/>
  <c r="GJ77" i="3"/>
  <c r="GI77" i="3"/>
  <c r="GH77" i="3"/>
  <c r="GG77" i="3"/>
  <c r="GF77" i="3"/>
  <c r="GI76" i="3"/>
  <c r="GH76" i="3"/>
  <c r="GG76" i="3"/>
  <c r="GF76" i="3"/>
  <c r="GM73" i="3"/>
  <c r="GL73" i="3"/>
  <c r="GK73" i="3"/>
  <c r="GJ73" i="3"/>
  <c r="GI73" i="3"/>
  <c r="GH73" i="3"/>
  <c r="GG73" i="3"/>
  <c r="GF73" i="3"/>
  <c r="GI72" i="3"/>
  <c r="GH72" i="3"/>
  <c r="GG72" i="3"/>
  <c r="GF72" i="3"/>
  <c r="GM70" i="3"/>
  <c r="GL70" i="3"/>
  <c r="GK70" i="3"/>
  <c r="GJ70" i="3"/>
  <c r="GI70" i="3"/>
  <c r="GH70" i="3"/>
  <c r="GG70" i="3"/>
  <c r="GF70" i="3"/>
  <c r="GI69" i="3"/>
  <c r="GH69" i="3"/>
  <c r="GG69" i="3"/>
  <c r="GF69" i="3"/>
  <c r="GM67" i="3"/>
  <c r="GL67" i="3"/>
  <c r="GK67" i="3"/>
  <c r="GJ67" i="3"/>
  <c r="GI67" i="3"/>
  <c r="GH67" i="3"/>
  <c r="GG67" i="3"/>
  <c r="GF67" i="3"/>
  <c r="GI66" i="3"/>
  <c r="GH66" i="3"/>
  <c r="GG66" i="3"/>
  <c r="GF66" i="3"/>
  <c r="GI65" i="3"/>
  <c r="GH65" i="3"/>
  <c r="GG65" i="3"/>
  <c r="GF65" i="3"/>
  <c r="GI64" i="3"/>
  <c r="GH64" i="3"/>
  <c r="GG64" i="3"/>
  <c r="GF64" i="3"/>
  <c r="GI58" i="3"/>
  <c r="GH58" i="3"/>
  <c r="GG58" i="3"/>
  <c r="GF58" i="3"/>
  <c r="GI55" i="3"/>
  <c r="GH55" i="3"/>
  <c r="GG55" i="3"/>
  <c r="GF55" i="3"/>
  <c r="GM52" i="3"/>
  <c r="GL52" i="3"/>
  <c r="GK52" i="3"/>
  <c r="GJ52" i="3"/>
  <c r="GI52" i="3"/>
  <c r="GH52" i="3"/>
  <c r="GG52" i="3"/>
  <c r="GF52" i="3"/>
  <c r="GI49" i="3"/>
  <c r="GH49" i="3"/>
  <c r="GG49" i="3"/>
  <c r="GF49" i="3"/>
  <c r="GI48" i="3"/>
  <c r="GH48" i="3"/>
  <c r="GG48" i="3"/>
  <c r="GF48" i="3"/>
  <c r="GM45" i="3"/>
  <c r="GL45" i="3"/>
  <c r="GK45" i="3"/>
  <c r="GJ45" i="3"/>
  <c r="GI45" i="3"/>
  <c r="GH45" i="3"/>
  <c r="GG45" i="3"/>
  <c r="GF45" i="3"/>
  <c r="GM44" i="3"/>
  <c r="GL44" i="3"/>
  <c r="GK44" i="3"/>
  <c r="GJ44" i="3"/>
  <c r="GI44" i="3"/>
  <c r="GH44" i="3"/>
  <c r="GG44" i="3"/>
  <c r="GF44" i="3"/>
  <c r="GM41" i="3"/>
  <c r="GL41" i="3"/>
  <c r="GK41" i="3"/>
  <c r="GJ41" i="3"/>
  <c r="GI41" i="3"/>
  <c r="GH41" i="3"/>
  <c r="GG41" i="3"/>
  <c r="GF41" i="3"/>
  <c r="GM40" i="3"/>
  <c r="GM35" i="3" s="1"/>
  <c r="GL40" i="3"/>
  <c r="GL35" i="3" s="1"/>
  <c r="GK40" i="3"/>
  <c r="GK35" i="3" s="1"/>
  <c r="GJ40" i="3"/>
  <c r="GJ35" i="3" s="1"/>
  <c r="GI40" i="3"/>
  <c r="GH40" i="3"/>
  <c r="GG40" i="3"/>
  <c r="GF40" i="3"/>
  <c r="GM33" i="3"/>
  <c r="GL33" i="3"/>
  <c r="GK33" i="3"/>
  <c r="GJ33" i="3"/>
  <c r="GI33" i="3"/>
  <c r="GH33" i="3"/>
  <c r="GG33" i="3"/>
  <c r="GF33" i="3"/>
  <c r="GI32" i="3"/>
  <c r="GH32" i="3"/>
  <c r="GG32" i="3"/>
  <c r="GF32" i="3"/>
  <c r="GM29" i="3"/>
  <c r="GL29" i="3"/>
  <c r="GK29" i="3"/>
  <c r="GJ29" i="3"/>
  <c r="GI29" i="3"/>
  <c r="GH29" i="3"/>
  <c r="GG29" i="3"/>
  <c r="GF29" i="3"/>
  <c r="GI28" i="3"/>
  <c r="GH28" i="3"/>
  <c r="GG28" i="3"/>
  <c r="GF28" i="3"/>
  <c r="GM26" i="3"/>
  <c r="GL26" i="3"/>
  <c r="GK26" i="3"/>
  <c r="GJ26" i="3"/>
  <c r="GI26" i="3"/>
  <c r="GH26" i="3"/>
  <c r="GG26" i="3"/>
  <c r="GF26" i="3"/>
  <c r="GI24" i="3"/>
  <c r="GH24" i="3"/>
  <c r="GG24" i="3"/>
  <c r="GF24" i="3"/>
  <c r="GM21" i="3"/>
  <c r="GL21" i="3"/>
  <c r="GK21" i="3"/>
  <c r="GJ21" i="3"/>
  <c r="GI21" i="3"/>
  <c r="GH21" i="3"/>
  <c r="GG21" i="3"/>
  <c r="GF21" i="3"/>
  <c r="GI20" i="3"/>
  <c r="GH20" i="3"/>
  <c r="GG20" i="3"/>
  <c r="GF20" i="3"/>
  <c r="GM18" i="3"/>
  <c r="GL18" i="3"/>
  <c r="GK18" i="3"/>
  <c r="GJ18" i="3"/>
  <c r="GI18" i="3"/>
  <c r="GH18" i="3"/>
  <c r="GG18" i="3"/>
  <c r="GF18" i="3"/>
  <c r="GI16" i="3"/>
  <c r="GH16" i="3"/>
  <c r="GG16" i="3"/>
  <c r="GF16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251" i="3"/>
  <c r="EP251" i="3"/>
  <c r="EQ251" i="3"/>
  <c r="EN251" i="3"/>
  <c r="EC251" i="3"/>
  <c r="EB251" i="3"/>
  <c r="DQ251" i="3"/>
  <c r="DP251" i="3"/>
  <c r="DE251" i="3"/>
  <c r="DD251" i="3"/>
  <c r="CS251" i="3"/>
  <c r="CT251" i="3"/>
  <c r="CU251" i="3"/>
  <c r="CR251" i="3"/>
  <c r="CG251" i="3"/>
  <c r="CH251" i="3"/>
  <c r="CI251" i="3"/>
  <c r="CF251" i="3"/>
  <c r="BI251" i="3"/>
  <c r="BJ251" i="3"/>
  <c r="BK251" i="3"/>
  <c r="BH251" i="3"/>
  <c r="AW251" i="3"/>
  <c r="AV251" i="3"/>
  <c r="BA225" i="3"/>
  <c r="AZ225" i="3"/>
  <c r="BA222" i="3"/>
  <c r="AZ222" i="3"/>
  <c r="BA208" i="3"/>
  <c r="AZ208" i="3"/>
  <c r="BA204" i="3"/>
  <c r="AZ204" i="3"/>
  <c r="BA200" i="3"/>
  <c r="AZ200" i="3"/>
  <c r="BA197" i="3"/>
  <c r="AZ197" i="3"/>
  <c r="BA185" i="3"/>
  <c r="AZ185" i="3"/>
  <c r="BA182" i="3"/>
  <c r="AZ182" i="3"/>
  <c r="BA178" i="3"/>
  <c r="AZ178" i="3"/>
  <c r="BA175" i="3"/>
  <c r="AZ175" i="3"/>
  <c r="BA174" i="3"/>
  <c r="AZ174" i="3"/>
  <c r="BA172" i="3"/>
  <c r="AZ172" i="3"/>
  <c r="BA169" i="3"/>
  <c r="AZ169" i="3"/>
  <c r="BA166" i="3"/>
  <c r="AZ166" i="3"/>
  <c r="BA162" i="3"/>
  <c r="AZ162" i="3"/>
  <c r="BA159" i="3"/>
  <c r="AZ159" i="3"/>
  <c r="BA155" i="3"/>
  <c r="AZ155" i="3"/>
  <c r="BA151" i="3"/>
  <c r="AZ151" i="3"/>
  <c r="BA139" i="3"/>
  <c r="AZ139" i="3"/>
  <c r="BA132" i="3"/>
  <c r="AZ132" i="3"/>
  <c r="BA126" i="3"/>
  <c r="AZ126" i="3"/>
  <c r="BA123" i="3"/>
  <c r="AZ123" i="3"/>
  <c r="BA80" i="3"/>
  <c r="AZ80" i="3"/>
  <c r="BA79" i="3"/>
  <c r="AZ79" i="3"/>
  <c r="BA77" i="3"/>
  <c r="AZ77" i="3"/>
  <c r="BA73" i="3"/>
  <c r="AZ73" i="3"/>
  <c r="BA70" i="3"/>
  <c r="AZ70" i="3"/>
  <c r="BA67" i="3"/>
  <c r="AZ67" i="3"/>
  <c r="BA52" i="3"/>
  <c r="AZ52" i="3"/>
  <c r="BA45" i="3"/>
  <c r="AZ45" i="3"/>
  <c r="BA44" i="3"/>
  <c r="AZ44" i="3"/>
  <c r="BA41" i="3"/>
  <c r="AZ41" i="3"/>
  <c r="BA40" i="3"/>
  <c r="AZ40" i="3"/>
  <c r="BA33" i="3"/>
  <c r="AZ33" i="3"/>
  <c r="BA29" i="3"/>
  <c r="AZ29" i="3"/>
  <c r="BA26" i="3"/>
  <c r="AZ26" i="3"/>
  <c r="BA21" i="3"/>
  <c r="AZ21" i="3"/>
  <c r="BA18" i="3"/>
  <c r="AZ18" i="3"/>
  <c r="AK251" i="3"/>
  <c r="AJ251" i="3"/>
  <c r="AO239" i="3"/>
  <c r="AN239" i="3"/>
  <c r="AO234" i="3"/>
  <c r="AN234" i="3"/>
  <c r="AO225" i="3"/>
  <c r="AN225" i="3"/>
  <c r="AO222" i="3"/>
  <c r="AN222" i="3"/>
  <c r="AO208" i="3"/>
  <c r="AN208" i="3"/>
  <c r="AO204" i="3"/>
  <c r="AN204" i="3"/>
  <c r="AO200" i="3"/>
  <c r="AN200" i="3"/>
  <c r="AO197" i="3"/>
  <c r="AN197" i="3"/>
  <c r="AO185" i="3"/>
  <c r="AN185" i="3"/>
  <c r="AO182" i="3"/>
  <c r="AN182" i="3"/>
  <c r="AO178" i="3"/>
  <c r="AN178" i="3"/>
  <c r="AO175" i="3"/>
  <c r="AN175" i="3"/>
  <c r="AO174" i="3"/>
  <c r="AN174" i="3"/>
  <c r="AO172" i="3"/>
  <c r="AN172" i="3"/>
  <c r="AO169" i="3"/>
  <c r="AN169" i="3"/>
  <c r="AO166" i="3"/>
  <c r="AN166" i="3"/>
  <c r="AO162" i="3"/>
  <c r="AN162" i="3"/>
  <c r="AO159" i="3"/>
  <c r="AN159" i="3"/>
  <c r="AO155" i="3"/>
  <c r="AN155" i="3"/>
  <c r="AO151" i="3"/>
  <c r="AN151" i="3"/>
  <c r="AO139" i="3"/>
  <c r="AN139" i="3"/>
  <c r="AO132" i="3"/>
  <c r="AN132" i="3"/>
  <c r="AO126" i="3"/>
  <c r="AN126" i="3"/>
  <c r="AO123" i="3"/>
  <c r="AN123" i="3"/>
  <c r="AO80" i="3"/>
  <c r="AN80" i="3"/>
  <c r="AO79" i="3"/>
  <c r="AN79" i="3"/>
  <c r="AO77" i="3"/>
  <c r="AN77" i="3"/>
  <c r="AO73" i="3"/>
  <c r="AN73" i="3"/>
  <c r="AO70" i="3"/>
  <c r="AN70" i="3"/>
  <c r="AO67" i="3"/>
  <c r="AN67" i="3"/>
  <c r="AO52" i="3"/>
  <c r="AN52" i="3"/>
  <c r="AO45" i="3"/>
  <c r="AN45" i="3"/>
  <c r="AO44" i="3"/>
  <c r="AN44" i="3"/>
  <c r="AO41" i="3"/>
  <c r="AN41" i="3"/>
  <c r="AO40" i="3"/>
  <c r="AN40" i="3"/>
  <c r="AO33" i="3"/>
  <c r="AN33" i="3"/>
  <c r="AO29" i="3"/>
  <c r="AN29" i="3"/>
  <c r="AO26" i="3"/>
  <c r="AN26" i="3"/>
  <c r="AO21" i="3"/>
  <c r="AN21" i="3"/>
  <c r="AO18" i="3"/>
  <c r="AN18" i="3"/>
  <c r="GN26" i="3" l="1"/>
  <c r="GN41" i="3"/>
  <c r="GN45" i="3"/>
  <c r="GO80" i="3"/>
  <c r="GO208" i="3"/>
  <c r="GO26" i="3"/>
  <c r="GO41" i="3"/>
  <c r="GU35" i="3"/>
  <c r="GV35" i="3" s="1"/>
  <c r="GN80" i="3"/>
  <c r="GN208" i="3"/>
  <c r="GO45" i="3"/>
  <c r="GN73" i="3"/>
  <c r="GO73" i="3"/>
  <c r="GN159" i="3"/>
  <c r="GN175" i="3"/>
  <c r="GO159" i="3"/>
  <c r="GO175" i="3"/>
  <c r="GO239" i="3" l="1"/>
  <c r="GN239" i="3"/>
  <c r="GM237" i="3"/>
  <c r="GL237" i="3"/>
  <c r="GK237" i="3"/>
  <c r="GJ237" i="3"/>
  <c r="GM205" i="3"/>
  <c r="O65" i="6" s="1"/>
  <c r="GL205" i="3"/>
  <c r="N65" i="6" s="1"/>
  <c r="GK205" i="3"/>
  <c r="GJ205" i="3"/>
  <c r="GO173" i="3"/>
  <c r="Q56" i="6" s="1"/>
  <c r="GN173" i="3"/>
  <c r="P56" i="6" s="1"/>
  <c r="GM156" i="3"/>
  <c r="O50" i="6" s="1"/>
  <c r="GL156" i="3"/>
  <c r="N50" i="6" s="1"/>
  <c r="GK156" i="3"/>
  <c r="GJ156" i="3"/>
  <c r="GM78" i="3"/>
  <c r="O39" i="6" s="1"/>
  <c r="GL78" i="3"/>
  <c r="N39" i="6" s="1"/>
  <c r="GK78" i="3"/>
  <c r="GJ78" i="3"/>
  <c r="L39" i="6" s="1"/>
  <c r="GM43" i="3"/>
  <c r="GL43" i="3"/>
  <c r="GK43" i="3"/>
  <c r="GJ43" i="3"/>
  <c r="GA251" i="3"/>
  <c r="FZ251" i="3"/>
  <c r="FY251" i="3"/>
  <c r="FX251" i="3"/>
  <c r="GC239" i="3"/>
  <c r="GB239" i="3"/>
  <c r="GA237" i="3"/>
  <c r="GA236" i="3" s="1"/>
  <c r="FZ237" i="3"/>
  <c r="FZ236" i="3" s="1"/>
  <c r="FY237" i="3"/>
  <c r="FY236" i="3" s="1"/>
  <c r="FX237" i="3"/>
  <c r="FX236" i="3" s="1"/>
  <c r="GC234" i="3"/>
  <c r="GB234" i="3"/>
  <c r="FY227" i="3"/>
  <c r="FY226" i="3" s="1"/>
  <c r="GA227" i="3"/>
  <c r="GA226" i="3" s="1"/>
  <c r="FZ227" i="3"/>
  <c r="FZ226" i="3" s="1"/>
  <c r="GC225" i="3"/>
  <c r="GB225" i="3"/>
  <c r="FY223" i="3"/>
  <c r="GA223" i="3"/>
  <c r="FZ223" i="3"/>
  <c r="GC222" i="3"/>
  <c r="GB222" i="3"/>
  <c r="GA210" i="3"/>
  <c r="FZ210" i="3"/>
  <c r="GC205" i="3"/>
  <c r="GB205" i="3"/>
  <c r="GA205" i="3"/>
  <c r="FZ205" i="3"/>
  <c r="FY205" i="3"/>
  <c r="FX205" i="3"/>
  <c r="GC204" i="3"/>
  <c r="GB204" i="3"/>
  <c r="FY201" i="3"/>
  <c r="GA201" i="3"/>
  <c r="FZ201" i="3"/>
  <c r="GC200" i="3"/>
  <c r="GB200" i="3"/>
  <c r="GA198" i="3"/>
  <c r="FZ198" i="3"/>
  <c r="GC197" i="3"/>
  <c r="GB197" i="3"/>
  <c r="FY187" i="3"/>
  <c r="GA187" i="3"/>
  <c r="FZ187" i="3"/>
  <c r="GC185" i="3"/>
  <c r="GB185" i="3"/>
  <c r="FY183" i="3"/>
  <c r="FX183" i="3"/>
  <c r="GA183" i="3"/>
  <c r="FZ183" i="3"/>
  <c r="GC182" i="3"/>
  <c r="GB182" i="3"/>
  <c r="GA180" i="3"/>
  <c r="FZ180" i="3"/>
  <c r="FY180" i="3"/>
  <c r="GC178" i="3"/>
  <c r="GB178" i="3"/>
  <c r="GA176" i="3"/>
  <c r="FZ176" i="3"/>
  <c r="FY176" i="3"/>
  <c r="GC174" i="3"/>
  <c r="GB174" i="3"/>
  <c r="GC173" i="3"/>
  <c r="GB173" i="3"/>
  <c r="GC172" i="3"/>
  <c r="GB172" i="3"/>
  <c r="FY170" i="3"/>
  <c r="FX170" i="3"/>
  <c r="GA170" i="3"/>
  <c r="FZ170" i="3"/>
  <c r="GC169" i="3"/>
  <c r="GB169" i="3"/>
  <c r="GA167" i="3"/>
  <c r="FZ167" i="3"/>
  <c r="FX167" i="3"/>
  <c r="GC166" i="3"/>
  <c r="GB166" i="3"/>
  <c r="FY164" i="3"/>
  <c r="GA164" i="3"/>
  <c r="FZ164" i="3"/>
  <c r="GC162" i="3"/>
  <c r="GB162" i="3"/>
  <c r="FY160" i="3"/>
  <c r="GA160" i="3"/>
  <c r="FZ160" i="3"/>
  <c r="GC156" i="3"/>
  <c r="GB156" i="3"/>
  <c r="GA156" i="3"/>
  <c r="FZ156" i="3"/>
  <c r="FY156" i="3"/>
  <c r="FX156" i="3"/>
  <c r="GC155" i="3"/>
  <c r="GB155" i="3"/>
  <c r="GA153" i="3"/>
  <c r="FZ153" i="3"/>
  <c r="FY153" i="3"/>
  <c r="GC151" i="3"/>
  <c r="GB151" i="3"/>
  <c r="GA141" i="3"/>
  <c r="GA140" i="3" s="1"/>
  <c r="FZ141" i="3"/>
  <c r="FZ140" i="3" s="1"/>
  <c r="FY141" i="3"/>
  <c r="FY140" i="3" s="1"/>
  <c r="GC139" i="3"/>
  <c r="GB139" i="3"/>
  <c r="GA133" i="3"/>
  <c r="FZ133" i="3"/>
  <c r="FY133" i="3"/>
  <c r="FX133" i="3"/>
  <c r="GC132" i="3"/>
  <c r="GB132" i="3"/>
  <c r="GA128" i="3"/>
  <c r="FZ128" i="3"/>
  <c r="FY128" i="3"/>
  <c r="FX128" i="3"/>
  <c r="GC126" i="3"/>
  <c r="GB126" i="3"/>
  <c r="GA124" i="3"/>
  <c r="FZ124" i="3"/>
  <c r="FY124" i="3"/>
  <c r="FX124" i="3"/>
  <c r="GC123" i="3"/>
  <c r="GB123" i="3"/>
  <c r="GA82" i="3"/>
  <c r="FZ82" i="3"/>
  <c r="FY82" i="3"/>
  <c r="FX82" i="3"/>
  <c r="GC79" i="3"/>
  <c r="GC78" i="3" s="1"/>
  <c r="GB79" i="3"/>
  <c r="GB78" i="3" s="1"/>
  <c r="GA78" i="3"/>
  <c r="FZ78" i="3"/>
  <c r="FY78" i="3"/>
  <c r="FX78" i="3"/>
  <c r="GC77" i="3"/>
  <c r="GB77" i="3"/>
  <c r="GA75" i="3"/>
  <c r="FZ75" i="3"/>
  <c r="FY75" i="3"/>
  <c r="FX75" i="3"/>
  <c r="GA71" i="3"/>
  <c r="FZ71" i="3"/>
  <c r="FY71" i="3"/>
  <c r="FX71" i="3"/>
  <c r="GC70" i="3"/>
  <c r="GB70" i="3"/>
  <c r="GA68" i="3"/>
  <c r="FZ68" i="3"/>
  <c r="FY68" i="3"/>
  <c r="FX68" i="3"/>
  <c r="GC67" i="3"/>
  <c r="GB67" i="3"/>
  <c r="GA54" i="3"/>
  <c r="FZ54" i="3"/>
  <c r="FY54" i="3"/>
  <c r="FX54" i="3"/>
  <c r="GC52" i="3"/>
  <c r="GB52" i="3"/>
  <c r="GA47" i="3"/>
  <c r="FZ47" i="3"/>
  <c r="FY47" i="3"/>
  <c r="FX47" i="3"/>
  <c r="FX46" i="3" s="1"/>
  <c r="GA46" i="3"/>
  <c r="FZ46" i="3"/>
  <c r="FY46" i="3"/>
  <c r="GC44" i="3"/>
  <c r="GC43" i="3" s="1"/>
  <c r="GC42" i="3" s="1"/>
  <c r="GB44" i="3"/>
  <c r="GB43" i="3" s="1"/>
  <c r="GB42" i="3" s="1"/>
  <c r="GA43" i="3"/>
  <c r="GA42" i="3" s="1"/>
  <c r="FZ43" i="3"/>
  <c r="FZ42" i="3" s="1"/>
  <c r="FY43" i="3"/>
  <c r="FY42" i="3" s="1"/>
  <c r="FX43" i="3"/>
  <c r="FX42" i="3" s="1"/>
  <c r="GC40" i="3"/>
  <c r="GB40" i="3"/>
  <c r="GA34" i="3"/>
  <c r="FZ34" i="3"/>
  <c r="FY34" i="3"/>
  <c r="FX34" i="3"/>
  <c r="GC33" i="3"/>
  <c r="GB33" i="3"/>
  <c r="GA31" i="3"/>
  <c r="GA30" i="3" s="1"/>
  <c r="FZ31" i="3"/>
  <c r="FZ30" i="3" s="1"/>
  <c r="FY31" i="3"/>
  <c r="FY30" i="3" s="1"/>
  <c r="FX31" i="3"/>
  <c r="FX30" i="3" s="1"/>
  <c r="GC29" i="3"/>
  <c r="GB29" i="3"/>
  <c r="GA27" i="3"/>
  <c r="FZ27" i="3"/>
  <c r="FY27" i="3"/>
  <c r="FX27" i="3"/>
  <c r="GA23" i="3"/>
  <c r="FZ23" i="3"/>
  <c r="FY23" i="3"/>
  <c r="FX23" i="3"/>
  <c r="GA22" i="3"/>
  <c r="FZ22" i="3"/>
  <c r="FY22" i="3"/>
  <c r="FX22" i="3"/>
  <c r="GC21" i="3"/>
  <c r="GB21" i="3"/>
  <c r="GA19" i="3"/>
  <c r="FZ19" i="3"/>
  <c r="FY19" i="3"/>
  <c r="FX19" i="3"/>
  <c r="GC18" i="3"/>
  <c r="GB18" i="3"/>
  <c r="GA10" i="3"/>
  <c r="FZ10" i="3"/>
  <c r="FY10" i="3"/>
  <c r="FX10" i="3"/>
  <c r="FO251" i="3"/>
  <c r="FN251" i="3"/>
  <c r="FQ239" i="3"/>
  <c r="FP239" i="3"/>
  <c r="FO237" i="3"/>
  <c r="FO236" i="3" s="1"/>
  <c r="FN237" i="3"/>
  <c r="FN236" i="3" s="1"/>
  <c r="FM237" i="3"/>
  <c r="FM236" i="3" s="1"/>
  <c r="FL237" i="3"/>
  <c r="FL236" i="3" s="1"/>
  <c r="FO227" i="3"/>
  <c r="FO226" i="3" s="1"/>
  <c r="FN227" i="3"/>
  <c r="FN226" i="3" s="1"/>
  <c r="FQ225" i="3"/>
  <c r="FP225" i="3"/>
  <c r="FO223" i="3"/>
  <c r="FN223" i="3"/>
  <c r="FL223" i="3"/>
  <c r="FQ222" i="3"/>
  <c r="FP222" i="3"/>
  <c r="FO210" i="3"/>
  <c r="FN210" i="3"/>
  <c r="FQ205" i="3"/>
  <c r="FP205" i="3"/>
  <c r="FO205" i="3"/>
  <c r="FN205" i="3"/>
  <c r="FM205" i="3"/>
  <c r="FL205" i="3"/>
  <c r="FQ204" i="3"/>
  <c r="FP204" i="3"/>
  <c r="FO201" i="3"/>
  <c r="FN201" i="3"/>
  <c r="FQ200" i="3"/>
  <c r="FP200" i="3"/>
  <c r="FO198" i="3"/>
  <c r="FN198" i="3"/>
  <c r="FQ197" i="3"/>
  <c r="FP197" i="3"/>
  <c r="FO187" i="3"/>
  <c r="FN187" i="3"/>
  <c r="FQ185" i="3"/>
  <c r="FP185" i="3"/>
  <c r="FO183" i="3"/>
  <c r="FN183" i="3"/>
  <c r="FQ182" i="3"/>
  <c r="FP182" i="3"/>
  <c r="FO180" i="3"/>
  <c r="FN180" i="3"/>
  <c r="FQ178" i="3"/>
  <c r="FP178" i="3"/>
  <c r="FO176" i="3"/>
  <c r="FN176" i="3"/>
  <c r="FQ174" i="3"/>
  <c r="FP174" i="3"/>
  <c r="FQ173" i="3"/>
  <c r="FP173" i="3"/>
  <c r="FQ172" i="3"/>
  <c r="FP172" i="3"/>
  <c r="FO170" i="3"/>
  <c r="FN170" i="3"/>
  <c r="FQ169" i="3"/>
  <c r="FP169" i="3"/>
  <c r="FO167" i="3"/>
  <c r="FN167" i="3"/>
  <c r="FQ166" i="3"/>
  <c r="FP166" i="3"/>
  <c r="FO164" i="3"/>
  <c r="FN164" i="3"/>
  <c r="FM164" i="3"/>
  <c r="FL164" i="3"/>
  <c r="FQ162" i="3"/>
  <c r="FP162" i="3"/>
  <c r="FO160" i="3"/>
  <c r="FN160" i="3"/>
  <c r="FM160" i="3"/>
  <c r="FL160" i="3"/>
  <c r="FQ156" i="3"/>
  <c r="FP156" i="3"/>
  <c r="FO156" i="3"/>
  <c r="FN156" i="3"/>
  <c r="FM156" i="3"/>
  <c r="FL156" i="3"/>
  <c r="FQ155" i="3"/>
  <c r="FP155" i="3"/>
  <c r="FO153" i="3"/>
  <c r="FN153" i="3"/>
  <c r="FM153" i="3"/>
  <c r="FL153" i="3"/>
  <c r="FQ151" i="3"/>
  <c r="FP151" i="3"/>
  <c r="FO141" i="3"/>
  <c r="FN141" i="3"/>
  <c r="FM141" i="3"/>
  <c r="FM140" i="3" s="1"/>
  <c r="FL141" i="3"/>
  <c r="FL140" i="3" s="1"/>
  <c r="FO140" i="3"/>
  <c r="FN140" i="3"/>
  <c r="FQ139" i="3"/>
  <c r="FP139" i="3"/>
  <c r="FO133" i="3"/>
  <c r="FN133" i="3"/>
  <c r="FM133" i="3"/>
  <c r="FL133" i="3"/>
  <c r="FQ132" i="3"/>
  <c r="FP132" i="3"/>
  <c r="FO128" i="3"/>
  <c r="FN128" i="3"/>
  <c r="FM128" i="3"/>
  <c r="FL128" i="3"/>
  <c r="FQ126" i="3"/>
  <c r="FP126" i="3"/>
  <c r="FO124" i="3"/>
  <c r="FN124" i="3"/>
  <c r="FM124" i="3"/>
  <c r="FL124" i="3"/>
  <c r="FQ123" i="3"/>
  <c r="FP123" i="3"/>
  <c r="FO82" i="3"/>
  <c r="FN82" i="3"/>
  <c r="FM82" i="3"/>
  <c r="FL82" i="3"/>
  <c r="FQ79" i="3"/>
  <c r="FQ78" i="3" s="1"/>
  <c r="FP79" i="3"/>
  <c r="FP78" i="3" s="1"/>
  <c r="FO78" i="3"/>
  <c r="FN78" i="3"/>
  <c r="FM78" i="3"/>
  <c r="FL78" i="3"/>
  <c r="FQ77" i="3"/>
  <c r="FP77" i="3"/>
  <c r="FO75" i="3"/>
  <c r="FN75" i="3"/>
  <c r="FO71" i="3"/>
  <c r="FN71" i="3"/>
  <c r="FM71" i="3"/>
  <c r="FL71" i="3"/>
  <c r="FQ70" i="3"/>
  <c r="FP70" i="3"/>
  <c r="FO68" i="3"/>
  <c r="FN68" i="3"/>
  <c r="FM68" i="3"/>
  <c r="FL68" i="3"/>
  <c r="FQ67" i="3"/>
  <c r="FP67" i="3"/>
  <c r="FO54" i="3"/>
  <c r="FN54" i="3"/>
  <c r="FM54" i="3"/>
  <c r="FL54" i="3"/>
  <c r="FQ52" i="3"/>
  <c r="FP52" i="3"/>
  <c r="FO47" i="3"/>
  <c r="FO46" i="3" s="1"/>
  <c r="FN47" i="3"/>
  <c r="FN46" i="3" s="1"/>
  <c r="FM47" i="3"/>
  <c r="FM46" i="3" s="1"/>
  <c r="FL47" i="3"/>
  <c r="FL46" i="3" s="1"/>
  <c r="FQ44" i="3"/>
  <c r="FQ43" i="3" s="1"/>
  <c r="FQ42" i="3" s="1"/>
  <c r="FP44" i="3"/>
  <c r="FP43" i="3" s="1"/>
  <c r="FP42" i="3" s="1"/>
  <c r="FO43" i="3"/>
  <c r="FN43" i="3"/>
  <c r="FN42" i="3" s="1"/>
  <c r="FM43" i="3"/>
  <c r="FM42" i="3" s="1"/>
  <c r="FL43" i="3"/>
  <c r="FL42" i="3" s="1"/>
  <c r="FO42" i="3"/>
  <c r="FQ40" i="3"/>
  <c r="FP40" i="3"/>
  <c r="FO34" i="3"/>
  <c r="FN34" i="3"/>
  <c r="FM34" i="3"/>
  <c r="FL34" i="3"/>
  <c r="FQ33" i="3"/>
  <c r="FP33" i="3"/>
  <c r="FN31" i="3"/>
  <c r="FN30" i="3" s="1"/>
  <c r="FL31" i="3"/>
  <c r="FL30" i="3" s="1"/>
  <c r="FO31" i="3"/>
  <c r="FO30" i="3" s="1"/>
  <c r="FQ29" i="3"/>
  <c r="FP29" i="3"/>
  <c r="FO27" i="3"/>
  <c r="FN27" i="3"/>
  <c r="FM27" i="3"/>
  <c r="FL27" i="3"/>
  <c r="FN23" i="3"/>
  <c r="FL23" i="3"/>
  <c r="FO23" i="3"/>
  <c r="FQ21" i="3"/>
  <c r="FP21" i="3"/>
  <c r="FO19" i="3"/>
  <c r="FN19" i="3"/>
  <c r="FM19" i="3"/>
  <c r="FL19" i="3"/>
  <c r="FQ18" i="3"/>
  <c r="FP18" i="3"/>
  <c r="FO10" i="3"/>
  <c r="FN10" i="3"/>
  <c r="FM10" i="3"/>
  <c r="FL10" i="3"/>
  <c r="FC251" i="3"/>
  <c r="FB251" i="3"/>
  <c r="FA251" i="3"/>
  <c r="EZ251" i="3"/>
  <c r="FE239" i="3"/>
  <c r="FD239" i="3"/>
  <c r="FE238" i="3"/>
  <c r="GO238" i="3" s="1"/>
  <c r="FD238" i="3"/>
  <c r="GN238" i="3" s="1"/>
  <c r="FC237" i="3"/>
  <c r="FC236" i="3" s="1"/>
  <c r="FB237" i="3"/>
  <c r="FB236" i="3" s="1"/>
  <c r="FA237" i="3"/>
  <c r="FA236" i="3" s="1"/>
  <c r="EZ237" i="3"/>
  <c r="EZ236" i="3" s="1"/>
  <c r="FE234" i="3"/>
  <c r="GO234" i="3" s="1"/>
  <c r="FD234" i="3"/>
  <c r="GN234" i="3" s="1"/>
  <c r="FF233" i="3"/>
  <c r="FG232" i="3"/>
  <c r="FG231" i="3"/>
  <c r="FF231" i="3"/>
  <c r="FG228" i="3"/>
  <c r="FC227" i="3"/>
  <c r="FC226" i="3" s="1"/>
  <c r="FB227" i="3"/>
  <c r="FB226" i="3" s="1"/>
  <c r="FA227" i="3"/>
  <c r="FA226" i="3" s="1"/>
  <c r="FE225" i="3"/>
  <c r="FD225" i="3"/>
  <c r="EZ223" i="3"/>
  <c r="FC223" i="3"/>
  <c r="FB223" i="3"/>
  <c r="FA223" i="3"/>
  <c r="FE222" i="3"/>
  <c r="FD222" i="3"/>
  <c r="FD212" i="3"/>
  <c r="GN212" i="3" s="1"/>
  <c r="FB210" i="3"/>
  <c r="FG211" i="3"/>
  <c r="FD211" i="3"/>
  <c r="GN211" i="3" s="1"/>
  <c r="FC210" i="3"/>
  <c r="FE206" i="3"/>
  <c r="GO206" i="3" s="1"/>
  <c r="FD206" i="3"/>
  <c r="GN206" i="3" s="1"/>
  <c r="FC205" i="3"/>
  <c r="FB205" i="3"/>
  <c r="FA205" i="3"/>
  <c r="EZ205" i="3"/>
  <c r="FE204" i="3"/>
  <c r="FD204" i="3"/>
  <c r="FF203" i="3"/>
  <c r="FC201" i="3"/>
  <c r="FB201" i="3"/>
  <c r="FA201" i="3"/>
  <c r="FE200" i="3"/>
  <c r="FD200" i="3"/>
  <c r="FB198" i="3"/>
  <c r="EZ198" i="3"/>
  <c r="FC198" i="3"/>
  <c r="FE197" i="3"/>
  <c r="FD197" i="3"/>
  <c r="FG196" i="3"/>
  <c r="FF196" i="3"/>
  <c r="FF195" i="3"/>
  <c r="FG194" i="3"/>
  <c r="FF194" i="3"/>
  <c r="FG192" i="3"/>
  <c r="FF192" i="3"/>
  <c r="FF191" i="3"/>
  <c r="FG188" i="3"/>
  <c r="FC187" i="3"/>
  <c r="FB187" i="3"/>
  <c r="FA187" i="3"/>
  <c r="EZ187" i="3"/>
  <c r="FE185" i="3"/>
  <c r="FD185" i="3"/>
  <c r="FG184" i="3"/>
  <c r="FC183" i="3"/>
  <c r="FB183" i="3"/>
  <c r="FA183" i="3"/>
  <c r="EZ183" i="3"/>
  <c r="FE182" i="3"/>
  <c r="FD182" i="3"/>
  <c r="FG181" i="3"/>
  <c r="FF181" i="3"/>
  <c r="FC180" i="3"/>
  <c r="FB180" i="3"/>
  <c r="FA180" i="3"/>
  <c r="EZ180" i="3"/>
  <c r="FE178" i="3"/>
  <c r="FD178" i="3"/>
  <c r="FC176" i="3"/>
  <c r="FB176" i="3"/>
  <c r="FA176" i="3"/>
  <c r="EZ176" i="3"/>
  <c r="FE174" i="3"/>
  <c r="FD174" i="3"/>
  <c r="FE173" i="3"/>
  <c r="FD173" i="3"/>
  <c r="FE172" i="3"/>
  <c r="FD172" i="3"/>
  <c r="FG171" i="3"/>
  <c r="FF171" i="3"/>
  <c r="FC170" i="3"/>
  <c r="FB170" i="3"/>
  <c r="FA170" i="3"/>
  <c r="EZ170" i="3"/>
  <c r="FE169" i="3"/>
  <c r="FD169" i="3"/>
  <c r="FC167" i="3"/>
  <c r="FB167" i="3"/>
  <c r="FA167" i="3"/>
  <c r="EZ167" i="3"/>
  <c r="FE166" i="3"/>
  <c r="FD166" i="3"/>
  <c r="FG165" i="3"/>
  <c r="FF165" i="3"/>
  <c r="FC164" i="3"/>
  <c r="FB164" i="3"/>
  <c r="FA164" i="3"/>
  <c r="EZ164" i="3"/>
  <c r="FE162" i="3"/>
  <c r="FD162" i="3"/>
  <c r="FC160" i="3"/>
  <c r="FB160" i="3"/>
  <c r="FA160" i="3"/>
  <c r="EZ160" i="3"/>
  <c r="FE157" i="3"/>
  <c r="GO157" i="3" s="1"/>
  <c r="FD157" i="3"/>
  <c r="GN157" i="3" s="1"/>
  <c r="FC156" i="3"/>
  <c r="FB156" i="3"/>
  <c r="FA156" i="3"/>
  <c r="EZ156" i="3"/>
  <c r="FE155" i="3"/>
  <c r="FD155" i="3"/>
  <c r="FC153" i="3"/>
  <c r="FB153" i="3"/>
  <c r="FA153" i="3"/>
  <c r="EZ153" i="3"/>
  <c r="FE151" i="3"/>
  <c r="FD151" i="3"/>
  <c r="FG147" i="3"/>
  <c r="FF147" i="3"/>
  <c r="FG146" i="3"/>
  <c r="FG144" i="3"/>
  <c r="FF144" i="3"/>
  <c r="FF143" i="3"/>
  <c r="FF142" i="3"/>
  <c r="FC141" i="3"/>
  <c r="FC140" i="3" s="1"/>
  <c r="FB141" i="3"/>
  <c r="FB140" i="3" s="1"/>
  <c r="FA141" i="3"/>
  <c r="FA140" i="3" s="1"/>
  <c r="EZ141" i="3"/>
  <c r="EZ140" i="3" s="1"/>
  <c r="FE139" i="3"/>
  <c r="FD139" i="3"/>
  <c r="FC133" i="3"/>
  <c r="FB133" i="3"/>
  <c r="FA133" i="3"/>
  <c r="EZ133" i="3"/>
  <c r="FE132" i="3"/>
  <c r="FD132" i="3"/>
  <c r="FC128" i="3"/>
  <c r="FB128" i="3"/>
  <c r="FA128" i="3"/>
  <c r="EZ128" i="3"/>
  <c r="FE126" i="3"/>
  <c r="FD126" i="3"/>
  <c r="FC124" i="3"/>
  <c r="FB124" i="3"/>
  <c r="FA124" i="3"/>
  <c r="EZ124" i="3"/>
  <c r="FE123" i="3"/>
  <c r="FD123" i="3"/>
  <c r="FG118" i="3"/>
  <c r="FF118" i="3"/>
  <c r="FG117" i="3"/>
  <c r="FG109" i="3"/>
  <c r="FF109" i="3"/>
  <c r="FF105" i="3"/>
  <c r="FF102" i="3"/>
  <c r="FF95" i="3"/>
  <c r="FF94" i="3"/>
  <c r="FF91" i="3"/>
  <c r="FF83" i="3"/>
  <c r="FC82" i="3"/>
  <c r="FB82" i="3"/>
  <c r="FA82" i="3"/>
  <c r="EZ82" i="3"/>
  <c r="FE79" i="3"/>
  <c r="FE78" i="3" s="1"/>
  <c r="FD79" i="3"/>
  <c r="FD78" i="3" s="1"/>
  <c r="FC78" i="3"/>
  <c r="FB78" i="3"/>
  <c r="FA78" i="3"/>
  <c r="EZ78" i="3"/>
  <c r="FE77" i="3"/>
  <c r="FD77" i="3"/>
  <c r="FG76" i="3"/>
  <c r="FF76" i="3"/>
  <c r="FC75" i="3"/>
  <c r="FB75" i="3"/>
  <c r="FA75" i="3"/>
  <c r="EZ75" i="3"/>
  <c r="FF72" i="3"/>
  <c r="FC71" i="3"/>
  <c r="FB71" i="3"/>
  <c r="FA71" i="3"/>
  <c r="EZ71" i="3"/>
  <c r="FE70" i="3"/>
  <c r="FD70" i="3"/>
  <c r="FC68" i="3"/>
  <c r="FB68" i="3"/>
  <c r="FA68" i="3"/>
  <c r="EZ68" i="3"/>
  <c r="FE67" i="3"/>
  <c r="FD67" i="3"/>
  <c r="FG66" i="3"/>
  <c r="FF66" i="3"/>
  <c r="FG65" i="3"/>
  <c r="FF65" i="3"/>
  <c r="FG64" i="3"/>
  <c r="FG58" i="3"/>
  <c r="FF58" i="3"/>
  <c r="FF55" i="3"/>
  <c r="FC54" i="3"/>
  <c r="FB54" i="3"/>
  <c r="FA54" i="3"/>
  <c r="EZ54" i="3"/>
  <c r="FE52" i="3"/>
  <c r="FD52" i="3"/>
  <c r="FC47" i="3"/>
  <c r="FC46" i="3" s="1"/>
  <c r="FB47" i="3"/>
  <c r="FB46" i="3" s="1"/>
  <c r="FA47" i="3"/>
  <c r="FA46" i="3" s="1"/>
  <c r="EZ47" i="3"/>
  <c r="EZ46" i="3" s="1"/>
  <c r="FE44" i="3"/>
  <c r="FE43" i="3" s="1"/>
  <c r="FE42" i="3" s="1"/>
  <c r="FD44" i="3"/>
  <c r="FD43" i="3" s="1"/>
  <c r="FD42" i="3" s="1"/>
  <c r="FC43" i="3"/>
  <c r="FC42" i="3" s="1"/>
  <c r="FB43" i="3"/>
  <c r="FB42" i="3" s="1"/>
  <c r="FA43" i="3"/>
  <c r="FA42" i="3" s="1"/>
  <c r="EZ43" i="3"/>
  <c r="EZ42" i="3" s="1"/>
  <c r="FE40" i="3"/>
  <c r="FD40" i="3"/>
  <c r="FC34" i="3"/>
  <c r="FB34" i="3"/>
  <c r="FA34" i="3"/>
  <c r="EZ34" i="3"/>
  <c r="FE33" i="3"/>
  <c r="FD33" i="3"/>
  <c r="FG32" i="3"/>
  <c r="FC31" i="3"/>
  <c r="FC30" i="3" s="1"/>
  <c r="FB31" i="3"/>
  <c r="FB30" i="3" s="1"/>
  <c r="FA31" i="3"/>
  <c r="FA30" i="3" s="1"/>
  <c r="EZ31" i="3"/>
  <c r="EZ30" i="3" s="1"/>
  <c r="FE29" i="3"/>
  <c r="FD29" i="3"/>
  <c r="FC27" i="3"/>
  <c r="FB27" i="3"/>
  <c r="FA27" i="3"/>
  <c r="EZ27" i="3"/>
  <c r="FC23" i="3"/>
  <c r="FB23" i="3"/>
  <c r="FA23" i="3"/>
  <c r="EZ23" i="3"/>
  <c r="FC22" i="3"/>
  <c r="FB22" i="3"/>
  <c r="FA22" i="3"/>
  <c r="FE21" i="3"/>
  <c r="FD21" i="3"/>
  <c r="FG20" i="3"/>
  <c r="FF20" i="3"/>
  <c r="FC19" i="3"/>
  <c r="FB19" i="3"/>
  <c r="FA19" i="3"/>
  <c r="EZ19" i="3"/>
  <c r="FE18" i="3"/>
  <c r="FD18" i="3"/>
  <c r="FC10" i="3"/>
  <c r="FB10" i="3"/>
  <c r="FA10" i="3"/>
  <c r="EZ10" i="3"/>
  <c r="ES239" i="3"/>
  <c r="ER239" i="3"/>
  <c r="EQ237" i="3"/>
  <c r="EQ236" i="3" s="1"/>
  <c r="EP237" i="3"/>
  <c r="EP236" i="3" s="1"/>
  <c r="EO237" i="3"/>
  <c r="EO236" i="3" s="1"/>
  <c r="EN237" i="3"/>
  <c r="EN236" i="3" s="1"/>
  <c r="EQ227" i="3"/>
  <c r="EQ226" i="3" s="1"/>
  <c r="EP227" i="3"/>
  <c r="EP226" i="3" s="1"/>
  <c r="EN227" i="3"/>
  <c r="EN226" i="3" s="1"/>
  <c r="ES225" i="3"/>
  <c r="ER225" i="3"/>
  <c r="EQ223" i="3"/>
  <c r="EP223" i="3"/>
  <c r="EN223" i="3"/>
  <c r="ES222" i="3"/>
  <c r="ER222" i="3"/>
  <c r="EQ210" i="3"/>
  <c r="EP210" i="3"/>
  <c r="ES205" i="3"/>
  <c r="ER205" i="3"/>
  <c r="EQ205" i="3"/>
  <c r="EP205" i="3"/>
  <c r="EO205" i="3"/>
  <c r="EN205" i="3"/>
  <c r="ES204" i="3"/>
  <c r="ER204" i="3"/>
  <c r="EQ201" i="3"/>
  <c r="EP201" i="3"/>
  <c r="EN201" i="3"/>
  <c r="ES200" i="3"/>
  <c r="ER200" i="3"/>
  <c r="EQ198" i="3"/>
  <c r="EP198" i="3"/>
  <c r="ES197" i="3"/>
  <c r="ER197" i="3"/>
  <c r="EQ187" i="3"/>
  <c r="EP187" i="3"/>
  <c r="EN187" i="3"/>
  <c r="ES185" i="3"/>
  <c r="ER185" i="3"/>
  <c r="EP183" i="3"/>
  <c r="EN183" i="3"/>
  <c r="EQ183" i="3"/>
  <c r="ES182" i="3"/>
  <c r="ER182" i="3"/>
  <c r="EQ180" i="3"/>
  <c r="EP180" i="3"/>
  <c r="EO180" i="3"/>
  <c r="ES178" i="3"/>
  <c r="ER178" i="3"/>
  <c r="EQ176" i="3"/>
  <c r="EP176" i="3"/>
  <c r="ES174" i="3"/>
  <c r="ER174" i="3"/>
  <c r="ES173" i="3"/>
  <c r="ER173" i="3"/>
  <c r="ES172" i="3"/>
  <c r="ER172" i="3"/>
  <c r="EP170" i="3"/>
  <c r="EN170" i="3"/>
  <c r="EQ170" i="3"/>
  <c r="ES169" i="3"/>
  <c r="ER169" i="3"/>
  <c r="EQ167" i="3"/>
  <c r="EP167" i="3"/>
  <c r="EO167" i="3"/>
  <c r="ES166" i="3"/>
  <c r="ER166" i="3"/>
  <c r="EP164" i="3"/>
  <c r="EO164" i="3"/>
  <c r="EQ164" i="3"/>
  <c r="ES162" i="3"/>
  <c r="ER162" i="3"/>
  <c r="EP160" i="3"/>
  <c r="EN160" i="3"/>
  <c r="EQ160" i="3"/>
  <c r="ES156" i="3"/>
  <c r="ER156" i="3"/>
  <c r="EQ156" i="3"/>
  <c r="EP156" i="3"/>
  <c r="EO156" i="3"/>
  <c r="EN156" i="3"/>
  <c r="ES155" i="3"/>
  <c r="ER155" i="3"/>
  <c r="EQ153" i="3"/>
  <c r="EP153" i="3"/>
  <c r="EO153" i="3"/>
  <c r="ES151" i="3"/>
  <c r="ER151" i="3"/>
  <c r="EQ141" i="3"/>
  <c r="EQ140" i="3" s="1"/>
  <c r="EP141" i="3"/>
  <c r="EP140" i="3" s="1"/>
  <c r="EO141" i="3"/>
  <c r="EO140" i="3" s="1"/>
  <c r="ES139" i="3"/>
  <c r="ER139" i="3"/>
  <c r="EP133" i="3"/>
  <c r="EQ133" i="3"/>
  <c r="ES132" i="3"/>
  <c r="ER132" i="3"/>
  <c r="EQ128" i="3"/>
  <c r="EP128" i="3"/>
  <c r="EO128" i="3"/>
  <c r="ES126" i="3"/>
  <c r="ER126" i="3"/>
  <c r="EQ124" i="3"/>
  <c r="EP124" i="3"/>
  <c r="EO124" i="3"/>
  <c r="ES123" i="3"/>
  <c r="ER123" i="3"/>
  <c r="EP82" i="3"/>
  <c r="EN82" i="3"/>
  <c r="EQ82" i="3"/>
  <c r="ES79" i="3"/>
  <c r="ES78" i="3" s="1"/>
  <c r="ER79" i="3"/>
  <c r="ER78" i="3" s="1"/>
  <c r="EQ78" i="3"/>
  <c r="EP78" i="3"/>
  <c r="EO78" i="3"/>
  <c r="EN78" i="3"/>
  <c r="ES77" i="3"/>
  <c r="ER77" i="3"/>
  <c r="EQ75" i="3"/>
  <c r="EP75" i="3"/>
  <c r="EO75" i="3"/>
  <c r="EQ71" i="3"/>
  <c r="EP71" i="3"/>
  <c r="EO71" i="3"/>
  <c r="ES70" i="3"/>
  <c r="ER70" i="3"/>
  <c r="EP68" i="3"/>
  <c r="EQ68" i="3"/>
  <c r="ES67" i="3"/>
  <c r="ER67" i="3"/>
  <c r="EQ54" i="3"/>
  <c r="EP54" i="3"/>
  <c r="EO54" i="3"/>
  <c r="EN54" i="3"/>
  <c r="ES52" i="3"/>
  <c r="ER52" i="3"/>
  <c r="EQ47" i="3"/>
  <c r="EQ46" i="3" s="1"/>
  <c r="EP47" i="3"/>
  <c r="EP46" i="3" s="1"/>
  <c r="EO47" i="3"/>
  <c r="EO46" i="3" s="1"/>
  <c r="EN47" i="3"/>
  <c r="EN46" i="3" s="1"/>
  <c r="ES44" i="3"/>
  <c r="ES43" i="3" s="1"/>
  <c r="ES42" i="3" s="1"/>
  <c r="ER44" i="3"/>
  <c r="ER43" i="3" s="1"/>
  <c r="ER42" i="3" s="1"/>
  <c r="EQ43" i="3"/>
  <c r="EQ42" i="3" s="1"/>
  <c r="EP43" i="3"/>
  <c r="EP42" i="3" s="1"/>
  <c r="EO43" i="3"/>
  <c r="EO42" i="3" s="1"/>
  <c r="EN43" i="3"/>
  <c r="EN42" i="3" s="1"/>
  <c r="ES40" i="3"/>
  <c r="ER40" i="3"/>
  <c r="EP34" i="3"/>
  <c r="EQ34" i="3"/>
  <c r="EO34" i="3"/>
  <c r="EN34" i="3"/>
  <c r="ES33" i="3"/>
  <c r="ER33" i="3"/>
  <c r="EQ31" i="3"/>
  <c r="EQ30" i="3" s="1"/>
  <c r="EP31" i="3"/>
  <c r="EP30" i="3" s="1"/>
  <c r="ES29" i="3"/>
  <c r="ER29" i="3"/>
  <c r="EQ27" i="3"/>
  <c r="EP27" i="3"/>
  <c r="EQ23" i="3"/>
  <c r="EP23" i="3"/>
  <c r="ES21" i="3"/>
  <c r="ER21" i="3"/>
  <c r="EQ19" i="3"/>
  <c r="EP19" i="3"/>
  <c r="EO19" i="3"/>
  <c r="ES18" i="3"/>
  <c r="ER18" i="3"/>
  <c r="EQ10" i="3"/>
  <c r="EP10" i="3"/>
  <c r="EO10" i="3"/>
  <c r="EE251" i="3"/>
  <c r="ED251" i="3"/>
  <c r="EG239" i="3"/>
  <c r="EF239" i="3"/>
  <c r="EE237" i="3"/>
  <c r="EE236" i="3" s="1"/>
  <c r="ED237" i="3"/>
  <c r="ED236" i="3" s="1"/>
  <c r="EC237" i="3"/>
  <c r="EC236" i="3" s="1"/>
  <c r="EB237" i="3"/>
  <c r="EB236" i="3" s="1"/>
  <c r="EG225" i="3"/>
  <c r="EF225" i="3"/>
  <c r="ED223" i="3"/>
  <c r="EB223" i="3"/>
  <c r="EE223" i="3"/>
  <c r="EG222" i="3"/>
  <c r="EF222" i="3"/>
  <c r="ED210" i="3"/>
  <c r="EG205" i="3"/>
  <c r="EF205" i="3"/>
  <c r="EE205" i="3"/>
  <c r="ED205" i="3"/>
  <c r="EC205" i="3"/>
  <c r="EB205" i="3"/>
  <c r="EG204" i="3"/>
  <c r="EF204" i="3"/>
  <c r="ED201" i="3"/>
  <c r="EG200" i="3"/>
  <c r="EF200" i="3"/>
  <c r="EE198" i="3"/>
  <c r="ED198" i="3"/>
  <c r="EC198" i="3"/>
  <c r="EG197" i="3"/>
  <c r="EF197" i="3"/>
  <c r="ED187" i="3"/>
  <c r="EE187" i="3"/>
  <c r="EG185" i="3"/>
  <c r="EF185" i="3"/>
  <c r="ED183" i="3"/>
  <c r="EE183" i="3"/>
  <c r="EG182" i="3"/>
  <c r="EF182" i="3"/>
  <c r="EE180" i="3"/>
  <c r="ED180" i="3"/>
  <c r="EC180" i="3"/>
  <c r="EG178" i="3"/>
  <c r="EF178" i="3"/>
  <c r="EE176" i="3"/>
  <c r="ED176" i="3"/>
  <c r="EG174" i="3"/>
  <c r="EF174" i="3"/>
  <c r="EG173" i="3"/>
  <c r="EF173" i="3"/>
  <c r="EG172" i="3"/>
  <c r="EF172" i="3"/>
  <c r="ED170" i="3"/>
  <c r="EC170" i="3"/>
  <c r="EE170" i="3"/>
  <c r="EG169" i="3"/>
  <c r="EF169" i="3"/>
  <c r="EE167" i="3"/>
  <c r="ED167" i="3"/>
  <c r="EG166" i="3"/>
  <c r="EF166" i="3"/>
  <c r="ED164" i="3"/>
  <c r="EE164" i="3"/>
  <c r="EG162" i="3"/>
  <c r="EF162" i="3"/>
  <c r="ED160" i="3"/>
  <c r="EC160" i="3"/>
  <c r="EE160" i="3"/>
  <c r="EG156" i="3"/>
  <c r="EF156" i="3"/>
  <c r="EE156" i="3"/>
  <c r="ED156" i="3"/>
  <c r="EC156" i="3"/>
  <c r="EB156" i="3"/>
  <c r="EG155" i="3"/>
  <c r="EF155" i="3"/>
  <c r="EE153" i="3"/>
  <c r="ED153" i="3"/>
  <c r="EG151" i="3"/>
  <c r="EF151" i="3"/>
  <c r="ED141" i="3"/>
  <c r="ED140" i="3" s="1"/>
  <c r="EG139" i="3"/>
  <c r="EF139" i="3"/>
  <c r="ED133" i="3"/>
  <c r="EC133" i="3"/>
  <c r="EG132" i="3"/>
  <c r="EF132" i="3"/>
  <c r="EE128" i="3"/>
  <c r="ED128" i="3"/>
  <c r="EG126" i="3"/>
  <c r="EF126" i="3"/>
  <c r="EE124" i="3"/>
  <c r="ED124" i="3"/>
  <c r="EG123" i="3"/>
  <c r="EF123" i="3"/>
  <c r="ED82" i="3"/>
  <c r="EG79" i="3"/>
  <c r="EG78" i="3" s="1"/>
  <c r="EF79" i="3"/>
  <c r="EF78" i="3" s="1"/>
  <c r="EE78" i="3"/>
  <c r="ED78" i="3"/>
  <c r="EC78" i="3"/>
  <c r="EB78" i="3"/>
  <c r="EG77" i="3"/>
  <c r="EF77" i="3"/>
  <c r="ED75" i="3"/>
  <c r="EE75" i="3"/>
  <c r="EE71" i="3"/>
  <c r="ED71" i="3"/>
  <c r="EC71" i="3"/>
  <c r="EG70" i="3"/>
  <c r="EF70" i="3"/>
  <c r="EE68" i="3"/>
  <c r="ED68" i="3"/>
  <c r="EG67" i="3"/>
  <c r="EF67" i="3"/>
  <c r="EE54" i="3"/>
  <c r="EG52" i="3"/>
  <c r="EF52" i="3"/>
  <c r="EE47" i="3"/>
  <c r="EE46" i="3" s="1"/>
  <c r="ED47" i="3"/>
  <c r="ED46" i="3" s="1"/>
  <c r="EC47" i="3"/>
  <c r="EC46" i="3" s="1"/>
  <c r="EG44" i="3"/>
  <c r="EG43" i="3" s="1"/>
  <c r="EG42" i="3" s="1"/>
  <c r="EF44" i="3"/>
  <c r="EF43" i="3" s="1"/>
  <c r="EF42" i="3" s="1"/>
  <c r="EE43" i="3"/>
  <c r="EE42" i="3" s="1"/>
  <c r="ED43" i="3"/>
  <c r="ED42" i="3" s="1"/>
  <c r="EC43" i="3"/>
  <c r="EC42" i="3" s="1"/>
  <c r="EB43" i="3"/>
  <c r="EB42" i="3" s="1"/>
  <c r="EG40" i="3"/>
  <c r="EF40" i="3"/>
  <c r="EB34" i="3"/>
  <c r="EE34" i="3"/>
  <c r="ED34" i="3"/>
  <c r="EG33" i="3"/>
  <c r="EF33" i="3"/>
  <c r="EE31" i="3"/>
  <c r="EE30" i="3" s="1"/>
  <c r="ED31" i="3"/>
  <c r="ED30" i="3" s="1"/>
  <c r="EG29" i="3"/>
  <c r="EF29" i="3"/>
  <c r="EE27" i="3"/>
  <c r="ED27" i="3"/>
  <c r="EC27" i="3"/>
  <c r="EE23" i="3"/>
  <c r="ED23" i="3"/>
  <c r="EG21" i="3"/>
  <c r="EF21" i="3"/>
  <c r="EE19" i="3"/>
  <c r="ED19" i="3"/>
  <c r="EG18" i="3"/>
  <c r="EF18" i="3"/>
  <c r="EE10" i="3"/>
  <c r="ED10" i="3"/>
  <c r="DS251" i="3"/>
  <c r="DR251" i="3"/>
  <c r="DU239" i="3"/>
  <c r="DT239" i="3"/>
  <c r="DS237" i="3"/>
  <c r="DS236" i="3" s="1"/>
  <c r="DR237" i="3"/>
  <c r="DR236" i="3" s="1"/>
  <c r="DQ237" i="3"/>
  <c r="DQ236" i="3" s="1"/>
  <c r="DP237" i="3"/>
  <c r="DP236" i="3" s="1"/>
  <c r="DP227" i="3"/>
  <c r="DP226" i="3" s="1"/>
  <c r="DS227" i="3"/>
  <c r="DS226" i="3" s="1"/>
  <c r="DR227" i="3"/>
  <c r="DR226" i="3" s="1"/>
  <c r="DQ227" i="3"/>
  <c r="DQ226" i="3" s="1"/>
  <c r="DU225" i="3"/>
  <c r="DT225" i="3"/>
  <c r="DS223" i="3"/>
  <c r="DR223" i="3"/>
  <c r="DQ223" i="3"/>
  <c r="DU222" i="3"/>
  <c r="DT222" i="3"/>
  <c r="DR210" i="3"/>
  <c r="DS210" i="3"/>
  <c r="DU205" i="3"/>
  <c r="DT205" i="3"/>
  <c r="DS205" i="3"/>
  <c r="DR205" i="3"/>
  <c r="DQ205" i="3"/>
  <c r="DP205" i="3"/>
  <c r="DU204" i="3"/>
  <c r="DT204" i="3"/>
  <c r="DS201" i="3"/>
  <c r="DR201" i="3"/>
  <c r="DU200" i="3"/>
  <c r="DT200" i="3"/>
  <c r="DR198" i="3"/>
  <c r="DS198" i="3"/>
  <c r="DU197" i="3"/>
  <c r="DT197" i="3"/>
  <c r="DP187" i="3"/>
  <c r="DS187" i="3"/>
  <c r="DR187" i="3"/>
  <c r="DU185" i="3"/>
  <c r="DT185" i="3"/>
  <c r="DR183" i="3"/>
  <c r="DQ183" i="3"/>
  <c r="DP183" i="3"/>
  <c r="DS183" i="3"/>
  <c r="DU182" i="3"/>
  <c r="DT182" i="3"/>
  <c r="DS180" i="3"/>
  <c r="DR180" i="3"/>
  <c r="DU178" i="3"/>
  <c r="DT178" i="3"/>
  <c r="DR176" i="3"/>
  <c r="DS176" i="3"/>
  <c r="DU174" i="3"/>
  <c r="DT174" i="3"/>
  <c r="DU173" i="3"/>
  <c r="DT173" i="3"/>
  <c r="DU172" i="3"/>
  <c r="DT172" i="3"/>
  <c r="DS170" i="3"/>
  <c r="DR170" i="3"/>
  <c r="DU169" i="3"/>
  <c r="DT169" i="3"/>
  <c r="DR167" i="3"/>
  <c r="DQ167" i="3"/>
  <c r="DS167" i="3"/>
  <c r="DU166" i="3"/>
  <c r="DT166" i="3"/>
  <c r="DR164" i="3"/>
  <c r="DQ164" i="3"/>
  <c r="DP164" i="3"/>
  <c r="DS164" i="3"/>
  <c r="DU162" i="3"/>
  <c r="DT162" i="3"/>
  <c r="DS160" i="3"/>
  <c r="DR160" i="3"/>
  <c r="DQ160" i="3"/>
  <c r="DP160" i="3"/>
  <c r="DU156" i="3"/>
  <c r="DT156" i="3"/>
  <c r="DS156" i="3"/>
  <c r="DR156" i="3"/>
  <c r="DQ156" i="3"/>
  <c r="DP156" i="3"/>
  <c r="DU155" i="3"/>
  <c r="DT155" i="3"/>
  <c r="DR153" i="3"/>
  <c r="DQ153" i="3"/>
  <c r="DS153" i="3"/>
  <c r="DU151" i="3"/>
  <c r="DT151" i="3"/>
  <c r="DR141" i="3"/>
  <c r="DR140" i="3" s="1"/>
  <c r="DQ141" i="3"/>
  <c r="DQ140" i="3" s="1"/>
  <c r="DS141" i="3"/>
  <c r="DS140" i="3" s="1"/>
  <c r="DU139" i="3"/>
  <c r="DT139" i="3"/>
  <c r="DS133" i="3"/>
  <c r="DR133" i="3"/>
  <c r="DQ133" i="3"/>
  <c r="DU132" i="3"/>
  <c r="DT132" i="3"/>
  <c r="DR128" i="3"/>
  <c r="DS128" i="3"/>
  <c r="DU126" i="3"/>
  <c r="DT126" i="3"/>
  <c r="DS124" i="3"/>
  <c r="DR124" i="3"/>
  <c r="DQ124" i="3"/>
  <c r="DU123" i="3"/>
  <c r="DT123" i="3"/>
  <c r="DR82" i="3"/>
  <c r="DQ82" i="3"/>
  <c r="DP82" i="3"/>
  <c r="DS82" i="3"/>
  <c r="DU79" i="3"/>
  <c r="DU78" i="3" s="1"/>
  <c r="DT79" i="3"/>
  <c r="DT78" i="3" s="1"/>
  <c r="DS78" i="3"/>
  <c r="DR78" i="3"/>
  <c r="DQ78" i="3"/>
  <c r="DP78" i="3"/>
  <c r="DU77" i="3"/>
  <c r="DT77" i="3"/>
  <c r="DR75" i="3"/>
  <c r="DP75" i="3"/>
  <c r="DS75" i="3"/>
  <c r="DR71" i="3"/>
  <c r="DQ71" i="3"/>
  <c r="DP71" i="3"/>
  <c r="DS71" i="3"/>
  <c r="DU70" i="3"/>
  <c r="DT70" i="3"/>
  <c r="DS68" i="3"/>
  <c r="DR68" i="3"/>
  <c r="DU67" i="3"/>
  <c r="DT67" i="3"/>
  <c r="DR54" i="3"/>
  <c r="DQ54" i="3"/>
  <c r="DP54" i="3"/>
  <c r="DS54" i="3"/>
  <c r="DU52" i="3"/>
  <c r="DT52" i="3"/>
  <c r="DS47" i="3"/>
  <c r="DS46" i="3" s="1"/>
  <c r="DR47" i="3"/>
  <c r="DR46" i="3" s="1"/>
  <c r="DQ47" i="3"/>
  <c r="DQ46" i="3" s="1"/>
  <c r="DU44" i="3"/>
  <c r="DU43" i="3" s="1"/>
  <c r="DU42" i="3" s="1"/>
  <c r="DT44" i="3"/>
  <c r="DT43" i="3" s="1"/>
  <c r="DT42" i="3" s="1"/>
  <c r="DS43" i="3"/>
  <c r="DS42" i="3" s="1"/>
  <c r="DR43" i="3"/>
  <c r="DR42" i="3" s="1"/>
  <c r="DQ43" i="3"/>
  <c r="DQ42" i="3" s="1"/>
  <c r="DP43" i="3"/>
  <c r="DP42" i="3" s="1"/>
  <c r="DU40" i="3"/>
  <c r="DT40" i="3"/>
  <c r="DQ34" i="3"/>
  <c r="DS34" i="3"/>
  <c r="DR34" i="3"/>
  <c r="DP34" i="3"/>
  <c r="DU33" i="3"/>
  <c r="DT33" i="3"/>
  <c r="DS31" i="3"/>
  <c r="DS30" i="3" s="1"/>
  <c r="DR31" i="3"/>
  <c r="DR30" i="3" s="1"/>
  <c r="DQ31" i="3"/>
  <c r="DQ30" i="3" s="1"/>
  <c r="DP31" i="3"/>
  <c r="DP30" i="3" s="1"/>
  <c r="DU29" i="3"/>
  <c r="DT29" i="3"/>
  <c r="DS27" i="3"/>
  <c r="DR27" i="3"/>
  <c r="DQ27" i="3"/>
  <c r="DS23" i="3"/>
  <c r="DR23" i="3"/>
  <c r="DQ23" i="3"/>
  <c r="DU21" i="3"/>
  <c r="DT21" i="3"/>
  <c r="DS19" i="3"/>
  <c r="DR19" i="3"/>
  <c r="DU18" i="3"/>
  <c r="DT18" i="3"/>
  <c r="DS10" i="3"/>
  <c r="DR10" i="3"/>
  <c r="DG251" i="3"/>
  <c r="DF251" i="3"/>
  <c r="DI239" i="3"/>
  <c r="DH239" i="3"/>
  <c r="DG237" i="3"/>
  <c r="DG236" i="3" s="1"/>
  <c r="DF237" i="3"/>
  <c r="DF236" i="3" s="1"/>
  <c r="DE237" i="3"/>
  <c r="DE236" i="3" s="1"/>
  <c r="DD237" i="3"/>
  <c r="DD236" i="3" s="1"/>
  <c r="DG227" i="3"/>
  <c r="DG226" i="3" s="1"/>
  <c r="DF227" i="3"/>
  <c r="DF226" i="3" s="1"/>
  <c r="DI225" i="3"/>
  <c r="DH225" i="3"/>
  <c r="DG223" i="3"/>
  <c r="DF223" i="3"/>
  <c r="DE223" i="3"/>
  <c r="DI222" i="3"/>
  <c r="DH222" i="3"/>
  <c r="DG210" i="3"/>
  <c r="DF210" i="3"/>
  <c r="DI205" i="3"/>
  <c r="DH205" i="3"/>
  <c r="DG205" i="3"/>
  <c r="DF205" i="3"/>
  <c r="DE205" i="3"/>
  <c r="DD205" i="3"/>
  <c r="DI204" i="3"/>
  <c r="DH204" i="3"/>
  <c r="DG201" i="3"/>
  <c r="DF201" i="3"/>
  <c r="DE201" i="3"/>
  <c r="DI200" i="3"/>
  <c r="DH200" i="3"/>
  <c r="DG198" i="3"/>
  <c r="DF198" i="3"/>
  <c r="DI197" i="3"/>
  <c r="DH197" i="3"/>
  <c r="DG187" i="3"/>
  <c r="DF187" i="3"/>
  <c r="DI185" i="3"/>
  <c r="DH185" i="3"/>
  <c r="DG183" i="3"/>
  <c r="DF183" i="3"/>
  <c r="DE183" i="3"/>
  <c r="DI182" i="3"/>
  <c r="DH182" i="3"/>
  <c r="DG180" i="3"/>
  <c r="DF180" i="3"/>
  <c r="DI178" i="3"/>
  <c r="DH178" i="3"/>
  <c r="DG176" i="3"/>
  <c r="DF176" i="3"/>
  <c r="DI174" i="3"/>
  <c r="DH174" i="3"/>
  <c r="DI173" i="3"/>
  <c r="DH173" i="3"/>
  <c r="DI172" i="3"/>
  <c r="DH172" i="3"/>
  <c r="DG170" i="3"/>
  <c r="DF170" i="3"/>
  <c r="DI169" i="3"/>
  <c r="DH169" i="3"/>
  <c r="DG167" i="3"/>
  <c r="DF167" i="3"/>
  <c r="DI166" i="3"/>
  <c r="DH166" i="3"/>
  <c r="DG164" i="3"/>
  <c r="DF164" i="3"/>
  <c r="DE164" i="3"/>
  <c r="DI162" i="3"/>
  <c r="DH162" i="3"/>
  <c r="DG160" i="3"/>
  <c r="DF160" i="3"/>
  <c r="DE160" i="3"/>
  <c r="DI156" i="3"/>
  <c r="DH156" i="3"/>
  <c r="DG156" i="3"/>
  <c r="DF156" i="3"/>
  <c r="DE156" i="3"/>
  <c r="DD156" i="3"/>
  <c r="DI155" i="3"/>
  <c r="DH155" i="3"/>
  <c r="DG153" i="3"/>
  <c r="DF153" i="3"/>
  <c r="DI151" i="3"/>
  <c r="DH151" i="3"/>
  <c r="DG141" i="3"/>
  <c r="DG140" i="3" s="1"/>
  <c r="DF141" i="3"/>
  <c r="DF140" i="3" s="1"/>
  <c r="DI139" i="3"/>
  <c r="DH139" i="3"/>
  <c r="DG133" i="3"/>
  <c r="DF133" i="3"/>
  <c r="DI132" i="3"/>
  <c r="DH132" i="3"/>
  <c r="DG128" i="3"/>
  <c r="DF128" i="3"/>
  <c r="DI126" i="3"/>
  <c r="DH126" i="3"/>
  <c r="DG124" i="3"/>
  <c r="DF124" i="3"/>
  <c r="DI123" i="3"/>
  <c r="DH123" i="3"/>
  <c r="DG82" i="3"/>
  <c r="DF82" i="3"/>
  <c r="DE82" i="3"/>
  <c r="DI79" i="3"/>
  <c r="DI78" i="3" s="1"/>
  <c r="DH79" i="3"/>
  <c r="DH78" i="3" s="1"/>
  <c r="DG78" i="3"/>
  <c r="DF78" i="3"/>
  <c r="DE78" i="3"/>
  <c r="DD78" i="3"/>
  <c r="DI77" i="3"/>
  <c r="DH77" i="3"/>
  <c r="DG75" i="3"/>
  <c r="DF75" i="3"/>
  <c r="DG71" i="3"/>
  <c r="DF71" i="3"/>
  <c r="DI70" i="3"/>
  <c r="DH70" i="3"/>
  <c r="DG68" i="3"/>
  <c r="DF68" i="3"/>
  <c r="DD68" i="3"/>
  <c r="DI67" i="3"/>
  <c r="DH67" i="3"/>
  <c r="DG54" i="3"/>
  <c r="DI52" i="3"/>
  <c r="DH52" i="3"/>
  <c r="DG47" i="3"/>
  <c r="DG46" i="3" s="1"/>
  <c r="DF47" i="3"/>
  <c r="DF46" i="3" s="1"/>
  <c r="DI44" i="3"/>
  <c r="DI43" i="3" s="1"/>
  <c r="DI42" i="3" s="1"/>
  <c r="DH44" i="3"/>
  <c r="DH43" i="3" s="1"/>
  <c r="DH42" i="3" s="1"/>
  <c r="DG43" i="3"/>
  <c r="DG42" i="3" s="1"/>
  <c r="DF43" i="3"/>
  <c r="DF42" i="3" s="1"/>
  <c r="DE43" i="3"/>
  <c r="DE42" i="3" s="1"/>
  <c r="DD43" i="3"/>
  <c r="DD42" i="3" s="1"/>
  <c r="DI40" i="3"/>
  <c r="DH40" i="3"/>
  <c r="DG34" i="3"/>
  <c r="DF34" i="3"/>
  <c r="DI33" i="3"/>
  <c r="DH33" i="3"/>
  <c r="DG31" i="3"/>
  <c r="DG30" i="3" s="1"/>
  <c r="DF31" i="3"/>
  <c r="DF30" i="3" s="1"/>
  <c r="DI29" i="3"/>
  <c r="DH29" i="3"/>
  <c r="DG27" i="3"/>
  <c r="DF27" i="3"/>
  <c r="DG23" i="3"/>
  <c r="DF23" i="3"/>
  <c r="DD23" i="3"/>
  <c r="DI21" i="3"/>
  <c r="DH21" i="3"/>
  <c r="DG19" i="3"/>
  <c r="DF19" i="3"/>
  <c r="DD19" i="3"/>
  <c r="DI18" i="3"/>
  <c r="DH18" i="3"/>
  <c r="DG10" i="3"/>
  <c r="DF10" i="3"/>
  <c r="DE10" i="3"/>
  <c r="DD10" i="3"/>
  <c r="CW239" i="3"/>
  <c r="CV239" i="3"/>
  <c r="CU237" i="3"/>
  <c r="CU236" i="3" s="1"/>
  <c r="CT237" i="3"/>
  <c r="CT236" i="3" s="1"/>
  <c r="CS237" i="3"/>
  <c r="CS236" i="3" s="1"/>
  <c r="CR237" i="3"/>
  <c r="CR236" i="3" s="1"/>
  <c r="CU227" i="3"/>
  <c r="CU226" i="3" s="1"/>
  <c r="CT227" i="3"/>
  <c r="CT226" i="3" s="1"/>
  <c r="CW225" i="3"/>
  <c r="CV225" i="3"/>
  <c r="CU223" i="3"/>
  <c r="CT223" i="3"/>
  <c r="CS223" i="3"/>
  <c r="CW222" i="3"/>
  <c r="CV222" i="3"/>
  <c r="CT210" i="3"/>
  <c r="CU210" i="3"/>
  <c r="CW205" i="3"/>
  <c r="CV205" i="3"/>
  <c r="CU205" i="3"/>
  <c r="CT205" i="3"/>
  <c r="CS205" i="3"/>
  <c r="CR205" i="3"/>
  <c r="CW204" i="3"/>
  <c r="CV204" i="3"/>
  <c r="CR201" i="3"/>
  <c r="CU201" i="3"/>
  <c r="CT201" i="3"/>
  <c r="CW200" i="3"/>
  <c r="CV200" i="3"/>
  <c r="CU198" i="3"/>
  <c r="CT198" i="3"/>
  <c r="CR198" i="3"/>
  <c r="CW197" i="3"/>
  <c r="CV197" i="3"/>
  <c r="CT187" i="3"/>
  <c r="CU187" i="3"/>
  <c r="CW185" i="3"/>
  <c r="CV185" i="3"/>
  <c r="CU183" i="3"/>
  <c r="CR183" i="3"/>
  <c r="CT183" i="3"/>
  <c r="CW182" i="3"/>
  <c r="CV182" i="3"/>
  <c r="CU180" i="3"/>
  <c r="CT180" i="3"/>
  <c r="CW178" i="3"/>
  <c r="CV178" i="3"/>
  <c r="CT176" i="3"/>
  <c r="CR176" i="3"/>
  <c r="CU176" i="3"/>
  <c r="CW174" i="3"/>
  <c r="CV174" i="3"/>
  <c r="CW173" i="3"/>
  <c r="CV173" i="3"/>
  <c r="CW172" i="3"/>
  <c r="CV172" i="3"/>
  <c r="CU170" i="3"/>
  <c r="CT170" i="3"/>
  <c r="CS170" i="3"/>
  <c r="CW169" i="3"/>
  <c r="CV169" i="3"/>
  <c r="CT167" i="3"/>
  <c r="CR167" i="3"/>
  <c r="CU167" i="3"/>
  <c r="CW166" i="3"/>
  <c r="CV166" i="3"/>
  <c r="CU164" i="3"/>
  <c r="CT164" i="3"/>
  <c r="CS164" i="3"/>
  <c r="CW162" i="3"/>
  <c r="CV162" i="3"/>
  <c r="CR160" i="3"/>
  <c r="CU160" i="3"/>
  <c r="CT160" i="3"/>
  <c r="CW156" i="3"/>
  <c r="CV156" i="3"/>
  <c r="CU156" i="3"/>
  <c r="CT156" i="3"/>
  <c r="CS156" i="3"/>
  <c r="CR156" i="3"/>
  <c r="CW155" i="3"/>
  <c r="CV155" i="3"/>
  <c r="CT153" i="3"/>
  <c r="CR153" i="3"/>
  <c r="CU153" i="3"/>
  <c r="CW151" i="3"/>
  <c r="CV151" i="3"/>
  <c r="CU141" i="3"/>
  <c r="CU140" i="3" s="1"/>
  <c r="CT141" i="3"/>
  <c r="CT140" i="3" s="1"/>
  <c r="CS141" i="3"/>
  <c r="CS140" i="3" s="1"/>
  <c r="CW139" i="3"/>
  <c r="CV139" i="3"/>
  <c r="CT133" i="3"/>
  <c r="CS133" i="3"/>
  <c r="CR133" i="3"/>
  <c r="CU133" i="3"/>
  <c r="CW132" i="3"/>
  <c r="CV132" i="3"/>
  <c r="CU128" i="3"/>
  <c r="CT128" i="3"/>
  <c r="CS128" i="3"/>
  <c r="CW126" i="3"/>
  <c r="CV126" i="3"/>
  <c r="CT124" i="3"/>
  <c r="CS124" i="3"/>
  <c r="CU124" i="3"/>
  <c r="CR124" i="3"/>
  <c r="CW123" i="3"/>
  <c r="CV123" i="3"/>
  <c r="CU82" i="3"/>
  <c r="CT82" i="3"/>
  <c r="CS82" i="3"/>
  <c r="CW79" i="3"/>
  <c r="CW78" i="3" s="1"/>
  <c r="CV79" i="3"/>
  <c r="CV78" i="3" s="1"/>
  <c r="CU78" i="3"/>
  <c r="CT78" i="3"/>
  <c r="CS78" i="3"/>
  <c r="CR78" i="3"/>
  <c r="CW77" i="3"/>
  <c r="CV77" i="3"/>
  <c r="CU75" i="3"/>
  <c r="CT75" i="3"/>
  <c r="CS75" i="3"/>
  <c r="CU71" i="3"/>
  <c r="CT71" i="3"/>
  <c r="CS71" i="3"/>
  <c r="CR71" i="3"/>
  <c r="CW70" i="3"/>
  <c r="CV70" i="3"/>
  <c r="CT68" i="3"/>
  <c r="CU68" i="3"/>
  <c r="CW67" i="3"/>
  <c r="CV67" i="3"/>
  <c r="CU54" i="3"/>
  <c r="CT54" i="3"/>
  <c r="CS54" i="3"/>
  <c r="CR54" i="3"/>
  <c r="CW52" i="3"/>
  <c r="CV52" i="3"/>
  <c r="CU47" i="3"/>
  <c r="CU46" i="3" s="1"/>
  <c r="CT47" i="3"/>
  <c r="CT46" i="3" s="1"/>
  <c r="CS47" i="3"/>
  <c r="CS46" i="3" s="1"/>
  <c r="CR47" i="3"/>
  <c r="CR46" i="3" s="1"/>
  <c r="CW44" i="3"/>
  <c r="CW43" i="3" s="1"/>
  <c r="CW42" i="3" s="1"/>
  <c r="CV44" i="3"/>
  <c r="CV43" i="3" s="1"/>
  <c r="CV42" i="3" s="1"/>
  <c r="CU43" i="3"/>
  <c r="CU42" i="3" s="1"/>
  <c r="CT43" i="3"/>
  <c r="CT42" i="3" s="1"/>
  <c r="CS43" i="3"/>
  <c r="CS42" i="3" s="1"/>
  <c r="CR43" i="3"/>
  <c r="CR42" i="3" s="1"/>
  <c r="CW40" i="3"/>
  <c r="CV40" i="3"/>
  <c r="CR34" i="3"/>
  <c r="CU34" i="3"/>
  <c r="CT34" i="3"/>
  <c r="CS34" i="3"/>
  <c r="CW33" i="3"/>
  <c r="CV33" i="3"/>
  <c r="CT31" i="3"/>
  <c r="CT30" i="3" s="1"/>
  <c r="CU31" i="3"/>
  <c r="CU30" i="3" s="1"/>
  <c r="CW29" i="3"/>
  <c r="CV29" i="3"/>
  <c r="CU27" i="3"/>
  <c r="CT27" i="3"/>
  <c r="CS27" i="3"/>
  <c r="CU23" i="3"/>
  <c r="CT23" i="3"/>
  <c r="CS23" i="3"/>
  <c r="CR23" i="3"/>
  <c r="CW21" i="3"/>
  <c r="CV21" i="3"/>
  <c r="CU19" i="3"/>
  <c r="CT19" i="3"/>
  <c r="CW18" i="3"/>
  <c r="CV18" i="3"/>
  <c r="CU10" i="3"/>
  <c r="CT10" i="3"/>
  <c r="CS10" i="3"/>
  <c r="CR10" i="3"/>
  <c r="CK239" i="3"/>
  <c r="CJ239" i="3"/>
  <c r="CI237" i="3"/>
  <c r="CI236" i="3" s="1"/>
  <c r="CH237" i="3"/>
  <c r="CH236" i="3" s="1"/>
  <c r="CG237" i="3"/>
  <c r="CG236" i="3" s="1"/>
  <c r="CF237" i="3"/>
  <c r="CF236" i="3" s="1"/>
  <c r="CI227" i="3"/>
  <c r="CI226" i="3" s="1"/>
  <c r="CH227" i="3"/>
  <c r="CH226" i="3" s="1"/>
  <c r="CF227" i="3"/>
  <c r="CF226" i="3" s="1"/>
  <c r="CK225" i="3"/>
  <c r="CJ225" i="3"/>
  <c r="CI223" i="3"/>
  <c r="CH223" i="3"/>
  <c r="CF223" i="3"/>
  <c r="CK222" i="3"/>
  <c r="CJ222" i="3"/>
  <c r="CI210" i="3"/>
  <c r="CH210" i="3"/>
  <c r="CK205" i="3"/>
  <c r="CJ205" i="3"/>
  <c r="CI205" i="3"/>
  <c r="CH205" i="3"/>
  <c r="CG205" i="3"/>
  <c r="CF205" i="3"/>
  <c r="CK204" i="3"/>
  <c r="CJ204" i="3"/>
  <c r="CI201" i="3"/>
  <c r="CH201" i="3"/>
  <c r="CF201" i="3"/>
  <c r="CK200" i="3"/>
  <c r="CJ200" i="3"/>
  <c r="CI198" i="3"/>
  <c r="CH198" i="3"/>
  <c r="CK197" i="3"/>
  <c r="CJ197" i="3"/>
  <c r="CI187" i="3"/>
  <c r="CH187" i="3"/>
  <c r="CF187" i="3"/>
  <c r="CK185" i="3"/>
  <c r="CJ185" i="3"/>
  <c r="CI183" i="3"/>
  <c r="CH183" i="3"/>
  <c r="CF183" i="3"/>
  <c r="CK182" i="3"/>
  <c r="CJ182" i="3"/>
  <c r="CI180" i="3"/>
  <c r="CH180" i="3"/>
  <c r="CK178" i="3"/>
  <c r="CJ178" i="3"/>
  <c r="CI176" i="3"/>
  <c r="CH176" i="3"/>
  <c r="CK174" i="3"/>
  <c r="CJ174" i="3"/>
  <c r="CK173" i="3"/>
  <c r="CJ173" i="3"/>
  <c r="CK172" i="3"/>
  <c r="CJ172" i="3"/>
  <c r="CI170" i="3"/>
  <c r="CH170" i="3"/>
  <c r="CF170" i="3"/>
  <c r="CK169" i="3"/>
  <c r="CJ169" i="3"/>
  <c r="CI167" i="3"/>
  <c r="CH167" i="3"/>
  <c r="CK166" i="3"/>
  <c r="CJ166" i="3"/>
  <c r="CI164" i="3"/>
  <c r="CH164" i="3"/>
  <c r="CF164" i="3"/>
  <c r="CK162" i="3"/>
  <c r="CJ162" i="3"/>
  <c r="CI160" i="3"/>
  <c r="CH160" i="3"/>
  <c r="CF160" i="3"/>
  <c r="CK156" i="3"/>
  <c r="CJ156" i="3"/>
  <c r="CI156" i="3"/>
  <c r="CH156" i="3"/>
  <c r="CG156" i="3"/>
  <c r="CF156" i="3"/>
  <c r="CK155" i="3"/>
  <c r="CJ155" i="3"/>
  <c r="CI153" i="3"/>
  <c r="CH153" i="3"/>
  <c r="CG153" i="3"/>
  <c r="CF153" i="3"/>
  <c r="CK151" i="3"/>
  <c r="CJ151" i="3"/>
  <c r="CI141" i="3"/>
  <c r="CI140" i="3" s="1"/>
  <c r="CH141" i="3"/>
  <c r="CH140" i="3" s="1"/>
  <c r="CG141" i="3"/>
  <c r="CG140" i="3" s="1"/>
  <c r="CF141" i="3"/>
  <c r="CF140" i="3" s="1"/>
  <c r="CK139" i="3"/>
  <c r="CJ139" i="3"/>
  <c r="CI133" i="3"/>
  <c r="CH133" i="3"/>
  <c r="CG133" i="3"/>
  <c r="CF133" i="3"/>
  <c r="CK132" i="3"/>
  <c r="CJ132" i="3"/>
  <c r="CI128" i="3"/>
  <c r="CH128" i="3"/>
  <c r="CG128" i="3"/>
  <c r="CF128" i="3"/>
  <c r="CK126" i="3"/>
  <c r="CJ126" i="3"/>
  <c r="CI124" i="3"/>
  <c r="CH124" i="3"/>
  <c r="CG124" i="3"/>
  <c r="CF124" i="3"/>
  <c r="CK123" i="3"/>
  <c r="CJ123" i="3"/>
  <c r="CI82" i="3"/>
  <c r="CH82" i="3"/>
  <c r="CG82" i="3"/>
  <c r="CF82" i="3"/>
  <c r="CK79" i="3"/>
  <c r="CK78" i="3" s="1"/>
  <c r="CJ79" i="3"/>
  <c r="CJ78" i="3" s="1"/>
  <c r="CI78" i="3"/>
  <c r="CH78" i="3"/>
  <c r="CG78" i="3"/>
  <c r="CF78" i="3"/>
  <c r="CK77" i="3"/>
  <c r="CJ77" i="3"/>
  <c r="CI75" i="3"/>
  <c r="CH75" i="3"/>
  <c r="CG75" i="3"/>
  <c r="CF75" i="3"/>
  <c r="CI71" i="3"/>
  <c r="CG71" i="3"/>
  <c r="CH71" i="3"/>
  <c r="CF71" i="3"/>
  <c r="CK70" i="3"/>
  <c r="CJ70" i="3"/>
  <c r="CF68" i="3"/>
  <c r="CI68" i="3"/>
  <c r="CH68" i="3"/>
  <c r="CK67" i="3"/>
  <c r="CJ67" i="3"/>
  <c r="CI54" i="3"/>
  <c r="CH54" i="3"/>
  <c r="CG54" i="3"/>
  <c r="CF54" i="3"/>
  <c r="CK52" i="3"/>
  <c r="CJ52" i="3"/>
  <c r="CI47" i="3"/>
  <c r="CI46" i="3" s="1"/>
  <c r="CH47" i="3"/>
  <c r="CH46" i="3" s="1"/>
  <c r="CG47" i="3"/>
  <c r="CG46" i="3" s="1"/>
  <c r="CF47" i="3"/>
  <c r="CF46" i="3" s="1"/>
  <c r="CK44" i="3"/>
  <c r="CK43" i="3" s="1"/>
  <c r="CK42" i="3" s="1"/>
  <c r="CJ44" i="3"/>
  <c r="CJ43" i="3" s="1"/>
  <c r="CJ42" i="3" s="1"/>
  <c r="CI43" i="3"/>
  <c r="CI42" i="3" s="1"/>
  <c r="CH43" i="3"/>
  <c r="CH42" i="3" s="1"/>
  <c r="CG43" i="3"/>
  <c r="CG42" i="3" s="1"/>
  <c r="CF43" i="3"/>
  <c r="CF42" i="3" s="1"/>
  <c r="CK40" i="3"/>
  <c r="CJ40" i="3"/>
  <c r="CI34" i="3"/>
  <c r="CH34" i="3"/>
  <c r="CG34" i="3"/>
  <c r="CF34" i="3"/>
  <c r="CK33" i="3"/>
  <c r="CJ33" i="3"/>
  <c r="CI31" i="3"/>
  <c r="CI30" i="3" s="1"/>
  <c r="CH31" i="3"/>
  <c r="CH30" i="3" s="1"/>
  <c r="CF31" i="3"/>
  <c r="CF30" i="3" s="1"/>
  <c r="CK29" i="3"/>
  <c r="CJ29" i="3"/>
  <c r="CI27" i="3"/>
  <c r="CF27" i="3"/>
  <c r="CH27" i="3"/>
  <c r="CI23" i="3"/>
  <c r="CH23" i="3"/>
  <c r="CG23" i="3"/>
  <c r="CF23" i="3"/>
  <c r="CK21" i="3"/>
  <c r="CJ21" i="3"/>
  <c r="CH19" i="3"/>
  <c r="CI19" i="3"/>
  <c r="CK18" i="3"/>
  <c r="CJ18" i="3"/>
  <c r="CI10" i="3"/>
  <c r="CH10" i="3"/>
  <c r="CG10" i="3"/>
  <c r="CF10" i="3"/>
  <c r="BY239" i="3"/>
  <c r="BX239" i="3"/>
  <c r="BW237" i="3"/>
  <c r="BW236" i="3" s="1"/>
  <c r="BV237" i="3"/>
  <c r="BV236" i="3" s="1"/>
  <c r="BU237" i="3"/>
  <c r="BU236" i="3" s="1"/>
  <c r="BT237" i="3"/>
  <c r="BT236" i="3" s="1"/>
  <c r="BW227" i="3"/>
  <c r="BW226" i="3" s="1"/>
  <c r="BV227" i="3"/>
  <c r="BV226" i="3" s="1"/>
  <c r="BT227" i="3"/>
  <c r="BT226" i="3" s="1"/>
  <c r="BY225" i="3"/>
  <c r="BX225" i="3"/>
  <c r="BW223" i="3"/>
  <c r="BV223" i="3"/>
  <c r="BU223" i="3"/>
  <c r="BT223" i="3"/>
  <c r="BY222" i="3"/>
  <c r="BX222" i="3"/>
  <c r="BW210" i="3"/>
  <c r="BV210" i="3"/>
  <c r="BY205" i="3"/>
  <c r="BX205" i="3"/>
  <c r="BW205" i="3"/>
  <c r="BV205" i="3"/>
  <c r="BU205" i="3"/>
  <c r="BT205" i="3"/>
  <c r="BY204" i="3"/>
  <c r="BX204" i="3"/>
  <c r="BW201" i="3"/>
  <c r="BV201" i="3"/>
  <c r="BT201" i="3"/>
  <c r="BY200" i="3"/>
  <c r="BX200" i="3"/>
  <c r="BW198" i="3"/>
  <c r="BV198" i="3"/>
  <c r="BY197" i="3"/>
  <c r="BX197" i="3"/>
  <c r="BW187" i="3"/>
  <c r="BV187" i="3"/>
  <c r="BT187" i="3"/>
  <c r="BY185" i="3"/>
  <c r="BX185" i="3"/>
  <c r="BV183" i="3"/>
  <c r="BT183" i="3"/>
  <c r="BW183" i="3"/>
  <c r="BY182" i="3"/>
  <c r="BX182" i="3"/>
  <c r="BW180" i="3"/>
  <c r="BV180" i="3"/>
  <c r="BU180" i="3"/>
  <c r="BY178" i="3"/>
  <c r="BX178" i="3"/>
  <c r="BW176" i="3"/>
  <c r="BV176" i="3"/>
  <c r="BU176" i="3"/>
  <c r="BY174" i="3"/>
  <c r="BX174" i="3"/>
  <c r="BY173" i="3"/>
  <c r="BX173" i="3"/>
  <c r="BY172" i="3"/>
  <c r="BX172" i="3"/>
  <c r="BV170" i="3"/>
  <c r="BU170" i="3"/>
  <c r="BT170" i="3"/>
  <c r="BW170" i="3"/>
  <c r="BY169" i="3"/>
  <c r="BX169" i="3"/>
  <c r="BU167" i="3"/>
  <c r="BW167" i="3"/>
  <c r="BV167" i="3"/>
  <c r="BY166" i="3"/>
  <c r="BX166" i="3"/>
  <c r="BV164" i="3"/>
  <c r="BW164" i="3"/>
  <c r="BY162" i="3"/>
  <c r="BX162" i="3"/>
  <c r="BV160" i="3"/>
  <c r="BU160" i="3"/>
  <c r="BW160" i="3"/>
  <c r="BY156" i="3"/>
  <c r="BX156" i="3"/>
  <c r="BW156" i="3"/>
  <c r="BV156" i="3"/>
  <c r="BU156" i="3"/>
  <c r="BT156" i="3"/>
  <c r="BY155" i="3"/>
  <c r="BX155" i="3"/>
  <c r="BW153" i="3"/>
  <c r="BV153" i="3"/>
  <c r="BU153" i="3"/>
  <c r="BY151" i="3"/>
  <c r="BX151" i="3"/>
  <c r="BW141" i="3"/>
  <c r="BW140" i="3" s="1"/>
  <c r="BV141" i="3"/>
  <c r="BV140" i="3" s="1"/>
  <c r="BU141" i="3"/>
  <c r="BU140" i="3" s="1"/>
  <c r="BT141" i="3"/>
  <c r="BT140" i="3" s="1"/>
  <c r="BY139" i="3"/>
  <c r="BX139" i="3"/>
  <c r="BV133" i="3"/>
  <c r="BU133" i="3"/>
  <c r="BW133" i="3"/>
  <c r="BT133" i="3"/>
  <c r="BY132" i="3"/>
  <c r="BX132" i="3"/>
  <c r="BW128" i="3"/>
  <c r="BV128" i="3"/>
  <c r="BU128" i="3"/>
  <c r="BY126" i="3"/>
  <c r="BX126" i="3"/>
  <c r="BW124" i="3"/>
  <c r="BV124" i="3"/>
  <c r="BU124" i="3"/>
  <c r="BT124" i="3"/>
  <c r="BY123" i="3"/>
  <c r="BX123" i="3"/>
  <c r="BW82" i="3"/>
  <c r="BV82" i="3"/>
  <c r="BU82" i="3"/>
  <c r="BY79" i="3"/>
  <c r="BY78" i="3" s="1"/>
  <c r="BX79" i="3"/>
  <c r="BX78" i="3" s="1"/>
  <c r="BW78" i="3"/>
  <c r="BV78" i="3"/>
  <c r="BU78" i="3"/>
  <c r="BT78" i="3"/>
  <c r="BY77" i="3"/>
  <c r="BX77" i="3"/>
  <c r="BW75" i="3"/>
  <c r="BV75" i="3"/>
  <c r="BU75" i="3"/>
  <c r="BT75" i="3"/>
  <c r="BT71" i="3"/>
  <c r="BW71" i="3"/>
  <c r="BV71" i="3"/>
  <c r="BU71" i="3"/>
  <c r="BY70" i="3"/>
  <c r="BX70" i="3"/>
  <c r="BV68" i="3"/>
  <c r="BU68" i="3"/>
  <c r="BT68" i="3"/>
  <c r="BW68" i="3"/>
  <c r="BY67" i="3"/>
  <c r="BX67" i="3"/>
  <c r="BW54" i="3"/>
  <c r="BV54" i="3"/>
  <c r="BU54" i="3"/>
  <c r="BT54" i="3"/>
  <c r="BY52" i="3"/>
  <c r="BX52" i="3"/>
  <c r="BV47" i="3"/>
  <c r="BV46" i="3" s="1"/>
  <c r="BT47" i="3"/>
  <c r="BT46" i="3" s="1"/>
  <c r="BW47" i="3"/>
  <c r="BW46" i="3" s="1"/>
  <c r="BU47" i="3"/>
  <c r="BU46" i="3" s="1"/>
  <c r="BY44" i="3"/>
  <c r="BY43" i="3" s="1"/>
  <c r="BY42" i="3" s="1"/>
  <c r="BX44" i="3"/>
  <c r="BX43" i="3" s="1"/>
  <c r="BX42" i="3" s="1"/>
  <c r="BW43" i="3"/>
  <c r="BW42" i="3" s="1"/>
  <c r="BV43" i="3"/>
  <c r="BV42" i="3" s="1"/>
  <c r="BU43" i="3"/>
  <c r="BU42" i="3" s="1"/>
  <c r="BT43" i="3"/>
  <c r="BT42" i="3" s="1"/>
  <c r="BY40" i="3"/>
  <c r="BX40" i="3"/>
  <c r="BW34" i="3"/>
  <c r="BV34" i="3"/>
  <c r="BU34" i="3"/>
  <c r="BT34" i="3"/>
  <c r="BY33" i="3"/>
  <c r="BX33" i="3"/>
  <c r="BW31" i="3"/>
  <c r="BW30" i="3" s="1"/>
  <c r="BV31" i="3"/>
  <c r="BV30" i="3" s="1"/>
  <c r="BU31" i="3"/>
  <c r="BU30" i="3" s="1"/>
  <c r="BT31" i="3"/>
  <c r="BT30" i="3" s="1"/>
  <c r="BY29" i="3"/>
  <c r="BX29" i="3"/>
  <c r="BW27" i="3"/>
  <c r="BU27" i="3"/>
  <c r="BT27" i="3"/>
  <c r="BV27" i="3"/>
  <c r="BW23" i="3"/>
  <c r="BV23" i="3"/>
  <c r="BU23" i="3"/>
  <c r="BT23" i="3"/>
  <c r="BY21" i="3"/>
  <c r="BX21" i="3"/>
  <c r="BU19" i="3"/>
  <c r="BT19" i="3"/>
  <c r="BW19" i="3"/>
  <c r="BV19" i="3"/>
  <c r="BY18" i="3"/>
  <c r="BX18" i="3"/>
  <c r="BW10" i="3"/>
  <c r="BV10" i="3"/>
  <c r="BU10" i="3"/>
  <c r="BT10" i="3"/>
  <c r="BM239" i="3"/>
  <c r="BL239" i="3"/>
  <c r="BK237" i="3"/>
  <c r="BK236" i="3" s="1"/>
  <c r="BJ237" i="3"/>
  <c r="BJ236" i="3" s="1"/>
  <c r="BI237" i="3"/>
  <c r="BI236" i="3" s="1"/>
  <c r="BH237" i="3"/>
  <c r="BH236" i="3" s="1"/>
  <c r="BJ227" i="3"/>
  <c r="BJ226" i="3" s="1"/>
  <c r="BI227" i="3"/>
  <c r="BI226" i="3" s="1"/>
  <c r="BK227" i="3"/>
  <c r="BK226" i="3" s="1"/>
  <c r="BM225" i="3"/>
  <c r="BL225" i="3"/>
  <c r="BK223" i="3"/>
  <c r="BJ223" i="3"/>
  <c r="BM222" i="3"/>
  <c r="BL222" i="3"/>
  <c r="BK210" i="3"/>
  <c r="BJ210" i="3"/>
  <c r="BJ209" i="3" s="1"/>
  <c r="BI210" i="3"/>
  <c r="BM205" i="3"/>
  <c r="BL205" i="3"/>
  <c r="BK205" i="3"/>
  <c r="BJ205" i="3"/>
  <c r="BI205" i="3"/>
  <c r="BH205" i="3"/>
  <c r="BM204" i="3"/>
  <c r="BL204" i="3"/>
  <c r="BJ201" i="3"/>
  <c r="BK201" i="3"/>
  <c r="BH201" i="3"/>
  <c r="BM200" i="3"/>
  <c r="BL200" i="3"/>
  <c r="BK198" i="3"/>
  <c r="BJ198" i="3"/>
  <c r="BI198" i="3"/>
  <c r="BM197" i="3"/>
  <c r="BL197" i="3"/>
  <c r="BJ187" i="3"/>
  <c r="BK187" i="3"/>
  <c r="BM185" i="3"/>
  <c r="BL185" i="3"/>
  <c r="BK183" i="3"/>
  <c r="BJ183" i="3"/>
  <c r="BI183" i="3"/>
  <c r="BM182" i="3"/>
  <c r="BL182" i="3"/>
  <c r="BK180" i="3"/>
  <c r="BJ180" i="3"/>
  <c r="BI180" i="3"/>
  <c r="BM178" i="3"/>
  <c r="BL178" i="3"/>
  <c r="BK176" i="3"/>
  <c r="BJ176" i="3"/>
  <c r="BI176" i="3"/>
  <c r="BM174" i="3"/>
  <c r="BL174" i="3"/>
  <c r="BM173" i="3"/>
  <c r="BL173" i="3"/>
  <c r="BM172" i="3"/>
  <c r="BL172" i="3"/>
  <c r="BJ170" i="3"/>
  <c r="BH170" i="3"/>
  <c r="BK170" i="3"/>
  <c r="BM169" i="3"/>
  <c r="BL169" i="3"/>
  <c r="BK167" i="3"/>
  <c r="BJ167" i="3"/>
  <c r="BI167" i="3"/>
  <c r="BM166" i="3"/>
  <c r="BL166" i="3"/>
  <c r="BJ164" i="3"/>
  <c r="BK164" i="3"/>
  <c r="BM162" i="3"/>
  <c r="BL162" i="3"/>
  <c r="BJ160" i="3"/>
  <c r="BI160" i="3"/>
  <c r="BK160" i="3"/>
  <c r="BM156" i="3"/>
  <c r="BL156" i="3"/>
  <c r="BK156" i="3"/>
  <c r="BJ156" i="3"/>
  <c r="BI156" i="3"/>
  <c r="BH156" i="3"/>
  <c r="BM155" i="3"/>
  <c r="BL155" i="3"/>
  <c r="BK153" i="3"/>
  <c r="BJ153" i="3"/>
  <c r="BI153" i="3"/>
  <c r="BM151" i="3"/>
  <c r="BL151" i="3"/>
  <c r="BK141" i="3"/>
  <c r="BK140" i="3" s="1"/>
  <c r="BJ141" i="3"/>
  <c r="BJ140" i="3" s="1"/>
  <c r="BI141" i="3"/>
  <c r="BI140" i="3" s="1"/>
  <c r="BM139" i="3"/>
  <c r="BL139" i="3"/>
  <c r="BJ133" i="3"/>
  <c r="BI133" i="3"/>
  <c r="BH133" i="3"/>
  <c r="BK133" i="3"/>
  <c r="BM132" i="3"/>
  <c r="BL132" i="3"/>
  <c r="BK128" i="3"/>
  <c r="BJ128" i="3"/>
  <c r="BI128" i="3"/>
  <c r="BM126" i="3"/>
  <c r="BL126" i="3"/>
  <c r="BK124" i="3"/>
  <c r="BJ124" i="3"/>
  <c r="BI124" i="3"/>
  <c r="BM123" i="3"/>
  <c r="BL123" i="3"/>
  <c r="BK82" i="3"/>
  <c r="BJ82" i="3"/>
  <c r="BI82" i="3"/>
  <c r="BH82" i="3"/>
  <c r="BM79" i="3"/>
  <c r="BM78" i="3" s="1"/>
  <c r="BL79" i="3"/>
  <c r="BL78" i="3" s="1"/>
  <c r="BK78" i="3"/>
  <c r="BJ78" i="3"/>
  <c r="BI78" i="3"/>
  <c r="BH78" i="3"/>
  <c r="BM77" i="3"/>
  <c r="BL77" i="3"/>
  <c r="BK75" i="3"/>
  <c r="BJ75" i="3"/>
  <c r="BI75" i="3"/>
  <c r="BH75" i="3"/>
  <c r="BK71" i="3"/>
  <c r="BJ71" i="3"/>
  <c r="BI71" i="3"/>
  <c r="BH71" i="3"/>
  <c r="BM70" i="3"/>
  <c r="BL70" i="3"/>
  <c r="BK68" i="3"/>
  <c r="BJ68" i="3"/>
  <c r="BI68" i="3"/>
  <c r="BH68" i="3"/>
  <c r="BM67" i="3"/>
  <c r="BL67" i="3"/>
  <c r="BK54" i="3"/>
  <c r="BJ54" i="3"/>
  <c r="BI54" i="3"/>
  <c r="BH54" i="3"/>
  <c r="BM52" i="3"/>
  <c r="BL52" i="3"/>
  <c r="BK47" i="3"/>
  <c r="BK46" i="3" s="1"/>
  <c r="BJ47" i="3"/>
  <c r="BJ46" i="3" s="1"/>
  <c r="BI47" i="3"/>
  <c r="BI46" i="3" s="1"/>
  <c r="BH47" i="3"/>
  <c r="BH46" i="3" s="1"/>
  <c r="BM44" i="3"/>
  <c r="BM43" i="3" s="1"/>
  <c r="BM42" i="3" s="1"/>
  <c r="BL44" i="3"/>
  <c r="BL43" i="3" s="1"/>
  <c r="BL42" i="3" s="1"/>
  <c r="BK43" i="3"/>
  <c r="BK42" i="3" s="1"/>
  <c r="BJ43" i="3"/>
  <c r="BJ42" i="3" s="1"/>
  <c r="BI43" i="3"/>
  <c r="BI42" i="3" s="1"/>
  <c r="BH43" i="3"/>
  <c r="BH42" i="3" s="1"/>
  <c r="BM40" i="3"/>
  <c r="BL40" i="3"/>
  <c r="BK34" i="3"/>
  <c r="BJ34" i="3"/>
  <c r="BI34" i="3"/>
  <c r="BH34" i="3"/>
  <c r="BM33" i="3"/>
  <c r="BL33" i="3"/>
  <c r="BK31" i="3"/>
  <c r="BK30" i="3" s="1"/>
  <c r="BJ31" i="3"/>
  <c r="BJ30" i="3" s="1"/>
  <c r="BI31" i="3"/>
  <c r="BI30" i="3" s="1"/>
  <c r="BH31" i="3"/>
  <c r="BH30" i="3" s="1"/>
  <c r="BM29" i="3"/>
  <c r="BL29" i="3"/>
  <c r="BK27" i="3"/>
  <c r="BJ27" i="3"/>
  <c r="BI27" i="3"/>
  <c r="BH27" i="3"/>
  <c r="BK23" i="3"/>
  <c r="BK22" i="3" s="1"/>
  <c r="BJ23" i="3"/>
  <c r="BI23" i="3"/>
  <c r="BH23" i="3"/>
  <c r="BM21" i="3"/>
  <c r="BL21" i="3"/>
  <c r="BK19" i="3"/>
  <c r="BJ19" i="3"/>
  <c r="BH19" i="3"/>
  <c r="BI19" i="3"/>
  <c r="BM18" i="3"/>
  <c r="BL18" i="3"/>
  <c r="BK10" i="3"/>
  <c r="BJ10" i="3"/>
  <c r="BI10" i="3"/>
  <c r="BH10" i="3"/>
  <c r="BA239" i="3"/>
  <c r="AZ239" i="3"/>
  <c r="AY237" i="3"/>
  <c r="AY236" i="3" s="1"/>
  <c r="AX237" i="3"/>
  <c r="AX236" i="3" s="1"/>
  <c r="AW237" i="3"/>
  <c r="AW236" i="3" s="1"/>
  <c r="AV237" i="3"/>
  <c r="AV236" i="3" s="1"/>
  <c r="AY227" i="3"/>
  <c r="AY226" i="3" s="1"/>
  <c r="AX227" i="3"/>
  <c r="AX226" i="3" s="1"/>
  <c r="AW227" i="3"/>
  <c r="AW226" i="3" s="1"/>
  <c r="AY223" i="3"/>
  <c r="AX223" i="3"/>
  <c r="AW223" i="3"/>
  <c r="AV223" i="3"/>
  <c r="AY210" i="3"/>
  <c r="AY209" i="3" s="1"/>
  <c r="AX210" i="3"/>
  <c r="AX209" i="3" s="1"/>
  <c r="AZ205" i="3"/>
  <c r="BA205" i="3"/>
  <c r="AY205" i="3"/>
  <c r="AX205" i="3"/>
  <c r="AW205" i="3"/>
  <c r="AV205" i="3"/>
  <c r="AY201" i="3"/>
  <c r="AX201" i="3"/>
  <c r="AZ201" i="3"/>
  <c r="AW201" i="3"/>
  <c r="AY198" i="3"/>
  <c r="AX198" i="3"/>
  <c r="AY187" i="3"/>
  <c r="AX187" i="3"/>
  <c r="AW187" i="3"/>
  <c r="AV187" i="3"/>
  <c r="BA183" i="3"/>
  <c r="AY183" i="3"/>
  <c r="AX183" i="3"/>
  <c r="AW183" i="3"/>
  <c r="AV183" i="3"/>
  <c r="AY180" i="3"/>
  <c r="AY179" i="3" s="1"/>
  <c r="AX180" i="3"/>
  <c r="AW180" i="3"/>
  <c r="AV180" i="3"/>
  <c r="AZ176" i="3"/>
  <c r="AY176" i="3"/>
  <c r="AX176" i="3"/>
  <c r="AW176" i="3"/>
  <c r="BA173" i="3"/>
  <c r="AZ173" i="3"/>
  <c r="BA170" i="3"/>
  <c r="AY170" i="3"/>
  <c r="AX170" i="3"/>
  <c r="AW170" i="3"/>
  <c r="AV170" i="3"/>
  <c r="AZ167" i="3"/>
  <c r="AY167" i="3"/>
  <c r="AX167" i="3"/>
  <c r="AW167" i="3"/>
  <c r="AV167" i="3"/>
  <c r="AY164" i="3"/>
  <c r="AX164" i="3"/>
  <c r="AW164" i="3"/>
  <c r="AV164" i="3"/>
  <c r="AY160" i="3"/>
  <c r="AX160" i="3"/>
  <c r="AW160" i="3"/>
  <c r="AV160" i="3"/>
  <c r="BA156" i="3"/>
  <c r="AZ156" i="3"/>
  <c r="AY156" i="3"/>
  <c r="AX156" i="3"/>
  <c r="AW156" i="3"/>
  <c r="AV156" i="3"/>
  <c r="BA153" i="3"/>
  <c r="AY153" i="3"/>
  <c r="AX153" i="3"/>
  <c r="AW153" i="3"/>
  <c r="AV153" i="3"/>
  <c r="AZ141" i="3"/>
  <c r="AZ140" i="3" s="1"/>
  <c r="AY141" i="3"/>
  <c r="AY140" i="3" s="1"/>
  <c r="AX141" i="3"/>
  <c r="AX140" i="3" s="1"/>
  <c r="AW141" i="3"/>
  <c r="AW140" i="3" s="1"/>
  <c r="AV141" i="3"/>
  <c r="AV140" i="3" s="1"/>
  <c r="AY133" i="3"/>
  <c r="AX133" i="3"/>
  <c r="AW133" i="3"/>
  <c r="AV133" i="3"/>
  <c r="AY128" i="3"/>
  <c r="AX128" i="3"/>
  <c r="AW128" i="3"/>
  <c r="AV128" i="3"/>
  <c r="AV127" i="3" s="1"/>
  <c r="AY124" i="3"/>
  <c r="AX124" i="3"/>
  <c r="AW124" i="3"/>
  <c r="AV124" i="3"/>
  <c r="AY82" i="3"/>
  <c r="AX82" i="3"/>
  <c r="AW82" i="3"/>
  <c r="AV82" i="3"/>
  <c r="BA78" i="3"/>
  <c r="AZ78" i="3"/>
  <c r="AY78" i="3"/>
  <c r="AX78" i="3"/>
  <c r="AW78" i="3"/>
  <c r="AV78" i="3"/>
  <c r="AY75" i="3"/>
  <c r="AX75" i="3"/>
  <c r="AW75" i="3"/>
  <c r="AV75" i="3"/>
  <c r="AY71" i="3"/>
  <c r="AX71" i="3"/>
  <c r="AW71" i="3"/>
  <c r="AV71" i="3"/>
  <c r="AY68" i="3"/>
  <c r="AX68" i="3"/>
  <c r="AW68" i="3"/>
  <c r="AV68" i="3"/>
  <c r="AZ54" i="3"/>
  <c r="AY54" i="3"/>
  <c r="AX54" i="3"/>
  <c r="AW54" i="3"/>
  <c r="AV54" i="3"/>
  <c r="AY47" i="3"/>
  <c r="AY46" i="3" s="1"/>
  <c r="AX47" i="3"/>
  <c r="AX46" i="3" s="1"/>
  <c r="AW47" i="3"/>
  <c r="AW46" i="3" s="1"/>
  <c r="AV47" i="3"/>
  <c r="AV46" i="3" s="1"/>
  <c r="BA43" i="3"/>
  <c r="BA42" i="3" s="1"/>
  <c r="AZ43" i="3"/>
  <c r="AZ42" i="3" s="1"/>
  <c r="AY43" i="3"/>
  <c r="AY42" i="3" s="1"/>
  <c r="AX43" i="3"/>
  <c r="AX42" i="3" s="1"/>
  <c r="AW43" i="3"/>
  <c r="AW42" i="3" s="1"/>
  <c r="AV43" i="3"/>
  <c r="AV42" i="3" s="1"/>
  <c r="AX34" i="3"/>
  <c r="AW34" i="3"/>
  <c r="AV34" i="3"/>
  <c r="AY34" i="3"/>
  <c r="BA31" i="3"/>
  <c r="BA30" i="3" s="1"/>
  <c r="AY31" i="3"/>
  <c r="AY30" i="3" s="1"/>
  <c r="AX31" i="3"/>
  <c r="AX30" i="3" s="1"/>
  <c r="AW31" i="3"/>
  <c r="AW30" i="3" s="1"/>
  <c r="AV31" i="3"/>
  <c r="AV30" i="3" s="1"/>
  <c r="AY27" i="3"/>
  <c r="AX27" i="3"/>
  <c r="AW27" i="3"/>
  <c r="AV27" i="3"/>
  <c r="AY23" i="3"/>
  <c r="AX23" i="3"/>
  <c r="AW23" i="3"/>
  <c r="AV23" i="3"/>
  <c r="AV22" i="3" s="1"/>
  <c r="BA19" i="3"/>
  <c r="AY19" i="3"/>
  <c r="AX19" i="3"/>
  <c r="AW19" i="3"/>
  <c r="AV19" i="3"/>
  <c r="AY10" i="3"/>
  <c r="AY9" i="3" s="1"/>
  <c r="AX10" i="3"/>
  <c r="AW10" i="3"/>
  <c r="AV10" i="3"/>
  <c r="AO237" i="3"/>
  <c r="AO236" i="3" s="1"/>
  <c r="AM237" i="3"/>
  <c r="AM236" i="3" s="1"/>
  <c r="AL237" i="3"/>
  <c r="AL236" i="3" s="1"/>
  <c r="AK237" i="3"/>
  <c r="AK236" i="3" s="1"/>
  <c r="AJ237" i="3"/>
  <c r="AJ236" i="3" s="1"/>
  <c r="AK227" i="3"/>
  <c r="AK226" i="3" s="1"/>
  <c r="AM227" i="3"/>
  <c r="AM226" i="3" s="1"/>
  <c r="AO223" i="3"/>
  <c r="AJ223" i="3"/>
  <c r="AM223" i="3"/>
  <c r="AL223" i="3"/>
  <c r="AK223" i="3"/>
  <c r="AM210" i="3"/>
  <c r="AL210" i="3"/>
  <c r="AO210" i="3"/>
  <c r="AJ210" i="3"/>
  <c r="AO205" i="3"/>
  <c r="AN205" i="3"/>
  <c r="AM205" i="3"/>
  <c r="AL205" i="3"/>
  <c r="AK205" i="3"/>
  <c r="AJ205" i="3"/>
  <c r="AJ201" i="3"/>
  <c r="AM201" i="3"/>
  <c r="AL201" i="3"/>
  <c r="AK201" i="3"/>
  <c r="AL198" i="3"/>
  <c r="AK198" i="3"/>
  <c r="AJ198" i="3"/>
  <c r="AM198" i="3"/>
  <c r="AK187" i="3"/>
  <c r="AM187" i="3"/>
  <c r="AJ183" i="3"/>
  <c r="AM183" i="3"/>
  <c r="AL183" i="3"/>
  <c r="AK183" i="3"/>
  <c r="AL180" i="3"/>
  <c r="AJ180" i="3"/>
  <c r="AM180" i="3"/>
  <c r="AK180" i="3"/>
  <c r="AK179" i="3" s="1"/>
  <c r="AL176" i="3"/>
  <c r="AJ176" i="3"/>
  <c r="AM176" i="3"/>
  <c r="AK176" i="3"/>
  <c r="AO173" i="3"/>
  <c r="AN173" i="3"/>
  <c r="AJ170" i="3"/>
  <c r="AM170" i="3"/>
  <c r="AL170" i="3"/>
  <c r="AK170" i="3"/>
  <c r="AL167" i="3"/>
  <c r="AO167" i="3"/>
  <c r="AJ167" i="3"/>
  <c r="AM167" i="3"/>
  <c r="AK167" i="3"/>
  <c r="AO164" i="3"/>
  <c r="AJ164" i="3"/>
  <c r="AM164" i="3"/>
  <c r="AL164" i="3"/>
  <c r="AK164" i="3"/>
  <c r="AO160" i="3"/>
  <c r="AJ160" i="3"/>
  <c r="AM160" i="3"/>
  <c r="AL160" i="3"/>
  <c r="AK160" i="3"/>
  <c r="AO156" i="3"/>
  <c r="AN156" i="3"/>
  <c r="AM156" i="3"/>
  <c r="AL156" i="3"/>
  <c r="AK156" i="3"/>
  <c r="AJ156" i="3"/>
  <c r="AL153" i="3"/>
  <c r="AO153" i="3"/>
  <c r="AJ153" i="3"/>
  <c r="AM153" i="3"/>
  <c r="AK153" i="3"/>
  <c r="AL141" i="3"/>
  <c r="AL140" i="3" s="1"/>
  <c r="AM141" i="3"/>
  <c r="AM140" i="3" s="1"/>
  <c r="AK133" i="3"/>
  <c r="AM133" i="3"/>
  <c r="AL128" i="3"/>
  <c r="AK128" i="3"/>
  <c r="AJ128" i="3"/>
  <c r="AM128" i="3"/>
  <c r="AL124" i="3"/>
  <c r="AO124" i="3"/>
  <c r="AM124" i="3"/>
  <c r="AK124" i="3"/>
  <c r="AJ124" i="3"/>
  <c r="AM82" i="3"/>
  <c r="AK82" i="3"/>
  <c r="AN78" i="3"/>
  <c r="AO78" i="3"/>
  <c r="AM78" i="3"/>
  <c r="AL78" i="3"/>
  <c r="AK78" i="3"/>
  <c r="AJ78" i="3"/>
  <c r="AJ75" i="3"/>
  <c r="AM75" i="3"/>
  <c r="AL75" i="3"/>
  <c r="AK75" i="3"/>
  <c r="AL71" i="3"/>
  <c r="AO71" i="3"/>
  <c r="AN71" i="3"/>
  <c r="AM71" i="3"/>
  <c r="AK71" i="3"/>
  <c r="AO68" i="3"/>
  <c r="AJ68" i="3"/>
  <c r="AM68" i="3"/>
  <c r="AL68" i="3"/>
  <c r="AK68" i="3"/>
  <c r="AL54" i="3"/>
  <c r="AM54" i="3"/>
  <c r="AK54" i="3"/>
  <c r="AJ54" i="3"/>
  <c r="AL47" i="3"/>
  <c r="AL46" i="3" s="1"/>
  <c r="AN47" i="3"/>
  <c r="AN46" i="3" s="1"/>
  <c r="AM47" i="3"/>
  <c r="AM46" i="3" s="1"/>
  <c r="AO43" i="3"/>
  <c r="AO42" i="3" s="1"/>
  <c r="AN43" i="3"/>
  <c r="AN42" i="3" s="1"/>
  <c r="AM43" i="3"/>
  <c r="AM42" i="3" s="1"/>
  <c r="AL43" i="3"/>
  <c r="AL42" i="3" s="1"/>
  <c r="AK43" i="3"/>
  <c r="AK42" i="3" s="1"/>
  <c r="AJ43" i="3"/>
  <c r="AJ42" i="3" s="1"/>
  <c r="AM34" i="3"/>
  <c r="AL34" i="3"/>
  <c r="AJ34" i="3"/>
  <c r="AL31" i="3"/>
  <c r="AL30" i="3" s="1"/>
  <c r="AO31" i="3"/>
  <c r="AO30" i="3" s="1"/>
  <c r="AM31" i="3"/>
  <c r="AM30" i="3" s="1"/>
  <c r="AJ31" i="3"/>
  <c r="AJ30" i="3" s="1"/>
  <c r="AL27" i="3"/>
  <c r="AM27" i="3"/>
  <c r="AK27" i="3"/>
  <c r="AJ27" i="3"/>
  <c r="AL23" i="3"/>
  <c r="AO23" i="3"/>
  <c r="AM23" i="3"/>
  <c r="AJ23" i="3"/>
  <c r="AL19" i="3"/>
  <c r="AM19" i="3"/>
  <c r="AJ19" i="3"/>
  <c r="AL10" i="3"/>
  <c r="AK10" i="3"/>
  <c r="AM10" i="3"/>
  <c r="AJ10" i="3"/>
  <c r="Y251" i="3"/>
  <c r="Z251" i="3"/>
  <c r="AA251" i="3"/>
  <c r="X251" i="3"/>
  <c r="GM227" i="3"/>
  <c r="GL227" i="3"/>
  <c r="GM223" i="3"/>
  <c r="O68" i="6" s="1"/>
  <c r="Y198" i="3"/>
  <c r="GM187" i="3"/>
  <c r="O62" i="6" s="1"/>
  <c r="Y183" i="3"/>
  <c r="Y180" i="3"/>
  <c r="Y176" i="3"/>
  <c r="GM170" i="3"/>
  <c r="O55" i="6" s="1"/>
  <c r="Y170" i="3"/>
  <c r="GM167" i="3"/>
  <c r="O54" i="6" s="1"/>
  <c r="Y167" i="3"/>
  <c r="GM164" i="3"/>
  <c r="O53" i="6" s="1"/>
  <c r="Y164" i="3"/>
  <c r="GM160" i="3"/>
  <c r="O51" i="6" s="1"/>
  <c r="Y160" i="3"/>
  <c r="GM153" i="3"/>
  <c r="Y153" i="3"/>
  <c r="Y141" i="3"/>
  <c r="Y140" i="3" s="1"/>
  <c r="GM124" i="3"/>
  <c r="O42" i="6" s="1"/>
  <c r="GM82" i="3"/>
  <c r="GM75" i="3"/>
  <c r="GM68" i="3"/>
  <c r="O35" i="6" s="1"/>
  <c r="Y68" i="3"/>
  <c r="Y54" i="3"/>
  <c r="GM31" i="3"/>
  <c r="Y27" i="3"/>
  <c r="GM23" i="3"/>
  <c r="O23" i="6" s="1"/>
  <c r="Y23" i="3"/>
  <c r="Y19" i="3"/>
  <c r="GM11" i="3"/>
  <c r="GL11" i="3"/>
  <c r="Y10" i="3"/>
  <c r="X10" i="3"/>
  <c r="M251" i="3"/>
  <c r="L251" i="3"/>
  <c r="L180" i="3"/>
  <c r="L164" i="3"/>
  <c r="GE239" i="3"/>
  <c r="GD239" i="3"/>
  <c r="GE234" i="3"/>
  <c r="GD234" i="3"/>
  <c r="GE225" i="3"/>
  <c r="GD225" i="3"/>
  <c r="GE222" i="3"/>
  <c r="GD222" i="3"/>
  <c r="GE204" i="3"/>
  <c r="GD204" i="3"/>
  <c r="GE200" i="3"/>
  <c r="GD200" i="3"/>
  <c r="GE197" i="3"/>
  <c r="GD197" i="3"/>
  <c r="GE185" i="3"/>
  <c r="GD185" i="3"/>
  <c r="GE182" i="3"/>
  <c r="GD182" i="3"/>
  <c r="GE178" i="3"/>
  <c r="GD178" i="3"/>
  <c r="GE174" i="3"/>
  <c r="GD174" i="3"/>
  <c r="GE172" i="3"/>
  <c r="GD172" i="3"/>
  <c r="GE169" i="3"/>
  <c r="GD169" i="3"/>
  <c r="GE166" i="3"/>
  <c r="GD166" i="3"/>
  <c r="GE162" i="3"/>
  <c r="GD162" i="3"/>
  <c r="GE155" i="3"/>
  <c r="GD155" i="3"/>
  <c r="GE151" i="3"/>
  <c r="GD151" i="3"/>
  <c r="GE139" i="3"/>
  <c r="GD139" i="3"/>
  <c r="GE132" i="3"/>
  <c r="GD132" i="3"/>
  <c r="GE126" i="3"/>
  <c r="GD126" i="3"/>
  <c r="GE123" i="3"/>
  <c r="GD123" i="3"/>
  <c r="GE79" i="3"/>
  <c r="GD79" i="3"/>
  <c r="GE77" i="3"/>
  <c r="GD77" i="3"/>
  <c r="GE70" i="3"/>
  <c r="GD70" i="3"/>
  <c r="GE67" i="3"/>
  <c r="GD67" i="3"/>
  <c r="GE52" i="3"/>
  <c r="GD52" i="3"/>
  <c r="GE44" i="3"/>
  <c r="GD44" i="3"/>
  <c r="GE40" i="3"/>
  <c r="GD40" i="3"/>
  <c r="GE33" i="3"/>
  <c r="GD33" i="3"/>
  <c r="GE29" i="3"/>
  <c r="GD29" i="3"/>
  <c r="GE21" i="3"/>
  <c r="GD21" i="3"/>
  <c r="GE18" i="3"/>
  <c r="GD18" i="3"/>
  <c r="FS239" i="3"/>
  <c r="FR239" i="3"/>
  <c r="FS225" i="3"/>
  <c r="FR225" i="3"/>
  <c r="FS222" i="3"/>
  <c r="FR222" i="3"/>
  <c r="FS204" i="3"/>
  <c r="FR204" i="3"/>
  <c r="FS200" i="3"/>
  <c r="FR200" i="3"/>
  <c r="FS197" i="3"/>
  <c r="FR197" i="3"/>
  <c r="FS185" i="3"/>
  <c r="FR185" i="3"/>
  <c r="FS182" i="3"/>
  <c r="FR182" i="3"/>
  <c r="FS178" i="3"/>
  <c r="FR178" i="3"/>
  <c r="FS174" i="3"/>
  <c r="FR174" i="3"/>
  <c r="FS172" i="3"/>
  <c r="FR172" i="3"/>
  <c r="FS169" i="3"/>
  <c r="FR169" i="3"/>
  <c r="FS166" i="3"/>
  <c r="FR166" i="3"/>
  <c r="FS162" i="3"/>
  <c r="FR162" i="3"/>
  <c r="FS155" i="3"/>
  <c r="FR155" i="3"/>
  <c r="FS151" i="3"/>
  <c r="FR151" i="3"/>
  <c r="FS139" i="3"/>
  <c r="FR139" i="3"/>
  <c r="FS132" i="3"/>
  <c r="FR132" i="3"/>
  <c r="FS126" i="3"/>
  <c r="FR126" i="3"/>
  <c r="FS123" i="3"/>
  <c r="FR123" i="3"/>
  <c r="FS79" i="3"/>
  <c r="FR79" i="3"/>
  <c r="FS77" i="3"/>
  <c r="FR77" i="3"/>
  <c r="FS70" i="3"/>
  <c r="FR70" i="3"/>
  <c r="FS67" i="3"/>
  <c r="FR67" i="3"/>
  <c r="FS52" i="3"/>
  <c r="FR52" i="3"/>
  <c r="FS44" i="3"/>
  <c r="FR44" i="3"/>
  <c r="FS40" i="3"/>
  <c r="FR40" i="3"/>
  <c r="FS33" i="3"/>
  <c r="FR33" i="3"/>
  <c r="FS29" i="3"/>
  <c r="FR29" i="3"/>
  <c r="FS21" i="3"/>
  <c r="FR21" i="3"/>
  <c r="FS18" i="3"/>
  <c r="FR18" i="3"/>
  <c r="FG239" i="3"/>
  <c r="FF239" i="3"/>
  <c r="FG238" i="3"/>
  <c r="FF238" i="3"/>
  <c r="FG234" i="3"/>
  <c r="FF234" i="3"/>
  <c r="FG233" i="3"/>
  <c r="FF232" i="3"/>
  <c r="FG230" i="3"/>
  <c r="FF230" i="3"/>
  <c r="FG225" i="3"/>
  <c r="FF225" i="3"/>
  <c r="FG224" i="3"/>
  <c r="FG222" i="3"/>
  <c r="FF222" i="3"/>
  <c r="FG214" i="3"/>
  <c r="FF214" i="3"/>
  <c r="FF212" i="3"/>
  <c r="FF211" i="3"/>
  <c r="FG206" i="3"/>
  <c r="FF206" i="3"/>
  <c r="FG204" i="3"/>
  <c r="FF204" i="3"/>
  <c r="FG203" i="3"/>
  <c r="FG202" i="3"/>
  <c r="FG200" i="3"/>
  <c r="FF200" i="3"/>
  <c r="FF199" i="3"/>
  <c r="FG197" i="3"/>
  <c r="FF197" i="3"/>
  <c r="FG195" i="3"/>
  <c r="FG193" i="3"/>
  <c r="FF193" i="3"/>
  <c r="FG191" i="3"/>
  <c r="FF188" i="3"/>
  <c r="FG185" i="3"/>
  <c r="FF185" i="3"/>
  <c r="FF184" i="3"/>
  <c r="FG182" i="3"/>
  <c r="FF182" i="3"/>
  <c r="FG178" i="3"/>
  <c r="FF178" i="3"/>
  <c r="FG177" i="3"/>
  <c r="FF177" i="3"/>
  <c r="FG174" i="3"/>
  <c r="FF174" i="3"/>
  <c r="FG172" i="3"/>
  <c r="FF172" i="3"/>
  <c r="FG169" i="3"/>
  <c r="FF169" i="3"/>
  <c r="FG168" i="3"/>
  <c r="FF168" i="3"/>
  <c r="FG166" i="3"/>
  <c r="FF166" i="3"/>
  <c r="FG162" i="3"/>
  <c r="FF162" i="3"/>
  <c r="FG161" i="3"/>
  <c r="FF161" i="3"/>
  <c r="FG157" i="3"/>
  <c r="FF157" i="3"/>
  <c r="FG155" i="3"/>
  <c r="FF155" i="3"/>
  <c r="FG154" i="3"/>
  <c r="FF154" i="3"/>
  <c r="FG151" i="3"/>
  <c r="FF151" i="3"/>
  <c r="FF146" i="3"/>
  <c r="FG139" i="3"/>
  <c r="FF139" i="3"/>
  <c r="FG138" i="3"/>
  <c r="FF138" i="3"/>
  <c r="FG137" i="3"/>
  <c r="FF137" i="3"/>
  <c r="FG136" i="3"/>
  <c r="FF136" i="3"/>
  <c r="FG134" i="3"/>
  <c r="FF134" i="3"/>
  <c r="FG132" i="3"/>
  <c r="FF132" i="3"/>
  <c r="FF129" i="3"/>
  <c r="FG126" i="3"/>
  <c r="FF126" i="3"/>
  <c r="FG125" i="3"/>
  <c r="FF125" i="3"/>
  <c r="FG123" i="3"/>
  <c r="FF123" i="3"/>
  <c r="FF117" i="3"/>
  <c r="FF99" i="3"/>
  <c r="FF89" i="3"/>
  <c r="FG79" i="3"/>
  <c r="FF79" i="3"/>
  <c r="FG77" i="3"/>
  <c r="FF77" i="3"/>
  <c r="FG70" i="3"/>
  <c r="FF70" i="3"/>
  <c r="FG69" i="3"/>
  <c r="FF69" i="3"/>
  <c r="FG67" i="3"/>
  <c r="FF67" i="3"/>
  <c r="FF64" i="3"/>
  <c r="FG55" i="3"/>
  <c r="FG52" i="3"/>
  <c r="FF52" i="3"/>
  <c r="FG49" i="3"/>
  <c r="FF49" i="3"/>
  <c r="FG48" i="3"/>
  <c r="FF48" i="3"/>
  <c r="FG44" i="3"/>
  <c r="FF44" i="3"/>
  <c r="FG40" i="3"/>
  <c r="FF40" i="3"/>
  <c r="FG33" i="3"/>
  <c r="FF33" i="3"/>
  <c r="FF32" i="3"/>
  <c r="FG29" i="3"/>
  <c r="FF29" i="3"/>
  <c r="FG28" i="3"/>
  <c r="FF28" i="3"/>
  <c r="FG24" i="3"/>
  <c r="FF24" i="3"/>
  <c r="FG21" i="3"/>
  <c r="FF21" i="3"/>
  <c r="FG18" i="3"/>
  <c r="FF18" i="3"/>
  <c r="FG16" i="3"/>
  <c r="FF16" i="3"/>
  <c r="FG13" i="3"/>
  <c r="FF13" i="3"/>
  <c r="FG12" i="3"/>
  <c r="FF12" i="3"/>
  <c r="EU239" i="3"/>
  <c r="ET239" i="3"/>
  <c r="EU225" i="3"/>
  <c r="ET225" i="3"/>
  <c r="EU222" i="3"/>
  <c r="ET222" i="3"/>
  <c r="EU204" i="3"/>
  <c r="ET204" i="3"/>
  <c r="EU200" i="3"/>
  <c r="ET200" i="3"/>
  <c r="EU197" i="3"/>
  <c r="ET197" i="3"/>
  <c r="EU185" i="3"/>
  <c r="ET185" i="3"/>
  <c r="EU182" i="3"/>
  <c r="ET182" i="3"/>
  <c r="EU178" i="3"/>
  <c r="ET178" i="3"/>
  <c r="EU174" i="3"/>
  <c r="ET174" i="3"/>
  <c r="EU172" i="3"/>
  <c r="ET172" i="3"/>
  <c r="EU169" i="3"/>
  <c r="ET169" i="3"/>
  <c r="EU166" i="3"/>
  <c r="ET166" i="3"/>
  <c r="EU162" i="3"/>
  <c r="ET162" i="3"/>
  <c r="EU155" i="3"/>
  <c r="ET155" i="3"/>
  <c r="EU151" i="3"/>
  <c r="ET151" i="3"/>
  <c r="EU139" i="3"/>
  <c r="ET139" i="3"/>
  <c r="EU132" i="3"/>
  <c r="ET132" i="3"/>
  <c r="EU126" i="3"/>
  <c r="ET126" i="3"/>
  <c r="EU123" i="3"/>
  <c r="ET123" i="3"/>
  <c r="EU79" i="3"/>
  <c r="ET79" i="3"/>
  <c r="EU77" i="3"/>
  <c r="ET77" i="3"/>
  <c r="EU70" i="3"/>
  <c r="ET70" i="3"/>
  <c r="EU67" i="3"/>
  <c r="ET67" i="3"/>
  <c r="EU52" i="3"/>
  <c r="ET52" i="3"/>
  <c r="EU44" i="3"/>
  <c r="ET44" i="3"/>
  <c r="EU40" i="3"/>
  <c r="ET40" i="3"/>
  <c r="EU33" i="3"/>
  <c r="ET33" i="3"/>
  <c r="EU29" i="3"/>
  <c r="ET29" i="3"/>
  <c r="EU21" i="3"/>
  <c r="ET21" i="3"/>
  <c r="EU18" i="3"/>
  <c r="ET18" i="3"/>
  <c r="EI239" i="3"/>
  <c r="EH239" i="3"/>
  <c r="EI225" i="3"/>
  <c r="EH225" i="3"/>
  <c r="EI222" i="3"/>
  <c r="EH222" i="3"/>
  <c r="EI204" i="3"/>
  <c r="EH204" i="3"/>
  <c r="EI200" i="3"/>
  <c r="EH200" i="3"/>
  <c r="EI197" i="3"/>
  <c r="EH197" i="3"/>
  <c r="EI185" i="3"/>
  <c r="EH185" i="3"/>
  <c r="EI182" i="3"/>
  <c r="EH182" i="3"/>
  <c r="EI178" i="3"/>
  <c r="EH178" i="3"/>
  <c r="EI174" i="3"/>
  <c r="EH174" i="3"/>
  <c r="EI172" i="3"/>
  <c r="EH172" i="3"/>
  <c r="EI169" i="3"/>
  <c r="EH169" i="3"/>
  <c r="EI166" i="3"/>
  <c r="EH166" i="3"/>
  <c r="EI162" i="3"/>
  <c r="EH162" i="3"/>
  <c r="EI155" i="3"/>
  <c r="EH155" i="3"/>
  <c r="EI151" i="3"/>
  <c r="EH151" i="3"/>
  <c r="EI139" i="3"/>
  <c r="EH139" i="3"/>
  <c r="EI132" i="3"/>
  <c r="EH132" i="3"/>
  <c r="EI126" i="3"/>
  <c r="EH126" i="3"/>
  <c r="EI123" i="3"/>
  <c r="EH123" i="3"/>
  <c r="EI79" i="3"/>
  <c r="EH79" i="3"/>
  <c r="EI77" i="3"/>
  <c r="EH77" i="3"/>
  <c r="EI70" i="3"/>
  <c r="EH70" i="3"/>
  <c r="EI67" i="3"/>
  <c r="EH67" i="3"/>
  <c r="EI52" i="3"/>
  <c r="EH52" i="3"/>
  <c r="EI44" i="3"/>
  <c r="EH44" i="3"/>
  <c r="EI40" i="3"/>
  <c r="EH40" i="3"/>
  <c r="EI33" i="3"/>
  <c r="EH33" i="3"/>
  <c r="EI29" i="3"/>
  <c r="EH29" i="3"/>
  <c r="EI21" i="3"/>
  <c r="EH21" i="3"/>
  <c r="EI18" i="3"/>
  <c r="EH18" i="3"/>
  <c r="DW239" i="3"/>
  <c r="DV239" i="3"/>
  <c r="DW225" i="3"/>
  <c r="DV225" i="3"/>
  <c r="DW222" i="3"/>
  <c r="DV222" i="3"/>
  <c r="DW204" i="3"/>
  <c r="DV204" i="3"/>
  <c r="DW200" i="3"/>
  <c r="DV200" i="3"/>
  <c r="DW197" i="3"/>
  <c r="DV197" i="3"/>
  <c r="DW185" i="3"/>
  <c r="DV185" i="3"/>
  <c r="DW182" i="3"/>
  <c r="DV182" i="3"/>
  <c r="DW178" i="3"/>
  <c r="DV178" i="3"/>
  <c r="DW174" i="3"/>
  <c r="DV174" i="3"/>
  <c r="DW172" i="3"/>
  <c r="DV172" i="3"/>
  <c r="DW169" i="3"/>
  <c r="DV169" i="3"/>
  <c r="DW166" i="3"/>
  <c r="DV166" i="3"/>
  <c r="DW162" i="3"/>
  <c r="DV162" i="3"/>
  <c r="DW155" i="3"/>
  <c r="DV155" i="3"/>
  <c r="DW151" i="3"/>
  <c r="DV151" i="3"/>
  <c r="DW139" i="3"/>
  <c r="DV139" i="3"/>
  <c r="DW132" i="3"/>
  <c r="DV132" i="3"/>
  <c r="DW126" i="3"/>
  <c r="DV126" i="3"/>
  <c r="DW123" i="3"/>
  <c r="DV123" i="3"/>
  <c r="DW79" i="3"/>
  <c r="DV79" i="3"/>
  <c r="DW77" i="3"/>
  <c r="DV77" i="3"/>
  <c r="DW70" i="3"/>
  <c r="DV70" i="3"/>
  <c r="DW67" i="3"/>
  <c r="DV67" i="3"/>
  <c r="DW52" i="3"/>
  <c r="DV52" i="3"/>
  <c r="DW44" i="3"/>
  <c r="DV44" i="3"/>
  <c r="DW40" i="3"/>
  <c r="DV40" i="3"/>
  <c r="DW33" i="3"/>
  <c r="DV33" i="3"/>
  <c r="DW29" i="3"/>
  <c r="DV29" i="3"/>
  <c r="DW21" i="3"/>
  <c r="DV21" i="3"/>
  <c r="DW18" i="3"/>
  <c r="DV18" i="3"/>
  <c r="DK239" i="3"/>
  <c r="DJ239" i="3"/>
  <c r="DK225" i="3"/>
  <c r="DJ225" i="3"/>
  <c r="DK222" i="3"/>
  <c r="DJ222" i="3"/>
  <c r="DK204" i="3"/>
  <c r="DJ204" i="3"/>
  <c r="DK200" i="3"/>
  <c r="DJ200" i="3"/>
  <c r="DK197" i="3"/>
  <c r="DJ197" i="3"/>
  <c r="DK185" i="3"/>
  <c r="DJ185" i="3"/>
  <c r="DK182" i="3"/>
  <c r="DJ182" i="3"/>
  <c r="DK178" i="3"/>
  <c r="DJ178" i="3"/>
  <c r="DK174" i="3"/>
  <c r="DJ174" i="3"/>
  <c r="DK172" i="3"/>
  <c r="DJ172" i="3"/>
  <c r="DK169" i="3"/>
  <c r="DJ169" i="3"/>
  <c r="DK166" i="3"/>
  <c r="DJ166" i="3"/>
  <c r="DK162" i="3"/>
  <c r="DJ162" i="3"/>
  <c r="DK155" i="3"/>
  <c r="DJ155" i="3"/>
  <c r="DK151" i="3"/>
  <c r="DJ151" i="3"/>
  <c r="DK139" i="3"/>
  <c r="DJ139" i="3"/>
  <c r="DK132" i="3"/>
  <c r="DJ132" i="3"/>
  <c r="DK126" i="3"/>
  <c r="DJ126" i="3"/>
  <c r="DK123" i="3"/>
  <c r="DJ123" i="3"/>
  <c r="DK79" i="3"/>
  <c r="DJ79" i="3"/>
  <c r="DK77" i="3"/>
  <c r="DJ77" i="3"/>
  <c r="DK70" i="3"/>
  <c r="DJ70" i="3"/>
  <c r="DK67" i="3"/>
  <c r="DJ67" i="3"/>
  <c r="DK52" i="3"/>
  <c r="DJ52" i="3"/>
  <c r="DK44" i="3"/>
  <c r="DJ44" i="3"/>
  <c r="DK40" i="3"/>
  <c r="DJ40" i="3"/>
  <c r="DK33" i="3"/>
  <c r="DJ33" i="3"/>
  <c r="DK29" i="3"/>
  <c r="DJ29" i="3"/>
  <c r="DK21" i="3"/>
  <c r="DJ21" i="3"/>
  <c r="DK18" i="3"/>
  <c r="DJ18" i="3"/>
  <c r="CY239" i="3"/>
  <c r="CX239" i="3"/>
  <c r="CY225" i="3"/>
  <c r="CX225" i="3"/>
  <c r="CY222" i="3"/>
  <c r="CX222" i="3"/>
  <c r="CY204" i="3"/>
  <c r="CX204" i="3"/>
  <c r="CY200" i="3"/>
  <c r="CX200" i="3"/>
  <c r="CY197" i="3"/>
  <c r="CX197" i="3"/>
  <c r="CY185" i="3"/>
  <c r="CX185" i="3"/>
  <c r="CY182" i="3"/>
  <c r="CX182" i="3"/>
  <c r="CY178" i="3"/>
  <c r="CX178" i="3"/>
  <c r="CY174" i="3"/>
  <c r="CX174" i="3"/>
  <c r="CY172" i="3"/>
  <c r="CX172" i="3"/>
  <c r="CY169" i="3"/>
  <c r="CX169" i="3"/>
  <c r="CY166" i="3"/>
  <c r="CX166" i="3"/>
  <c r="CY162" i="3"/>
  <c r="CX162" i="3"/>
  <c r="CY155" i="3"/>
  <c r="CX155" i="3"/>
  <c r="CY151" i="3"/>
  <c r="CX151" i="3"/>
  <c r="CY139" i="3"/>
  <c r="CX139" i="3"/>
  <c r="CY132" i="3"/>
  <c r="CX132" i="3"/>
  <c r="CY126" i="3"/>
  <c r="CX126" i="3"/>
  <c r="CY123" i="3"/>
  <c r="CX123" i="3"/>
  <c r="CY79" i="3"/>
  <c r="CX79" i="3"/>
  <c r="CY77" i="3"/>
  <c r="CX77" i="3"/>
  <c r="CY70" i="3"/>
  <c r="CX70" i="3"/>
  <c r="CY67" i="3"/>
  <c r="CX67" i="3"/>
  <c r="CY52" i="3"/>
  <c r="CX52" i="3"/>
  <c r="CY44" i="3"/>
  <c r="CX44" i="3"/>
  <c r="CY40" i="3"/>
  <c r="CX40" i="3"/>
  <c r="CY33" i="3"/>
  <c r="CX33" i="3"/>
  <c r="CY29" i="3"/>
  <c r="CX29" i="3"/>
  <c r="CY21" i="3"/>
  <c r="CX21" i="3"/>
  <c r="CY18" i="3"/>
  <c r="CX18" i="3"/>
  <c r="CM239" i="3"/>
  <c r="CL239" i="3"/>
  <c r="CM225" i="3"/>
  <c r="CL225" i="3"/>
  <c r="CM222" i="3"/>
  <c r="CL222" i="3"/>
  <c r="CM204" i="3"/>
  <c r="CL204" i="3"/>
  <c r="CM200" i="3"/>
  <c r="CL200" i="3"/>
  <c r="CM197" i="3"/>
  <c r="CL197" i="3"/>
  <c r="CM185" i="3"/>
  <c r="CL185" i="3"/>
  <c r="CM182" i="3"/>
  <c r="CL182" i="3"/>
  <c r="CM178" i="3"/>
  <c r="CL178" i="3"/>
  <c r="CM174" i="3"/>
  <c r="CL174" i="3"/>
  <c r="CM172" i="3"/>
  <c r="CL172" i="3"/>
  <c r="CM169" i="3"/>
  <c r="CL169" i="3"/>
  <c r="CM166" i="3"/>
  <c r="CL166" i="3"/>
  <c r="CM162" i="3"/>
  <c r="CL162" i="3"/>
  <c r="CM155" i="3"/>
  <c r="CL155" i="3"/>
  <c r="CM151" i="3"/>
  <c r="CL151" i="3"/>
  <c r="CM139" i="3"/>
  <c r="CL139" i="3"/>
  <c r="CM132" i="3"/>
  <c r="CL132" i="3"/>
  <c r="CM126" i="3"/>
  <c r="CL126" i="3"/>
  <c r="CM123" i="3"/>
  <c r="CL123" i="3"/>
  <c r="CM79" i="3"/>
  <c r="CL79" i="3"/>
  <c r="CM77" i="3"/>
  <c r="CL77" i="3"/>
  <c r="CM70" i="3"/>
  <c r="CL70" i="3"/>
  <c r="CM67" i="3"/>
  <c r="CL67" i="3"/>
  <c r="CM52" i="3"/>
  <c r="CL52" i="3"/>
  <c r="CM44" i="3"/>
  <c r="CL44" i="3"/>
  <c r="CM40" i="3"/>
  <c r="CL40" i="3"/>
  <c r="CM33" i="3"/>
  <c r="CL33" i="3"/>
  <c r="CM29" i="3"/>
  <c r="CL29" i="3"/>
  <c r="CM21" i="3"/>
  <c r="CL21" i="3"/>
  <c r="CM18" i="3"/>
  <c r="CL18" i="3"/>
  <c r="CA239" i="3"/>
  <c r="BZ239" i="3"/>
  <c r="CA225" i="3"/>
  <c r="BZ225" i="3"/>
  <c r="CA222" i="3"/>
  <c r="BZ222" i="3"/>
  <c r="CA204" i="3"/>
  <c r="BZ204" i="3"/>
  <c r="CA200" i="3"/>
  <c r="BZ200" i="3"/>
  <c r="CA197" i="3"/>
  <c r="BZ197" i="3"/>
  <c r="CA185" i="3"/>
  <c r="BZ185" i="3"/>
  <c r="CA182" i="3"/>
  <c r="BZ182" i="3"/>
  <c r="CA178" i="3"/>
  <c r="BZ178" i="3"/>
  <c r="CA174" i="3"/>
  <c r="BZ174" i="3"/>
  <c r="CA172" i="3"/>
  <c r="BZ172" i="3"/>
  <c r="CA169" i="3"/>
  <c r="BZ169" i="3"/>
  <c r="CA166" i="3"/>
  <c r="BZ166" i="3"/>
  <c r="CA162" i="3"/>
  <c r="BZ162" i="3"/>
  <c r="CA155" i="3"/>
  <c r="BZ155" i="3"/>
  <c r="CA151" i="3"/>
  <c r="BZ151" i="3"/>
  <c r="CA139" i="3"/>
  <c r="BZ139" i="3"/>
  <c r="CA132" i="3"/>
  <c r="BZ132" i="3"/>
  <c r="CA126" i="3"/>
  <c r="BZ126" i="3"/>
  <c r="CA123" i="3"/>
  <c r="BZ123" i="3"/>
  <c r="CA79" i="3"/>
  <c r="BZ79" i="3"/>
  <c r="CA77" i="3"/>
  <c r="BZ77" i="3"/>
  <c r="CA70" i="3"/>
  <c r="BZ70" i="3"/>
  <c r="CA67" i="3"/>
  <c r="BZ67" i="3"/>
  <c r="CA52" i="3"/>
  <c r="BZ52" i="3"/>
  <c r="CA44" i="3"/>
  <c r="BZ44" i="3"/>
  <c r="CA40" i="3"/>
  <c r="BZ40" i="3"/>
  <c r="CA33" i="3"/>
  <c r="BZ33" i="3"/>
  <c r="CA29" i="3"/>
  <c r="BZ29" i="3"/>
  <c r="CA21" i="3"/>
  <c r="BZ21" i="3"/>
  <c r="CA18" i="3"/>
  <c r="BZ18" i="3"/>
  <c r="BO239" i="3"/>
  <c r="BN239" i="3"/>
  <c r="BO225" i="3"/>
  <c r="BN225" i="3"/>
  <c r="BO222" i="3"/>
  <c r="BN222" i="3"/>
  <c r="BO204" i="3"/>
  <c r="BN204" i="3"/>
  <c r="BO200" i="3"/>
  <c r="BN200" i="3"/>
  <c r="BO197" i="3"/>
  <c r="BN197" i="3"/>
  <c r="BO185" i="3"/>
  <c r="BN185" i="3"/>
  <c r="BO182" i="3"/>
  <c r="BN182" i="3"/>
  <c r="BO178" i="3"/>
  <c r="BN178" i="3"/>
  <c r="BO174" i="3"/>
  <c r="BN174" i="3"/>
  <c r="BO172" i="3"/>
  <c r="BN172" i="3"/>
  <c r="BO169" i="3"/>
  <c r="BN169" i="3"/>
  <c r="BO166" i="3"/>
  <c r="BN166" i="3"/>
  <c r="BO162" i="3"/>
  <c r="BN162" i="3"/>
  <c r="BO155" i="3"/>
  <c r="BN155" i="3"/>
  <c r="BO151" i="3"/>
  <c r="BN151" i="3"/>
  <c r="BO139" i="3"/>
  <c r="BN139" i="3"/>
  <c r="BO132" i="3"/>
  <c r="BN132" i="3"/>
  <c r="BO126" i="3"/>
  <c r="BN126" i="3"/>
  <c r="BO123" i="3"/>
  <c r="BN123" i="3"/>
  <c r="BO79" i="3"/>
  <c r="BN79" i="3"/>
  <c r="BO77" i="3"/>
  <c r="BN77" i="3"/>
  <c r="BO70" i="3"/>
  <c r="BN70" i="3"/>
  <c r="BO67" i="3"/>
  <c r="BN67" i="3"/>
  <c r="BO52" i="3"/>
  <c r="BN52" i="3"/>
  <c r="BO44" i="3"/>
  <c r="BN44" i="3"/>
  <c r="BO40" i="3"/>
  <c r="BN40" i="3"/>
  <c r="BO33" i="3"/>
  <c r="BN33" i="3"/>
  <c r="BO29" i="3"/>
  <c r="BN29" i="3"/>
  <c r="BO21" i="3"/>
  <c r="BN21" i="3"/>
  <c r="BO18" i="3"/>
  <c r="BN18" i="3"/>
  <c r="BC239" i="3"/>
  <c r="BB239" i="3"/>
  <c r="BC225" i="3"/>
  <c r="BB225" i="3"/>
  <c r="BC222" i="3"/>
  <c r="BB222" i="3"/>
  <c r="BC204" i="3"/>
  <c r="BB204" i="3"/>
  <c r="BC200" i="3"/>
  <c r="BB200" i="3"/>
  <c r="BC197" i="3"/>
  <c r="BB197" i="3"/>
  <c r="BC185" i="3"/>
  <c r="BB185" i="3"/>
  <c r="BC182" i="3"/>
  <c r="BB182" i="3"/>
  <c r="BC178" i="3"/>
  <c r="BB178" i="3"/>
  <c r="BC174" i="3"/>
  <c r="BB174" i="3"/>
  <c r="BC172" i="3"/>
  <c r="BB172" i="3"/>
  <c r="BC169" i="3"/>
  <c r="BB169" i="3"/>
  <c r="BC166" i="3"/>
  <c r="BB166" i="3"/>
  <c r="BC162" i="3"/>
  <c r="BB162" i="3"/>
  <c r="BC155" i="3"/>
  <c r="BB155" i="3"/>
  <c r="BC151" i="3"/>
  <c r="BB151" i="3"/>
  <c r="BC139" i="3"/>
  <c r="BB139" i="3"/>
  <c r="BC132" i="3"/>
  <c r="BB132" i="3"/>
  <c r="BC126" i="3"/>
  <c r="BB126" i="3"/>
  <c r="BC123" i="3"/>
  <c r="BB123" i="3"/>
  <c r="BC79" i="3"/>
  <c r="BB79" i="3"/>
  <c r="BC77" i="3"/>
  <c r="BB77" i="3"/>
  <c r="BC70" i="3"/>
  <c r="BB70" i="3"/>
  <c r="BC67" i="3"/>
  <c r="BB67" i="3"/>
  <c r="BC52" i="3"/>
  <c r="BB52" i="3"/>
  <c r="BC44" i="3"/>
  <c r="BB44" i="3"/>
  <c r="BC40" i="3"/>
  <c r="BB40" i="3"/>
  <c r="BC33" i="3"/>
  <c r="BB33" i="3"/>
  <c r="BC29" i="3"/>
  <c r="BB29" i="3"/>
  <c r="BC21" i="3"/>
  <c r="BB21" i="3"/>
  <c r="BC18" i="3"/>
  <c r="BB18" i="3"/>
  <c r="AQ239" i="3"/>
  <c r="AP239" i="3"/>
  <c r="AQ225" i="3"/>
  <c r="AP225" i="3"/>
  <c r="AQ222" i="3"/>
  <c r="AP222" i="3"/>
  <c r="AQ204" i="3"/>
  <c r="AP204" i="3"/>
  <c r="AQ200" i="3"/>
  <c r="AP200" i="3"/>
  <c r="AQ197" i="3"/>
  <c r="AP197" i="3"/>
  <c r="AQ185" i="3"/>
  <c r="AP185" i="3"/>
  <c r="AQ182" i="3"/>
  <c r="AP182" i="3"/>
  <c r="AQ178" i="3"/>
  <c r="AP178" i="3"/>
  <c r="AQ174" i="3"/>
  <c r="AP174" i="3"/>
  <c r="AQ172" i="3"/>
  <c r="AP172" i="3"/>
  <c r="AQ169" i="3"/>
  <c r="AP169" i="3"/>
  <c r="AQ166" i="3"/>
  <c r="AP166" i="3"/>
  <c r="AQ162" i="3"/>
  <c r="AP162" i="3"/>
  <c r="AQ155" i="3"/>
  <c r="AP155" i="3"/>
  <c r="AQ151" i="3"/>
  <c r="AP151" i="3"/>
  <c r="AQ139" i="3"/>
  <c r="AP139" i="3"/>
  <c r="AQ132" i="3"/>
  <c r="AP132" i="3"/>
  <c r="AQ126" i="3"/>
  <c r="AP126" i="3"/>
  <c r="AQ123" i="3"/>
  <c r="AP123" i="3"/>
  <c r="AQ79" i="3"/>
  <c r="AP79" i="3"/>
  <c r="AQ77" i="3"/>
  <c r="AP77" i="3"/>
  <c r="AQ70" i="3"/>
  <c r="AP70" i="3"/>
  <c r="AQ67" i="3"/>
  <c r="AP67" i="3"/>
  <c r="AQ52" i="3"/>
  <c r="AP52" i="3"/>
  <c r="AQ44" i="3"/>
  <c r="AP44" i="3"/>
  <c r="AQ40" i="3"/>
  <c r="AP40" i="3"/>
  <c r="AQ33" i="3"/>
  <c r="AP33" i="3"/>
  <c r="AQ29" i="3"/>
  <c r="AP29" i="3"/>
  <c r="AQ21" i="3"/>
  <c r="AP21" i="3"/>
  <c r="AQ18" i="3"/>
  <c r="AP18" i="3"/>
  <c r="AE239" i="3"/>
  <c r="AD239" i="3"/>
  <c r="AC239" i="3"/>
  <c r="AC237" i="3" s="1"/>
  <c r="AC236" i="3" s="1"/>
  <c r="AB239" i="3"/>
  <c r="AB237" i="3" s="1"/>
  <c r="AB236" i="3" s="1"/>
  <c r="AA237" i="3"/>
  <c r="AA236" i="3" s="1"/>
  <c r="Z237" i="3"/>
  <c r="Z236" i="3" s="1"/>
  <c r="Y237" i="3"/>
  <c r="Y236" i="3" s="1"/>
  <c r="X237" i="3"/>
  <c r="X236" i="3" s="1"/>
  <c r="AE225" i="3"/>
  <c r="AD225" i="3"/>
  <c r="AC225" i="3"/>
  <c r="AB225" i="3"/>
  <c r="AE222" i="3"/>
  <c r="AD222" i="3"/>
  <c r="AC222" i="3"/>
  <c r="AB222" i="3"/>
  <c r="AC205" i="3"/>
  <c r="AB205" i="3"/>
  <c r="AA205" i="3"/>
  <c r="Z205" i="3"/>
  <c r="Y205" i="3"/>
  <c r="X205" i="3"/>
  <c r="AE204" i="3"/>
  <c r="AD204" i="3"/>
  <c r="AC204" i="3"/>
  <c r="AB204" i="3"/>
  <c r="AE200" i="3"/>
  <c r="AD200" i="3"/>
  <c r="AC200" i="3"/>
  <c r="AB200" i="3"/>
  <c r="AE197" i="3"/>
  <c r="AD197" i="3"/>
  <c r="AC197" i="3"/>
  <c r="AB197" i="3"/>
  <c r="AE185" i="3"/>
  <c r="AD185" i="3"/>
  <c r="AC185" i="3"/>
  <c r="AB185" i="3"/>
  <c r="AE182" i="3"/>
  <c r="AD182" i="3"/>
  <c r="AC182" i="3"/>
  <c r="AB182" i="3"/>
  <c r="AE178" i="3"/>
  <c r="AD178" i="3"/>
  <c r="AC178" i="3"/>
  <c r="AB178" i="3"/>
  <c r="AE174" i="3"/>
  <c r="AD174" i="3"/>
  <c r="AC174" i="3"/>
  <c r="AB174" i="3"/>
  <c r="AC173" i="3"/>
  <c r="AB173" i="3"/>
  <c r="AE172" i="3"/>
  <c r="AD172" i="3"/>
  <c r="AC172" i="3"/>
  <c r="AB172" i="3"/>
  <c r="AE169" i="3"/>
  <c r="AD169" i="3"/>
  <c r="AC169" i="3"/>
  <c r="AB169" i="3"/>
  <c r="AE166" i="3"/>
  <c r="AD166" i="3"/>
  <c r="AC166" i="3"/>
  <c r="AB166" i="3"/>
  <c r="AE162" i="3"/>
  <c r="AD162" i="3"/>
  <c r="AC162" i="3"/>
  <c r="AB162" i="3"/>
  <c r="AC156" i="3"/>
  <c r="AB156" i="3"/>
  <c r="AA156" i="3"/>
  <c r="Z156" i="3"/>
  <c r="Y156" i="3"/>
  <c r="X156" i="3"/>
  <c r="AE155" i="3"/>
  <c r="AD155" i="3"/>
  <c r="AC155" i="3"/>
  <c r="AB155" i="3"/>
  <c r="AE151" i="3"/>
  <c r="AD151" i="3"/>
  <c r="AC151" i="3"/>
  <c r="AB151" i="3"/>
  <c r="AE139" i="3"/>
  <c r="AD139" i="3"/>
  <c r="AC139" i="3"/>
  <c r="AB139" i="3"/>
  <c r="AE132" i="3"/>
  <c r="AD132" i="3"/>
  <c r="AC132" i="3"/>
  <c r="AB132" i="3"/>
  <c r="AE126" i="3"/>
  <c r="AD126" i="3"/>
  <c r="AC126" i="3"/>
  <c r="AB126" i="3"/>
  <c r="AE123" i="3"/>
  <c r="AD123" i="3"/>
  <c r="AC123" i="3"/>
  <c r="AB123" i="3"/>
  <c r="AE79" i="3"/>
  <c r="AD79" i="3"/>
  <c r="AC79" i="3"/>
  <c r="AC78" i="3" s="1"/>
  <c r="AB79" i="3"/>
  <c r="AB78" i="3" s="1"/>
  <c r="AA78" i="3"/>
  <c r="Z78" i="3"/>
  <c r="Y78" i="3"/>
  <c r="X78" i="3"/>
  <c r="AE77" i="3"/>
  <c r="AD77" i="3"/>
  <c r="AC77" i="3"/>
  <c r="AB77" i="3"/>
  <c r="AE70" i="3"/>
  <c r="AD70" i="3"/>
  <c r="AC70" i="3"/>
  <c r="AB70" i="3"/>
  <c r="AE67" i="3"/>
  <c r="AD67" i="3"/>
  <c r="AC67" i="3"/>
  <c r="AB67" i="3"/>
  <c r="AE52" i="3"/>
  <c r="AD52" i="3"/>
  <c r="AC52" i="3"/>
  <c r="AB52" i="3"/>
  <c r="AE44" i="3"/>
  <c r="AD44" i="3"/>
  <c r="AC44" i="3"/>
  <c r="AC43" i="3" s="1"/>
  <c r="AC42" i="3" s="1"/>
  <c r="AB44" i="3"/>
  <c r="AB43" i="3" s="1"/>
  <c r="AB42" i="3" s="1"/>
  <c r="AA43" i="3"/>
  <c r="AA42" i="3" s="1"/>
  <c r="Z43" i="3"/>
  <c r="Z42" i="3" s="1"/>
  <c r="Y43" i="3"/>
  <c r="Y42" i="3" s="1"/>
  <c r="X43" i="3"/>
  <c r="X42" i="3" s="1"/>
  <c r="AE40" i="3"/>
  <c r="AD40" i="3"/>
  <c r="AC40" i="3"/>
  <c r="AB40" i="3"/>
  <c r="AA34" i="3"/>
  <c r="Z34" i="3"/>
  <c r="Y34" i="3"/>
  <c r="X34" i="3"/>
  <c r="AE33" i="3"/>
  <c r="AD33" i="3"/>
  <c r="AC33" i="3"/>
  <c r="AB33" i="3"/>
  <c r="AE29" i="3"/>
  <c r="AD29" i="3"/>
  <c r="AC29" i="3"/>
  <c r="AB29" i="3"/>
  <c r="AE21" i="3"/>
  <c r="AD21" i="3"/>
  <c r="AC21" i="3"/>
  <c r="AB21" i="3"/>
  <c r="AE18" i="3"/>
  <c r="AD18" i="3"/>
  <c r="AC18" i="3"/>
  <c r="AB18" i="3"/>
  <c r="N10" i="3"/>
  <c r="N54" i="3"/>
  <c r="O54" i="3"/>
  <c r="M237" i="3"/>
  <c r="M236" i="3" s="1"/>
  <c r="N237" i="3"/>
  <c r="N236" i="3" s="1"/>
  <c r="O237" i="3"/>
  <c r="O236" i="3" s="1"/>
  <c r="L237" i="3"/>
  <c r="N227" i="3"/>
  <c r="N226" i="3" s="1"/>
  <c r="O227" i="3"/>
  <c r="O226" i="3" s="1"/>
  <c r="N223" i="3"/>
  <c r="O223" i="3"/>
  <c r="N210" i="3"/>
  <c r="O210" i="3"/>
  <c r="M205" i="3"/>
  <c r="N205" i="3"/>
  <c r="O205" i="3"/>
  <c r="L205" i="3"/>
  <c r="N201" i="3"/>
  <c r="O201" i="3"/>
  <c r="O198" i="3"/>
  <c r="N198" i="3"/>
  <c r="N187" i="3"/>
  <c r="O187" i="3"/>
  <c r="O183" i="3"/>
  <c r="N183" i="3"/>
  <c r="N180" i="3"/>
  <c r="O180" i="3"/>
  <c r="N176" i="3"/>
  <c r="O176" i="3"/>
  <c r="N170" i="3"/>
  <c r="O170" i="3"/>
  <c r="N167" i="3"/>
  <c r="O167" i="3"/>
  <c r="N164" i="3"/>
  <c r="O164" i="3"/>
  <c r="N160" i="3"/>
  <c r="O160" i="3"/>
  <c r="M156" i="3"/>
  <c r="N156" i="3"/>
  <c r="O156" i="3"/>
  <c r="L156" i="3"/>
  <c r="N153" i="3"/>
  <c r="O153" i="3"/>
  <c r="N141" i="3"/>
  <c r="N140" i="3" s="1"/>
  <c r="O141" i="3"/>
  <c r="O140" i="3" s="1"/>
  <c r="N133" i="3"/>
  <c r="O133" i="3"/>
  <c r="N128" i="3"/>
  <c r="O128" i="3"/>
  <c r="N124" i="3"/>
  <c r="O124" i="3"/>
  <c r="N82" i="3"/>
  <c r="O82" i="3"/>
  <c r="M78" i="3"/>
  <c r="N78" i="3"/>
  <c r="O78" i="3"/>
  <c r="L78" i="3"/>
  <c r="N75" i="3"/>
  <c r="O75" i="3"/>
  <c r="N71" i="3"/>
  <c r="O71" i="3"/>
  <c r="N68" i="3"/>
  <c r="O68" i="3"/>
  <c r="N47" i="3"/>
  <c r="O47" i="3"/>
  <c r="N43" i="3"/>
  <c r="O43" i="3"/>
  <c r="M43" i="3"/>
  <c r="L43" i="3"/>
  <c r="N35" i="3"/>
  <c r="O35" i="3"/>
  <c r="N31" i="3"/>
  <c r="N30" i="3" s="1"/>
  <c r="O31" i="3"/>
  <c r="O30" i="3" s="1"/>
  <c r="N27" i="3"/>
  <c r="O27" i="3"/>
  <c r="J23" i="3"/>
  <c r="O23" i="3"/>
  <c r="N23" i="3"/>
  <c r="Q239" i="3"/>
  <c r="P239" i="3"/>
  <c r="Q225" i="3"/>
  <c r="P225" i="3"/>
  <c r="Q222" i="3"/>
  <c r="P222" i="3"/>
  <c r="Q204" i="3"/>
  <c r="P204" i="3"/>
  <c r="Q200" i="3"/>
  <c r="P200" i="3"/>
  <c r="Q197" i="3"/>
  <c r="P197" i="3"/>
  <c r="Q185" i="3"/>
  <c r="P185" i="3"/>
  <c r="Q182" i="3"/>
  <c r="P182" i="3"/>
  <c r="Q178" i="3"/>
  <c r="P178" i="3"/>
  <c r="Q174" i="3"/>
  <c r="P174" i="3"/>
  <c r="Q172" i="3"/>
  <c r="P172" i="3"/>
  <c r="Q169" i="3"/>
  <c r="P169" i="3"/>
  <c r="Q166" i="3"/>
  <c r="P166" i="3"/>
  <c r="Q162" i="3"/>
  <c r="P162" i="3"/>
  <c r="Q155" i="3"/>
  <c r="P155" i="3"/>
  <c r="Q151" i="3"/>
  <c r="P151" i="3"/>
  <c r="Q139" i="3"/>
  <c r="P139" i="3"/>
  <c r="Q132" i="3"/>
  <c r="P132" i="3"/>
  <c r="Q126" i="3"/>
  <c r="P126" i="3"/>
  <c r="Q123" i="3"/>
  <c r="P123" i="3"/>
  <c r="Q79" i="3"/>
  <c r="P79" i="3"/>
  <c r="Q77" i="3"/>
  <c r="P77" i="3"/>
  <c r="Q70" i="3"/>
  <c r="P70" i="3"/>
  <c r="Q67" i="3"/>
  <c r="P67" i="3"/>
  <c r="Q52" i="3"/>
  <c r="P52" i="3"/>
  <c r="Q44" i="3"/>
  <c r="P44" i="3"/>
  <c r="Q40" i="3"/>
  <c r="P40" i="3"/>
  <c r="Q33" i="3"/>
  <c r="P33" i="3"/>
  <c r="Q29" i="3"/>
  <c r="P29" i="3"/>
  <c r="Q21" i="3"/>
  <c r="P21" i="3"/>
  <c r="Q18" i="3"/>
  <c r="P18" i="3"/>
  <c r="R18" i="3"/>
  <c r="S18" i="3"/>
  <c r="R21" i="3"/>
  <c r="S21" i="3"/>
  <c r="R29" i="3"/>
  <c r="S29" i="3"/>
  <c r="R33" i="3"/>
  <c r="S33" i="3"/>
  <c r="R40" i="3"/>
  <c r="S40" i="3"/>
  <c r="R44" i="3"/>
  <c r="S44" i="3"/>
  <c r="R52" i="3"/>
  <c r="S52" i="3"/>
  <c r="R67" i="3"/>
  <c r="S67" i="3"/>
  <c r="R70" i="3"/>
  <c r="S70" i="3"/>
  <c r="R77" i="3"/>
  <c r="S77" i="3"/>
  <c r="R79" i="3"/>
  <c r="S79" i="3"/>
  <c r="R123" i="3"/>
  <c r="S123" i="3"/>
  <c r="R126" i="3"/>
  <c r="S126" i="3"/>
  <c r="R132" i="3"/>
  <c r="S132" i="3"/>
  <c r="R139" i="3"/>
  <c r="S139" i="3"/>
  <c r="R151" i="3"/>
  <c r="S151" i="3"/>
  <c r="R155" i="3"/>
  <c r="S155" i="3"/>
  <c r="R162" i="3"/>
  <c r="S162" i="3"/>
  <c r="R166" i="3"/>
  <c r="S166" i="3"/>
  <c r="R169" i="3"/>
  <c r="S169" i="3"/>
  <c r="R172" i="3"/>
  <c r="S172" i="3"/>
  <c r="R174" i="3"/>
  <c r="S174" i="3"/>
  <c r="R178" i="3"/>
  <c r="S178" i="3"/>
  <c r="R182" i="3"/>
  <c r="S182" i="3"/>
  <c r="R185" i="3"/>
  <c r="S185" i="3"/>
  <c r="R197" i="3"/>
  <c r="S197" i="3"/>
  <c r="R200" i="3"/>
  <c r="S200" i="3"/>
  <c r="R204" i="3"/>
  <c r="S204" i="3"/>
  <c r="R222" i="3"/>
  <c r="S222" i="3"/>
  <c r="R225" i="3"/>
  <c r="S225" i="3"/>
  <c r="R239" i="3"/>
  <c r="S239" i="3"/>
  <c r="N19" i="3"/>
  <c r="O19" i="3"/>
  <c r="O10" i="3"/>
  <c r="L65" i="6" l="1"/>
  <c r="L50" i="6"/>
  <c r="EZ22" i="3"/>
  <c r="GK11" i="3"/>
  <c r="M39" i="6"/>
  <c r="GU78" i="3"/>
  <c r="GV78" i="3" s="1"/>
  <c r="GJ11" i="3"/>
  <c r="AX22" i="3"/>
  <c r="AW22" i="3"/>
  <c r="AY22" i="3"/>
  <c r="AV179" i="3"/>
  <c r="GU43" i="3"/>
  <c r="GV43" i="3" s="1"/>
  <c r="BH22" i="3"/>
  <c r="M50" i="6"/>
  <c r="GU156" i="3"/>
  <c r="GV156" i="3" s="1"/>
  <c r="M65" i="6"/>
  <c r="GU205" i="3"/>
  <c r="GV205" i="3" s="1"/>
  <c r="FD156" i="3"/>
  <c r="GN156" i="3"/>
  <c r="P50" i="6" s="1"/>
  <c r="FE156" i="3"/>
  <c r="GO156" i="3"/>
  <c r="Q50" i="6" s="1"/>
  <c r="FD205" i="3"/>
  <c r="GN205" i="3"/>
  <c r="P65" i="6" s="1"/>
  <c r="FE205" i="3"/>
  <c r="GO205" i="3"/>
  <c r="Q65" i="6" s="1"/>
  <c r="GM141" i="3"/>
  <c r="O47" i="6" s="1"/>
  <c r="GM54" i="3"/>
  <c r="O34" i="6" s="1"/>
  <c r="Y187" i="3"/>
  <c r="AC27" i="3"/>
  <c r="GN178" i="3"/>
  <c r="GL251" i="3"/>
  <c r="GM251" i="3"/>
  <c r="GN67" i="3"/>
  <c r="GN77" i="3"/>
  <c r="GN123" i="3"/>
  <c r="BI22" i="3"/>
  <c r="BJ22" i="3"/>
  <c r="GO33" i="3"/>
  <c r="GO67" i="3"/>
  <c r="GO178" i="3"/>
  <c r="GJ34" i="3"/>
  <c r="L28" i="6"/>
  <c r="GJ42" i="3"/>
  <c r="L29" i="6" s="1"/>
  <c r="L30" i="6"/>
  <c r="GJ236" i="3"/>
  <c r="L72" i="6"/>
  <c r="GK34" i="3"/>
  <c r="M28" i="6"/>
  <c r="GK42" i="3"/>
  <c r="M29" i="6" s="1"/>
  <c r="M30" i="6"/>
  <c r="GK236" i="3"/>
  <c r="M72" i="6"/>
  <c r="GO29" i="3"/>
  <c r="GO40" i="3"/>
  <c r="GO52" i="3"/>
  <c r="GO70" i="3"/>
  <c r="GO139" i="3"/>
  <c r="GJ23" i="3"/>
  <c r="GJ124" i="3"/>
  <c r="GJ160" i="3"/>
  <c r="GJ176" i="3"/>
  <c r="GJ183" i="3"/>
  <c r="GJ198" i="3"/>
  <c r="GL34" i="3"/>
  <c r="N27" i="6" s="1"/>
  <c r="N28" i="6"/>
  <c r="GL42" i="3"/>
  <c r="N29" i="6" s="1"/>
  <c r="N30" i="6"/>
  <c r="GL236" i="3"/>
  <c r="N71" i="6" s="1"/>
  <c r="N72" i="6"/>
  <c r="GN33" i="3"/>
  <c r="GN132" i="3"/>
  <c r="P180" i="3"/>
  <c r="GM34" i="3"/>
  <c r="O27" i="6" s="1"/>
  <c r="O28" i="6"/>
  <c r="GM42" i="3"/>
  <c r="O29" i="6" s="1"/>
  <c r="O30" i="6"/>
  <c r="GM236" i="3"/>
  <c r="O71" i="6" s="1"/>
  <c r="O72" i="6"/>
  <c r="GL226" i="3"/>
  <c r="N69" i="6" s="1"/>
  <c r="N70" i="6"/>
  <c r="GM30" i="3"/>
  <c r="O25" i="6" s="1"/>
  <c r="O26" i="6"/>
  <c r="GM74" i="3"/>
  <c r="O37" i="6" s="1"/>
  <c r="O38" i="6"/>
  <c r="GM81" i="3"/>
  <c r="O40" i="6" s="1"/>
  <c r="O41" i="6"/>
  <c r="GM152" i="3"/>
  <c r="O48" i="6" s="1"/>
  <c r="O49" i="6"/>
  <c r="GM226" i="3"/>
  <c r="O69" i="6" s="1"/>
  <c r="O70" i="6"/>
  <c r="GN139" i="3"/>
  <c r="GN155" i="3"/>
  <c r="GN169" i="3"/>
  <c r="Y201" i="3"/>
  <c r="GO155" i="3"/>
  <c r="GN162" i="3"/>
  <c r="GN151" i="3"/>
  <c r="GN21" i="3"/>
  <c r="GO162" i="3"/>
  <c r="GO169" i="3"/>
  <c r="GO185" i="3"/>
  <c r="GO200" i="3"/>
  <c r="GO225" i="3"/>
  <c r="GN225" i="3"/>
  <c r="GN174" i="3"/>
  <c r="Y75" i="3"/>
  <c r="Y74" i="3" s="1"/>
  <c r="Y128" i="3"/>
  <c r="GK23" i="3"/>
  <c r="GK68" i="3"/>
  <c r="GK75" i="3"/>
  <c r="GK198" i="3"/>
  <c r="GO151" i="3"/>
  <c r="GN166" i="3"/>
  <c r="GN222" i="3"/>
  <c r="GO132" i="3"/>
  <c r="GN204" i="3"/>
  <c r="FA163" i="3"/>
  <c r="GA209" i="3"/>
  <c r="GN18" i="3"/>
  <c r="GN29" i="3"/>
  <c r="GN40" i="3"/>
  <c r="GN52" i="3"/>
  <c r="GN70" i="3"/>
  <c r="GN126" i="3"/>
  <c r="GO166" i="3"/>
  <c r="GO18" i="3"/>
  <c r="GO126" i="3"/>
  <c r="GO172" i="3"/>
  <c r="GN185" i="3"/>
  <c r="GN200" i="3"/>
  <c r="GO21" i="3"/>
  <c r="GO77" i="3"/>
  <c r="GO123" i="3"/>
  <c r="GO174" i="3"/>
  <c r="GN182" i="3"/>
  <c r="GN197" i="3"/>
  <c r="Q43" i="3"/>
  <c r="GO44" i="3"/>
  <c r="GO43" i="3" s="1"/>
  <c r="P78" i="3"/>
  <c r="GN79" i="3"/>
  <c r="GN78" i="3" s="1"/>
  <c r="P39" i="6" s="1"/>
  <c r="GN172" i="3"/>
  <c r="GO182" i="3"/>
  <c r="GO197" i="3"/>
  <c r="GO204" i="3"/>
  <c r="GO222" i="3"/>
  <c r="GJ19" i="3"/>
  <c r="L27" i="3"/>
  <c r="GJ27" i="3"/>
  <c r="GJ71" i="3"/>
  <c r="L128" i="3"/>
  <c r="GJ128" i="3"/>
  <c r="L153" i="3"/>
  <c r="GJ153" i="3"/>
  <c r="P164" i="3"/>
  <c r="GJ164" i="3"/>
  <c r="GJ170" i="3"/>
  <c r="GJ180" i="3"/>
  <c r="Q78" i="3"/>
  <c r="GO79" i="3"/>
  <c r="GO78" i="3" s="1"/>
  <c r="Q39" i="6" s="1"/>
  <c r="P205" i="3"/>
  <c r="M19" i="3"/>
  <c r="GK19" i="3"/>
  <c r="M27" i="3"/>
  <c r="GK27" i="3"/>
  <c r="GK71" i="3"/>
  <c r="Q128" i="3"/>
  <c r="GK128" i="3"/>
  <c r="M153" i="3"/>
  <c r="GK153" i="3"/>
  <c r="M164" i="3"/>
  <c r="GK164" i="3"/>
  <c r="GK170" i="3"/>
  <c r="M180" i="3"/>
  <c r="GK180" i="3"/>
  <c r="P43" i="3"/>
  <c r="GN44" i="3"/>
  <c r="GN43" i="3" s="1"/>
  <c r="P156" i="3"/>
  <c r="Q205" i="3"/>
  <c r="L31" i="3"/>
  <c r="GJ31" i="3"/>
  <c r="GJ68" i="3"/>
  <c r="GJ75" i="3"/>
  <c r="L167" i="3"/>
  <c r="GJ167" i="3"/>
  <c r="GJ223" i="3"/>
  <c r="Z19" i="3"/>
  <c r="GL19" i="3"/>
  <c r="N21" i="6" s="1"/>
  <c r="Z23" i="3"/>
  <c r="GL23" i="3"/>
  <c r="N23" i="6" s="1"/>
  <c r="Z27" i="3"/>
  <c r="GL27" i="3"/>
  <c r="N24" i="6" s="1"/>
  <c r="Z31" i="3"/>
  <c r="Z30" i="3" s="1"/>
  <c r="GL31" i="3"/>
  <c r="Z47" i="3"/>
  <c r="Z46" i="3" s="1"/>
  <c r="GL47" i="3"/>
  <c r="Z54" i="3"/>
  <c r="GL54" i="3"/>
  <c r="N34" i="6" s="1"/>
  <c r="Z68" i="3"/>
  <c r="GL68" i="3"/>
  <c r="N35" i="6" s="1"/>
  <c r="Z71" i="3"/>
  <c r="GL71" i="3"/>
  <c r="N36" i="6" s="1"/>
  <c r="Z75" i="3"/>
  <c r="Z74" i="3" s="1"/>
  <c r="GL75" i="3"/>
  <c r="Z82" i="3"/>
  <c r="GL82" i="3"/>
  <c r="N41" i="6" s="1"/>
  <c r="Z124" i="3"/>
  <c r="GL124" i="3"/>
  <c r="N42" i="6" s="1"/>
  <c r="Z128" i="3"/>
  <c r="GL128" i="3"/>
  <c r="N44" i="6" s="1"/>
  <c r="Z133" i="3"/>
  <c r="GL133" i="3"/>
  <c r="N45" i="6" s="1"/>
  <c r="Z141" i="3"/>
  <c r="Z140" i="3" s="1"/>
  <c r="GL141" i="3"/>
  <c r="Z153" i="3"/>
  <c r="GL153" i="3"/>
  <c r="N49" i="6" s="1"/>
  <c r="Z160" i="3"/>
  <c r="GL160" i="3"/>
  <c r="N51" i="6" s="1"/>
  <c r="Z164" i="3"/>
  <c r="GL164" i="3"/>
  <c r="N53" i="6" s="1"/>
  <c r="Z167" i="3"/>
  <c r="GL167" i="3"/>
  <c r="N54" i="6" s="1"/>
  <c r="Z170" i="3"/>
  <c r="GL170" i="3"/>
  <c r="N55" i="6" s="1"/>
  <c r="Z176" i="3"/>
  <c r="GL176" i="3"/>
  <c r="N57" i="6" s="1"/>
  <c r="Z180" i="3"/>
  <c r="GL180" i="3"/>
  <c r="N59" i="6" s="1"/>
  <c r="Z183" i="3"/>
  <c r="GL183" i="3"/>
  <c r="N60" i="6" s="1"/>
  <c r="Z187" i="3"/>
  <c r="GL187" i="3"/>
  <c r="N62" i="6" s="1"/>
  <c r="Z198" i="3"/>
  <c r="GL198" i="3"/>
  <c r="N63" i="6" s="1"/>
  <c r="Z201" i="3"/>
  <c r="GL201" i="3"/>
  <c r="N64" i="6" s="1"/>
  <c r="Z210" i="3"/>
  <c r="GL210" i="3"/>
  <c r="N67" i="6" s="1"/>
  <c r="Z223" i="3"/>
  <c r="GL223" i="3"/>
  <c r="N68" i="6" s="1"/>
  <c r="Q156" i="3"/>
  <c r="GK31" i="3"/>
  <c r="M124" i="3"/>
  <c r="GK124" i="3"/>
  <c r="M160" i="3"/>
  <c r="GK160" i="3"/>
  <c r="GK167" i="3"/>
  <c r="GK176" i="3"/>
  <c r="GK183" i="3"/>
  <c r="M223" i="3"/>
  <c r="GK223" i="3"/>
  <c r="AA19" i="3"/>
  <c r="GM19" i="3"/>
  <c r="O21" i="6" s="1"/>
  <c r="AA27" i="3"/>
  <c r="GM27" i="3"/>
  <c r="AA47" i="3"/>
  <c r="AA46" i="3" s="1"/>
  <c r="GM47" i="3"/>
  <c r="AA71" i="3"/>
  <c r="GM71" i="3"/>
  <c r="AA128" i="3"/>
  <c r="GM128" i="3"/>
  <c r="O44" i="6" s="1"/>
  <c r="AA133" i="3"/>
  <c r="GM133" i="3"/>
  <c r="O45" i="6" s="1"/>
  <c r="AA176" i="3"/>
  <c r="GM176" i="3"/>
  <c r="AA180" i="3"/>
  <c r="GM180" i="3"/>
  <c r="O59" i="6" s="1"/>
  <c r="AA183" i="3"/>
  <c r="GM183" i="3"/>
  <c r="O60" i="6" s="1"/>
  <c r="AA198" i="3"/>
  <c r="GM198" i="3"/>
  <c r="O63" i="6" s="1"/>
  <c r="AA201" i="3"/>
  <c r="GM201" i="3"/>
  <c r="O64" i="6" s="1"/>
  <c r="AA210" i="3"/>
  <c r="GM210" i="3"/>
  <c r="Y47" i="3"/>
  <c r="Y46" i="3" s="1"/>
  <c r="Z10" i="3"/>
  <c r="GL10" i="3"/>
  <c r="N20" i="6" s="1"/>
  <c r="Y227" i="3"/>
  <c r="Y226" i="3" s="1"/>
  <c r="AA10" i="3"/>
  <c r="GM10" i="3"/>
  <c r="O20" i="6" s="1"/>
  <c r="FL22" i="3"/>
  <c r="FZ209" i="3"/>
  <c r="FN179" i="3"/>
  <c r="FN22" i="3"/>
  <c r="FD214" i="3"/>
  <c r="GN214" i="3" s="1"/>
  <c r="Y124" i="3"/>
  <c r="Y210" i="3"/>
  <c r="Y31" i="3"/>
  <c r="Y30" i="3" s="1"/>
  <c r="Y82" i="3"/>
  <c r="Y133" i="3"/>
  <c r="Y223" i="3"/>
  <c r="FE83" i="3"/>
  <c r="GO83" i="3" s="1"/>
  <c r="FE89" i="3"/>
  <c r="GO89" i="3" s="1"/>
  <c r="FE91" i="3"/>
  <c r="GO91" i="3" s="1"/>
  <c r="FE94" i="3"/>
  <c r="GO94" i="3" s="1"/>
  <c r="FE95" i="3"/>
  <c r="GO95" i="3" s="1"/>
  <c r="FE99" i="3"/>
  <c r="GO99" i="3" s="1"/>
  <c r="FE102" i="3"/>
  <c r="GO102" i="3" s="1"/>
  <c r="FE105" i="3"/>
  <c r="GO105" i="3" s="1"/>
  <c r="FA127" i="3"/>
  <c r="FE129" i="3"/>
  <c r="GO129" i="3" s="1"/>
  <c r="FE142" i="3"/>
  <c r="GO142" i="3" s="1"/>
  <c r="FE143" i="3"/>
  <c r="GO143" i="3" s="1"/>
  <c r="Q164" i="3"/>
  <c r="M128" i="3"/>
  <c r="M170" i="3"/>
  <c r="DF54" i="3"/>
  <c r="DF53" i="3" s="1"/>
  <c r="CF22" i="3"/>
  <c r="CH22" i="3"/>
  <c r="M10" i="3"/>
  <c r="L133" i="3"/>
  <c r="CS183" i="3"/>
  <c r="CS187" i="3"/>
  <c r="DQ22" i="3"/>
  <c r="DR22" i="3"/>
  <c r="X75" i="3"/>
  <c r="X74" i="3" s="1"/>
  <c r="X82" i="3"/>
  <c r="X124" i="3"/>
  <c r="X223" i="3"/>
  <c r="L170" i="3"/>
  <c r="CR31" i="3"/>
  <c r="CR30" i="3" s="1"/>
  <c r="DS127" i="3"/>
  <c r="FZ74" i="3"/>
  <c r="DQ68" i="3"/>
  <c r="DQ53" i="3" s="1"/>
  <c r="CT22" i="3"/>
  <c r="CS31" i="3"/>
  <c r="CS30" i="3" s="1"/>
  <c r="CS176" i="3"/>
  <c r="CS201" i="3"/>
  <c r="DE23" i="3"/>
  <c r="DE68" i="3"/>
  <c r="M23" i="3"/>
  <c r="M68" i="3"/>
  <c r="M201" i="3"/>
  <c r="AA23" i="3"/>
  <c r="AC23" i="3"/>
  <c r="AA187" i="3"/>
  <c r="AA227" i="3"/>
  <c r="AA226" i="3" s="1"/>
  <c r="CG31" i="3"/>
  <c r="CG30" i="3" s="1"/>
  <c r="CG164" i="3"/>
  <c r="DP198" i="3"/>
  <c r="DP201" i="3"/>
  <c r="EB19" i="3"/>
  <c r="EC75" i="3"/>
  <c r="EG75" i="3" s="1"/>
  <c r="EG74" i="3" s="1"/>
  <c r="EC128" i="3"/>
  <c r="EC127" i="3" s="1"/>
  <c r="EC223" i="3"/>
  <c r="EO23" i="3"/>
  <c r="EN68" i="3"/>
  <c r="CS180" i="3"/>
  <c r="M47" i="3"/>
  <c r="M198" i="3"/>
  <c r="AA31" i="3"/>
  <c r="AA30" i="3" s="1"/>
  <c r="AC31" i="3"/>
  <c r="AC30" i="3" s="1"/>
  <c r="CG27" i="3"/>
  <c r="CG22" i="3" s="1"/>
  <c r="DP167" i="3"/>
  <c r="DP170" i="3"/>
  <c r="CR27" i="3"/>
  <c r="CR22" i="3" s="1"/>
  <c r="CS153" i="3"/>
  <c r="CS160" i="3"/>
  <c r="CS68" i="3"/>
  <c r="CS53" i="3" s="1"/>
  <c r="DQ75" i="3"/>
  <c r="DQ74" i="3" s="1"/>
  <c r="CS22" i="3"/>
  <c r="DS22" i="3"/>
  <c r="EP179" i="3"/>
  <c r="FB163" i="3"/>
  <c r="FE237" i="3"/>
  <c r="FE236" i="3" s="1"/>
  <c r="FM9" i="3"/>
  <c r="FM127" i="3"/>
  <c r="GC75" i="3"/>
  <c r="GC74" i="3" s="1"/>
  <c r="GA127" i="3"/>
  <c r="CS167" i="3"/>
  <c r="CS198" i="3"/>
  <c r="CI22" i="3"/>
  <c r="DS9" i="3"/>
  <c r="CR19" i="3"/>
  <c r="CR9" i="3" s="1"/>
  <c r="DQ201" i="3"/>
  <c r="FE228" i="3"/>
  <c r="GO228" i="3" s="1"/>
  <c r="FE230" i="3"/>
  <c r="GO230" i="3" s="1"/>
  <c r="FE231" i="3"/>
  <c r="GO231" i="3" s="1"/>
  <c r="CU22" i="3"/>
  <c r="FX141" i="3"/>
  <c r="FX140" i="3" s="1"/>
  <c r="FX160" i="3"/>
  <c r="FX164" i="3"/>
  <c r="FX176" i="3"/>
  <c r="FX198" i="3"/>
  <c r="FX210" i="3"/>
  <c r="FG199" i="3"/>
  <c r="FA198" i="3"/>
  <c r="FA186" i="3" s="1"/>
  <c r="EZ201" i="3"/>
  <c r="EZ186" i="3" s="1"/>
  <c r="FF202" i="3"/>
  <c r="EZ227" i="3"/>
  <c r="EZ226" i="3" s="1"/>
  <c r="FF228" i="3"/>
  <c r="L183" i="3"/>
  <c r="L179" i="3" s="1"/>
  <c r="L198" i="3"/>
  <c r="CG19" i="3"/>
  <c r="CG9" i="3" s="1"/>
  <c r="CG68" i="3"/>
  <c r="CG53" i="3" s="1"/>
  <c r="CS19" i="3"/>
  <c r="CS9" i="3" s="1"/>
  <c r="CR82" i="3"/>
  <c r="CR81" i="3" s="1"/>
  <c r="CR128" i="3"/>
  <c r="CR127" i="3" s="1"/>
  <c r="CR141" i="3"/>
  <c r="CR140" i="3" s="1"/>
  <c r="CR170" i="3"/>
  <c r="DE47" i="3"/>
  <c r="DE46" i="3" s="1"/>
  <c r="DE170" i="3"/>
  <c r="DE187" i="3"/>
  <c r="DE227" i="3"/>
  <c r="DE226" i="3" s="1"/>
  <c r="DP27" i="3"/>
  <c r="DP47" i="3"/>
  <c r="DP46" i="3" s="1"/>
  <c r="DP124" i="3"/>
  <c r="DP81" i="3" s="1"/>
  <c r="DQ128" i="3"/>
  <c r="DQ127" i="3" s="1"/>
  <c r="DP133" i="3"/>
  <c r="EC68" i="3"/>
  <c r="EB164" i="3"/>
  <c r="EC176" i="3"/>
  <c r="EB183" i="3"/>
  <c r="EC187" i="3"/>
  <c r="EC210" i="3"/>
  <c r="L23" i="3"/>
  <c r="L160" i="3"/>
  <c r="L176" i="3"/>
  <c r="L223" i="3"/>
  <c r="Z227" i="3"/>
  <c r="Z226" i="3" s="1"/>
  <c r="CR164" i="3"/>
  <c r="CR180" i="3"/>
  <c r="CR179" i="3" s="1"/>
  <c r="CR187" i="3"/>
  <c r="CR186" i="3" s="1"/>
  <c r="DE19" i="3"/>
  <c r="DE9" i="3" s="1"/>
  <c r="DE133" i="3"/>
  <c r="DP23" i="3"/>
  <c r="DP68" i="3"/>
  <c r="DP53" i="3" s="1"/>
  <c r="DQ170" i="3"/>
  <c r="DQ187" i="3"/>
  <c r="FE232" i="3"/>
  <c r="GO232" i="3" s="1"/>
  <c r="DT31" i="3"/>
  <c r="DT30" i="3" s="1"/>
  <c r="BI9" i="3"/>
  <c r="DS209" i="3"/>
  <c r="CT179" i="3"/>
  <c r="M133" i="3"/>
  <c r="DF179" i="3"/>
  <c r="DR9" i="3"/>
  <c r="DT153" i="3"/>
  <c r="ED179" i="3"/>
  <c r="BK9" i="3"/>
  <c r="BK179" i="3"/>
  <c r="BU22" i="3"/>
  <c r="DR179" i="3"/>
  <c r="FC179" i="3"/>
  <c r="FZ179" i="3"/>
  <c r="BT22" i="3"/>
  <c r="CH179" i="3"/>
  <c r="DS179" i="3"/>
  <c r="EQ179" i="3"/>
  <c r="EZ179" i="3"/>
  <c r="GA179" i="3"/>
  <c r="BI179" i="3"/>
  <c r="BV22" i="3"/>
  <c r="BW22" i="3"/>
  <c r="BV179" i="3"/>
  <c r="CI179" i="3"/>
  <c r="DG179" i="3"/>
  <c r="FA179" i="3"/>
  <c r="FO179" i="3"/>
  <c r="BJ179" i="3"/>
  <c r="BW179" i="3"/>
  <c r="CU179" i="3"/>
  <c r="EE179" i="3"/>
  <c r="FB179" i="3"/>
  <c r="FY179" i="3"/>
  <c r="BH9" i="3"/>
  <c r="FO53" i="3"/>
  <c r="BA237" i="3"/>
  <c r="BA236" i="3" s="1"/>
  <c r="FL152" i="3"/>
  <c r="FO152" i="3"/>
  <c r="BJ53" i="3"/>
  <c r="FN53" i="3"/>
  <c r="BT82" i="3"/>
  <c r="BT81" i="3" s="1"/>
  <c r="BT128" i="3"/>
  <c r="BT127" i="3" s="1"/>
  <c r="EO68" i="3"/>
  <c r="EO53" i="3" s="1"/>
  <c r="EN75" i="3"/>
  <c r="ER75" i="3" s="1"/>
  <c r="ER74" i="3" s="1"/>
  <c r="DD47" i="3"/>
  <c r="DD46" i="3" s="1"/>
  <c r="DT19" i="3"/>
  <c r="DP180" i="3"/>
  <c r="DP179" i="3" s="1"/>
  <c r="DQ210" i="3"/>
  <c r="DQ209" i="3" s="1"/>
  <c r="DP223" i="3"/>
  <c r="EB10" i="3"/>
  <c r="EB23" i="3"/>
  <c r="EB160" i="3"/>
  <c r="EC183" i="3"/>
  <c r="EC179" i="3" s="1"/>
  <c r="FG89" i="3"/>
  <c r="FG94" i="3"/>
  <c r="FG99" i="3"/>
  <c r="FG105" i="3"/>
  <c r="FG142" i="3"/>
  <c r="FP124" i="3"/>
  <c r="FN127" i="3"/>
  <c r="FQ170" i="3"/>
  <c r="FQ176" i="3"/>
  <c r="FQ180" i="3"/>
  <c r="FY9" i="3"/>
  <c r="L82" i="3"/>
  <c r="BH74" i="3"/>
  <c r="DF209" i="3"/>
  <c r="DS53" i="3"/>
  <c r="FN9" i="3"/>
  <c r="FQ68" i="3"/>
  <c r="FG83" i="3"/>
  <c r="FG91" i="3"/>
  <c r="FG95" i="3"/>
  <c r="FG102" i="3"/>
  <c r="FG129" i="3"/>
  <c r="FG143" i="3"/>
  <c r="FF224" i="3"/>
  <c r="L75" i="3"/>
  <c r="L74" i="3" s="1"/>
  <c r="L141" i="3"/>
  <c r="L227" i="3"/>
  <c r="AB223" i="3"/>
  <c r="BU53" i="3"/>
  <c r="BY75" i="3"/>
  <c r="BY74" i="3" s="1"/>
  <c r="BW74" i="3"/>
  <c r="BU127" i="3"/>
  <c r="BY128" i="3"/>
  <c r="BW127" i="3"/>
  <c r="BY176" i="3"/>
  <c r="DS163" i="3"/>
  <c r="EG183" i="3"/>
  <c r="FN209" i="3"/>
  <c r="FZ9" i="3"/>
  <c r="GB19" i="3"/>
  <c r="L68" i="3"/>
  <c r="L124" i="3"/>
  <c r="L10" i="3"/>
  <c r="GN237" i="3"/>
  <c r="FD184" i="3"/>
  <c r="GN184" i="3" s="1"/>
  <c r="AC68" i="3"/>
  <c r="AC124" i="3"/>
  <c r="AC128" i="3"/>
  <c r="BV74" i="3"/>
  <c r="BX128" i="3"/>
  <c r="BV209" i="3"/>
  <c r="BW152" i="3"/>
  <c r="BY183" i="3"/>
  <c r="AB124" i="3"/>
  <c r="AC153" i="3"/>
  <c r="AC160" i="3"/>
  <c r="AC164" i="3"/>
  <c r="AC167" i="3"/>
  <c r="AC170" i="3"/>
  <c r="AC176" i="3"/>
  <c r="AC180" i="3"/>
  <c r="AC183" i="3"/>
  <c r="AC198" i="3"/>
  <c r="AC223" i="3"/>
  <c r="DU237" i="3"/>
  <c r="DU236" i="3" s="1"/>
  <c r="ED209" i="3"/>
  <c r="AO75" i="3"/>
  <c r="AO74" i="3" s="1"/>
  <c r="AX152" i="3"/>
  <c r="CG74" i="3"/>
  <c r="CI127" i="3"/>
  <c r="CK183" i="3"/>
  <c r="CI209" i="3"/>
  <c r="EQ9" i="3"/>
  <c r="AY53" i="3"/>
  <c r="BM237" i="3"/>
  <c r="BM236" i="3" s="1"/>
  <c r="BU9" i="3"/>
  <c r="DF9" i="3"/>
  <c r="ER237" i="3"/>
  <c r="ER236" i="3" s="1"/>
  <c r="M31" i="3"/>
  <c r="M30" i="3" s="1"/>
  <c r="M167" i="3"/>
  <c r="M183" i="3"/>
  <c r="M54" i="3"/>
  <c r="AA75" i="3"/>
  <c r="AA74" i="3" s="1"/>
  <c r="AA82" i="3"/>
  <c r="AA124" i="3"/>
  <c r="AA223" i="3"/>
  <c r="AL9" i="3"/>
  <c r="AJ74" i="3"/>
  <c r="AM209" i="3"/>
  <c r="BV9" i="3"/>
  <c r="CF74" i="3"/>
  <c r="M75" i="3"/>
  <c r="M74" i="3" s="1"/>
  <c r="M82" i="3"/>
  <c r="M141" i="3"/>
  <c r="M140" i="3" s="1"/>
  <c r="M176" i="3"/>
  <c r="M187" i="3"/>
  <c r="M227" i="3"/>
  <c r="M226" i="3" s="1"/>
  <c r="AA54" i="3"/>
  <c r="AA68" i="3"/>
  <c r="AA141" i="3"/>
  <c r="AA140" i="3" s="1"/>
  <c r="AA153" i="3"/>
  <c r="AA160" i="3"/>
  <c r="AA164" i="3"/>
  <c r="AA167" i="3"/>
  <c r="AA170" i="3"/>
  <c r="BA75" i="3"/>
  <c r="BA74" i="3" s="1"/>
  <c r="AM74" i="3"/>
  <c r="AM179" i="3"/>
  <c r="AW81" i="3"/>
  <c r="BI81" i="3"/>
  <c r="BV81" i="3"/>
  <c r="CI9" i="3"/>
  <c r="CI81" i="3"/>
  <c r="CU81" i="3"/>
  <c r="CU209" i="3"/>
  <c r="DH27" i="3"/>
  <c r="DS81" i="3"/>
  <c r="ED81" i="3"/>
  <c r="EQ209" i="3"/>
  <c r="ES223" i="3"/>
  <c r="FA81" i="3"/>
  <c r="FL81" i="3"/>
  <c r="FY81" i="3"/>
  <c r="GO237" i="3"/>
  <c r="AX81" i="3"/>
  <c r="BJ81" i="3"/>
  <c r="BW81" i="3"/>
  <c r="CF81" i="3"/>
  <c r="EP81" i="3"/>
  <c r="FB81" i="3"/>
  <c r="FM81" i="3"/>
  <c r="FZ81" i="3"/>
  <c r="O81" i="3"/>
  <c r="AY81" i="3"/>
  <c r="BK81" i="3"/>
  <c r="CG81" i="3"/>
  <c r="CS81" i="3"/>
  <c r="DF81" i="3"/>
  <c r="DQ81" i="3"/>
  <c r="EQ81" i="3"/>
  <c r="FC81" i="3"/>
  <c r="FN81" i="3"/>
  <c r="GA81" i="3"/>
  <c r="N81" i="3"/>
  <c r="BK74" i="3"/>
  <c r="BU81" i="3"/>
  <c r="CH81" i="3"/>
  <c r="CT81" i="3"/>
  <c r="DG81" i="3"/>
  <c r="DR81" i="3"/>
  <c r="EZ81" i="3"/>
  <c r="FO81" i="3"/>
  <c r="FX81" i="3"/>
  <c r="L47" i="3"/>
  <c r="L54" i="3"/>
  <c r="BJ74" i="3"/>
  <c r="EF153" i="3"/>
  <c r="BJ9" i="3"/>
  <c r="BL68" i="3"/>
  <c r="CT9" i="3"/>
  <c r="CU74" i="3"/>
  <c r="AZ237" i="3"/>
  <c r="AZ236" i="3" s="1"/>
  <c r="BK53" i="3"/>
  <c r="AB23" i="3"/>
  <c r="X23" i="3"/>
  <c r="AB27" i="3"/>
  <c r="X27" i="3"/>
  <c r="AB31" i="3"/>
  <c r="AB30" i="3" s="1"/>
  <c r="X31" i="3"/>
  <c r="X30" i="3" s="1"/>
  <c r="X47" i="3"/>
  <c r="X46" i="3" s="1"/>
  <c r="X54" i="3"/>
  <c r="AB68" i="3"/>
  <c r="X68" i="3"/>
  <c r="AB128" i="3"/>
  <c r="X128" i="3"/>
  <c r="X133" i="3"/>
  <c r="X141" i="3"/>
  <c r="X140" i="3" s="1"/>
  <c r="AB153" i="3"/>
  <c r="X153" i="3"/>
  <c r="AB160" i="3"/>
  <c r="X160" i="3"/>
  <c r="AB164" i="3"/>
  <c r="X164" i="3"/>
  <c r="AB167" i="3"/>
  <c r="X167" i="3"/>
  <c r="AB170" i="3"/>
  <c r="X170" i="3"/>
  <c r="AB176" i="3"/>
  <c r="X176" i="3"/>
  <c r="AB180" i="3"/>
  <c r="X180" i="3"/>
  <c r="AB183" i="3"/>
  <c r="X183" i="3"/>
  <c r="X187" i="3"/>
  <c r="AB198" i="3"/>
  <c r="X198" i="3"/>
  <c r="X201" i="3"/>
  <c r="X227" i="3"/>
  <c r="X226" i="3" s="1"/>
  <c r="FY127" i="3"/>
  <c r="ES237" i="3"/>
  <c r="ES236" i="3" s="1"/>
  <c r="AX163" i="3"/>
  <c r="CK153" i="3"/>
  <c r="GB31" i="3"/>
  <c r="GB30" i="3" s="1"/>
  <c r="AV74" i="3"/>
  <c r="BM68" i="3"/>
  <c r="FC152" i="3"/>
  <c r="FP237" i="3"/>
  <c r="FP236" i="3" s="1"/>
  <c r="AM9" i="3"/>
  <c r="BL187" i="3"/>
  <c r="FL127" i="3"/>
  <c r="CJ237" i="3"/>
  <c r="CJ236" i="3" s="1"/>
  <c r="FC53" i="3"/>
  <c r="FC163" i="3"/>
  <c r="FX74" i="3"/>
  <c r="AO209" i="3"/>
  <c r="DS74" i="3"/>
  <c r="EG170" i="3"/>
  <c r="EZ53" i="3"/>
  <c r="FY74" i="3"/>
  <c r="BK127" i="3"/>
  <c r="BI152" i="3"/>
  <c r="BX167" i="3"/>
  <c r="CG127" i="3"/>
  <c r="CU152" i="3"/>
  <c r="FM53" i="3"/>
  <c r="FO127" i="3"/>
  <c r="FZ53" i="3"/>
  <c r="GB124" i="3"/>
  <c r="BL164" i="3"/>
  <c r="BL183" i="3"/>
  <c r="BL237" i="3"/>
  <c r="BL236" i="3" s="1"/>
  <c r="BT9" i="3"/>
  <c r="CH127" i="3"/>
  <c r="CT127" i="3"/>
  <c r="CT163" i="3"/>
  <c r="CT186" i="3"/>
  <c r="CT209" i="3"/>
  <c r="DF74" i="3"/>
  <c r="DH237" i="3"/>
  <c r="DH236" i="3" s="1"/>
  <c r="EG23" i="3"/>
  <c r="FA53" i="3"/>
  <c r="FA152" i="3"/>
  <c r="EZ163" i="3"/>
  <c r="FD168" i="3"/>
  <c r="GN168" i="3" s="1"/>
  <c r="FP35" i="3"/>
  <c r="FP34" i="3" s="1"/>
  <c r="FM152" i="3"/>
  <c r="FQ237" i="3"/>
  <c r="FQ236" i="3" s="1"/>
  <c r="CH53" i="3"/>
  <c r="CU163" i="3"/>
  <c r="ED9" i="3"/>
  <c r="EP9" i="3"/>
  <c r="EQ53" i="3"/>
  <c r="FD83" i="3"/>
  <c r="GN83" i="3" s="1"/>
  <c r="FD89" i="3"/>
  <c r="GN89" i="3" s="1"/>
  <c r="FD91" i="3"/>
  <c r="GN91" i="3" s="1"/>
  <c r="FD94" i="3"/>
  <c r="GN94" i="3" s="1"/>
  <c r="FD95" i="3"/>
  <c r="GN95" i="3" s="1"/>
  <c r="FD99" i="3"/>
  <c r="GN99" i="3" s="1"/>
  <c r="FD102" i="3"/>
  <c r="GN102" i="3" s="1"/>
  <c r="FD105" i="3"/>
  <c r="GN105" i="3" s="1"/>
  <c r="FD109" i="3"/>
  <c r="GN109" i="3" s="1"/>
  <c r="FD117" i="3"/>
  <c r="GN117" i="3" s="1"/>
  <c r="FD118" i="3"/>
  <c r="GN118" i="3" s="1"/>
  <c r="EZ127" i="3"/>
  <c r="FD129" i="3"/>
  <c r="GN129" i="3" s="1"/>
  <c r="FD142" i="3"/>
  <c r="GN142" i="3" s="1"/>
  <c r="FD143" i="3"/>
  <c r="GN143" i="3" s="1"/>
  <c r="FE188" i="3"/>
  <c r="GO188" i="3" s="1"/>
  <c r="FE191" i="3"/>
  <c r="GO191" i="3" s="1"/>
  <c r="FE199" i="3"/>
  <c r="GO199" i="3" s="1"/>
  <c r="FD230" i="3"/>
  <c r="GN230" i="3" s="1"/>
  <c r="FD231" i="3"/>
  <c r="GN231" i="3" s="1"/>
  <c r="FD232" i="3"/>
  <c r="GN232" i="3" s="1"/>
  <c r="FD233" i="3"/>
  <c r="GN233" i="3" s="1"/>
  <c r="FO9" i="3"/>
  <c r="FQ35" i="3"/>
  <c r="FQ34" i="3" s="1"/>
  <c r="FN152" i="3"/>
  <c r="GA9" i="3"/>
  <c r="GA74" i="3"/>
  <c r="CI53" i="3"/>
  <c r="CH74" i="3"/>
  <c r="CF152" i="3"/>
  <c r="CR152" i="3"/>
  <c r="DR74" i="3"/>
  <c r="FC127" i="3"/>
  <c r="FE144" i="3"/>
  <c r="GO144" i="3" s="1"/>
  <c r="FE146" i="3"/>
  <c r="GO146" i="3" s="1"/>
  <c r="FE147" i="3"/>
  <c r="GO147" i="3" s="1"/>
  <c r="FC186" i="3"/>
  <c r="FL53" i="3"/>
  <c r="FX9" i="3"/>
  <c r="FY53" i="3"/>
  <c r="FZ127" i="3"/>
  <c r="GB153" i="3"/>
  <c r="AW152" i="3"/>
  <c r="AX127" i="3"/>
  <c r="AM152" i="3"/>
  <c r="AZ75" i="3"/>
  <c r="AZ74" i="3" s="1"/>
  <c r="AX74" i="3"/>
  <c r="AZ124" i="3"/>
  <c r="AZ180" i="3"/>
  <c r="AX179" i="3"/>
  <c r="AZ198" i="3"/>
  <c r="CU186" i="3"/>
  <c r="AY74" i="3"/>
  <c r="AY163" i="3"/>
  <c r="DG9" i="3"/>
  <c r="AM53" i="3"/>
  <c r="BL23" i="3"/>
  <c r="BL27" i="3"/>
  <c r="BL35" i="3"/>
  <c r="BL34" i="3" s="1"/>
  <c r="BK152" i="3"/>
  <c r="BL160" i="3"/>
  <c r="BX164" i="3"/>
  <c r="CJ35" i="3"/>
  <c r="CJ34" i="3" s="1"/>
  <c r="CK75" i="3"/>
  <c r="CK74" i="3" s="1"/>
  <c r="CI74" i="3"/>
  <c r="CH163" i="3"/>
  <c r="CV35" i="3"/>
  <c r="CV34" i="3" s="1"/>
  <c r="CV167" i="3"/>
  <c r="CV176" i="3"/>
  <c r="CW237" i="3"/>
  <c r="CW236" i="3" s="1"/>
  <c r="DD9" i="3"/>
  <c r="DG163" i="3"/>
  <c r="DP74" i="3"/>
  <c r="DU180" i="3"/>
  <c r="DS186" i="3"/>
  <c r="EE9" i="3"/>
  <c r="EG19" i="3"/>
  <c r="FB152" i="3"/>
  <c r="AX53" i="3"/>
  <c r="AZ71" i="3"/>
  <c r="AW74" i="3"/>
  <c r="AY127" i="3"/>
  <c r="BX237" i="3"/>
  <c r="BX236" i="3" s="1"/>
  <c r="CK23" i="3"/>
  <c r="CK35" i="3"/>
  <c r="CK34" i="3" s="1"/>
  <c r="CI163" i="3"/>
  <c r="CT74" i="3"/>
  <c r="CW167" i="3"/>
  <c r="CW176" i="3"/>
  <c r="CV223" i="3"/>
  <c r="DI31" i="3"/>
  <c r="DI30" i="3" s="1"/>
  <c r="DI35" i="3"/>
  <c r="DI34" i="3" s="1"/>
  <c r="DH164" i="3"/>
  <c r="DH167" i="3"/>
  <c r="DU23" i="3"/>
  <c r="DU27" i="3"/>
  <c r="DU35" i="3"/>
  <c r="DU34" i="3" s="1"/>
  <c r="FO22" i="3"/>
  <c r="FX53" i="3"/>
  <c r="ED74" i="3"/>
  <c r="EF237" i="3"/>
  <c r="EF236" i="3" s="1"/>
  <c r="ER35" i="3"/>
  <c r="ER34" i="3" s="1"/>
  <c r="EQ127" i="3"/>
  <c r="FA9" i="3"/>
  <c r="FC9" i="3"/>
  <c r="FD76" i="3"/>
  <c r="GN76" i="3" s="1"/>
  <c r="FB74" i="3"/>
  <c r="FP31" i="3"/>
  <c r="FP30" i="3" s="1"/>
  <c r="FO74" i="3"/>
  <c r="FQ124" i="3"/>
  <c r="FO209" i="3"/>
  <c r="GA53" i="3"/>
  <c r="GC71" i="3"/>
  <c r="GC198" i="3"/>
  <c r="GB237" i="3"/>
  <c r="GB236" i="3" s="1"/>
  <c r="EF124" i="3"/>
  <c r="EF198" i="3"/>
  <c r="EO9" i="3"/>
  <c r="ES71" i="3"/>
  <c r="ES75" i="3"/>
  <c r="ES74" i="3" s="1"/>
  <c r="ES124" i="3"/>
  <c r="EP209" i="3"/>
  <c r="FB9" i="3"/>
  <c r="FE75" i="3"/>
  <c r="FE74" i="3" s="1"/>
  <c r="FE76" i="3"/>
  <c r="GO76" i="3" s="1"/>
  <c r="FD188" i="3"/>
  <c r="GN188" i="3" s="1"/>
  <c r="FD191" i="3"/>
  <c r="GN191" i="3" s="1"/>
  <c r="FD192" i="3"/>
  <c r="GN192" i="3" s="1"/>
  <c r="FB209" i="3"/>
  <c r="FQ23" i="3"/>
  <c r="FQ27" i="3"/>
  <c r="FN74" i="3"/>
  <c r="FP170" i="3"/>
  <c r="FP176" i="3"/>
  <c r="FP180" i="3"/>
  <c r="FX127" i="3"/>
  <c r="FZ186" i="3"/>
  <c r="AL53" i="3"/>
  <c r="AM81" i="3"/>
  <c r="AK163" i="3"/>
  <c r="AM186" i="3"/>
  <c r="BA35" i="3"/>
  <c r="BA34" i="3" s="1"/>
  <c r="AW127" i="3"/>
  <c r="BI53" i="3"/>
  <c r="BI127" i="3"/>
  <c r="BL153" i="3"/>
  <c r="BY23" i="3"/>
  <c r="BY27" i="3"/>
  <c r="BY35" i="3"/>
  <c r="BY34" i="3" s="1"/>
  <c r="BW53" i="3"/>
  <c r="BY71" i="3"/>
  <c r="BX153" i="3"/>
  <c r="BT164" i="3"/>
  <c r="BY167" i="3"/>
  <c r="BU183" i="3"/>
  <c r="BU179" i="3" s="1"/>
  <c r="BW209" i="3"/>
  <c r="BY237" i="3"/>
  <c r="BY236" i="3" s="1"/>
  <c r="CK128" i="3"/>
  <c r="CK198" i="3"/>
  <c r="CH209" i="3"/>
  <c r="Y9" i="3"/>
  <c r="BM176" i="3"/>
  <c r="BL180" i="3"/>
  <c r="BV127" i="3"/>
  <c r="BU152" i="3"/>
  <c r="BY198" i="3"/>
  <c r="BY223" i="3"/>
  <c r="CK19" i="3"/>
  <c r="CK160" i="3"/>
  <c r="CK164" i="3"/>
  <c r="CK167" i="3"/>
  <c r="AK53" i="3"/>
  <c r="AL74" i="3"/>
  <c r="AM163" i="3"/>
  <c r="BA176" i="3"/>
  <c r="BL223" i="3"/>
  <c r="AO35" i="3"/>
  <c r="AO34" i="3" s="1"/>
  <c r="AL179" i="3"/>
  <c r="AV9" i="3"/>
  <c r="AZ23" i="3"/>
  <c r="AZ27" i="3"/>
  <c r="AZ35" i="3"/>
  <c r="AZ34" i="3" s="1"/>
  <c r="AW53" i="3"/>
  <c r="BA71" i="3"/>
  <c r="AV81" i="3"/>
  <c r="AZ82" i="3"/>
  <c r="AV201" i="3"/>
  <c r="AV227" i="3"/>
  <c r="AV226" i="3" s="1"/>
  <c r="BI74" i="3"/>
  <c r="BX23" i="3"/>
  <c r="BX27" i="3"/>
  <c r="BU74" i="3"/>
  <c r="BT74" i="3"/>
  <c r="CK71" i="3"/>
  <c r="CW124" i="3"/>
  <c r="CU127" i="3"/>
  <c r="CV237" i="3"/>
  <c r="CV236" i="3" s="1"/>
  <c r="DH31" i="3"/>
  <c r="DH30" i="3" s="1"/>
  <c r="DH153" i="3"/>
  <c r="DF163" i="3"/>
  <c r="DG209" i="3"/>
  <c r="DR127" i="3"/>
  <c r="DR152" i="3"/>
  <c r="DT176" i="3"/>
  <c r="DP210" i="3"/>
  <c r="EB124" i="3"/>
  <c r="EB153" i="3"/>
  <c r="EF167" i="3"/>
  <c r="EF176" i="3"/>
  <c r="ER19" i="3"/>
  <c r="ER27" i="3"/>
  <c r="EQ74" i="3"/>
  <c r="FE55" i="3"/>
  <c r="GO55" i="3" s="1"/>
  <c r="FE58" i="3"/>
  <c r="GO58" i="3" s="1"/>
  <c r="FE64" i="3"/>
  <c r="GO64" i="3" s="1"/>
  <c r="FE65" i="3"/>
  <c r="GO65" i="3" s="1"/>
  <c r="FE66" i="3"/>
  <c r="GO66" i="3" s="1"/>
  <c r="FE72" i="3"/>
  <c r="GO72" i="3" s="1"/>
  <c r="FD75" i="3"/>
  <c r="FD74" i="3" s="1"/>
  <c r="EZ74" i="3"/>
  <c r="DH124" i="3"/>
  <c r="DQ152" i="3"/>
  <c r="FC74" i="3"/>
  <c r="EQ152" i="3"/>
  <c r="CW23" i="3"/>
  <c r="CW27" i="3"/>
  <c r="CW35" i="3"/>
  <c r="CW34" i="3" s="1"/>
  <c r="CW71" i="3"/>
  <c r="CV153" i="3"/>
  <c r="CT152" i="3"/>
  <c r="CV160" i="3"/>
  <c r="CV198" i="3"/>
  <c r="CR210" i="3"/>
  <c r="DI27" i="3"/>
  <c r="DG74" i="3"/>
  <c r="DH160" i="3"/>
  <c r="DI237" i="3"/>
  <c r="DI236" i="3" s="1"/>
  <c r="DU68" i="3"/>
  <c r="DT237" i="3"/>
  <c r="DT236" i="3" s="1"/>
  <c r="EG31" i="3"/>
  <c r="EG30" i="3" s="1"/>
  <c r="EG35" i="3"/>
  <c r="EG34" i="3" s="1"/>
  <c r="EE74" i="3"/>
  <c r="ED127" i="3"/>
  <c r="ED152" i="3"/>
  <c r="EG237" i="3"/>
  <c r="EG236" i="3" s="1"/>
  <c r="ER23" i="3"/>
  <c r="ER31" i="3"/>
  <c r="ER30" i="3" s="1"/>
  <c r="ES128" i="3"/>
  <c r="EZ9" i="3"/>
  <c r="FD20" i="3"/>
  <c r="GN20" i="3" s="1"/>
  <c r="FD32" i="3"/>
  <c r="GN32" i="3" s="1"/>
  <c r="FA74" i="3"/>
  <c r="FE20" i="3"/>
  <c r="GO20" i="3" s="1"/>
  <c r="FE32" i="3"/>
  <c r="GO32" i="3" s="1"/>
  <c r="FD55" i="3"/>
  <c r="GN55" i="3" s="1"/>
  <c r="FD58" i="3"/>
  <c r="GN58" i="3" s="1"/>
  <c r="FD64" i="3"/>
  <c r="GN64" i="3" s="1"/>
  <c r="FD65" i="3"/>
  <c r="GN65" i="3" s="1"/>
  <c r="FD66" i="3"/>
  <c r="GN66" i="3" s="1"/>
  <c r="FB53" i="3"/>
  <c r="FD72" i="3"/>
  <c r="GN72" i="3" s="1"/>
  <c r="EZ152" i="3"/>
  <c r="FD161" i="3"/>
  <c r="GN161" i="3" s="1"/>
  <c r="FE168" i="3"/>
  <c r="GO168" i="3" s="1"/>
  <c r="FE177" i="3"/>
  <c r="GO177" i="3" s="1"/>
  <c r="FE211" i="3"/>
  <c r="GO211" i="3" s="1"/>
  <c r="GC19" i="3"/>
  <c r="GC31" i="3"/>
  <c r="GC30" i="3" s="1"/>
  <c r="GC124" i="3"/>
  <c r="FX201" i="3"/>
  <c r="FX227" i="3"/>
  <c r="FX226" i="3" s="1"/>
  <c r="FB127" i="3"/>
  <c r="FD144" i="3"/>
  <c r="GN144" i="3" s="1"/>
  <c r="FD146" i="3"/>
  <c r="GN146" i="3" s="1"/>
  <c r="FD147" i="3"/>
  <c r="GN147" i="3" s="1"/>
  <c r="FE161" i="3"/>
  <c r="GO161" i="3" s="1"/>
  <c r="FD193" i="3"/>
  <c r="GN193" i="3" s="1"/>
  <c r="FL9" i="3"/>
  <c r="FP19" i="3"/>
  <c r="FQ223" i="3"/>
  <c r="GB71" i="3"/>
  <c r="GB75" i="3"/>
  <c r="GB74" i="3" s="1"/>
  <c r="GA152" i="3"/>
  <c r="GC167" i="3"/>
  <c r="GB170" i="3"/>
  <c r="GC237" i="3"/>
  <c r="GC236" i="3" s="1"/>
  <c r="FQ19" i="3"/>
  <c r="FP153" i="3"/>
  <c r="FL227" i="3"/>
  <c r="FL226" i="3" s="1"/>
  <c r="FZ152" i="3"/>
  <c r="FE109" i="3"/>
  <c r="GO109" i="3" s="1"/>
  <c r="FE117" i="3"/>
  <c r="GO117" i="3" s="1"/>
  <c r="FE118" i="3"/>
  <c r="GO118" i="3" s="1"/>
  <c r="FD177" i="3"/>
  <c r="GN177" i="3" s="1"/>
  <c r="FC209" i="3"/>
  <c r="FQ153" i="3"/>
  <c r="FZ163" i="3"/>
  <c r="AM22" i="3"/>
  <c r="AK141" i="3"/>
  <c r="AK140" i="3" s="1"/>
  <c r="AO183" i="3"/>
  <c r="AO201" i="3"/>
  <c r="AZ133" i="3"/>
  <c r="AV152" i="3"/>
  <c r="AZ160" i="3"/>
  <c r="AZ183" i="3"/>
  <c r="BJ127" i="3"/>
  <c r="BM153" i="3"/>
  <c r="BM164" i="3"/>
  <c r="BL167" i="3"/>
  <c r="BH187" i="3"/>
  <c r="CK31" i="3"/>
  <c r="CK30" i="3" s="1"/>
  <c r="CF127" i="3"/>
  <c r="CG160" i="3"/>
  <c r="CG152" i="3" s="1"/>
  <c r="CU9" i="3"/>
  <c r="CU53" i="3"/>
  <c r="DH35" i="3"/>
  <c r="DH34" i="3" s="1"/>
  <c r="DD82" i="3"/>
  <c r="DH198" i="3"/>
  <c r="DQ180" i="3"/>
  <c r="DQ179" i="3" s="1"/>
  <c r="DU183" i="3"/>
  <c r="EC31" i="3"/>
  <c r="EC30" i="3" s="1"/>
  <c r="EE133" i="3"/>
  <c r="EE127" i="3" s="1"/>
  <c r="EE227" i="3"/>
  <c r="EE226" i="3" s="1"/>
  <c r="AK23" i="3"/>
  <c r="AK34" i="3"/>
  <c r="AO47" i="3"/>
  <c r="AO46" i="3" s="1"/>
  <c r="AK127" i="3"/>
  <c r="AL152" i="3"/>
  <c r="AN237" i="3"/>
  <c r="AN236" i="3" s="1"/>
  <c r="AW179" i="3"/>
  <c r="BM23" i="3"/>
  <c r="BM27" i="3"/>
  <c r="BM35" i="3"/>
  <c r="BM34" i="3" s="1"/>
  <c r="BL128" i="3"/>
  <c r="BJ152" i="3"/>
  <c r="BH164" i="3"/>
  <c r="BX35" i="3"/>
  <c r="BX34" i="3" s="1"/>
  <c r="BV53" i="3"/>
  <c r="BT53" i="3"/>
  <c r="BX71" i="3"/>
  <c r="BX75" i="3"/>
  <c r="BX74" i="3" s="1"/>
  <c r="CJ124" i="3"/>
  <c r="CK170" i="3"/>
  <c r="CK176" i="3"/>
  <c r="CK180" i="3"/>
  <c r="CK223" i="3"/>
  <c r="CK237" i="3"/>
  <c r="CK236" i="3" s="1"/>
  <c r="CV19" i="3"/>
  <c r="CV31" i="3"/>
  <c r="CV30" i="3" s="1"/>
  <c r="CV68" i="3"/>
  <c r="CS74" i="3"/>
  <c r="CV124" i="3"/>
  <c r="CS127" i="3"/>
  <c r="CW153" i="3"/>
  <c r="CW160" i="3"/>
  <c r="DH183" i="3"/>
  <c r="DT35" i="3"/>
  <c r="DT34" i="3" s="1"/>
  <c r="DR53" i="3"/>
  <c r="DT71" i="3"/>
  <c r="DT75" i="3"/>
  <c r="DT74" i="3" s="1"/>
  <c r="DP153" i="3"/>
  <c r="DP152" i="3" s="1"/>
  <c r="DU170" i="3"/>
  <c r="EC10" i="3"/>
  <c r="EC19" i="3"/>
  <c r="EF68" i="3"/>
  <c r="EF71" i="3"/>
  <c r="EF164" i="3"/>
  <c r="EG167" i="3"/>
  <c r="EE201" i="3"/>
  <c r="EE186" i="3" s="1"/>
  <c r="AN19" i="3"/>
  <c r="AJ47" i="3"/>
  <c r="AJ46" i="3" s="1"/>
  <c r="AW9" i="3"/>
  <c r="BA124" i="3"/>
  <c r="AW163" i="3"/>
  <c r="BH53" i="3"/>
  <c r="BK186" i="3"/>
  <c r="BW9" i="3"/>
  <c r="CF53" i="3"/>
  <c r="CJ68" i="3"/>
  <c r="CK124" i="3"/>
  <c r="CV128" i="3"/>
  <c r="CV183" i="3"/>
  <c r="CW198" i="3"/>
  <c r="CR227" i="3"/>
  <c r="CR226" i="3" s="1"/>
  <c r="DH128" i="3"/>
  <c r="DH170" i="3"/>
  <c r="DH176" i="3"/>
  <c r="DH180" i="3"/>
  <c r="DH223" i="3"/>
  <c r="DU124" i="3"/>
  <c r="DP176" i="3"/>
  <c r="EC82" i="3"/>
  <c r="EC201" i="3"/>
  <c r="EF223" i="3"/>
  <c r="ED227" i="3"/>
  <c r="ED226" i="3" s="1"/>
  <c r="AO19" i="3"/>
  <c r="AK81" i="3"/>
  <c r="AM127" i="3"/>
  <c r="AK152" i="3"/>
  <c r="AJ163" i="3"/>
  <c r="AX9" i="3"/>
  <c r="AV53" i="3"/>
  <c r="AY152" i="3"/>
  <c r="BA167" i="3"/>
  <c r="BK163" i="3"/>
  <c r="BL198" i="3"/>
  <c r="BM223" i="3"/>
  <c r="BW163" i="3"/>
  <c r="CJ31" i="3"/>
  <c r="CJ30" i="3" s="1"/>
  <c r="CW183" i="3"/>
  <c r="DS152" i="3"/>
  <c r="ER124" i="3"/>
  <c r="FE184" i="3"/>
  <c r="GO184" i="3" s="1"/>
  <c r="FE212" i="3"/>
  <c r="GO212" i="3" s="1"/>
  <c r="FE214" i="3"/>
  <c r="GO214" i="3" s="1"/>
  <c r="FM23" i="3"/>
  <c r="FM22" i="3" s="1"/>
  <c r="FQ198" i="3"/>
  <c r="GB223" i="3"/>
  <c r="GN35" i="3"/>
  <c r="ER164" i="3"/>
  <c r="ES198" i="3"/>
  <c r="FD35" i="3"/>
  <c r="FD34" i="3" s="1"/>
  <c r="FE202" i="3"/>
  <c r="GO202" i="3" s="1"/>
  <c r="FE203" i="3"/>
  <c r="GO203" i="3" s="1"/>
  <c r="EZ210" i="3"/>
  <c r="EZ209" i="3" s="1"/>
  <c r="FD237" i="3"/>
  <c r="FD236" i="3" s="1"/>
  <c r="FQ31" i="3"/>
  <c r="FQ30" i="3" s="1"/>
  <c r="FL75" i="3"/>
  <c r="FP75" i="3" s="1"/>
  <c r="FP74" i="3" s="1"/>
  <c r="FP164" i="3"/>
  <c r="FP167" i="3"/>
  <c r="FP183" i="3"/>
  <c r="GB35" i="3"/>
  <c r="GB34" i="3" s="1"/>
  <c r="GB180" i="3"/>
  <c r="GO35" i="3"/>
  <c r="ES35" i="3"/>
  <c r="ES34" i="3" s="1"/>
  <c r="EP74" i="3"/>
  <c r="FE35" i="3"/>
  <c r="FE34" i="3" s="1"/>
  <c r="FD194" i="3"/>
  <c r="GN194" i="3" s="1"/>
  <c r="FD195" i="3"/>
  <c r="GN195" i="3" s="1"/>
  <c r="FP23" i="3"/>
  <c r="FP27" i="3"/>
  <c r="FM31" i="3"/>
  <c r="FM30" i="3" s="1"/>
  <c r="FP68" i="3"/>
  <c r="FQ164" i="3"/>
  <c r="FQ167" i="3"/>
  <c r="FQ183" i="3"/>
  <c r="GC35" i="3"/>
  <c r="GC34" i="3" s="1"/>
  <c r="GB160" i="3"/>
  <c r="GB167" i="3"/>
  <c r="FY198" i="3"/>
  <c r="FY186" i="3" s="1"/>
  <c r="EP53" i="3"/>
  <c r="FP198" i="3"/>
  <c r="FY152" i="3"/>
  <c r="AK186" i="3"/>
  <c r="AJ9" i="3"/>
  <c r="AL22" i="3"/>
  <c r="AN75" i="3"/>
  <c r="AN74" i="3" s="1"/>
  <c r="AL82" i="3"/>
  <c r="AL81" i="3" s="1"/>
  <c r="AL133" i="3"/>
  <c r="AL127" i="3" s="1"/>
  <c r="AJ152" i="3"/>
  <c r="AO176" i="3"/>
  <c r="AO180" i="3"/>
  <c r="AL187" i="3"/>
  <c r="AL186" i="3" s="1"/>
  <c r="AO198" i="3"/>
  <c r="AZ19" i="3"/>
  <c r="AZ31" i="3"/>
  <c r="AZ30" i="3" s="1"/>
  <c r="AL227" i="3"/>
  <c r="AL226" i="3" s="1"/>
  <c r="AK19" i="3"/>
  <c r="AK9" i="3" s="1"/>
  <c r="AN27" i="3"/>
  <c r="AJ71" i="3"/>
  <c r="AJ53" i="3" s="1"/>
  <c r="AK74" i="3"/>
  <c r="AL163" i="3"/>
  <c r="AJ209" i="3"/>
  <c r="AL209" i="3"/>
  <c r="AN23" i="3"/>
  <c r="AJ22" i="3"/>
  <c r="AO27" i="3"/>
  <c r="AO22" i="3" s="1"/>
  <c r="AN31" i="3"/>
  <c r="AN30" i="3" s="1"/>
  <c r="AO128" i="3"/>
  <c r="AO170" i="3"/>
  <c r="AO187" i="3"/>
  <c r="AK210" i="3"/>
  <c r="AK209" i="3" s="1"/>
  <c r="BA23" i="3"/>
  <c r="BA27" i="3"/>
  <c r="AY186" i="3"/>
  <c r="BX160" i="3"/>
  <c r="BT160" i="3"/>
  <c r="AZ128" i="3"/>
  <c r="AZ210" i="3"/>
  <c r="AZ223" i="3"/>
  <c r="AZ227" i="3"/>
  <c r="AZ226" i="3" s="1"/>
  <c r="BL19" i="3"/>
  <c r="BL31" i="3"/>
  <c r="BL30" i="3" s="1"/>
  <c r="BL71" i="3"/>
  <c r="BL75" i="3"/>
  <c r="BL74" i="3" s="1"/>
  <c r="BL124" i="3"/>
  <c r="BM128" i="3"/>
  <c r="BH160" i="3"/>
  <c r="BM160" i="3"/>
  <c r="BI164" i="3"/>
  <c r="BM167" i="3"/>
  <c r="BL170" i="3"/>
  <c r="BM180" i="3"/>
  <c r="BM183" i="3"/>
  <c r="BI187" i="3"/>
  <c r="BM198" i="3"/>
  <c r="BH223" i="3"/>
  <c r="BH227" i="3"/>
  <c r="BH226" i="3" s="1"/>
  <c r="BY164" i="3"/>
  <c r="BU164" i="3"/>
  <c r="BU163" i="3" s="1"/>
  <c r="AZ47" i="3"/>
  <c r="AZ46" i="3" s="1"/>
  <c r="AZ68" i="3"/>
  <c r="BA128" i="3"/>
  <c r="BA160" i="3"/>
  <c r="BA152" i="3" s="1"/>
  <c r="AZ164" i="3"/>
  <c r="AZ170" i="3"/>
  <c r="BA180" i="3"/>
  <c r="BA179" i="3" s="1"/>
  <c r="BA198" i="3"/>
  <c r="BA223" i="3"/>
  <c r="BM19" i="3"/>
  <c r="BM31" i="3"/>
  <c r="BM30" i="3" s="1"/>
  <c r="BM71" i="3"/>
  <c r="BM75" i="3"/>
  <c r="BM74" i="3" s="1"/>
  <c r="BM124" i="3"/>
  <c r="BM170" i="3"/>
  <c r="BL176" i="3"/>
  <c r="BH183" i="3"/>
  <c r="BN183" i="3" s="1"/>
  <c r="BI223" i="3"/>
  <c r="BI209" i="3" s="1"/>
  <c r="BK209" i="3"/>
  <c r="BA68" i="3"/>
  <c r="AZ153" i="3"/>
  <c r="BA164" i="3"/>
  <c r="AX186" i="3"/>
  <c r="BI170" i="3"/>
  <c r="BI201" i="3"/>
  <c r="BJ186" i="3"/>
  <c r="CJ19" i="3"/>
  <c r="CF19" i="3"/>
  <c r="CF9" i="3" s="1"/>
  <c r="CK27" i="3"/>
  <c r="CV23" i="3"/>
  <c r="CV27" i="3"/>
  <c r="CT53" i="3"/>
  <c r="CV71" i="3"/>
  <c r="CH152" i="3"/>
  <c r="DG53" i="3"/>
  <c r="BX19" i="3"/>
  <c r="BX31" i="3"/>
  <c r="BX30" i="3" s="1"/>
  <c r="BX68" i="3"/>
  <c r="BX124" i="3"/>
  <c r="BY153" i="3"/>
  <c r="BY160" i="3"/>
  <c r="BX170" i="3"/>
  <c r="BX180" i="3"/>
  <c r="BU187" i="3"/>
  <c r="BU201" i="3"/>
  <c r="BU227" i="3"/>
  <c r="BU226" i="3" s="1"/>
  <c r="CK68" i="3"/>
  <c r="CI152" i="3"/>
  <c r="CG170" i="3"/>
  <c r="CG183" i="3"/>
  <c r="CG187" i="3"/>
  <c r="CG201" i="3"/>
  <c r="CG223" i="3"/>
  <c r="CG227" i="3"/>
  <c r="CG226" i="3" s="1"/>
  <c r="CV164" i="3"/>
  <c r="CV170" i="3"/>
  <c r="CV180" i="3"/>
  <c r="CR223" i="3"/>
  <c r="CW223" i="3"/>
  <c r="CS227" i="3"/>
  <c r="CS226" i="3" s="1"/>
  <c r="DH19" i="3"/>
  <c r="DH23" i="3"/>
  <c r="DD27" i="3"/>
  <c r="DD22" i="3" s="1"/>
  <c r="DF22" i="3"/>
  <c r="DD31" i="3"/>
  <c r="DD30" i="3" s="1"/>
  <c r="DH68" i="3"/>
  <c r="DH71" i="3"/>
  <c r="DD75" i="3"/>
  <c r="DH75" i="3" s="1"/>
  <c r="DH74" i="3" s="1"/>
  <c r="BY19" i="3"/>
  <c r="BY31" i="3"/>
  <c r="BY30" i="3" s="1"/>
  <c r="BY68" i="3"/>
  <c r="BY124" i="3"/>
  <c r="BV152" i="3"/>
  <c r="BY170" i="3"/>
  <c r="BX176" i="3"/>
  <c r="BY180" i="3"/>
  <c r="BX183" i="3"/>
  <c r="BX198" i="3"/>
  <c r="BX223" i="3"/>
  <c r="CH9" i="3"/>
  <c r="CJ23" i="3"/>
  <c r="CJ27" i="3"/>
  <c r="CJ71" i="3"/>
  <c r="CJ75" i="3"/>
  <c r="CJ74" i="3" s="1"/>
  <c r="CJ128" i="3"/>
  <c r="CJ153" i="3"/>
  <c r="CJ160" i="3"/>
  <c r="CJ164" i="3"/>
  <c r="CJ167" i="3"/>
  <c r="CJ170" i="3"/>
  <c r="CJ176" i="3"/>
  <c r="CJ180" i="3"/>
  <c r="CJ183" i="3"/>
  <c r="CJ198" i="3"/>
  <c r="CJ223" i="3"/>
  <c r="CW19" i="3"/>
  <c r="CW31" i="3"/>
  <c r="CW30" i="3" s="1"/>
  <c r="CR68" i="3"/>
  <c r="CR53" i="3" s="1"/>
  <c r="CW68" i="3"/>
  <c r="CR75" i="3"/>
  <c r="CW128" i="3"/>
  <c r="CW164" i="3"/>
  <c r="CW170" i="3"/>
  <c r="CW180" i="3"/>
  <c r="DI19" i="3"/>
  <c r="DI23" i="3"/>
  <c r="DE27" i="3"/>
  <c r="DG22" i="3"/>
  <c r="DE31" i="3"/>
  <c r="DE30" i="3" s="1"/>
  <c r="DI68" i="3"/>
  <c r="DI71" i="3"/>
  <c r="DE75" i="3"/>
  <c r="DI75" i="3" s="1"/>
  <c r="DI74" i="3" s="1"/>
  <c r="DI124" i="3"/>
  <c r="DI128" i="3"/>
  <c r="DI153" i="3"/>
  <c r="DI160" i="3"/>
  <c r="DI164" i="3"/>
  <c r="DI167" i="3"/>
  <c r="DI170" i="3"/>
  <c r="DI176" i="3"/>
  <c r="DI180" i="3"/>
  <c r="DI183" i="3"/>
  <c r="DI198" i="3"/>
  <c r="DI223" i="3"/>
  <c r="DU19" i="3"/>
  <c r="DU31" i="3"/>
  <c r="DU30" i="3" s="1"/>
  <c r="DU71" i="3"/>
  <c r="DT128" i="3"/>
  <c r="DU176" i="3"/>
  <c r="DQ176" i="3"/>
  <c r="EF31" i="3"/>
  <c r="EF30" i="3" s="1"/>
  <c r="EB31" i="3"/>
  <c r="EB30" i="3" s="1"/>
  <c r="EF128" i="3"/>
  <c r="EB128" i="3"/>
  <c r="EB141" i="3"/>
  <c r="EB140" i="3" s="1"/>
  <c r="EB227" i="3"/>
  <c r="EB226" i="3" s="1"/>
  <c r="ES31" i="3"/>
  <c r="ES30" i="3" s="1"/>
  <c r="EO31" i="3"/>
  <c r="EO30" i="3" s="1"/>
  <c r="EO82" i="3"/>
  <c r="EO81" i="3" s="1"/>
  <c r="EN133" i="3"/>
  <c r="DD133" i="3"/>
  <c r="DF127" i="3"/>
  <c r="DD160" i="3"/>
  <c r="DF152" i="3"/>
  <c r="DD164" i="3"/>
  <c r="DD170" i="3"/>
  <c r="DD183" i="3"/>
  <c r="DD187" i="3"/>
  <c r="DD201" i="3"/>
  <c r="DD223" i="3"/>
  <c r="DD227" i="3"/>
  <c r="DD226" i="3" s="1"/>
  <c r="DQ10" i="3"/>
  <c r="DQ19" i="3"/>
  <c r="DT23" i="3"/>
  <c r="DT27" i="3"/>
  <c r="DT68" i="3"/>
  <c r="DT124" i="3"/>
  <c r="DP128" i="3"/>
  <c r="DU128" i="3"/>
  <c r="DP141" i="3"/>
  <c r="DP140" i="3" s="1"/>
  <c r="DU198" i="3"/>
  <c r="DQ198" i="3"/>
  <c r="EF27" i="3"/>
  <c r="EB27" i="3"/>
  <c r="EB201" i="3"/>
  <c r="ES27" i="3"/>
  <c r="EO27" i="3"/>
  <c r="ES176" i="3"/>
  <c r="EO176" i="3"/>
  <c r="EO187" i="3"/>
  <c r="DG127" i="3"/>
  <c r="DG152" i="3"/>
  <c r="EC54" i="3"/>
  <c r="EB75" i="3"/>
  <c r="EF75" i="3" s="1"/>
  <c r="EF74" i="3" s="1"/>
  <c r="EG124" i="3"/>
  <c r="EC124" i="3"/>
  <c r="EG153" i="3"/>
  <c r="EC153" i="3"/>
  <c r="EC152" i="3" s="1"/>
  <c r="EC164" i="3"/>
  <c r="EG164" i="3"/>
  <c r="ES183" i="3"/>
  <c r="EO183" i="3"/>
  <c r="EO179" i="3" s="1"/>
  <c r="EB47" i="3"/>
  <c r="EB46" i="3" s="1"/>
  <c r="ED54" i="3"/>
  <c r="ED53" i="3" s="1"/>
  <c r="EE53" i="3"/>
  <c r="EB133" i="3"/>
  <c r="EF170" i="3"/>
  <c r="EB170" i="3"/>
  <c r="EB187" i="3"/>
  <c r="ES160" i="3"/>
  <c r="EO160" i="3"/>
  <c r="EO152" i="3" s="1"/>
  <c r="ES170" i="3"/>
  <c r="EO170" i="3"/>
  <c r="DT198" i="3"/>
  <c r="DR209" i="3"/>
  <c r="DU223" i="3"/>
  <c r="EE82" i="3"/>
  <c r="EE81" i="3" s="1"/>
  <c r="EE141" i="3"/>
  <c r="EE140" i="3" s="1"/>
  <c r="EG180" i="3"/>
  <c r="ES68" i="3"/>
  <c r="ER71" i="3"/>
  <c r="EO74" i="3"/>
  <c r="ER128" i="3"/>
  <c r="ES153" i="3"/>
  <c r="ER160" i="3"/>
  <c r="EO201" i="3"/>
  <c r="DU164" i="3"/>
  <c r="DT167" i="3"/>
  <c r="DR186" i="3"/>
  <c r="EC23" i="3"/>
  <c r="EC22" i="3" s="1"/>
  <c r="EG27" i="3"/>
  <c r="EE152" i="3"/>
  <c r="ED163" i="3"/>
  <c r="EP152" i="3"/>
  <c r="DU153" i="3"/>
  <c r="DU160" i="3"/>
  <c r="DU167" i="3"/>
  <c r="DT180" i="3"/>
  <c r="EF19" i="3"/>
  <c r="EF23" i="3"/>
  <c r="EB54" i="3"/>
  <c r="EB68" i="3"/>
  <c r="EB82" i="3"/>
  <c r="EF160" i="3"/>
  <c r="EE163" i="3"/>
  <c r="EC167" i="3"/>
  <c r="EF180" i="3"/>
  <c r="EF183" i="3"/>
  <c r="EG198" i="3"/>
  <c r="ED186" i="3"/>
  <c r="ES19" i="3"/>
  <c r="ES23" i="3"/>
  <c r="EP22" i="3"/>
  <c r="ER68" i="3"/>
  <c r="EO133" i="3"/>
  <c r="EO127" i="3" s="1"/>
  <c r="EP127" i="3"/>
  <c r="ER153" i="3"/>
  <c r="EN164" i="3"/>
  <c r="ES164" i="3"/>
  <c r="ER167" i="3"/>
  <c r="EQ163" i="3"/>
  <c r="ER180" i="3"/>
  <c r="EO223" i="3"/>
  <c r="EO227" i="3"/>
  <c r="EO226" i="3" s="1"/>
  <c r="FE192" i="3"/>
  <c r="GO192" i="3" s="1"/>
  <c r="FE193" i="3"/>
  <c r="GO193" i="3" s="1"/>
  <c r="FE194" i="3"/>
  <c r="GO194" i="3" s="1"/>
  <c r="FE195" i="3"/>
  <c r="GO195" i="3" s="1"/>
  <c r="FE196" i="3"/>
  <c r="GO196" i="3" s="1"/>
  <c r="FD199" i="3"/>
  <c r="GN199" i="3" s="1"/>
  <c r="FA210" i="3"/>
  <c r="FA209" i="3" s="1"/>
  <c r="FE224" i="3"/>
  <c r="GO224" i="3" s="1"/>
  <c r="FP128" i="3"/>
  <c r="FP160" i="3"/>
  <c r="FL170" i="3"/>
  <c r="FN163" i="3"/>
  <c r="FL183" i="3"/>
  <c r="FL187" i="3"/>
  <c r="FL201" i="3"/>
  <c r="GB23" i="3"/>
  <c r="GB27" i="3"/>
  <c r="GB68" i="3"/>
  <c r="GB164" i="3"/>
  <c r="GC176" i="3"/>
  <c r="ES167" i="3"/>
  <c r="ER170" i="3"/>
  <c r="ER176" i="3"/>
  <c r="ES180" i="3"/>
  <c r="ER183" i="3"/>
  <c r="ER198" i="3"/>
  <c r="ER223" i="3"/>
  <c r="FD12" i="3"/>
  <c r="GN12" i="3" s="1"/>
  <c r="FD13" i="3"/>
  <c r="GN13" i="3" s="1"/>
  <c r="FD16" i="3"/>
  <c r="GN16" i="3" s="1"/>
  <c r="FD24" i="3"/>
  <c r="GN24" i="3" s="1"/>
  <c r="FD28" i="3"/>
  <c r="GN28" i="3" s="1"/>
  <c r="FD48" i="3"/>
  <c r="GN48" i="3" s="1"/>
  <c r="FD49" i="3"/>
  <c r="GN49" i="3" s="1"/>
  <c r="FD69" i="3"/>
  <c r="GN69" i="3" s="1"/>
  <c r="FD125" i="3"/>
  <c r="GN125" i="3" s="1"/>
  <c r="FD134" i="3"/>
  <c r="GN134" i="3" s="1"/>
  <c r="FD136" i="3"/>
  <c r="GN136" i="3" s="1"/>
  <c r="FD137" i="3"/>
  <c r="GN137" i="3" s="1"/>
  <c r="FD138" i="3"/>
  <c r="GN138" i="3" s="1"/>
  <c r="FD154" i="3"/>
  <c r="GN154" i="3" s="1"/>
  <c r="FD165" i="3"/>
  <c r="GN165" i="3" s="1"/>
  <c r="FD171" i="3"/>
  <c r="GN171" i="3" s="1"/>
  <c r="FD181" i="3"/>
  <c r="GN181" i="3" s="1"/>
  <c r="FD203" i="3"/>
  <c r="GN203" i="3" s="1"/>
  <c r="FQ128" i="3"/>
  <c r="FQ160" i="3"/>
  <c r="FM170" i="3"/>
  <c r="FO163" i="3"/>
  <c r="FM183" i="3"/>
  <c r="FM187" i="3"/>
  <c r="FM201" i="3"/>
  <c r="FM223" i="3"/>
  <c r="FM227" i="3"/>
  <c r="FM226" i="3" s="1"/>
  <c r="GC23" i="3"/>
  <c r="GC27" i="3"/>
  <c r="GC68" i="3"/>
  <c r="FE12" i="3"/>
  <c r="GO12" i="3" s="1"/>
  <c r="FE13" i="3"/>
  <c r="GO13" i="3" s="1"/>
  <c r="FE16" i="3"/>
  <c r="GO16" i="3" s="1"/>
  <c r="FE24" i="3"/>
  <c r="GO24" i="3" s="1"/>
  <c r="FE28" i="3"/>
  <c r="GO28" i="3" s="1"/>
  <c r="FE48" i="3"/>
  <c r="GO48" i="3" s="1"/>
  <c r="FE49" i="3"/>
  <c r="GO49" i="3" s="1"/>
  <c r="FE69" i="3"/>
  <c r="GO69" i="3" s="1"/>
  <c r="FE125" i="3"/>
  <c r="GO125" i="3" s="1"/>
  <c r="FE134" i="3"/>
  <c r="GO134" i="3" s="1"/>
  <c r="FE136" i="3"/>
  <c r="GO136" i="3" s="1"/>
  <c r="FE137" i="3"/>
  <c r="GO137" i="3" s="1"/>
  <c r="FE138" i="3"/>
  <c r="GO138" i="3" s="1"/>
  <c r="FE154" i="3"/>
  <c r="GO154" i="3" s="1"/>
  <c r="FE165" i="3"/>
  <c r="GO165" i="3" s="1"/>
  <c r="FE171" i="3"/>
  <c r="GO171" i="3" s="1"/>
  <c r="FE181" i="3"/>
  <c r="GO181" i="3" s="1"/>
  <c r="FB186" i="3"/>
  <c r="FP71" i="3"/>
  <c r="FM75" i="3"/>
  <c r="FM74" i="3" s="1"/>
  <c r="FP223" i="3"/>
  <c r="GB128" i="3"/>
  <c r="GA186" i="3"/>
  <c r="FD196" i="3"/>
  <c r="GN196" i="3" s="1"/>
  <c r="FE233" i="3"/>
  <c r="GO233" i="3" s="1"/>
  <c r="FQ71" i="3"/>
  <c r="GC128" i="3"/>
  <c r="FX153" i="3"/>
  <c r="GC153" i="3"/>
  <c r="FY167" i="3"/>
  <c r="FY163" i="3" s="1"/>
  <c r="GB176" i="3"/>
  <c r="FX180" i="3"/>
  <c r="FX179" i="3" s="1"/>
  <c r="GC180" i="3"/>
  <c r="GB183" i="3"/>
  <c r="FX187" i="3"/>
  <c r="GB198" i="3"/>
  <c r="FY210" i="3"/>
  <c r="FY209" i="3" s="1"/>
  <c r="FX223" i="3"/>
  <c r="GA163" i="3"/>
  <c r="GC160" i="3"/>
  <c r="GC164" i="3"/>
  <c r="GC170" i="3"/>
  <c r="GC183" i="3"/>
  <c r="GC223" i="3"/>
  <c r="FN186" i="3"/>
  <c r="FO186" i="3"/>
  <c r="FL167" i="3"/>
  <c r="FL176" i="3"/>
  <c r="FL180" i="3"/>
  <c r="FL198" i="3"/>
  <c r="FL210" i="3"/>
  <c r="FL209" i="3" s="1"/>
  <c r="FM167" i="3"/>
  <c r="FM176" i="3"/>
  <c r="FM180" i="3"/>
  <c r="FM198" i="3"/>
  <c r="FM210" i="3"/>
  <c r="FD202" i="3"/>
  <c r="GN202" i="3" s="1"/>
  <c r="FD224" i="3"/>
  <c r="GN224" i="3" s="1"/>
  <c r="FD228" i="3"/>
  <c r="GN228" i="3" s="1"/>
  <c r="EQ22" i="3"/>
  <c r="EN10" i="3"/>
  <c r="EN19" i="3"/>
  <c r="EN23" i="3"/>
  <c r="EN27" i="3"/>
  <c r="EN31" i="3"/>
  <c r="EN30" i="3" s="1"/>
  <c r="EP163" i="3"/>
  <c r="EP186" i="3"/>
  <c r="EQ186" i="3"/>
  <c r="EN71" i="3"/>
  <c r="EN124" i="3"/>
  <c r="EN81" i="3" s="1"/>
  <c r="EN128" i="3"/>
  <c r="EN141" i="3"/>
  <c r="EN140" i="3" s="1"/>
  <c r="EN153" i="3"/>
  <c r="EN152" i="3" s="1"/>
  <c r="EN167" i="3"/>
  <c r="EN176" i="3"/>
  <c r="EN180" i="3"/>
  <c r="EN179" i="3" s="1"/>
  <c r="EN198" i="3"/>
  <c r="EN186" i="3" s="1"/>
  <c r="EN210" i="3"/>
  <c r="EN209" i="3" s="1"/>
  <c r="EO198" i="3"/>
  <c r="EO210" i="3"/>
  <c r="EE22" i="3"/>
  <c r="ED22" i="3"/>
  <c r="EC34" i="3"/>
  <c r="EG68" i="3"/>
  <c r="EG128" i="3"/>
  <c r="EC141" i="3"/>
  <c r="EC140" i="3" s="1"/>
  <c r="EG160" i="3"/>
  <c r="EG176" i="3"/>
  <c r="EG223" i="3"/>
  <c r="EC227" i="3"/>
  <c r="EC226" i="3" s="1"/>
  <c r="EF35" i="3"/>
  <c r="EF34" i="3" s="1"/>
  <c r="EE210" i="3"/>
  <c r="EE209" i="3" s="1"/>
  <c r="EG71" i="3"/>
  <c r="EB71" i="3"/>
  <c r="EB167" i="3"/>
  <c r="EB176" i="3"/>
  <c r="EB180" i="3"/>
  <c r="EB198" i="3"/>
  <c r="EB210" i="3"/>
  <c r="EB209" i="3" s="1"/>
  <c r="DP10" i="3"/>
  <c r="DP19" i="3"/>
  <c r="DR163" i="3"/>
  <c r="DT160" i="3"/>
  <c r="DT164" i="3"/>
  <c r="DT170" i="3"/>
  <c r="DT183" i="3"/>
  <c r="DT223" i="3"/>
  <c r="DD34" i="3"/>
  <c r="DF186" i="3"/>
  <c r="DE34" i="3"/>
  <c r="DG186" i="3"/>
  <c r="DD54" i="3"/>
  <c r="DD71" i="3"/>
  <c r="DD124" i="3"/>
  <c r="DD128" i="3"/>
  <c r="DD141" i="3"/>
  <c r="DD140" i="3" s="1"/>
  <c r="DD153" i="3"/>
  <c r="DD167" i="3"/>
  <c r="DD176" i="3"/>
  <c r="DD180" i="3"/>
  <c r="DD198" i="3"/>
  <c r="DD210" i="3"/>
  <c r="DE54" i="3"/>
  <c r="DE71" i="3"/>
  <c r="DE124" i="3"/>
  <c r="DE81" i="3" s="1"/>
  <c r="DE128" i="3"/>
  <c r="DE141" i="3"/>
  <c r="DE140" i="3" s="1"/>
  <c r="DE153" i="3"/>
  <c r="DE152" i="3" s="1"/>
  <c r="DE167" i="3"/>
  <c r="DE176" i="3"/>
  <c r="DE180" i="3"/>
  <c r="DE179" i="3" s="1"/>
  <c r="DE198" i="3"/>
  <c r="DE210" i="3"/>
  <c r="DE209" i="3" s="1"/>
  <c r="CW75" i="3"/>
  <c r="CW74" i="3" s="1"/>
  <c r="CS210" i="3"/>
  <c r="CS209" i="3" s="1"/>
  <c r="CH186" i="3"/>
  <c r="CI186" i="3"/>
  <c r="CF167" i="3"/>
  <c r="CF176" i="3"/>
  <c r="CF180" i="3"/>
  <c r="CF179" i="3" s="1"/>
  <c r="CF198" i="3"/>
  <c r="CF186" i="3" s="1"/>
  <c r="CF210" i="3"/>
  <c r="CF209" i="3" s="1"/>
  <c r="CG167" i="3"/>
  <c r="CG176" i="3"/>
  <c r="CG180" i="3"/>
  <c r="CG198" i="3"/>
  <c r="CG210" i="3"/>
  <c r="BV186" i="3"/>
  <c r="BV163" i="3"/>
  <c r="BW186" i="3"/>
  <c r="BT153" i="3"/>
  <c r="BT167" i="3"/>
  <c r="BT176" i="3"/>
  <c r="BT180" i="3"/>
  <c r="BT179" i="3" s="1"/>
  <c r="BT198" i="3"/>
  <c r="BT186" i="3" s="1"/>
  <c r="BT210" i="3"/>
  <c r="BT209" i="3" s="1"/>
  <c r="BU198" i="3"/>
  <c r="BU210" i="3"/>
  <c r="BU209" i="3" s="1"/>
  <c r="BJ163" i="3"/>
  <c r="BH124" i="3"/>
  <c r="BH81" i="3" s="1"/>
  <c r="BH128" i="3"/>
  <c r="BH127" i="3" s="1"/>
  <c r="BH141" i="3"/>
  <c r="BH140" i="3" s="1"/>
  <c r="BH153" i="3"/>
  <c r="BH167" i="3"/>
  <c r="BH176" i="3"/>
  <c r="BH180" i="3"/>
  <c r="BH198" i="3"/>
  <c r="BH210" i="3"/>
  <c r="AV176" i="3"/>
  <c r="AV163" i="3" s="1"/>
  <c r="AV198" i="3"/>
  <c r="AV210" i="3"/>
  <c r="AV209" i="3" s="1"/>
  <c r="AW198" i="3"/>
  <c r="AW186" i="3" s="1"/>
  <c r="AW210" i="3"/>
  <c r="AW209" i="3" s="1"/>
  <c r="AN35" i="3"/>
  <c r="AN34" i="3" s="1"/>
  <c r="AN160" i="3"/>
  <c r="AN201" i="3"/>
  <c r="AK31" i="3"/>
  <c r="AK30" i="3" s="1"/>
  <c r="AK47" i="3"/>
  <c r="AK46" i="3" s="1"/>
  <c r="AN68" i="3"/>
  <c r="AJ82" i="3"/>
  <c r="AJ81" i="3" s="1"/>
  <c r="AN124" i="3"/>
  <c r="AN153" i="3"/>
  <c r="AO152" i="3"/>
  <c r="AN167" i="3"/>
  <c r="AN176" i="3"/>
  <c r="AJ187" i="3"/>
  <c r="AJ186" i="3" s="1"/>
  <c r="AN223" i="3"/>
  <c r="AN54" i="3"/>
  <c r="AO82" i="3"/>
  <c r="AO81" i="3" s="1"/>
  <c r="AN128" i="3"/>
  <c r="AJ141" i="3"/>
  <c r="AJ140" i="3" s="1"/>
  <c r="AN141" i="3"/>
  <c r="AN140" i="3" s="1"/>
  <c r="AN164" i="3"/>
  <c r="AN170" i="3"/>
  <c r="AN180" i="3"/>
  <c r="AO54" i="3"/>
  <c r="AO53" i="3" s="1"/>
  <c r="AJ133" i="3"/>
  <c r="AJ127" i="3" s="1"/>
  <c r="AO141" i="3"/>
  <c r="AO140" i="3" s="1"/>
  <c r="AJ179" i="3"/>
  <c r="AN183" i="3"/>
  <c r="AN198" i="3"/>
  <c r="AJ227" i="3"/>
  <c r="AJ226" i="3" s="1"/>
  <c r="N209" i="3"/>
  <c r="L187" i="3"/>
  <c r="L201" i="3"/>
  <c r="Q237" i="3"/>
  <c r="Q236" i="3" s="1"/>
  <c r="O163" i="3"/>
  <c r="O22" i="3"/>
  <c r="N127" i="3"/>
  <c r="N152" i="3"/>
  <c r="N163" i="3"/>
  <c r="Y152" i="3"/>
  <c r="O74" i="3"/>
  <c r="O127" i="3"/>
  <c r="O152" i="3"/>
  <c r="Y163" i="3"/>
  <c r="O186" i="3"/>
  <c r="X19" i="3"/>
  <c r="X9" i="3" s="1"/>
  <c r="N74" i="3"/>
  <c r="N186" i="3"/>
  <c r="Y22" i="3"/>
  <c r="AC71" i="3"/>
  <c r="Q170" i="3"/>
  <c r="P237" i="3"/>
  <c r="P236" i="3" s="1"/>
  <c r="N22" i="3"/>
  <c r="O209" i="3"/>
  <c r="Y179" i="3"/>
  <c r="X210" i="3"/>
  <c r="Y71" i="3"/>
  <c r="Y53" i="3" s="1"/>
  <c r="P201" i="3"/>
  <c r="O9" i="3"/>
  <c r="N9" i="3"/>
  <c r="X71" i="3"/>
  <c r="AB71" i="3"/>
  <c r="GE11" i="3"/>
  <c r="FG72" i="3"/>
  <c r="FG212" i="3"/>
  <c r="AB19" i="3"/>
  <c r="AB35" i="3"/>
  <c r="AB34" i="3" s="1"/>
  <c r="AC19" i="3"/>
  <c r="AC35" i="3"/>
  <c r="AC34" i="3" s="1"/>
  <c r="L210" i="3"/>
  <c r="M210" i="3"/>
  <c r="Q176" i="3"/>
  <c r="Q183" i="3"/>
  <c r="P170" i="3"/>
  <c r="P160" i="3"/>
  <c r="L71" i="3"/>
  <c r="M71" i="3"/>
  <c r="L19" i="3"/>
  <c r="AF251" i="3"/>
  <c r="AF237" i="3"/>
  <c r="AF227" i="3"/>
  <c r="AF223" i="3"/>
  <c r="AF210" i="3"/>
  <c r="AF205" i="3"/>
  <c r="AF201" i="3"/>
  <c r="AF198" i="3"/>
  <c r="AF187" i="3"/>
  <c r="AF183" i="3"/>
  <c r="AF180" i="3"/>
  <c r="AF176" i="3"/>
  <c r="AF173" i="3"/>
  <c r="AF170" i="3"/>
  <c r="AF167" i="3"/>
  <c r="AF164" i="3"/>
  <c r="AF160" i="3"/>
  <c r="AF156" i="3"/>
  <c r="AF153" i="3"/>
  <c r="AF141" i="3"/>
  <c r="AF133" i="3"/>
  <c r="AF128" i="3"/>
  <c r="AF124" i="3"/>
  <c r="AF82" i="3"/>
  <c r="AF78" i="3"/>
  <c r="AF75" i="3"/>
  <c r="AF71" i="3"/>
  <c r="AF68" i="3"/>
  <c r="AF54" i="3"/>
  <c r="AF47" i="3"/>
  <c r="AF43" i="3"/>
  <c r="AF35" i="3"/>
  <c r="AF31" i="3"/>
  <c r="AF27" i="3"/>
  <c r="AF23" i="3"/>
  <c r="AG19" i="3"/>
  <c r="AF19" i="3"/>
  <c r="AG10" i="3"/>
  <c r="AF10" i="3"/>
  <c r="L21" i="6" l="1"/>
  <c r="L60" i="6"/>
  <c r="L23" i="6"/>
  <c r="L68" i="6"/>
  <c r="L35" i="6"/>
  <c r="L49" i="6"/>
  <c r="L36" i="6"/>
  <c r="L57" i="6"/>
  <c r="L71" i="6"/>
  <c r="L27" i="6"/>
  <c r="L54" i="6"/>
  <c r="L55" i="6"/>
  <c r="L24" i="6"/>
  <c r="L51" i="6"/>
  <c r="L53" i="6"/>
  <c r="L44" i="6"/>
  <c r="L63" i="6"/>
  <c r="L42" i="6"/>
  <c r="M71" i="6"/>
  <c r="AK22" i="3"/>
  <c r="AK240" i="3" s="1"/>
  <c r="V65" i="6"/>
  <c r="W65" i="6" s="1"/>
  <c r="V50" i="6"/>
  <c r="W50" i="6" s="1"/>
  <c r="V72" i="6"/>
  <c r="W72" i="6" s="1"/>
  <c r="GN11" i="3"/>
  <c r="V28" i="6"/>
  <c r="W28" i="6" s="1"/>
  <c r="GO11" i="3"/>
  <c r="GC201" i="3"/>
  <c r="Y186" i="3"/>
  <c r="AA9" i="3"/>
  <c r="GM140" i="3"/>
  <c r="O46" i="6" s="1"/>
  <c r="GU11" i="3"/>
  <c r="GV11" i="3" s="1"/>
  <c r="GU23" i="3"/>
  <c r="GV23" i="3" s="1"/>
  <c r="M51" i="6"/>
  <c r="GU160" i="3"/>
  <c r="GV160" i="3" s="1"/>
  <c r="GU31" i="3"/>
  <c r="GV31" i="3" s="1"/>
  <c r="M55" i="6"/>
  <c r="GU170" i="3"/>
  <c r="GV170" i="3" s="1"/>
  <c r="M24" i="6"/>
  <c r="GU27" i="3"/>
  <c r="GV27" i="3" s="1"/>
  <c r="M35" i="6"/>
  <c r="GU68" i="3"/>
  <c r="GV68" i="3" s="1"/>
  <c r="M60" i="6"/>
  <c r="GU183" i="3"/>
  <c r="GV183" i="3" s="1"/>
  <c r="M53" i="6"/>
  <c r="GU164" i="3"/>
  <c r="GV164" i="3" s="1"/>
  <c r="M44" i="6"/>
  <c r="GU128" i="3"/>
  <c r="GV128" i="3" s="1"/>
  <c r="M57" i="6"/>
  <c r="GU176" i="3"/>
  <c r="GV176" i="3" s="1"/>
  <c r="M42" i="6"/>
  <c r="GU124" i="3"/>
  <c r="GV124" i="3" s="1"/>
  <c r="M59" i="6"/>
  <c r="GU180" i="3"/>
  <c r="GV180" i="3" s="1"/>
  <c r="M21" i="6"/>
  <c r="GU19" i="3"/>
  <c r="GV19" i="3" s="1"/>
  <c r="M63" i="6"/>
  <c r="GU198" i="3"/>
  <c r="GV198" i="3" s="1"/>
  <c r="M27" i="6"/>
  <c r="M68" i="6"/>
  <c r="GU223" i="3"/>
  <c r="GV223" i="3" s="1"/>
  <c r="M54" i="6"/>
  <c r="GU167" i="3"/>
  <c r="GV167" i="3" s="1"/>
  <c r="M49" i="6"/>
  <c r="GU153" i="3"/>
  <c r="GV153" i="3" s="1"/>
  <c r="M36" i="6"/>
  <c r="GU71" i="3"/>
  <c r="GV71" i="3" s="1"/>
  <c r="GO75" i="3"/>
  <c r="Q38" i="6" s="1"/>
  <c r="GU75" i="3"/>
  <c r="GV75" i="3" s="1"/>
  <c r="FE164" i="3"/>
  <c r="GO164" i="3"/>
  <c r="Q53" i="6" s="1"/>
  <c r="FD180" i="3"/>
  <c r="GN180" i="3"/>
  <c r="P59" i="6" s="1"/>
  <c r="FD124" i="3"/>
  <c r="GN124" i="3"/>
  <c r="P42" i="6" s="1"/>
  <c r="FD27" i="3"/>
  <c r="GN27" i="3"/>
  <c r="P24" i="6" s="1"/>
  <c r="FE183" i="3"/>
  <c r="GO183" i="3"/>
  <c r="Q60" i="6" s="1"/>
  <c r="FE176" i="3"/>
  <c r="GO176" i="3"/>
  <c r="Q57" i="6" s="1"/>
  <c r="FD71" i="3"/>
  <c r="FE19" i="3"/>
  <c r="GO19" i="3"/>
  <c r="Q21" i="6" s="1"/>
  <c r="FE71" i="3"/>
  <c r="GO71" i="3"/>
  <c r="Q36" i="6" s="1"/>
  <c r="FE198" i="3"/>
  <c r="FE153" i="3"/>
  <c r="GO153" i="3"/>
  <c r="Q49" i="6" s="1"/>
  <c r="FD170" i="3"/>
  <c r="GN170" i="3"/>
  <c r="P55" i="6" s="1"/>
  <c r="FD68" i="3"/>
  <c r="GN68" i="3"/>
  <c r="P35" i="6" s="1"/>
  <c r="FD23" i="3"/>
  <c r="GN23" i="3"/>
  <c r="P23" i="6" s="1"/>
  <c r="FE223" i="3"/>
  <c r="GO223" i="3"/>
  <c r="Q68" i="6" s="1"/>
  <c r="FE160" i="3"/>
  <c r="GO160" i="3"/>
  <c r="Q51" i="6" s="1"/>
  <c r="FE167" i="3"/>
  <c r="GO167" i="3"/>
  <c r="Q54" i="6" s="1"/>
  <c r="FD128" i="3"/>
  <c r="GN128" i="3"/>
  <c r="P44" i="6" s="1"/>
  <c r="FE180" i="3"/>
  <c r="GO180" i="3"/>
  <c r="Q59" i="6" s="1"/>
  <c r="FE124" i="3"/>
  <c r="GO124" i="3"/>
  <c r="Q42" i="6" s="1"/>
  <c r="FE27" i="3"/>
  <c r="GO27" i="3"/>
  <c r="Q24" i="6" s="1"/>
  <c r="FD164" i="3"/>
  <c r="GN164" i="3"/>
  <c r="P53" i="6" s="1"/>
  <c r="FD160" i="3"/>
  <c r="GN160" i="3"/>
  <c r="P51" i="6" s="1"/>
  <c r="FD31" i="3"/>
  <c r="FD30" i="3" s="1"/>
  <c r="GN31" i="3"/>
  <c r="FD167" i="3"/>
  <c r="GN167" i="3"/>
  <c r="P54" i="6" s="1"/>
  <c r="FD183" i="3"/>
  <c r="GN183" i="3"/>
  <c r="P60" i="6" s="1"/>
  <c r="FE128" i="3"/>
  <c r="GO128" i="3"/>
  <c r="Q44" i="6" s="1"/>
  <c r="FD210" i="3"/>
  <c r="FD223" i="3"/>
  <c r="GN223" i="3"/>
  <c r="P68" i="6" s="1"/>
  <c r="FE170" i="3"/>
  <c r="GO170" i="3"/>
  <c r="Q55" i="6" s="1"/>
  <c r="FE68" i="3"/>
  <c r="GO68" i="3"/>
  <c r="Q35" i="6" s="1"/>
  <c r="FE23" i="3"/>
  <c r="GO23" i="3"/>
  <c r="Q23" i="6" s="1"/>
  <c r="FD153" i="3"/>
  <c r="GN153" i="3"/>
  <c r="P49" i="6" s="1"/>
  <c r="FD198" i="3"/>
  <c r="GN198" i="3"/>
  <c r="P63" i="6" s="1"/>
  <c r="FD176" i="3"/>
  <c r="GN176" i="3"/>
  <c r="P57" i="6" s="1"/>
  <c r="FE31" i="3"/>
  <c r="FE30" i="3" s="1"/>
  <c r="GO31" i="3"/>
  <c r="FD19" i="3"/>
  <c r="GN19" i="3"/>
  <c r="P21" i="6" s="1"/>
  <c r="X179" i="3"/>
  <c r="M81" i="3"/>
  <c r="L152" i="3"/>
  <c r="L22" i="3"/>
  <c r="L127" i="3"/>
  <c r="M9" i="3"/>
  <c r="GJ201" i="3"/>
  <c r="X209" i="3"/>
  <c r="Y127" i="3"/>
  <c r="GK201" i="3"/>
  <c r="M152" i="3"/>
  <c r="Z179" i="3"/>
  <c r="Z152" i="3"/>
  <c r="Z127" i="3"/>
  <c r="GJ187" i="3"/>
  <c r="GJ47" i="3"/>
  <c r="P227" i="3"/>
  <c r="P226" i="3" s="1"/>
  <c r="EC74" i="3"/>
  <c r="AB75" i="3"/>
  <c r="AB74" i="3" s="1"/>
  <c r="DP127" i="3"/>
  <c r="GK187" i="3"/>
  <c r="GK210" i="3"/>
  <c r="GJ210" i="3"/>
  <c r="EN53" i="3"/>
  <c r="DE127" i="3"/>
  <c r="DQ163" i="3"/>
  <c r="GN34" i="3"/>
  <c r="P27" i="6" s="1"/>
  <c r="P28" i="6"/>
  <c r="GN236" i="3"/>
  <c r="P71" i="6" s="1"/>
  <c r="P72" i="6"/>
  <c r="GO34" i="3"/>
  <c r="Q27" i="6" s="1"/>
  <c r="Q28" i="6"/>
  <c r="GO236" i="3"/>
  <c r="Q71" i="6" s="1"/>
  <c r="Q72" i="6"/>
  <c r="GN42" i="3"/>
  <c r="P29" i="6" s="1"/>
  <c r="P30" i="6"/>
  <c r="GO42" i="3"/>
  <c r="Q29" i="6" s="1"/>
  <c r="Q30" i="6"/>
  <c r="GK22" i="3"/>
  <c r="M23" i="6"/>
  <c r="GM163" i="3"/>
  <c r="O52" i="6" s="1"/>
  <c r="O57" i="6"/>
  <c r="GM46" i="3"/>
  <c r="O31" i="6" s="1"/>
  <c r="O32" i="6"/>
  <c r="GK30" i="3"/>
  <c r="M26" i="6"/>
  <c r="GL74" i="3"/>
  <c r="N37" i="6" s="1"/>
  <c r="N38" i="6"/>
  <c r="GL46" i="3"/>
  <c r="N31" i="6" s="1"/>
  <c r="N32" i="6"/>
  <c r="GJ74" i="3"/>
  <c r="L38" i="6"/>
  <c r="GJ30" i="3"/>
  <c r="L26" i="6"/>
  <c r="GK74" i="3"/>
  <c r="M38" i="6"/>
  <c r="AV144" i="2"/>
  <c r="GJ251" i="3"/>
  <c r="GM209" i="3"/>
  <c r="O66" i="6" s="1"/>
  <c r="O67" i="6"/>
  <c r="GM53" i="3"/>
  <c r="O33" i="6" s="1"/>
  <c r="O36" i="6"/>
  <c r="GM22" i="3"/>
  <c r="O22" i="6" s="1"/>
  <c r="O24" i="6"/>
  <c r="GL140" i="3"/>
  <c r="N46" i="6" s="1"/>
  <c r="N47" i="6"/>
  <c r="GL30" i="3"/>
  <c r="N25" i="6" s="1"/>
  <c r="N26" i="6"/>
  <c r="GJ179" i="3"/>
  <c r="L59" i="6"/>
  <c r="GK251" i="3"/>
  <c r="GJ133" i="3"/>
  <c r="AA179" i="3"/>
  <c r="GN75" i="3"/>
  <c r="GJ22" i="3"/>
  <c r="FQ179" i="3"/>
  <c r="GM127" i="3"/>
  <c r="O43" i="6" s="1"/>
  <c r="GK227" i="3"/>
  <c r="GL179" i="3"/>
  <c r="N58" i="6" s="1"/>
  <c r="GL152" i="3"/>
  <c r="N48" i="6" s="1"/>
  <c r="Z9" i="3"/>
  <c r="AA127" i="3"/>
  <c r="Z209" i="3"/>
  <c r="Z186" i="3"/>
  <c r="Z53" i="3"/>
  <c r="Z22" i="3"/>
  <c r="GM186" i="3"/>
  <c r="O61" i="6" s="1"/>
  <c r="GJ10" i="3"/>
  <c r="GK10" i="3"/>
  <c r="Z163" i="3"/>
  <c r="GK152" i="3"/>
  <c r="GK133" i="3"/>
  <c r="M209" i="3"/>
  <c r="EF201" i="3"/>
  <c r="AZ53" i="3"/>
  <c r="AA209" i="3"/>
  <c r="AA186" i="3"/>
  <c r="M22" i="3"/>
  <c r="GM9" i="3"/>
  <c r="O19" i="6" s="1"/>
  <c r="GL9" i="3"/>
  <c r="N19" i="6" s="1"/>
  <c r="GM179" i="3"/>
  <c r="O58" i="6" s="1"/>
  <c r="GL209" i="3"/>
  <c r="N66" i="6" s="1"/>
  <c r="GL127" i="3"/>
  <c r="N43" i="6" s="1"/>
  <c r="GL81" i="3"/>
  <c r="N40" i="6" s="1"/>
  <c r="GL53" i="3"/>
  <c r="N33" i="6" s="1"/>
  <c r="GL22" i="3"/>
  <c r="N22" i="6" s="1"/>
  <c r="GJ141" i="3"/>
  <c r="GK179" i="3"/>
  <c r="GK163" i="3"/>
  <c r="GJ163" i="3"/>
  <c r="GL186" i="3"/>
  <c r="N61" i="6" s="1"/>
  <c r="GL163" i="3"/>
  <c r="N52" i="6" s="1"/>
  <c r="GJ152" i="3"/>
  <c r="DH22" i="3"/>
  <c r="CK152" i="3"/>
  <c r="AA22" i="3"/>
  <c r="P71" i="3"/>
  <c r="GN71" i="3"/>
  <c r="P36" i="6" s="1"/>
  <c r="Q71" i="3"/>
  <c r="P19" i="3"/>
  <c r="Q223" i="3"/>
  <c r="Q160" i="3"/>
  <c r="P183" i="3"/>
  <c r="P68" i="3"/>
  <c r="P198" i="3"/>
  <c r="P47" i="3"/>
  <c r="Q198" i="3"/>
  <c r="GO198" i="3"/>
  <c r="Q63" i="6" s="1"/>
  <c r="P133" i="3"/>
  <c r="Q141" i="3"/>
  <c r="Q140" i="3" s="1"/>
  <c r="Q180" i="3"/>
  <c r="GK82" i="3"/>
  <c r="GK54" i="3"/>
  <c r="GJ227" i="3"/>
  <c r="Q19" i="3"/>
  <c r="P167" i="3"/>
  <c r="P223" i="3"/>
  <c r="P23" i="3"/>
  <c r="Q201" i="3"/>
  <c r="Q23" i="3"/>
  <c r="P128" i="3"/>
  <c r="Q27" i="3"/>
  <c r="Q31" i="3"/>
  <c r="Q30" i="3" s="1"/>
  <c r="P124" i="3"/>
  <c r="Q68" i="3"/>
  <c r="P153" i="3"/>
  <c r="P152" i="3" s="1"/>
  <c r="P27" i="3"/>
  <c r="GK141" i="3"/>
  <c r="GK47" i="3"/>
  <c r="GJ82" i="3"/>
  <c r="GJ54" i="3"/>
  <c r="Q167" i="3"/>
  <c r="Q124" i="3"/>
  <c r="P31" i="3"/>
  <c r="P30" i="3" s="1"/>
  <c r="P176" i="3"/>
  <c r="Q153" i="3"/>
  <c r="Z81" i="3"/>
  <c r="M186" i="3"/>
  <c r="AC10" i="3"/>
  <c r="AC9" i="3" s="1"/>
  <c r="Q227" i="3"/>
  <c r="Q226" i="3" s="1"/>
  <c r="EC81" i="3"/>
  <c r="Y209" i="3"/>
  <c r="Y81" i="3"/>
  <c r="M127" i="3"/>
  <c r="CS152" i="3"/>
  <c r="L9" i="3"/>
  <c r="DU75" i="3"/>
  <c r="DU74" i="3" s="1"/>
  <c r="DT152" i="3"/>
  <c r="P54" i="3"/>
  <c r="AC75" i="3"/>
  <c r="AC74" i="3" s="1"/>
  <c r="Q187" i="3"/>
  <c r="CS163" i="3"/>
  <c r="DD74" i="3"/>
  <c r="M163" i="3"/>
  <c r="BM22" i="3"/>
  <c r="L163" i="3"/>
  <c r="Q47" i="3"/>
  <c r="Q82" i="3"/>
  <c r="DE22" i="3"/>
  <c r="BT152" i="3"/>
  <c r="EB9" i="3"/>
  <c r="EF47" i="3"/>
  <c r="EF46" i="3" s="1"/>
  <c r="AC22" i="3"/>
  <c r="X81" i="3"/>
  <c r="CS179" i="3"/>
  <c r="DH152" i="3"/>
  <c r="AB10" i="3"/>
  <c r="AB9" i="3" s="1"/>
  <c r="AA53" i="3"/>
  <c r="AC227" i="3"/>
  <c r="AC226" i="3" s="1"/>
  <c r="BL22" i="3"/>
  <c r="EC209" i="3"/>
  <c r="ER22" i="3"/>
  <c r="CW22" i="3"/>
  <c r="P141" i="3"/>
  <c r="P140" i="3" s="1"/>
  <c r="DP163" i="3"/>
  <c r="DP186" i="3"/>
  <c r="CS186" i="3"/>
  <c r="P10" i="3"/>
  <c r="BH209" i="3"/>
  <c r="DE186" i="3"/>
  <c r="EN74" i="3"/>
  <c r="EO22" i="3"/>
  <c r="GB152" i="3"/>
  <c r="AZ22" i="3"/>
  <c r="BH186" i="3"/>
  <c r="DT201" i="3"/>
  <c r="GB179" i="3"/>
  <c r="CW152" i="3"/>
  <c r="Q54" i="3"/>
  <c r="L53" i="3"/>
  <c r="EG201" i="3"/>
  <c r="CV163" i="3"/>
  <c r="X186" i="3"/>
  <c r="AB22" i="3"/>
  <c r="L209" i="3"/>
  <c r="AC179" i="3"/>
  <c r="DD81" i="3"/>
  <c r="EC53" i="3"/>
  <c r="CV152" i="3"/>
  <c r="FQ22" i="3"/>
  <c r="DQ186" i="3"/>
  <c r="FP179" i="3"/>
  <c r="AB179" i="3"/>
  <c r="FE227" i="3"/>
  <c r="FE226" i="3" s="1"/>
  <c r="FP133" i="3"/>
  <c r="FP127" i="3" s="1"/>
  <c r="EF163" i="3"/>
  <c r="EC186" i="3"/>
  <c r="AA152" i="3"/>
  <c r="CJ152" i="3"/>
  <c r="AO179" i="3"/>
  <c r="AB141" i="3"/>
  <c r="AB140" i="3" s="1"/>
  <c r="CR163" i="3"/>
  <c r="FX163" i="3"/>
  <c r="AA81" i="3"/>
  <c r="AC47" i="3"/>
  <c r="AC46" i="3" s="1"/>
  <c r="FA240" i="3"/>
  <c r="P82" i="3"/>
  <c r="FX209" i="3"/>
  <c r="FQ152" i="3"/>
  <c r="EF152" i="3"/>
  <c r="ES201" i="3"/>
  <c r="BM152" i="3"/>
  <c r="DP22" i="3"/>
  <c r="Q10" i="3"/>
  <c r="EB179" i="3"/>
  <c r="FP152" i="3"/>
  <c r="DI22" i="3"/>
  <c r="CR209" i="3"/>
  <c r="AV186" i="3"/>
  <c r="AV240" i="3" s="1"/>
  <c r="FX152" i="3"/>
  <c r="EG22" i="3"/>
  <c r="AZ152" i="3"/>
  <c r="AZ179" i="3"/>
  <c r="DD127" i="3"/>
  <c r="EG152" i="3"/>
  <c r="EO163" i="3"/>
  <c r="CJ179" i="3"/>
  <c r="AC133" i="3"/>
  <c r="AC127" i="3" s="1"/>
  <c r="BM179" i="3"/>
  <c r="FP22" i="3"/>
  <c r="BX22" i="3"/>
  <c r="GC179" i="3"/>
  <c r="DI179" i="3"/>
  <c r="CJ22" i="3"/>
  <c r="DH201" i="3"/>
  <c r="FP201" i="3"/>
  <c r="DS240" i="3"/>
  <c r="L14" i="7" s="1"/>
  <c r="FL179" i="3"/>
  <c r="DD179" i="3"/>
  <c r="CV22" i="3"/>
  <c r="BY179" i="3"/>
  <c r="DD152" i="3"/>
  <c r="DT22" i="3"/>
  <c r="CV179" i="3"/>
  <c r="DU179" i="3"/>
  <c r="BM163" i="3"/>
  <c r="BY22" i="3"/>
  <c r="DU22" i="3"/>
  <c r="CK22" i="3"/>
  <c r="BL152" i="3"/>
  <c r="X163" i="3"/>
  <c r="AB152" i="3"/>
  <c r="Q133" i="3"/>
  <c r="Q127" i="3" s="1"/>
  <c r="BJ240" i="3"/>
  <c r="DT179" i="3"/>
  <c r="EF179" i="3"/>
  <c r="BX152" i="3"/>
  <c r="EF82" i="3"/>
  <c r="EF81" i="3" s="1"/>
  <c r="EB152" i="3"/>
  <c r="CK179" i="3"/>
  <c r="FM179" i="3"/>
  <c r="FQ82" i="3"/>
  <c r="FQ81" i="3" s="1"/>
  <c r="ER179" i="3"/>
  <c r="ER152" i="3"/>
  <c r="ES179" i="3"/>
  <c r="BX179" i="3"/>
  <c r="CG179" i="3"/>
  <c r="CW179" i="3"/>
  <c r="DH179" i="3"/>
  <c r="BL179" i="3"/>
  <c r="AA163" i="3"/>
  <c r="EG179" i="3"/>
  <c r="CI240" i="3"/>
  <c r="DT227" i="3"/>
  <c r="DT226" i="3" s="1"/>
  <c r="DT133" i="3"/>
  <c r="DT127" i="3" s="1"/>
  <c r="FD227" i="3"/>
  <c r="FD226" i="3" s="1"/>
  <c r="FB240" i="3"/>
  <c r="K17" i="7" s="1"/>
  <c r="EB22" i="3"/>
  <c r="DP209" i="3"/>
  <c r="L81" i="3"/>
  <c r="X53" i="3"/>
  <c r="BH152" i="3"/>
  <c r="FN240" i="3"/>
  <c r="K18" i="7" s="1"/>
  <c r="FP47" i="3"/>
  <c r="FP46" i="3" s="1"/>
  <c r="FQ210" i="3"/>
  <c r="FQ209" i="3" s="1"/>
  <c r="BL163" i="3"/>
  <c r="AC201" i="3"/>
  <c r="AC187" i="3"/>
  <c r="AC163" i="3"/>
  <c r="AC152" i="3"/>
  <c r="AC54" i="3"/>
  <c r="AC53" i="3" s="1"/>
  <c r="DU201" i="3"/>
  <c r="AB82" i="3"/>
  <c r="AB81" i="3" s="1"/>
  <c r="DD209" i="3"/>
  <c r="DF240" i="3"/>
  <c r="K13" i="7" s="1"/>
  <c r="AY240" i="3"/>
  <c r="L8" i="7" s="1"/>
  <c r="BY82" i="3"/>
  <c r="BY81" i="3" s="1"/>
  <c r="BH179" i="3"/>
  <c r="CG209" i="3"/>
  <c r="EB74" i="3"/>
  <c r="BY10" i="3"/>
  <c r="BY9" i="3" s="1"/>
  <c r="GB201" i="3"/>
  <c r="EF133" i="3"/>
  <c r="EF127" i="3" s="1"/>
  <c r="BL47" i="3"/>
  <c r="BL46" i="3" s="1"/>
  <c r="GC133" i="3"/>
  <c r="GC127" i="3" s="1"/>
  <c r="AC82" i="3"/>
  <c r="AC81" i="3" s="1"/>
  <c r="BY141" i="3"/>
  <c r="BY140" i="3" s="1"/>
  <c r="AC141" i="3"/>
  <c r="AC140" i="3" s="1"/>
  <c r="DU163" i="3"/>
  <c r="BX82" i="3"/>
  <c r="BX81" i="3" s="1"/>
  <c r="EB186" i="3"/>
  <c r="DT210" i="3"/>
  <c r="DT209" i="3" s="1"/>
  <c r="CK54" i="3"/>
  <c r="CK53" i="3" s="1"/>
  <c r="CW54" i="3"/>
  <c r="CW53" i="3" s="1"/>
  <c r="BA163" i="3"/>
  <c r="GB133" i="3"/>
  <c r="GB127" i="3" s="1"/>
  <c r="GB22" i="3"/>
  <c r="AB201" i="3"/>
  <c r="X152" i="3"/>
  <c r="X22" i="3"/>
  <c r="EF141" i="3"/>
  <c r="EF140" i="3" s="1"/>
  <c r="AW240" i="3"/>
  <c r="ES163" i="3"/>
  <c r="EB81" i="3"/>
  <c r="AZ81" i="3"/>
  <c r="ED240" i="3"/>
  <c r="K15" i="7" s="1"/>
  <c r="FM186" i="3"/>
  <c r="FO240" i="3"/>
  <c r="L18" i="7" s="1"/>
  <c r="FD141" i="3"/>
  <c r="FD140" i="3" s="1"/>
  <c r="BY227" i="3"/>
  <c r="BY226" i="3" s="1"/>
  <c r="GC22" i="3"/>
  <c r="AM240" i="3"/>
  <c r="L7" i="7" s="1"/>
  <c r="AB227" i="3"/>
  <c r="AB226" i="3" s="1"/>
  <c r="AB187" i="3"/>
  <c r="AB54" i="3"/>
  <c r="AB53" i="3" s="1"/>
  <c r="X127" i="3"/>
  <c r="AB47" i="3"/>
  <c r="AB46" i="3" s="1"/>
  <c r="DD163" i="3"/>
  <c r="BA22" i="3"/>
  <c r="AB133" i="3"/>
  <c r="AB127" i="3" s="1"/>
  <c r="AB163" i="3"/>
  <c r="EO209" i="3"/>
  <c r="FE141" i="3"/>
  <c r="FE140" i="3" s="1"/>
  <c r="FQ47" i="3"/>
  <c r="FQ46" i="3" s="1"/>
  <c r="EG227" i="3"/>
  <c r="EG226" i="3" s="1"/>
  <c r="AZ127" i="3"/>
  <c r="BT163" i="3"/>
  <c r="BY163" i="3"/>
  <c r="AN22" i="3"/>
  <c r="BX141" i="3"/>
  <c r="BX140" i="3" s="1"/>
  <c r="GB187" i="3"/>
  <c r="ES133" i="3"/>
  <c r="ES127" i="3" s="1"/>
  <c r="FC240" i="3"/>
  <c r="L17" i="7" s="1"/>
  <c r="BY210" i="3"/>
  <c r="BY209" i="3" s="1"/>
  <c r="BM210" i="3"/>
  <c r="BM209" i="3" s="1"/>
  <c r="FD82" i="3"/>
  <c r="CV210" i="3"/>
  <c r="CV209" i="3" s="1"/>
  <c r="EG54" i="3"/>
  <c r="EG53" i="3" s="1"/>
  <c r="ER163" i="3"/>
  <c r="ES22" i="3"/>
  <c r="DU152" i="3"/>
  <c r="EF187" i="3"/>
  <c r="DI152" i="3"/>
  <c r="BY152" i="3"/>
  <c r="BI186" i="3"/>
  <c r="FZ240" i="3"/>
  <c r="K19" i="7" s="1"/>
  <c r="FQ187" i="3"/>
  <c r="BY201" i="3"/>
  <c r="ER54" i="3"/>
  <c r="ER53" i="3" s="1"/>
  <c r="BM187" i="3"/>
  <c r="AL240" i="3"/>
  <c r="K7" i="7" s="1"/>
  <c r="BU186" i="3"/>
  <c r="BU240" i="3" s="1"/>
  <c r="BW240" i="3"/>
  <c r="CG186" i="3"/>
  <c r="CH240" i="3"/>
  <c r="DE74" i="3"/>
  <c r="DD186" i="3"/>
  <c r="DT187" i="3"/>
  <c r="EB163" i="3"/>
  <c r="EO186" i="3"/>
  <c r="EN127" i="3"/>
  <c r="FQ133" i="3"/>
  <c r="FQ127" i="3" s="1"/>
  <c r="FD187" i="3"/>
  <c r="GC10" i="3"/>
  <c r="GC9" i="3" s="1"/>
  <c r="GB10" i="3"/>
  <c r="GB9" i="3" s="1"/>
  <c r="ES82" i="3"/>
  <c r="ES81" i="3" s="1"/>
  <c r="EF227" i="3"/>
  <c r="EF226" i="3" s="1"/>
  <c r="CV141" i="3"/>
  <c r="CV140" i="3" s="1"/>
  <c r="AX240" i="3"/>
  <c r="K8" i="7" s="1"/>
  <c r="FP163" i="3"/>
  <c r="DH163" i="3"/>
  <c r="FP187" i="3"/>
  <c r="CW47" i="3"/>
  <c r="CW46" i="3" s="1"/>
  <c r="GB227" i="3"/>
  <c r="GB226" i="3" s="1"/>
  <c r="DH82" i="3"/>
  <c r="DH81" i="3" s="1"/>
  <c r="AZ187" i="3"/>
  <c r="AZ186" i="3" s="1"/>
  <c r="CW227" i="3"/>
  <c r="CW226" i="3" s="1"/>
  <c r="CV82" i="3"/>
  <c r="CV81" i="3" s="1"/>
  <c r="GC227" i="3"/>
  <c r="GC226" i="3" s="1"/>
  <c r="FX186" i="3"/>
  <c r="GB163" i="3"/>
  <c r="ER210" i="3"/>
  <c r="ER209" i="3" s="1"/>
  <c r="ES187" i="3"/>
  <c r="ER133" i="3"/>
  <c r="ER127" i="3" s="1"/>
  <c r="BK240" i="3"/>
  <c r="FE82" i="3"/>
  <c r="BY187" i="3"/>
  <c r="FP210" i="3"/>
  <c r="FP209" i="3" s="1"/>
  <c r="FQ201" i="3"/>
  <c r="CK227" i="3"/>
  <c r="CK226" i="3" s="1"/>
  <c r="DG240" i="3"/>
  <c r="L13" i="7" s="1"/>
  <c r="DR240" i="3"/>
  <c r="K14" i="7" s="1"/>
  <c r="EG163" i="3"/>
  <c r="FL186" i="3"/>
  <c r="FL74" i="3"/>
  <c r="EZ240" i="3"/>
  <c r="CT240" i="3"/>
  <c r="AO186" i="3"/>
  <c r="GC210" i="3"/>
  <c r="GC209" i="3" s="1"/>
  <c r="CK163" i="3"/>
  <c r="FP82" i="3"/>
  <c r="FP81" i="3" s="1"/>
  <c r="CK82" i="3"/>
  <c r="CK81" i="3" s="1"/>
  <c r="GC54" i="3"/>
  <c r="GC53" i="3" s="1"/>
  <c r="DH210" i="3"/>
  <c r="DH209" i="3" s="1"/>
  <c r="CV10" i="3"/>
  <c r="CV9" i="3" s="1"/>
  <c r="EB53" i="3"/>
  <c r="EG141" i="3"/>
  <c r="EG140" i="3" s="1"/>
  <c r="FD201" i="3"/>
  <c r="FM209" i="3"/>
  <c r="FQ75" i="3"/>
  <c r="FQ74" i="3" s="1"/>
  <c r="FQ10" i="3"/>
  <c r="FQ9" i="3" s="1"/>
  <c r="EB127" i="3"/>
  <c r="DI210" i="3"/>
  <c r="DI209" i="3" s="1"/>
  <c r="DI163" i="3"/>
  <c r="BX201" i="3"/>
  <c r="DH10" i="3"/>
  <c r="DH9" i="3" s="1"/>
  <c r="BX163" i="3"/>
  <c r="FE210" i="3"/>
  <c r="DT10" i="3"/>
  <c r="DT9" i="3" s="1"/>
  <c r="FQ227" i="3"/>
  <c r="FQ226" i="3" s="1"/>
  <c r="FD54" i="3"/>
  <c r="CW210" i="3"/>
  <c r="CW209" i="3" s="1"/>
  <c r="ES210" i="3"/>
  <c r="ES209" i="3" s="1"/>
  <c r="ER10" i="3"/>
  <c r="ER9" i="3" s="1"/>
  <c r="BA54" i="3"/>
  <c r="BA53" i="3" s="1"/>
  <c r="CK141" i="3"/>
  <c r="CK140" i="3" s="1"/>
  <c r="BY54" i="3"/>
  <c r="BY53" i="3" s="1"/>
  <c r="DU187" i="3"/>
  <c r="GB210" i="3"/>
  <c r="GB209" i="3" s="1"/>
  <c r="GB54" i="3"/>
  <c r="GB53" i="3" s="1"/>
  <c r="DH187" i="3"/>
  <c r="FE54" i="3"/>
  <c r="EG10" i="3"/>
  <c r="EG9" i="3" s="1"/>
  <c r="AZ10" i="3"/>
  <c r="AZ9" i="3" s="1"/>
  <c r="CK10" i="3"/>
  <c r="CK9" i="3" s="1"/>
  <c r="CW10" i="3"/>
  <c r="CW9" i="3" s="1"/>
  <c r="CJ10" i="3"/>
  <c r="CJ9" i="3" s="1"/>
  <c r="BA133" i="3"/>
  <c r="BA127" i="3" s="1"/>
  <c r="CV227" i="3"/>
  <c r="CV226" i="3" s="1"/>
  <c r="CF163" i="3"/>
  <c r="CF240" i="3" s="1"/>
  <c r="GB82" i="3"/>
  <c r="GB81" i="3" s="1"/>
  <c r="FP54" i="3"/>
  <c r="FP53" i="3" s="1"/>
  <c r="ES47" i="3"/>
  <c r="ES46" i="3" s="1"/>
  <c r="CW133" i="3"/>
  <c r="CW127" i="3" s="1"/>
  <c r="BL141" i="3"/>
  <c r="BL140" i="3" s="1"/>
  <c r="CU240" i="3"/>
  <c r="CJ133" i="3"/>
  <c r="CJ127" i="3" s="1"/>
  <c r="ES141" i="3"/>
  <c r="ES140" i="3" s="1"/>
  <c r="DU133" i="3"/>
  <c r="DU127" i="3" s="1"/>
  <c r="DT82" i="3"/>
  <c r="DT81" i="3" s="1"/>
  <c r="DH141" i="3"/>
  <c r="DH140" i="3" s="1"/>
  <c r="DH133" i="3"/>
  <c r="DH127" i="3" s="1"/>
  <c r="CK187" i="3"/>
  <c r="AO163" i="3"/>
  <c r="AN210" i="3"/>
  <c r="AN209" i="3" s="1"/>
  <c r="AO10" i="3"/>
  <c r="AO9" i="3" s="1"/>
  <c r="AN53" i="3"/>
  <c r="BV240" i="3"/>
  <c r="DE53" i="3"/>
  <c r="DD53" i="3"/>
  <c r="FY240" i="3"/>
  <c r="GC82" i="3"/>
  <c r="GC81" i="3" s="1"/>
  <c r="FE133" i="3"/>
  <c r="FE47" i="3"/>
  <c r="FE46" i="3" s="1"/>
  <c r="FQ141" i="3"/>
  <c r="FQ140" i="3" s="1"/>
  <c r="GB47" i="3"/>
  <c r="GB46" i="3" s="1"/>
  <c r="FP141" i="3"/>
  <c r="FP140" i="3" s="1"/>
  <c r="CW163" i="3"/>
  <c r="CJ210" i="3"/>
  <c r="CJ209" i="3" s="1"/>
  <c r="DH47" i="3"/>
  <c r="DH46" i="3" s="1"/>
  <c r="CK133" i="3"/>
  <c r="CK127" i="3" s="1"/>
  <c r="CV133" i="3"/>
  <c r="CV127" i="3" s="1"/>
  <c r="BA201" i="3"/>
  <c r="FP10" i="3"/>
  <c r="FP9" i="3" s="1"/>
  <c r="FE201" i="3"/>
  <c r="CJ47" i="3"/>
  <c r="CJ46" i="3" s="1"/>
  <c r="DU47" i="3"/>
  <c r="DU46" i="3" s="1"/>
  <c r="CK201" i="3"/>
  <c r="EC9" i="3"/>
  <c r="BL82" i="3"/>
  <c r="BL81" i="3" s="1"/>
  <c r="ES227" i="3"/>
  <c r="ES226" i="3" s="1"/>
  <c r="EF210" i="3"/>
  <c r="EF209" i="3" s="1"/>
  <c r="DH227" i="3"/>
  <c r="DH226" i="3" s="1"/>
  <c r="CG163" i="3"/>
  <c r="EG187" i="3"/>
  <c r="EN163" i="3"/>
  <c r="GC187" i="3"/>
  <c r="GC152" i="3"/>
  <c r="FP227" i="3"/>
  <c r="FP226" i="3" s="1"/>
  <c r="FD133" i="3"/>
  <c r="FD47" i="3"/>
  <c r="FD46" i="3" s="1"/>
  <c r="FE187" i="3"/>
  <c r="CK47" i="3"/>
  <c r="CK46" i="3" s="1"/>
  <c r="BL201" i="3"/>
  <c r="BL186" i="3" s="1"/>
  <c r="AZ209" i="3"/>
  <c r="FQ163" i="3"/>
  <c r="ER47" i="3"/>
  <c r="ER46" i="3" s="1"/>
  <c r="CK210" i="3"/>
  <c r="CK209" i="3" s="1"/>
  <c r="EG47" i="3"/>
  <c r="EG46" i="3" s="1"/>
  <c r="CV54" i="3"/>
  <c r="CV53" i="3" s="1"/>
  <c r="BM47" i="3"/>
  <c r="BM46" i="3" s="1"/>
  <c r="AJ240" i="3"/>
  <c r="GA240" i="3"/>
  <c r="L19" i="7" s="1"/>
  <c r="FQ54" i="3"/>
  <c r="FQ53" i="3" s="1"/>
  <c r="GC47" i="3"/>
  <c r="GC46" i="3" s="1"/>
  <c r="BY47" i="3"/>
  <c r="BY46" i="3" s="1"/>
  <c r="BX10" i="3"/>
  <c r="BX9" i="3" s="1"/>
  <c r="BM201" i="3"/>
  <c r="AZ163" i="3"/>
  <c r="BL10" i="3"/>
  <c r="BL9" i="3" s="1"/>
  <c r="DT54" i="3"/>
  <c r="DT53" i="3" s="1"/>
  <c r="BX54" i="3"/>
  <c r="BX53" i="3" s="1"/>
  <c r="BL210" i="3"/>
  <c r="BL209" i="3" s="1"/>
  <c r="GB141" i="3"/>
  <c r="GB140" i="3" s="1"/>
  <c r="ER227" i="3"/>
  <c r="ER226" i="3" s="1"/>
  <c r="GC141" i="3"/>
  <c r="GC140" i="3" s="1"/>
  <c r="ER141" i="3"/>
  <c r="ER140" i="3" s="1"/>
  <c r="ER82" i="3"/>
  <c r="ER81" i="3" s="1"/>
  <c r="DI227" i="3"/>
  <c r="DI226" i="3" s="1"/>
  <c r="DI82" i="3"/>
  <c r="DI81" i="3" s="1"/>
  <c r="DI54" i="3"/>
  <c r="DI53" i="3" s="1"/>
  <c r="CW187" i="3"/>
  <c r="CW141" i="3"/>
  <c r="CW140" i="3" s="1"/>
  <c r="CW82" i="3"/>
  <c r="CW81" i="3" s="1"/>
  <c r="BX187" i="3"/>
  <c r="CV187" i="3"/>
  <c r="BA187" i="3"/>
  <c r="BL227" i="3"/>
  <c r="BL226" i="3" s="1"/>
  <c r="EE240" i="3"/>
  <c r="L15" i="7" s="1"/>
  <c r="EP240" i="3"/>
  <c r="EN9" i="3"/>
  <c r="EF10" i="3"/>
  <c r="EF9" i="3" s="1"/>
  <c r="DU210" i="3"/>
  <c r="DU209" i="3" s="1"/>
  <c r="DU141" i="3"/>
  <c r="DU140" i="3" s="1"/>
  <c r="DT47" i="3"/>
  <c r="DT46" i="3" s="1"/>
  <c r="DQ9" i="3"/>
  <c r="DT141" i="3"/>
  <c r="DT140" i="3" s="1"/>
  <c r="DU82" i="3"/>
  <c r="DU81" i="3" s="1"/>
  <c r="DU54" i="3"/>
  <c r="DU53" i="3" s="1"/>
  <c r="CW201" i="3"/>
  <c r="CJ201" i="3"/>
  <c r="CJ187" i="3"/>
  <c r="BY133" i="3"/>
  <c r="BY127" i="3" s="1"/>
  <c r="BM227" i="3"/>
  <c r="BM226" i="3" s="1"/>
  <c r="DH54" i="3"/>
  <c r="DH53" i="3" s="1"/>
  <c r="CV201" i="3"/>
  <c r="CV47" i="3"/>
  <c r="CV46" i="3" s="1"/>
  <c r="BM10" i="3"/>
  <c r="BM9" i="3" s="1"/>
  <c r="BA141" i="3"/>
  <c r="BA140" i="3" s="1"/>
  <c r="BA82" i="3"/>
  <c r="BA81" i="3" s="1"/>
  <c r="BM141" i="3"/>
  <c r="BM140" i="3" s="1"/>
  <c r="BL133" i="3"/>
  <c r="BL127" i="3" s="1"/>
  <c r="BA47" i="3"/>
  <c r="BA46" i="3" s="1"/>
  <c r="AN133" i="3"/>
  <c r="AN127" i="3" s="1"/>
  <c r="BH163" i="3"/>
  <c r="DE163" i="3"/>
  <c r="DT163" i="3"/>
  <c r="EQ240" i="3"/>
  <c r="FE10" i="3"/>
  <c r="FD10" i="3"/>
  <c r="ER201" i="3"/>
  <c r="ER187" i="3"/>
  <c r="ES54" i="3"/>
  <c r="ES53" i="3" s="1"/>
  <c r="DU227" i="3"/>
  <c r="DU226" i="3" s="1"/>
  <c r="ES152" i="3"/>
  <c r="EF22" i="3"/>
  <c r="DI201" i="3"/>
  <c r="DI187" i="3"/>
  <c r="DI47" i="3"/>
  <c r="DI46" i="3" s="1"/>
  <c r="CV75" i="3"/>
  <c r="CV74" i="3" s="1"/>
  <c r="CR74" i="3"/>
  <c r="CJ141" i="3"/>
  <c r="CJ140" i="3" s="1"/>
  <c r="CJ82" i="3"/>
  <c r="CJ81" i="3" s="1"/>
  <c r="CJ54" i="3"/>
  <c r="CJ53" i="3" s="1"/>
  <c r="BX227" i="3"/>
  <c r="BX226" i="3" s="1"/>
  <c r="BX210" i="3"/>
  <c r="BX209" i="3" s="1"/>
  <c r="BX133" i="3"/>
  <c r="BX127" i="3" s="1"/>
  <c r="BX47" i="3"/>
  <c r="BX46" i="3" s="1"/>
  <c r="BM133" i="3"/>
  <c r="BM127" i="3" s="1"/>
  <c r="BA227" i="3"/>
  <c r="BA226" i="3" s="1"/>
  <c r="BA210" i="3"/>
  <c r="BA209" i="3" s="1"/>
  <c r="BI163" i="3"/>
  <c r="BM82" i="3"/>
  <c r="BM81" i="3" s="1"/>
  <c r="BL54" i="3"/>
  <c r="BL53" i="3" s="1"/>
  <c r="AO227" i="3"/>
  <c r="AO226" i="3" s="1"/>
  <c r="AN163" i="3"/>
  <c r="EG133" i="3"/>
  <c r="EG127" i="3" s="1"/>
  <c r="GC163" i="3"/>
  <c r="ES10" i="3"/>
  <c r="ES9" i="3" s="1"/>
  <c r="EC163" i="3"/>
  <c r="DU10" i="3"/>
  <c r="DU9" i="3" s="1"/>
  <c r="DI141" i="3"/>
  <c r="DI140" i="3" s="1"/>
  <c r="DI133" i="3"/>
  <c r="DI127" i="3" s="1"/>
  <c r="DI10" i="3"/>
  <c r="DI9" i="3" s="1"/>
  <c r="CJ227" i="3"/>
  <c r="CJ226" i="3" s="1"/>
  <c r="CJ163" i="3"/>
  <c r="BM54" i="3"/>
  <c r="BM53" i="3" s="1"/>
  <c r="BA10" i="3"/>
  <c r="BA9" i="3" s="1"/>
  <c r="AO133" i="3"/>
  <c r="AO127" i="3" s="1"/>
  <c r="AN10" i="3"/>
  <c r="AN9" i="3" s="1"/>
  <c r="FM163" i="3"/>
  <c r="FL163" i="3"/>
  <c r="EN22" i="3"/>
  <c r="EG210" i="3"/>
  <c r="EG209" i="3" s="1"/>
  <c r="EF54" i="3"/>
  <c r="EF53" i="3" s="1"/>
  <c r="EG82" i="3"/>
  <c r="EG81" i="3" s="1"/>
  <c r="DP9" i="3"/>
  <c r="AN227" i="3"/>
  <c r="AN226" i="3" s="1"/>
  <c r="AN179" i="3"/>
  <c r="AN82" i="3"/>
  <c r="AN81" i="3" s="1"/>
  <c r="AN152" i="3"/>
  <c r="AN187" i="3"/>
  <c r="AN186" i="3" s="1"/>
  <c r="L186" i="3"/>
  <c r="AC210" i="3"/>
  <c r="AC209" i="3" s="1"/>
  <c r="AB210" i="3"/>
  <c r="AB209" i="3" s="1"/>
  <c r="Q210" i="3"/>
  <c r="P210" i="3"/>
  <c r="L22" i="6" l="1"/>
  <c r="L37" i="6"/>
  <c r="GJ209" i="3"/>
  <c r="L62" i="6"/>
  <c r="L64" i="6"/>
  <c r="L52" i="6"/>
  <c r="L48" i="6"/>
  <c r="L58" i="6"/>
  <c r="L25" i="6"/>
  <c r="GU133" i="3"/>
  <c r="GV133" i="3" s="1"/>
  <c r="GJ46" i="3"/>
  <c r="V21" i="6"/>
  <c r="W21" i="6" s="1"/>
  <c r="V44" i="6"/>
  <c r="W44" i="6" s="1"/>
  <c r="V24" i="6"/>
  <c r="W24" i="6" s="1"/>
  <c r="V23" i="6"/>
  <c r="W23" i="6" s="1"/>
  <c r="V49" i="6"/>
  <c r="W49" i="6" s="1"/>
  <c r="V68" i="6"/>
  <c r="W68" i="6" s="1"/>
  <c r="V42" i="6"/>
  <c r="W42" i="6" s="1"/>
  <c r="V36" i="6"/>
  <c r="W36" i="6" s="1"/>
  <c r="V54" i="6"/>
  <c r="W54" i="6" s="1"/>
  <c r="V51" i="6"/>
  <c r="W51" i="6" s="1"/>
  <c r="V60" i="6"/>
  <c r="W60" i="6" s="1"/>
  <c r="V63" i="6"/>
  <c r="W63" i="6" s="1"/>
  <c r="V57" i="6"/>
  <c r="W57" i="6" s="1"/>
  <c r="V53" i="6"/>
  <c r="W53" i="6" s="1"/>
  <c r="V35" i="6"/>
  <c r="W35" i="6" s="1"/>
  <c r="V55" i="6"/>
  <c r="W55" i="6" s="1"/>
  <c r="J10" i="7"/>
  <c r="I11" i="8" s="1"/>
  <c r="V38" i="6"/>
  <c r="W38" i="6" s="1"/>
  <c r="V59" i="6"/>
  <c r="W59" i="6" s="1"/>
  <c r="V26" i="6"/>
  <c r="W26" i="6" s="1"/>
  <c r="GC186" i="3"/>
  <c r="GC240" i="3" s="1"/>
  <c r="FD179" i="3"/>
  <c r="L16" i="7"/>
  <c r="EQ252" i="3"/>
  <c r="K16" i="7"/>
  <c r="EP252" i="3"/>
  <c r="FE53" i="3"/>
  <c r="FA252" i="3"/>
  <c r="J17" i="7"/>
  <c r="I18" i="8" s="1"/>
  <c r="FY252" i="3"/>
  <c r="J19" i="7"/>
  <c r="I20" i="8" s="1"/>
  <c r="EZ252" i="3"/>
  <c r="I17" i="7"/>
  <c r="E18" i="8" s="1"/>
  <c r="AJ252" i="3"/>
  <c r="I7" i="7"/>
  <c r="E8" i="8" s="1"/>
  <c r="CH252" i="3"/>
  <c r="K11" i="7"/>
  <c r="AV252" i="3"/>
  <c r="I8" i="7"/>
  <c r="E9" i="8" s="1"/>
  <c r="BV252" i="3"/>
  <c r="K10" i="7"/>
  <c r="CU252" i="3"/>
  <c r="L12" i="7"/>
  <c r="AW252" i="3"/>
  <c r="J8" i="7"/>
  <c r="I9" i="8" s="1"/>
  <c r="BJ252" i="3"/>
  <c r="K9" i="7"/>
  <c r="AK252" i="3"/>
  <c r="J7" i="7"/>
  <c r="I8" i="8" s="1"/>
  <c r="CT252" i="3"/>
  <c r="K12" i="7"/>
  <c r="BK252" i="3"/>
  <c r="L9" i="7"/>
  <c r="BW252" i="3"/>
  <c r="L10" i="7"/>
  <c r="CI252" i="3"/>
  <c r="L11" i="7"/>
  <c r="CF252" i="3"/>
  <c r="I11" i="7"/>
  <c r="E12" i="8" s="1"/>
  <c r="FD9" i="3"/>
  <c r="FE9" i="3"/>
  <c r="FE163" i="3"/>
  <c r="FD22" i="3"/>
  <c r="FD127" i="3"/>
  <c r="FE81" i="3"/>
  <c r="GO74" i="3"/>
  <c r="Q37" i="6" s="1"/>
  <c r="FD209" i="3"/>
  <c r="FE152" i="3"/>
  <c r="FE22" i="3"/>
  <c r="FD163" i="3"/>
  <c r="FD152" i="3"/>
  <c r="FE179" i="3"/>
  <c r="FE127" i="3"/>
  <c r="FD81" i="3"/>
  <c r="FE209" i="3"/>
  <c r="FD53" i="3"/>
  <c r="GU10" i="3"/>
  <c r="GV10" i="3" s="1"/>
  <c r="GU141" i="3"/>
  <c r="GV141" i="3" s="1"/>
  <c r="GU54" i="3"/>
  <c r="GV54" i="3" s="1"/>
  <c r="GU47" i="3"/>
  <c r="GV47" i="3" s="1"/>
  <c r="P22" i="3"/>
  <c r="GU82" i="3"/>
  <c r="GV82" i="3" s="1"/>
  <c r="M58" i="6"/>
  <c r="GU227" i="3"/>
  <c r="GV227" i="3" s="1"/>
  <c r="M25" i="6"/>
  <c r="M62" i="6"/>
  <c r="GU187" i="3"/>
  <c r="GV187" i="3" s="1"/>
  <c r="M37" i="6"/>
  <c r="M22" i="6"/>
  <c r="M52" i="6"/>
  <c r="M48" i="6"/>
  <c r="GK209" i="3"/>
  <c r="GU210" i="3"/>
  <c r="GV210" i="3" s="1"/>
  <c r="M64" i="6"/>
  <c r="GU201" i="3"/>
  <c r="GV201" i="3" s="1"/>
  <c r="GJ186" i="3"/>
  <c r="GO210" i="3"/>
  <c r="Q67" i="6" s="1"/>
  <c r="L32" i="6"/>
  <c r="L67" i="6"/>
  <c r="Q209" i="3"/>
  <c r="GK186" i="3"/>
  <c r="GN201" i="3"/>
  <c r="P64" i="6" s="1"/>
  <c r="BM186" i="3"/>
  <c r="BM240" i="3" s="1"/>
  <c r="M67" i="6"/>
  <c r="GN227" i="3"/>
  <c r="GN226" i="3" s="1"/>
  <c r="P69" i="6" s="1"/>
  <c r="GJ53" i="3"/>
  <c r="L34" i="6"/>
  <c r="GK53" i="3"/>
  <c r="M34" i="6"/>
  <c r="GJ9" i="3"/>
  <c r="L20" i="6"/>
  <c r="GJ127" i="3"/>
  <c r="L45" i="6"/>
  <c r="GJ81" i="3"/>
  <c r="L41" i="6"/>
  <c r="GO30" i="3"/>
  <c r="Q25" i="6" s="1"/>
  <c r="Q26" i="6"/>
  <c r="GK81" i="3"/>
  <c r="M41" i="6"/>
  <c r="GK9" i="3"/>
  <c r="M20" i="6"/>
  <c r="GN30" i="3"/>
  <c r="P25" i="6" s="1"/>
  <c r="P26" i="6"/>
  <c r="GK46" i="3"/>
  <c r="M32" i="6"/>
  <c r="GK127" i="3"/>
  <c r="M45" i="6"/>
  <c r="GK226" i="3"/>
  <c r="M70" i="6"/>
  <c r="GN74" i="3"/>
  <c r="P37" i="6" s="1"/>
  <c r="P38" i="6"/>
  <c r="GK140" i="3"/>
  <c r="M47" i="6"/>
  <c r="GJ226" i="3"/>
  <c r="L70" i="6"/>
  <c r="GJ140" i="3"/>
  <c r="L47" i="6"/>
  <c r="GO187" i="3"/>
  <c r="Q62" i="6" s="1"/>
  <c r="Q152" i="3"/>
  <c r="Y240" i="3"/>
  <c r="Q9" i="3"/>
  <c r="P209" i="3"/>
  <c r="GN54" i="3"/>
  <c r="GO141" i="3"/>
  <c r="Q81" i="3"/>
  <c r="GN210" i="3"/>
  <c r="GM240" i="3"/>
  <c r="L21" i="7" s="1"/>
  <c r="P81" i="3"/>
  <c r="GO152" i="3"/>
  <c r="Q48" i="6" s="1"/>
  <c r="EF186" i="3"/>
  <c r="EF240" i="3" s="1"/>
  <c r="BU252" i="3"/>
  <c r="GO47" i="3"/>
  <c r="Q22" i="3"/>
  <c r="GO227" i="3"/>
  <c r="DT186" i="3"/>
  <c r="DT240" i="3" s="1"/>
  <c r="Q186" i="3"/>
  <c r="Z240" i="3"/>
  <c r="GO54" i="3"/>
  <c r="GO82" i="3"/>
  <c r="GN133" i="3"/>
  <c r="GN141" i="3"/>
  <c r="GN82" i="3"/>
  <c r="GO133" i="3"/>
  <c r="P127" i="3"/>
  <c r="GN47" i="3"/>
  <c r="GL240" i="3"/>
  <c r="K21" i="7" s="1"/>
  <c r="EG186" i="3"/>
  <c r="EG240" i="3" s="1"/>
  <c r="P9" i="3"/>
  <c r="GN10" i="3"/>
  <c r="GO201" i="3"/>
  <c r="Q64" i="6" s="1"/>
  <c r="GO22" i="3"/>
  <c r="Q22" i="6" s="1"/>
  <c r="GN152" i="3"/>
  <c r="P48" i="6" s="1"/>
  <c r="GO179" i="3"/>
  <c r="Q58" i="6" s="1"/>
  <c r="GO10" i="3"/>
  <c r="GN163" i="3"/>
  <c r="P52" i="6" s="1"/>
  <c r="GN22" i="3"/>
  <c r="P22" i="6" s="1"/>
  <c r="GN179" i="3"/>
  <c r="P58" i="6" s="1"/>
  <c r="GO163" i="3"/>
  <c r="Q52" i="6" s="1"/>
  <c r="CR240" i="3"/>
  <c r="BT240" i="3"/>
  <c r="DP240" i="3"/>
  <c r="ES186" i="3"/>
  <c r="ES240" i="3" s="1"/>
  <c r="DU186" i="3"/>
  <c r="DU240" i="3" s="1"/>
  <c r="CS240" i="3"/>
  <c r="EO240" i="3"/>
  <c r="AA240" i="3"/>
  <c r="CG240" i="3"/>
  <c r="FL240" i="3"/>
  <c r="BH240" i="3"/>
  <c r="FD186" i="3"/>
  <c r="FM240" i="3"/>
  <c r="FP186" i="3"/>
  <c r="FP240" i="3" s="1"/>
  <c r="FX240" i="3"/>
  <c r="DQ240" i="3"/>
  <c r="DD240" i="3"/>
  <c r="GB186" i="3"/>
  <c r="GB240" i="3" s="1"/>
  <c r="EB240" i="3"/>
  <c r="DE240" i="3"/>
  <c r="EC240" i="3"/>
  <c r="DH186" i="3"/>
  <c r="DH240" i="3" s="1"/>
  <c r="BX186" i="3"/>
  <c r="BX240" i="3" s="1"/>
  <c r="AC186" i="3"/>
  <c r="AC240" i="3" s="1"/>
  <c r="FQ186" i="3"/>
  <c r="FQ240" i="3" s="1"/>
  <c r="AB186" i="3"/>
  <c r="AB240" i="3" s="1"/>
  <c r="BI240" i="3"/>
  <c r="BY186" i="3"/>
  <c r="BY240" i="3" s="1"/>
  <c r="CK186" i="3"/>
  <c r="CK240" i="3" s="1"/>
  <c r="CV186" i="3"/>
  <c r="CV240" i="3" s="1"/>
  <c r="EN240" i="3"/>
  <c r="DI186" i="3"/>
  <c r="DI240" i="3" s="1"/>
  <c r="AZ240" i="3"/>
  <c r="ER186" i="3"/>
  <c r="ER240" i="3" s="1"/>
  <c r="AO240" i="3"/>
  <c r="BA186" i="3"/>
  <c r="BA240" i="3" s="1"/>
  <c r="BL240" i="3"/>
  <c r="CW186" i="3"/>
  <c r="CW240" i="3" s="1"/>
  <c r="FE186" i="3"/>
  <c r="CJ186" i="3"/>
  <c r="CJ240" i="3" s="1"/>
  <c r="AN240" i="3"/>
  <c r="X240" i="3"/>
  <c r="J19" i="3"/>
  <c r="R19" i="3" s="1"/>
  <c r="J31" i="3"/>
  <c r="R31" i="3" s="1"/>
  <c r="J153" i="3"/>
  <c r="R153" i="3" s="1"/>
  <c r="L43" i="6" l="1"/>
  <c r="L61" i="6"/>
  <c r="L31" i="6"/>
  <c r="L66" i="6"/>
  <c r="L46" i="6"/>
  <c r="L69" i="6"/>
  <c r="M40" i="6"/>
  <c r="L40" i="6"/>
  <c r="L33" i="6"/>
  <c r="M19" i="6"/>
  <c r="L19" i="6"/>
  <c r="V41" i="6"/>
  <c r="W41" i="6" s="1"/>
  <c r="N10" i="7"/>
  <c r="V64" i="6"/>
  <c r="W64" i="6" s="1"/>
  <c r="V62" i="6"/>
  <c r="W62" i="6" s="1"/>
  <c r="GO209" i="3"/>
  <c r="Q66" i="6" s="1"/>
  <c r="I10" i="7"/>
  <c r="E11" i="8" s="1"/>
  <c r="V32" i="6"/>
  <c r="W32" i="6" s="1"/>
  <c r="V45" i="6"/>
  <c r="W45" i="6" s="1"/>
  <c r="V47" i="6"/>
  <c r="W47" i="6" s="1"/>
  <c r="V70" i="6"/>
  <c r="W70" i="6" s="1"/>
  <c r="V20" i="6"/>
  <c r="W20" i="6" s="1"/>
  <c r="V34" i="6"/>
  <c r="W34" i="6" s="1"/>
  <c r="V67" i="6"/>
  <c r="W67" i="6" s="1"/>
  <c r="N17" i="7"/>
  <c r="M17" i="7"/>
  <c r="M8" i="7"/>
  <c r="N19" i="7"/>
  <c r="FX252" i="3"/>
  <c r="I19" i="7"/>
  <c r="E20" i="8" s="1"/>
  <c r="FL252" i="3"/>
  <c r="I18" i="7"/>
  <c r="E19" i="8" s="1"/>
  <c r="FM252" i="3"/>
  <c r="J18" i="7"/>
  <c r="I19" i="8" s="1"/>
  <c r="M11" i="7"/>
  <c r="AA252" i="3"/>
  <c r="L6" i="7"/>
  <c r="X252" i="3"/>
  <c r="I6" i="7"/>
  <c r="E7" i="8" s="1"/>
  <c r="EN252" i="3"/>
  <c r="I16" i="7"/>
  <c r="E17" i="8" s="1"/>
  <c r="BI252" i="3"/>
  <c r="J9" i="7"/>
  <c r="I10" i="8" s="1"/>
  <c r="EB252" i="3"/>
  <c r="I15" i="7"/>
  <c r="E16" i="8" s="1"/>
  <c r="BH252" i="3"/>
  <c r="I9" i="7"/>
  <c r="E10" i="8" s="1"/>
  <c r="EO252" i="3"/>
  <c r="J16" i="7"/>
  <c r="I17" i="8" s="1"/>
  <c r="DP252" i="3"/>
  <c r="I14" i="7"/>
  <c r="E15" i="8" s="1"/>
  <c r="CS252" i="3"/>
  <c r="J12" i="7"/>
  <c r="I13" i="8" s="1"/>
  <c r="Z252" i="3"/>
  <c r="K6" i="7"/>
  <c r="M7" i="7"/>
  <c r="DQ252" i="3"/>
  <c r="J14" i="7"/>
  <c r="I15" i="8" s="1"/>
  <c r="EC252" i="3"/>
  <c r="J15" i="7"/>
  <c r="I16" i="8" s="1"/>
  <c r="DD252" i="3"/>
  <c r="I13" i="7"/>
  <c r="E14" i="8" s="1"/>
  <c r="CG252" i="3"/>
  <c r="J11" i="7"/>
  <c r="I12" i="8" s="1"/>
  <c r="CR252" i="3"/>
  <c r="I12" i="7"/>
  <c r="E13" i="8" s="1"/>
  <c r="Y252" i="3"/>
  <c r="J6" i="7"/>
  <c r="I7" i="8" s="1"/>
  <c r="DE252" i="3"/>
  <c r="J13" i="7"/>
  <c r="I14" i="8" s="1"/>
  <c r="N7" i="7"/>
  <c r="N8" i="7"/>
  <c r="M10" i="7"/>
  <c r="FE240" i="3"/>
  <c r="FD240" i="3"/>
  <c r="M61" i="6"/>
  <c r="M46" i="6"/>
  <c r="M69" i="6"/>
  <c r="M31" i="6"/>
  <c r="GU46" i="3"/>
  <c r="GV46" i="3" s="1"/>
  <c r="M33" i="6"/>
  <c r="M66" i="6"/>
  <c r="M43" i="6"/>
  <c r="P70" i="6"/>
  <c r="GK240" i="3"/>
  <c r="GJ240" i="3"/>
  <c r="GO127" i="3"/>
  <c r="Q43" i="6" s="1"/>
  <c r="Q45" i="6"/>
  <c r="GN9" i="3"/>
  <c r="P19" i="6" s="1"/>
  <c r="P20" i="6"/>
  <c r="GL252" i="3"/>
  <c r="N73" i="6"/>
  <c r="N85" i="6" s="1"/>
  <c r="GN81" i="3"/>
  <c r="P40" i="6" s="1"/>
  <c r="P41" i="6"/>
  <c r="GO81" i="3"/>
  <c r="Q40" i="6" s="1"/>
  <c r="Q41" i="6"/>
  <c r="GM252" i="3"/>
  <c r="O73" i="6"/>
  <c r="O85" i="6" s="1"/>
  <c r="GN53" i="3"/>
  <c r="P33" i="6" s="1"/>
  <c r="P34" i="6"/>
  <c r="GN46" i="3"/>
  <c r="P31" i="6" s="1"/>
  <c r="P32" i="6"/>
  <c r="GN140" i="3"/>
  <c r="P46" i="6" s="1"/>
  <c r="P47" i="6"/>
  <c r="GO53" i="3"/>
  <c r="Q33" i="6" s="1"/>
  <c r="Q34" i="6"/>
  <c r="GO226" i="3"/>
  <c r="Q69" i="6" s="1"/>
  <c r="Q70" i="6"/>
  <c r="GN209" i="3"/>
  <c r="P66" i="6" s="1"/>
  <c r="P67" i="6"/>
  <c r="GN127" i="3"/>
  <c r="P43" i="6" s="1"/>
  <c r="P45" i="6"/>
  <c r="GO9" i="3"/>
  <c r="Q19" i="6" s="1"/>
  <c r="Q20" i="6"/>
  <c r="GO46" i="3"/>
  <c r="Q31" i="6" s="1"/>
  <c r="Q32" i="6"/>
  <c r="GO140" i="3"/>
  <c r="Q46" i="6" s="1"/>
  <c r="Q47" i="6"/>
  <c r="GO186" i="3"/>
  <c r="BT252" i="3"/>
  <c r="Q173" i="3"/>
  <c r="Q163" i="3" s="1"/>
  <c r="P173" i="3"/>
  <c r="P163" i="3" s="1"/>
  <c r="Q75" i="3"/>
  <c r="Q74" i="3" s="1"/>
  <c r="P75" i="3"/>
  <c r="P74" i="3" s="1"/>
  <c r="Q42" i="3"/>
  <c r="P42" i="3"/>
  <c r="Q35" i="3"/>
  <c r="Q34" i="3" s="1"/>
  <c r="FU236" i="3"/>
  <c r="FT236" i="3"/>
  <c r="FI236" i="3"/>
  <c r="FH236" i="3"/>
  <c r="EW236" i="3"/>
  <c r="EV236" i="3"/>
  <c r="EJ236" i="3"/>
  <c r="DX236" i="3"/>
  <c r="DM236" i="3"/>
  <c r="DL236" i="3"/>
  <c r="DA236" i="3"/>
  <c r="CZ236" i="3"/>
  <c r="CO236" i="3"/>
  <c r="CN236" i="3"/>
  <c r="CC236" i="3"/>
  <c r="CB236" i="3"/>
  <c r="BQ236" i="3"/>
  <c r="BP236" i="3"/>
  <c r="BD236" i="3"/>
  <c r="AS236" i="3"/>
  <c r="AR236" i="3"/>
  <c r="AF236" i="3"/>
  <c r="T236" i="3"/>
  <c r="L236" i="3"/>
  <c r="FU226" i="3"/>
  <c r="FT226" i="3"/>
  <c r="FI226" i="3"/>
  <c r="FH226" i="3"/>
  <c r="EW226" i="3"/>
  <c r="EV226" i="3"/>
  <c r="EJ226" i="3"/>
  <c r="DX226" i="3"/>
  <c r="DM226" i="3"/>
  <c r="DL226" i="3"/>
  <c r="CZ226" i="3"/>
  <c r="CO226" i="3"/>
  <c r="CN226" i="3"/>
  <c r="CC226" i="3"/>
  <c r="CB226" i="3"/>
  <c r="BQ226" i="3"/>
  <c r="BP226" i="3"/>
  <c r="BD226" i="3"/>
  <c r="AS226" i="3"/>
  <c r="AR226" i="3"/>
  <c r="AF226" i="3"/>
  <c r="T226" i="3"/>
  <c r="L226" i="3"/>
  <c r="FU209" i="3"/>
  <c r="FT209" i="3"/>
  <c r="FI209" i="3"/>
  <c r="FH209" i="3"/>
  <c r="EW209" i="3"/>
  <c r="EV209" i="3"/>
  <c r="EJ209" i="3"/>
  <c r="DX209" i="3"/>
  <c r="DM209" i="3"/>
  <c r="DL209" i="3"/>
  <c r="DA209" i="3"/>
  <c r="CZ209" i="3"/>
  <c r="CO209" i="3"/>
  <c r="CN209" i="3"/>
  <c r="CC209" i="3"/>
  <c r="CB209" i="3"/>
  <c r="BQ209" i="3"/>
  <c r="BP209" i="3"/>
  <c r="BD209" i="3"/>
  <c r="AS209" i="3"/>
  <c r="AR209" i="3"/>
  <c r="AF209" i="3"/>
  <c r="T209" i="3"/>
  <c r="FU186" i="3"/>
  <c r="FT186" i="3"/>
  <c r="FI186" i="3"/>
  <c r="FH186" i="3"/>
  <c r="EV186" i="3"/>
  <c r="EJ186" i="3"/>
  <c r="DX186" i="3"/>
  <c r="DM186" i="3"/>
  <c r="DL186" i="3"/>
  <c r="DA186" i="3"/>
  <c r="CZ186" i="3"/>
  <c r="CO186" i="3"/>
  <c r="CN186" i="3"/>
  <c r="CC186" i="3"/>
  <c r="CB186" i="3"/>
  <c r="BP186" i="3"/>
  <c r="BD186" i="3"/>
  <c r="AS186" i="3"/>
  <c r="AR186" i="3"/>
  <c r="AF186" i="3"/>
  <c r="T186" i="3"/>
  <c r="FU179" i="3"/>
  <c r="FT179" i="3"/>
  <c r="FI179" i="3"/>
  <c r="FH179" i="3"/>
  <c r="EW179" i="3"/>
  <c r="EV179" i="3"/>
  <c r="EJ179" i="3"/>
  <c r="DX179" i="3"/>
  <c r="DM179" i="3"/>
  <c r="DL179" i="3"/>
  <c r="DA179" i="3"/>
  <c r="CZ179" i="3"/>
  <c r="CO179" i="3"/>
  <c r="CN179" i="3"/>
  <c r="CC179" i="3"/>
  <c r="CB179" i="3"/>
  <c r="BP179" i="3"/>
  <c r="BD179" i="3"/>
  <c r="AS179" i="3"/>
  <c r="AR179" i="3"/>
  <c r="AF179" i="3"/>
  <c r="T179" i="3"/>
  <c r="O179" i="3"/>
  <c r="N179" i="3"/>
  <c r="M179" i="3"/>
  <c r="FU163" i="3"/>
  <c r="FT163" i="3"/>
  <c r="FI163" i="3"/>
  <c r="FH163" i="3"/>
  <c r="EW163" i="3"/>
  <c r="EV163" i="3"/>
  <c r="EJ163" i="3"/>
  <c r="DX163" i="3"/>
  <c r="DM163" i="3"/>
  <c r="DL163" i="3"/>
  <c r="DA163" i="3"/>
  <c r="CZ163" i="3"/>
  <c r="CO163" i="3"/>
  <c r="CN163" i="3"/>
  <c r="CC163" i="3"/>
  <c r="CB163" i="3"/>
  <c r="BP163" i="3"/>
  <c r="BD163" i="3"/>
  <c r="AS163" i="3"/>
  <c r="AR163" i="3"/>
  <c r="AF163" i="3"/>
  <c r="T163" i="3"/>
  <c r="FU152" i="3"/>
  <c r="FT152" i="3"/>
  <c r="FI152" i="3"/>
  <c r="FH152" i="3"/>
  <c r="EW152" i="3"/>
  <c r="EV152" i="3"/>
  <c r="EJ152" i="3"/>
  <c r="DX152" i="3"/>
  <c r="DM152" i="3"/>
  <c r="DL152" i="3"/>
  <c r="DA152" i="3"/>
  <c r="CZ152" i="3"/>
  <c r="CO152" i="3"/>
  <c r="CN152" i="3"/>
  <c r="CC152" i="3"/>
  <c r="CB152" i="3"/>
  <c r="BQ152" i="3"/>
  <c r="BP152" i="3"/>
  <c r="BD152" i="3"/>
  <c r="AS152" i="3"/>
  <c r="AR152" i="3"/>
  <c r="AF152" i="3"/>
  <c r="T152" i="3"/>
  <c r="FU140" i="3"/>
  <c r="FT140" i="3"/>
  <c r="FI140" i="3"/>
  <c r="FH140" i="3"/>
  <c r="EW140" i="3"/>
  <c r="EV140" i="3"/>
  <c r="EJ140" i="3"/>
  <c r="DX140" i="3"/>
  <c r="DM140" i="3"/>
  <c r="DL140" i="3"/>
  <c r="DA140" i="3"/>
  <c r="CZ140" i="3"/>
  <c r="CO140" i="3"/>
  <c r="CN140" i="3"/>
  <c r="CC140" i="3"/>
  <c r="CB140" i="3"/>
  <c r="BQ140" i="3"/>
  <c r="BP140" i="3"/>
  <c r="BD140" i="3"/>
  <c r="AS140" i="3"/>
  <c r="AR140" i="3"/>
  <c r="AF140" i="3"/>
  <c r="T140" i="3"/>
  <c r="L140" i="3"/>
  <c r="FU127" i="3"/>
  <c r="FT127" i="3"/>
  <c r="FI127" i="3"/>
  <c r="FH127" i="3"/>
  <c r="EW127" i="3"/>
  <c r="EV127" i="3"/>
  <c r="EJ127" i="3"/>
  <c r="DX127" i="3"/>
  <c r="DM127" i="3"/>
  <c r="DL127" i="3"/>
  <c r="CZ127" i="3"/>
  <c r="CO127" i="3"/>
  <c r="CN127" i="3"/>
  <c r="CC127" i="3"/>
  <c r="CB127" i="3"/>
  <c r="BQ127" i="3"/>
  <c r="BP127" i="3"/>
  <c r="BD127" i="3"/>
  <c r="AS127" i="3"/>
  <c r="AR127" i="3"/>
  <c r="AF127" i="3"/>
  <c r="T127" i="3"/>
  <c r="FU81" i="3"/>
  <c r="FT81" i="3"/>
  <c r="FH81" i="3"/>
  <c r="EW81" i="3"/>
  <c r="EV81" i="3"/>
  <c r="EJ81" i="3"/>
  <c r="DX81" i="3"/>
  <c r="DM81" i="3"/>
  <c r="DL81" i="3"/>
  <c r="DA81" i="3"/>
  <c r="CZ81" i="3"/>
  <c r="CO81" i="3"/>
  <c r="CN81" i="3"/>
  <c r="CC81" i="3"/>
  <c r="CB81" i="3"/>
  <c r="BQ81" i="3"/>
  <c r="BP81" i="3"/>
  <c r="BD81" i="3"/>
  <c r="AS81" i="3"/>
  <c r="AR81" i="3"/>
  <c r="AF81" i="3"/>
  <c r="T81" i="3"/>
  <c r="FU74" i="3"/>
  <c r="FT74" i="3"/>
  <c r="FI74" i="3"/>
  <c r="FH74" i="3"/>
  <c r="EW74" i="3"/>
  <c r="EV74" i="3"/>
  <c r="EJ74" i="3"/>
  <c r="DX74" i="3"/>
  <c r="DM74" i="3"/>
  <c r="DL74" i="3"/>
  <c r="DA74" i="3"/>
  <c r="CZ74" i="3"/>
  <c r="CO74" i="3"/>
  <c r="CN74" i="3"/>
  <c r="CC74" i="3"/>
  <c r="CB74" i="3"/>
  <c r="BQ74" i="3"/>
  <c r="BP74" i="3"/>
  <c r="BD74" i="3"/>
  <c r="AS74" i="3"/>
  <c r="AR74" i="3"/>
  <c r="AF74" i="3"/>
  <c r="T74" i="3"/>
  <c r="FU53" i="3"/>
  <c r="FT53" i="3"/>
  <c r="FI53" i="3"/>
  <c r="FH53" i="3"/>
  <c r="EW53" i="3"/>
  <c r="EV53" i="3"/>
  <c r="EJ53" i="3"/>
  <c r="DX53" i="3"/>
  <c r="DM53" i="3"/>
  <c r="DL53" i="3"/>
  <c r="DA53" i="3"/>
  <c r="CZ53" i="3"/>
  <c r="CO53" i="3"/>
  <c r="CN53" i="3"/>
  <c r="CC53" i="3"/>
  <c r="CB53" i="3"/>
  <c r="BQ53" i="3"/>
  <c r="BP53" i="3"/>
  <c r="BD53" i="3"/>
  <c r="AS53" i="3"/>
  <c r="AR53" i="3"/>
  <c r="AF53" i="3"/>
  <c r="T53" i="3"/>
  <c r="O53" i="3"/>
  <c r="N53" i="3"/>
  <c r="M53" i="3"/>
  <c r="FU46" i="3"/>
  <c r="FT46" i="3"/>
  <c r="FI46" i="3"/>
  <c r="FH46" i="3"/>
  <c r="EW46" i="3"/>
  <c r="EV46" i="3"/>
  <c r="EJ46" i="3"/>
  <c r="DX46" i="3"/>
  <c r="DM46" i="3"/>
  <c r="DL46" i="3"/>
  <c r="DA46" i="3"/>
  <c r="CZ46" i="3"/>
  <c r="CO46" i="3"/>
  <c r="CN46" i="3"/>
  <c r="CC46" i="3"/>
  <c r="CB46" i="3"/>
  <c r="BQ46" i="3"/>
  <c r="BP46" i="3"/>
  <c r="BD46" i="3"/>
  <c r="AS46" i="3"/>
  <c r="AR46" i="3"/>
  <c r="AF46" i="3"/>
  <c r="T46" i="3"/>
  <c r="Q46" i="3"/>
  <c r="O46" i="3"/>
  <c r="N46" i="3"/>
  <c r="M46" i="3"/>
  <c r="L46" i="3"/>
  <c r="FU42" i="3"/>
  <c r="FT42" i="3"/>
  <c r="FI42" i="3"/>
  <c r="FH42" i="3"/>
  <c r="EW42" i="3"/>
  <c r="EV42" i="3"/>
  <c r="EJ42" i="3"/>
  <c r="DX42" i="3"/>
  <c r="DM42" i="3"/>
  <c r="DL42" i="3"/>
  <c r="DA42" i="3"/>
  <c r="CZ42" i="3"/>
  <c r="CO42" i="3"/>
  <c r="CN42" i="3"/>
  <c r="CC42" i="3"/>
  <c r="CB42" i="3"/>
  <c r="BQ42" i="3"/>
  <c r="BP42" i="3"/>
  <c r="BD42" i="3"/>
  <c r="AS42" i="3"/>
  <c r="AR42" i="3"/>
  <c r="AF42" i="3"/>
  <c r="T42" i="3"/>
  <c r="O42" i="3"/>
  <c r="N42" i="3"/>
  <c r="M42" i="3"/>
  <c r="L42" i="3"/>
  <c r="FU34" i="3"/>
  <c r="FT34" i="3"/>
  <c r="FI34" i="3"/>
  <c r="FH34" i="3"/>
  <c r="EW34" i="3"/>
  <c r="EV34" i="3"/>
  <c r="EJ34" i="3"/>
  <c r="DX34" i="3"/>
  <c r="DM34" i="3"/>
  <c r="DL34" i="3"/>
  <c r="DA34" i="3"/>
  <c r="CZ34" i="3"/>
  <c r="CO34" i="3"/>
  <c r="CN34" i="3"/>
  <c r="CC34" i="3"/>
  <c r="CB34" i="3"/>
  <c r="BQ34" i="3"/>
  <c r="BP34" i="3"/>
  <c r="BD34" i="3"/>
  <c r="AS34" i="3"/>
  <c r="AR34" i="3"/>
  <c r="AF34" i="3"/>
  <c r="T34" i="3"/>
  <c r="O34" i="3"/>
  <c r="N34" i="3"/>
  <c r="M34" i="3"/>
  <c r="FU30" i="3"/>
  <c r="FT30" i="3"/>
  <c r="FI30" i="3"/>
  <c r="FH30" i="3"/>
  <c r="EW30" i="3"/>
  <c r="EV30" i="3"/>
  <c r="EJ30" i="3"/>
  <c r="DX30" i="3"/>
  <c r="DM30" i="3"/>
  <c r="DL30" i="3"/>
  <c r="DA30" i="3"/>
  <c r="CZ30" i="3"/>
  <c r="CO30" i="3"/>
  <c r="CN30" i="3"/>
  <c r="CC30" i="3"/>
  <c r="CB30" i="3"/>
  <c r="BQ30" i="3"/>
  <c r="BP30" i="3"/>
  <c r="BD30" i="3"/>
  <c r="AS30" i="3"/>
  <c r="AR30" i="3"/>
  <c r="AF30" i="3"/>
  <c r="T30" i="3"/>
  <c r="L30" i="3"/>
  <c r="FU22" i="3"/>
  <c r="FT22" i="3"/>
  <c r="FI22" i="3"/>
  <c r="FH22" i="3"/>
  <c r="EW22" i="3"/>
  <c r="EV22" i="3"/>
  <c r="EJ22" i="3"/>
  <c r="DX22" i="3"/>
  <c r="DM22" i="3"/>
  <c r="DL22" i="3"/>
  <c r="DA22" i="3"/>
  <c r="CZ22" i="3"/>
  <c r="CO22" i="3"/>
  <c r="CN22" i="3"/>
  <c r="CC22" i="3"/>
  <c r="CB22" i="3"/>
  <c r="BQ22" i="3"/>
  <c r="BP22" i="3"/>
  <c r="BD22" i="3"/>
  <c r="AS22" i="3"/>
  <c r="AR22" i="3"/>
  <c r="AF22" i="3"/>
  <c r="T22" i="3"/>
  <c r="FU9" i="3"/>
  <c r="FT9" i="3"/>
  <c r="FI9" i="3"/>
  <c r="FH9" i="3"/>
  <c r="EW9" i="3"/>
  <c r="EV9" i="3"/>
  <c r="EJ9" i="3"/>
  <c r="DX9" i="3"/>
  <c r="DM9" i="3"/>
  <c r="DL9" i="3"/>
  <c r="DA9" i="3"/>
  <c r="CZ9" i="3"/>
  <c r="CO9" i="3"/>
  <c r="CN9" i="3"/>
  <c r="CC9" i="3"/>
  <c r="CB9" i="3"/>
  <c r="BQ9" i="3"/>
  <c r="BP9" i="3"/>
  <c r="BD9" i="3"/>
  <c r="AS9" i="3"/>
  <c r="AR9" i="3"/>
  <c r="AG9" i="3"/>
  <c r="AF9" i="3"/>
  <c r="T9" i="3"/>
  <c r="T251" i="3"/>
  <c r="H236" i="3"/>
  <c r="H226" i="3"/>
  <c r="H209" i="3"/>
  <c r="H186" i="3"/>
  <c r="H179" i="3"/>
  <c r="H163" i="3"/>
  <c r="H152" i="3"/>
  <c r="H140" i="3"/>
  <c r="H127" i="3"/>
  <c r="H81" i="3"/>
  <c r="H74" i="3"/>
  <c r="H53" i="3"/>
  <c r="H46" i="3"/>
  <c r="H42" i="3"/>
  <c r="H34" i="3"/>
  <c r="H30" i="3"/>
  <c r="H22" i="3"/>
  <c r="H9" i="3"/>
  <c r="M9" i="7" l="1"/>
  <c r="N13" i="7"/>
  <c r="M12" i="7"/>
  <c r="M13" i="7"/>
  <c r="N18" i="7"/>
  <c r="M19" i="7"/>
  <c r="M16" i="7"/>
  <c r="M18" i="7"/>
  <c r="M6" i="7"/>
  <c r="M14" i="7"/>
  <c r="N9" i="7"/>
  <c r="N14" i="7"/>
  <c r="GJ252" i="3"/>
  <c r="I21" i="7"/>
  <c r="N12" i="7"/>
  <c r="N16" i="7"/>
  <c r="M15" i="7"/>
  <c r="GK252" i="3"/>
  <c r="J21" i="7"/>
  <c r="N6" i="7"/>
  <c r="N11" i="7"/>
  <c r="N15" i="7"/>
  <c r="M73" i="6"/>
  <c r="L73" i="6"/>
  <c r="GO240" i="3"/>
  <c r="GO252" i="3" s="1"/>
  <c r="Q61" i="6"/>
  <c r="M240" i="3"/>
  <c r="P46" i="3"/>
  <c r="Q53" i="3"/>
  <c r="P179" i="3"/>
  <c r="Q179" i="3"/>
  <c r="P53" i="3"/>
  <c r="DM240" i="3"/>
  <c r="F14" i="7" s="1"/>
  <c r="G15" i="8" s="1"/>
  <c r="N240" i="3"/>
  <c r="K5" i="7" s="1"/>
  <c r="K20" i="7" s="1"/>
  <c r="K22" i="7" s="1"/>
  <c r="T240" i="3"/>
  <c r="E6" i="7" s="1"/>
  <c r="C7" i="8" s="1"/>
  <c r="AF240" i="3"/>
  <c r="E7" i="7" s="1"/>
  <c r="C8" i="8" s="1"/>
  <c r="BD240" i="3"/>
  <c r="E9" i="7" s="1"/>
  <c r="C10" i="8" s="1"/>
  <c r="CB240" i="3"/>
  <c r="E11" i="7" s="1"/>
  <c r="C12" i="8" s="1"/>
  <c r="CZ240" i="3"/>
  <c r="E13" i="7" s="1"/>
  <c r="C14" i="8" s="1"/>
  <c r="EV240" i="3"/>
  <c r="E17" i="7" s="1"/>
  <c r="C18" i="8" s="1"/>
  <c r="O240" i="3"/>
  <c r="L5" i="7" s="1"/>
  <c r="L20" i="7" s="1"/>
  <c r="AS240" i="3"/>
  <c r="F8" i="7" s="1"/>
  <c r="G9" i="8" s="1"/>
  <c r="CC240" i="3"/>
  <c r="F11" i="7" s="1"/>
  <c r="G12" i="8" s="1"/>
  <c r="CO240" i="3"/>
  <c r="F12" i="7" s="1"/>
  <c r="G13" i="8" s="1"/>
  <c r="FU240" i="3"/>
  <c r="F19" i="7" s="1"/>
  <c r="G20" i="8" s="1"/>
  <c r="DL240" i="3"/>
  <c r="E14" i="7" s="1"/>
  <c r="C15" i="8" s="1"/>
  <c r="EJ240" i="3"/>
  <c r="E16" i="7" s="1"/>
  <c r="C17" i="8" s="1"/>
  <c r="FH240" i="3"/>
  <c r="E18" i="7" s="1"/>
  <c r="C19" i="8" s="1"/>
  <c r="AR240" i="3"/>
  <c r="E8" i="7" s="1"/>
  <c r="C9" i="8" s="1"/>
  <c r="BP240" i="3"/>
  <c r="E10" i="7" s="1"/>
  <c r="C11" i="8" s="1"/>
  <c r="CN240" i="3"/>
  <c r="E12" i="7" s="1"/>
  <c r="C13" i="8" s="1"/>
  <c r="DX240" i="3"/>
  <c r="E15" i="7" s="1"/>
  <c r="C16" i="8" s="1"/>
  <c r="FT240" i="3"/>
  <c r="E19" i="7" s="1"/>
  <c r="C20" i="8" s="1"/>
  <c r="H240" i="3"/>
  <c r="E5" i="7" s="1"/>
  <c r="C6" i="8" s="1"/>
  <c r="L85" i="6" l="1"/>
  <c r="M85" i="6"/>
  <c r="U5" i="7"/>
  <c r="S8" i="7"/>
  <c r="U8" i="7"/>
  <c r="W8" i="7" s="1"/>
  <c r="T19" i="7"/>
  <c r="V19" i="7"/>
  <c r="X19" i="7" s="1"/>
  <c r="T12" i="7"/>
  <c r="V12" i="7"/>
  <c r="X12" i="7" s="1"/>
  <c r="T8" i="7"/>
  <c r="V8" i="7"/>
  <c r="X8" i="7" s="1"/>
  <c r="S11" i="7"/>
  <c r="U11" i="7"/>
  <c r="W11" i="7" s="1"/>
  <c r="S15" i="7"/>
  <c r="U15" i="7"/>
  <c r="W15" i="7" s="1"/>
  <c r="S18" i="7"/>
  <c r="U18" i="7"/>
  <c r="W18" i="7" s="1"/>
  <c r="T11" i="7"/>
  <c r="V11" i="7"/>
  <c r="X11" i="7" s="1"/>
  <c r="L22" i="7"/>
  <c r="L24" i="7"/>
  <c r="S9" i="7"/>
  <c r="U9" i="7"/>
  <c r="W9" i="7" s="1"/>
  <c r="S12" i="7"/>
  <c r="U12" i="7"/>
  <c r="W12" i="7" s="1"/>
  <c r="S16" i="7"/>
  <c r="U16" i="7"/>
  <c r="W16" i="7" s="1"/>
  <c r="S17" i="7"/>
  <c r="U17" i="7"/>
  <c r="W17" i="7" s="1"/>
  <c r="S7" i="7"/>
  <c r="U7" i="7"/>
  <c r="W7" i="7" s="1"/>
  <c r="T14" i="7"/>
  <c r="V14" i="7"/>
  <c r="X14" i="7" s="1"/>
  <c r="S19" i="7"/>
  <c r="U19" i="7"/>
  <c r="W19" i="7" s="1"/>
  <c r="S10" i="7"/>
  <c r="U10" i="7"/>
  <c r="W10" i="7" s="1"/>
  <c r="S14" i="7"/>
  <c r="U14" i="7"/>
  <c r="W14" i="7" s="1"/>
  <c r="S13" i="7"/>
  <c r="U13" i="7"/>
  <c r="W13" i="7" s="1"/>
  <c r="S6" i="7"/>
  <c r="U6" i="7"/>
  <c r="W6" i="7" s="1"/>
  <c r="J5" i="7"/>
  <c r="I6" i="8" s="1"/>
  <c r="M252" i="3"/>
  <c r="E20" i="7"/>
  <c r="Q73" i="6"/>
  <c r="N21" i="7"/>
  <c r="Q240" i="3"/>
  <c r="U20" i="7" l="1"/>
  <c r="C22" i="8"/>
  <c r="C21" i="8"/>
  <c r="N5" i="7"/>
  <c r="J20" i="7"/>
  <c r="P187" i="3"/>
  <c r="P186" i="3" s="1"/>
  <c r="GN187" i="3"/>
  <c r="P62" i="6" s="1"/>
  <c r="FW237" i="3"/>
  <c r="FV237" i="3"/>
  <c r="FW227" i="3"/>
  <c r="FV227" i="3"/>
  <c r="FW223" i="3"/>
  <c r="GE223" i="3" s="1"/>
  <c r="FV223" i="3"/>
  <c r="GD223" i="3" s="1"/>
  <c r="FW210" i="3"/>
  <c r="GE210" i="3" s="1"/>
  <c r="FV210" i="3"/>
  <c r="GD210" i="3" s="1"/>
  <c r="FW205" i="3"/>
  <c r="GE205" i="3" s="1"/>
  <c r="FV205" i="3"/>
  <c r="GD205" i="3" s="1"/>
  <c r="FW201" i="3"/>
  <c r="GE201" i="3" s="1"/>
  <c r="FV201" i="3"/>
  <c r="GD201" i="3" s="1"/>
  <c r="FW198" i="3"/>
  <c r="GE198" i="3" s="1"/>
  <c r="FV198" i="3"/>
  <c r="GD198" i="3" s="1"/>
  <c r="FW187" i="3"/>
  <c r="GE187" i="3" s="1"/>
  <c r="FV187" i="3"/>
  <c r="GD187" i="3" s="1"/>
  <c r="FW183" i="3"/>
  <c r="GE183" i="3" s="1"/>
  <c r="FV183" i="3"/>
  <c r="GD183" i="3" s="1"/>
  <c r="FW180" i="3"/>
  <c r="GE180" i="3" s="1"/>
  <c r="FV180" i="3"/>
  <c r="GD180" i="3" s="1"/>
  <c r="FW176" i="3"/>
  <c r="GE176" i="3" s="1"/>
  <c r="FV176" i="3"/>
  <c r="GD176" i="3" s="1"/>
  <c r="FW173" i="3"/>
  <c r="GE173" i="3" s="1"/>
  <c r="FV173" i="3"/>
  <c r="GD173" i="3" s="1"/>
  <c r="FW170" i="3"/>
  <c r="GE170" i="3" s="1"/>
  <c r="FV170" i="3"/>
  <c r="GD170" i="3" s="1"/>
  <c r="FW167" i="3"/>
  <c r="GE167" i="3" s="1"/>
  <c r="FV167" i="3"/>
  <c r="GD167" i="3" s="1"/>
  <c r="FW164" i="3"/>
  <c r="GE164" i="3" s="1"/>
  <c r="FV164" i="3"/>
  <c r="GD164" i="3" s="1"/>
  <c r="FW160" i="3"/>
  <c r="GE160" i="3" s="1"/>
  <c r="FV160" i="3"/>
  <c r="GD160" i="3" s="1"/>
  <c r="FW156" i="3"/>
  <c r="GE156" i="3" s="1"/>
  <c r="FV156" i="3"/>
  <c r="GD156" i="3" s="1"/>
  <c r="FW153" i="3"/>
  <c r="GE153" i="3" s="1"/>
  <c r="FV153" i="3"/>
  <c r="GD153" i="3" s="1"/>
  <c r="FW141" i="3"/>
  <c r="FV141" i="3"/>
  <c r="FW133" i="3"/>
  <c r="GE133" i="3" s="1"/>
  <c r="FV133" i="3"/>
  <c r="GD133" i="3" s="1"/>
  <c r="FW128" i="3"/>
  <c r="GE128" i="3" s="1"/>
  <c r="FV128" i="3"/>
  <c r="GD128" i="3" s="1"/>
  <c r="FW124" i="3"/>
  <c r="GE124" i="3" s="1"/>
  <c r="FV124" i="3"/>
  <c r="GD124" i="3" s="1"/>
  <c r="FW82" i="3"/>
  <c r="GE82" i="3" s="1"/>
  <c r="FV82" i="3"/>
  <c r="GD82" i="3" s="1"/>
  <c r="FW78" i="3"/>
  <c r="GE78" i="3" s="1"/>
  <c r="FV78" i="3"/>
  <c r="GD78" i="3" s="1"/>
  <c r="FW75" i="3"/>
  <c r="GE75" i="3" s="1"/>
  <c r="FV75" i="3"/>
  <c r="GD75" i="3" s="1"/>
  <c r="FW71" i="3"/>
  <c r="GE71" i="3" s="1"/>
  <c r="FV71" i="3"/>
  <c r="GD71" i="3" s="1"/>
  <c r="FW68" i="3"/>
  <c r="GE68" i="3" s="1"/>
  <c r="FV68" i="3"/>
  <c r="GD68" i="3" s="1"/>
  <c r="FW54" i="3"/>
  <c r="GE54" i="3" s="1"/>
  <c r="FV54" i="3"/>
  <c r="GD54" i="3" s="1"/>
  <c r="FW47" i="3"/>
  <c r="FV47" i="3"/>
  <c r="FW43" i="3"/>
  <c r="FV43" i="3"/>
  <c r="FW35" i="3"/>
  <c r="FV35" i="3"/>
  <c r="FW31" i="3"/>
  <c r="FV31" i="3"/>
  <c r="FW27" i="3"/>
  <c r="GE27" i="3" s="1"/>
  <c r="FV27" i="3"/>
  <c r="GD27" i="3" s="1"/>
  <c r="FW23" i="3"/>
  <c r="GE23" i="3" s="1"/>
  <c r="FV23" i="3"/>
  <c r="GD23" i="3" s="1"/>
  <c r="FW19" i="3"/>
  <c r="GE19" i="3" s="1"/>
  <c r="FV19" i="3"/>
  <c r="GD19" i="3" s="1"/>
  <c r="FW10" i="3"/>
  <c r="GE10" i="3" s="1"/>
  <c r="FV10" i="3"/>
  <c r="GD10" i="3" s="1"/>
  <c r="FK237" i="3"/>
  <c r="FJ237" i="3"/>
  <c r="FK227" i="3"/>
  <c r="FJ227" i="3"/>
  <c r="FK223" i="3"/>
  <c r="FS223" i="3" s="1"/>
  <c r="FJ223" i="3"/>
  <c r="FR223" i="3" s="1"/>
  <c r="FK210" i="3"/>
  <c r="FS210" i="3" s="1"/>
  <c r="FJ210" i="3"/>
  <c r="FR210" i="3" s="1"/>
  <c r="FK205" i="3"/>
  <c r="FS205" i="3" s="1"/>
  <c r="FJ205" i="3"/>
  <c r="FR205" i="3" s="1"/>
  <c r="FK201" i="3"/>
  <c r="FS201" i="3" s="1"/>
  <c r="FJ201" i="3"/>
  <c r="FR201" i="3" s="1"/>
  <c r="FK198" i="3"/>
  <c r="FS198" i="3" s="1"/>
  <c r="FJ198" i="3"/>
  <c r="FR198" i="3" s="1"/>
  <c r="FK187" i="3"/>
  <c r="FS187" i="3" s="1"/>
  <c r="FJ187" i="3"/>
  <c r="FR187" i="3" s="1"/>
  <c r="FK183" i="3"/>
  <c r="FS183" i="3" s="1"/>
  <c r="FJ183" i="3"/>
  <c r="FR183" i="3" s="1"/>
  <c r="FK180" i="3"/>
  <c r="FS180" i="3" s="1"/>
  <c r="FJ180" i="3"/>
  <c r="FR180" i="3" s="1"/>
  <c r="FK176" i="3"/>
  <c r="FS176" i="3" s="1"/>
  <c r="FJ176" i="3"/>
  <c r="FR176" i="3" s="1"/>
  <c r="FK173" i="3"/>
  <c r="FS173" i="3" s="1"/>
  <c r="FJ173" i="3"/>
  <c r="FR173" i="3" s="1"/>
  <c r="FK170" i="3"/>
  <c r="FS170" i="3" s="1"/>
  <c r="FJ170" i="3"/>
  <c r="FR170" i="3" s="1"/>
  <c r="FK167" i="3"/>
  <c r="FS167" i="3" s="1"/>
  <c r="FJ167" i="3"/>
  <c r="FR167" i="3" s="1"/>
  <c r="FK164" i="3"/>
  <c r="FS164" i="3" s="1"/>
  <c r="FJ164" i="3"/>
  <c r="FR164" i="3" s="1"/>
  <c r="FK160" i="3"/>
  <c r="FS160" i="3" s="1"/>
  <c r="FJ160" i="3"/>
  <c r="FR160" i="3" s="1"/>
  <c r="FK156" i="3"/>
  <c r="FS156" i="3" s="1"/>
  <c r="FJ156" i="3"/>
  <c r="FR156" i="3" s="1"/>
  <c r="FK153" i="3"/>
  <c r="FS153" i="3" s="1"/>
  <c r="FJ153" i="3"/>
  <c r="FR153" i="3" s="1"/>
  <c r="FK141" i="3"/>
  <c r="FJ141" i="3"/>
  <c r="FK133" i="3"/>
  <c r="FS133" i="3" s="1"/>
  <c r="FJ133" i="3"/>
  <c r="FR133" i="3" s="1"/>
  <c r="FK128" i="3"/>
  <c r="FS128" i="3" s="1"/>
  <c r="FJ128" i="3"/>
  <c r="FR128" i="3" s="1"/>
  <c r="FJ124" i="3"/>
  <c r="FR124" i="3" s="1"/>
  <c r="FJ82" i="3"/>
  <c r="FR82" i="3" s="1"/>
  <c r="FK78" i="3"/>
  <c r="FS78" i="3" s="1"/>
  <c r="FJ78" i="3"/>
  <c r="FR78" i="3" s="1"/>
  <c r="FK75" i="3"/>
  <c r="FS75" i="3" s="1"/>
  <c r="FJ75" i="3"/>
  <c r="FR75" i="3" s="1"/>
  <c r="FK71" i="3"/>
  <c r="FS71" i="3" s="1"/>
  <c r="FJ71" i="3"/>
  <c r="FR71" i="3" s="1"/>
  <c r="FK68" i="3"/>
  <c r="FS68" i="3" s="1"/>
  <c r="FJ68" i="3"/>
  <c r="FR68" i="3" s="1"/>
  <c r="FK54" i="3"/>
  <c r="FS54" i="3" s="1"/>
  <c r="FJ54" i="3"/>
  <c r="FR54" i="3" s="1"/>
  <c r="FK47" i="3"/>
  <c r="FJ47" i="3"/>
  <c r="FK43" i="3"/>
  <c r="FJ43" i="3"/>
  <c r="FK35" i="3"/>
  <c r="FJ35" i="3"/>
  <c r="FK31" i="3"/>
  <c r="FJ31" i="3"/>
  <c r="FK27" i="3"/>
  <c r="FS27" i="3" s="1"/>
  <c r="FJ27" i="3"/>
  <c r="FR27" i="3" s="1"/>
  <c r="FK23" i="3"/>
  <c r="FS23" i="3" s="1"/>
  <c r="FJ23" i="3"/>
  <c r="FR23" i="3" s="1"/>
  <c r="FK19" i="3"/>
  <c r="FS19" i="3" s="1"/>
  <c r="FJ19" i="3"/>
  <c r="FR19" i="3" s="1"/>
  <c r="FK10" i="3"/>
  <c r="FS10" i="3" s="1"/>
  <c r="FJ10" i="3"/>
  <c r="FR10" i="3" s="1"/>
  <c r="EY237" i="3"/>
  <c r="EX237" i="3"/>
  <c r="EY227" i="3"/>
  <c r="EX227" i="3"/>
  <c r="EY223" i="3"/>
  <c r="FG223" i="3" s="1"/>
  <c r="EX223" i="3"/>
  <c r="FF223" i="3" s="1"/>
  <c r="EY210" i="3"/>
  <c r="FG210" i="3" s="1"/>
  <c r="EX210" i="3"/>
  <c r="FF210" i="3" s="1"/>
  <c r="EY205" i="3"/>
  <c r="FG205" i="3" s="1"/>
  <c r="EX205" i="3"/>
  <c r="FF205" i="3" s="1"/>
  <c r="EX201" i="3"/>
  <c r="FF201" i="3" s="1"/>
  <c r="EY198" i="3"/>
  <c r="FG198" i="3" s="1"/>
  <c r="EX198" i="3"/>
  <c r="FF198" i="3" s="1"/>
  <c r="EY187" i="3"/>
  <c r="FG187" i="3" s="1"/>
  <c r="EX187" i="3"/>
  <c r="FF187" i="3" s="1"/>
  <c r="EY183" i="3"/>
  <c r="FG183" i="3" s="1"/>
  <c r="EX183" i="3"/>
  <c r="FF183" i="3" s="1"/>
  <c r="EY180" i="3"/>
  <c r="FG180" i="3" s="1"/>
  <c r="EX180" i="3"/>
  <c r="FF180" i="3" s="1"/>
  <c r="EY176" i="3"/>
  <c r="FG176" i="3" s="1"/>
  <c r="EX176" i="3"/>
  <c r="FF176" i="3" s="1"/>
  <c r="EY173" i="3"/>
  <c r="FG173" i="3" s="1"/>
  <c r="EX173" i="3"/>
  <c r="FF173" i="3" s="1"/>
  <c r="EY170" i="3"/>
  <c r="FG170" i="3" s="1"/>
  <c r="EX170" i="3"/>
  <c r="FF170" i="3" s="1"/>
  <c r="EY167" i="3"/>
  <c r="FG167" i="3" s="1"/>
  <c r="EX167" i="3"/>
  <c r="FF167" i="3" s="1"/>
  <c r="EY164" i="3"/>
  <c r="FG164" i="3" s="1"/>
  <c r="EX164" i="3"/>
  <c r="FF164" i="3" s="1"/>
  <c r="EY160" i="3"/>
  <c r="FG160" i="3" s="1"/>
  <c r="EX160" i="3"/>
  <c r="FF160" i="3" s="1"/>
  <c r="EY156" i="3"/>
  <c r="FG156" i="3" s="1"/>
  <c r="EX156" i="3"/>
  <c r="FF156" i="3" s="1"/>
  <c r="EY153" i="3"/>
  <c r="FG153" i="3" s="1"/>
  <c r="EX153" i="3"/>
  <c r="FF153" i="3" s="1"/>
  <c r="EY141" i="3"/>
  <c r="EX141" i="3"/>
  <c r="EY133" i="3"/>
  <c r="FG133" i="3" s="1"/>
  <c r="EX133" i="3"/>
  <c r="FF133" i="3" s="1"/>
  <c r="EY128" i="3"/>
  <c r="FG128" i="3" s="1"/>
  <c r="EX128" i="3"/>
  <c r="FF128" i="3" s="1"/>
  <c r="EY124" i="3"/>
  <c r="FG124" i="3" s="1"/>
  <c r="EX124" i="3"/>
  <c r="FF124" i="3" s="1"/>
  <c r="EY82" i="3"/>
  <c r="FG82" i="3" s="1"/>
  <c r="EX82" i="3"/>
  <c r="FF82" i="3" s="1"/>
  <c r="EY78" i="3"/>
  <c r="FG78" i="3" s="1"/>
  <c r="EX78" i="3"/>
  <c r="FF78" i="3" s="1"/>
  <c r="EY75" i="3"/>
  <c r="FG75" i="3" s="1"/>
  <c r="EX75" i="3"/>
  <c r="FF75" i="3" s="1"/>
  <c r="EY71" i="3"/>
  <c r="FG71" i="3" s="1"/>
  <c r="EX71" i="3"/>
  <c r="FF71" i="3" s="1"/>
  <c r="EY68" i="3"/>
  <c r="FG68" i="3" s="1"/>
  <c r="EX68" i="3"/>
  <c r="FF68" i="3" s="1"/>
  <c r="EY54" i="3"/>
  <c r="FG54" i="3" s="1"/>
  <c r="EX54" i="3"/>
  <c r="FF54" i="3" s="1"/>
  <c r="EY47" i="3"/>
  <c r="EX47" i="3"/>
  <c r="EY43" i="3"/>
  <c r="EX43" i="3"/>
  <c r="EY35" i="3"/>
  <c r="EX35" i="3"/>
  <c r="EY31" i="3"/>
  <c r="EX31" i="3"/>
  <c r="EY27" i="3"/>
  <c r="FG27" i="3" s="1"/>
  <c r="EX27" i="3"/>
  <c r="FF27" i="3" s="1"/>
  <c r="EY23" i="3"/>
  <c r="FG23" i="3" s="1"/>
  <c r="EX23" i="3"/>
  <c r="FF23" i="3" s="1"/>
  <c r="EY19" i="3"/>
  <c r="FG19" i="3" s="1"/>
  <c r="EX19" i="3"/>
  <c r="FF19" i="3" s="1"/>
  <c r="EY10" i="3"/>
  <c r="FG10" i="3" s="1"/>
  <c r="EX10" i="3"/>
  <c r="FF10" i="3" s="1"/>
  <c r="EL237" i="3"/>
  <c r="EL227" i="3"/>
  <c r="EL223" i="3"/>
  <c r="ET223" i="3" s="1"/>
  <c r="EL210" i="3"/>
  <c r="ET210" i="3" s="1"/>
  <c r="EL205" i="3"/>
  <c r="ET205" i="3" s="1"/>
  <c r="EL201" i="3"/>
  <c r="ET201" i="3" s="1"/>
  <c r="EL198" i="3"/>
  <c r="ET198" i="3" s="1"/>
  <c r="EL187" i="3"/>
  <c r="ET187" i="3" s="1"/>
  <c r="EL183" i="3"/>
  <c r="ET183" i="3" s="1"/>
  <c r="EL180" i="3"/>
  <c r="ET180" i="3" s="1"/>
  <c r="EL176" i="3"/>
  <c r="ET176" i="3" s="1"/>
  <c r="EL173" i="3"/>
  <c r="ET173" i="3" s="1"/>
  <c r="EL170" i="3"/>
  <c r="ET170" i="3" s="1"/>
  <c r="EL167" i="3"/>
  <c r="ET167" i="3" s="1"/>
  <c r="EL164" i="3"/>
  <c r="ET164" i="3" s="1"/>
  <c r="EL160" i="3"/>
  <c r="ET160" i="3" s="1"/>
  <c r="EL156" i="3"/>
  <c r="ET156" i="3" s="1"/>
  <c r="EL153" i="3"/>
  <c r="ET153" i="3" s="1"/>
  <c r="EL141" i="3"/>
  <c r="EL133" i="3"/>
  <c r="ET133" i="3" s="1"/>
  <c r="EL128" i="3"/>
  <c r="ET128" i="3" s="1"/>
  <c r="EL124" i="3"/>
  <c r="ET124" i="3" s="1"/>
  <c r="EL82" i="3"/>
  <c r="ET82" i="3" s="1"/>
  <c r="EL78" i="3"/>
  <c r="ET78" i="3" s="1"/>
  <c r="EL75" i="3"/>
  <c r="ET75" i="3" s="1"/>
  <c r="EL71" i="3"/>
  <c r="ET71" i="3" s="1"/>
  <c r="EL68" i="3"/>
  <c r="ET68" i="3" s="1"/>
  <c r="EL54" i="3"/>
  <c r="ET54" i="3" s="1"/>
  <c r="EL47" i="3"/>
  <c r="EL43" i="3"/>
  <c r="EL35" i="3"/>
  <c r="EL31" i="3"/>
  <c r="EL27" i="3"/>
  <c r="ET27" i="3" s="1"/>
  <c r="EL23" i="3"/>
  <c r="ET23" i="3" s="1"/>
  <c r="EL19" i="3"/>
  <c r="ET19" i="3" s="1"/>
  <c r="EL10" i="3"/>
  <c r="ET10" i="3" s="1"/>
  <c r="DZ237" i="3"/>
  <c r="DZ227" i="3"/>
  <c r="DZ223" i="3"/>
  <c r="EH223" i="3" s="1"/>
  <c r="DZ210" i="3"/>
  <c r="EH210" i="3" s="1"/>
  <c r="DZ205" i="3"/>
  <c r="EH205" i="3" s="1"/>
  <c r="DZ201" i="3"/>
  <c r="EH201" i="3" s="1"/>
  <c r="DZ198" i="3"/>
  <c r="EH198" i="3" s="1"/>
  <c r="DZ187" i="3"/>
  <c r="EH187" i="3" s="1"/>
  <c r="DZ183" i="3"/>
  <c r="EH183" i="3" s="1"/>
  <c r="DZ180" i="3"/>
  <c r="EH180" i="3" s="1"/>
  <c r="DZ176" i="3"/>
  <c r="EH176" i="3" s="1"/>
  <c r="DZ173" i="3"/>
  <c r="EH173" i="3" s="1"/>
  <c r="DZ170" i="3"/>
  <c r="EH170" i="3" s="1"/>
  <c r="DZ167" i="3"/>
  <c r="EH167" i="3" s="1"/>
  <c r="DZ164" i="3"/>
  <c r="EH164" i="3" s="1"/>
  <c r="DZ160" i="3"/>
  <c r="EH160" i="3" s="1"/>
  <c r="DZ156" i="3"/>
  <c r="EH156" i="3" s="1"/>
  <c r="DZ153" i="3"/>
  <c r="EH153" i="3" s="1"/>
  <c r="DZ141" i="3"/>
  <c r="DZ133" i="3"/>
  <c r="EH133" i="3" s="1"/>
  <c r="DZ128" i="3"/>
  <c r="EH128" i="3" s="1"/>
  <c r="DZ124" i="3"/>
  <c r="EH124" i="3" s="1"/>
  <c r="DZ82" i="3"/>
  <c r="EH82" i="3" s="1"/>
  <c r="DZ78" i="3"/>
  <c r="EH78" i="3" s="1"/>
  <c r="DZ75" i="3"/>
  <c r="EH75" i="3" s="1"/>
  <c r="DZ71" i="3"/>
  <c r="EH71" i="3" s="1"/>
  <c r="DZ68" i="3"/>
  <c r="EH68" i="3" s="1"/>
  <c r="DZ54" i="3"/>
  <c r="EH54" i="3" s="1"/>
  <c r="DZ47" i="3"/>
  <c r="DZ43" i="3"/>
  <c r="DZ35" i="3"/>
  <c r="DZ31" i="3"/>
  <c r="DZ27" i="3"/>
  <c r="EH27" i="3" s="1"/>
  <c r="DZ23" i="3"/>
  <c r="EH23" i="3" s="1"/>
  <c r="DZ19" i="3"/>
  <c r="EH19" i="3" s="1"/>
  <c r="DZ10" i="3"/>
  <c r="EH10" i="3" s="1"/>
  <c r="DO237" i="3"/>
  <c r="DN237" i="3"/>
  <c r="DO227" i="3"/>
  <c r="DN227" i="3"/>
  <c r="DO223" i="3"/>
  <c r="DW223" i="3" s="1"/>
  <c r="DN223" i="3"/>
  <c r="DV223" i="3" s="1"/>
  <c r="DO210" i="3"/>
  <c r="DW210" i="3" s="1"/>
  <c r="DN210" i="3"/>
  <c r="DV210" i="3" s="1"/>
  <c r="DO205" i="3"/>
  <c r="DW205" i="3" s="1"/>
  <c r="DN205" i="3"/>
  <c r="DV205" i="3" s="1"/>
  <c r="DO201" i="3"/>
  <c r="DW201" i="3" s="1"/>
  <c r="DN201" i="3"/>
  <c r="DV201" i="3" s="1"/>
  <c r="DO198" i="3"/>
  <c r="DW198" i="3" s="1"/>
  <c r="DN198" i="3"/>
  <c r="DV198" i="3" s="1"/>
  <c r="DO187" i="3"/>
  <c r="DW187" i="3" s="1"/>
  <c r="DN187" i="3"/>
  <c r="DV187" i="3" s="1"/>
  <c r="DO183" i="3"/>
  <c r="DW183" i="3" s="1"/>
  <c r="DN183" i="3"/>
  <c r="DV183" i="3" s="1"/>
  <c r="DO180" i="3"/>
  <c r="DW180" i="3" s="1"/>
  <c r="DN180" i="3"/>
  <c r="DV180" i="3" s="1"/>
  <c r="DO176" i="3"/>
  <c r="DW176" i="3" s="1"/>
  <c r="DN176" i="3"/>
  <c r="DV176" i="3" s="1"/>
  <c r="DO173" i="3"/>
  <c r="DW173" i="3" s="1"/>
  <c r="DN173" i="3"/>
  <c r="DV173" i="3" s="1"/>
  <c r="DO170" i="3"/>
  <c r="DW170" i="3" s="1"/>
  <c r="DN170" i="3"/>
  <c r="DV170" i="3" s="1"/>
  <c r="DO167" i="3"/>
  <c r="DW167" i="3" s="1"/>
  <c r="DN167" i="3"/>
  <c r="DV167" i="3" s="1"/>
  <c r="DO164" i="3"/>
  <c r="DW164" i="3" s="1"/>
  <c r="DN164" i="3"/>
  <c r="DV164" i="3" s="1"/>
  <c r="DO160" i="3"/>
  <c r="DW160" i="3" s="1"/>
  <c r="DN160" i="3"/>
  <c r="DV160" i="3" s="1"/>
  <c r="DO156" i="3"/>
  <c r="DW156" i="3" s="1"/>
  <c r="DN156" i="3"/>
  <c r="DV156" i="3" s="1"/>
  <c r="DO153" i="3"/>
  <c r="DW153" i="3" s="1"/>
  <c r="DN153" i="3"/>
  <c r="DV153" i="3" s="1"/>
  <c r="DO141" i="3"/>
  <c r="DN141" i="3"/>
  <c r="DO133" i="3"/>
  <c r="DW133" i="3" s="1"/>
  <c r="DN133" i="3"/>
  <c r="DV133" i="3" s="1"/>
  <c r="DO128" i="3"/>
  <c r="DW128" i="3" s="1"/>
  <c r="DN128" i="3"/>
  <c r="DV128" i="3" s="1"/>
  <c r="DO124" i="3"/>
  <c r="DW124" i="3" s="1"/>
  <c r="DN124" i="3"/>
  <c r="DV124" i="3" s="1"/>
  <c r="DO82" i="3"/>
  <c r="DW82" i="3" s="1"/>
  <c r="DN82" i="3"/>
  <c r="DV82" i="3" s="1"/>
  <c r="DO78" i="3"/>
  <c r="DW78" i="3" s="1"/>
  <c r="DN78" i="3"/>
  <c r="DV78" i="3" s="1"/>
  <c r="DO75" i="3"/>
  <c r="DW75" i="3" s="1"/>
  <c r="DN75" i="3"/>
  <c r="DV75" i="3" s="1"/>
  <c r="DO71" i="3"/>
  <c r="DW71" i="3" s="1"/>
  <c r="DN71" i="3"/>
  <c r="DV71" i="3" s="1"/>
  <c r="DO68" i="3"/>
  <c r="DW68" i="3" s="1"/>
  <c r="DN68" i="3"/>
  <c r="DV68" i="3" s="1"/>
  <c r="DO54" i="3"/>
  <c r="DW54" i="3" s="1"/>
  <c r="DN54" i="3"/>
  <c r="DV54" i="3" s="1"/>
  <c r="DO47" i="3"/>
  <c r="DN47" i="3"/>
  <c r="DO43" i="3"/>
  <c r="DN43" i="3"/>
  <c r="DO35" i="3"/>
  <c r="DN35" i="3"/>
  <c r="DO31" i="3"/>
  <c r="DN31" i="3"/>
  <c r="DO27" i="3"/>
  <c r="DW27" i="3" s="1"/>
  <c r="DN27" i="3"/>
  <c r="DV27" i="3" s="1"/>
  <c r="DO23" i="3"/>
  <c r="DW23" i="3" s="1"/>
  <c r="DN23" i="3"/>
  <c r="DV23" i="3" s="1"/>
  <c r="DO19" i="3"/>
  <c r="DW19" i="3" s="1"/>
  <c r="DN19" i="3"/>
  <c r="DV19" i="3" s="1"/>
  <c r="DO10" i="3"/>
  <c r="DW10" i="3" s="1"/>
  <c r="DN10" i="3"/>
  <c r="DV10" i="3" s="1"/>
  <c r="DC237" i="3"/>
  <c r="DB237" i="3"/>
  <c r="DB227" i="3"/>
  <c r="DC223" i="3"/>
  <c r="DK223" i="3" s="1"/>
  <c r="DB223" i="3"/>
  <c r="DJ223" i="3" s="1"/>
  <c r="DC210" i="3"/>
  <c r="DK210" i="3" s="1"/>
  <c r="DB210" i="3"/>
  <c r="DJ210" i="3" s="1"/>
  <c r="DC205" i="3"/>
  <c r="DK205" i="3" s="1"/>
  <c r="DB205" i="3"/>
  <c r="DJ205" i="3" s="1"/>
  <c r="DC201" i="3"/>
  <c r="DK201" i="3" s="1"/>
  <c r="DB201" i="3"/>
  <c r="DJ201" i="3" s="1"/>
  <c r="DC198" i="3"/>
  <c r="DK198" i="3" s="1"/>
  <c r="DB198" i="3"/>
  <c r="DJ198" i="3" s="1"/>
  <c r="DC187" i="3"/>
  <c r="DK187" i="3" s="1"/>
  <c r="DB187" i="3"/>
  <c r="DJ187" i="3" s="1"/>
  <c r="DC183" i="3"/>
  <c r="DK183" i="3" s="1"/>
  <c r="DB183" i="3"/>
  <c r="DJ183" i="3" s="1"/>
  <c r="DC180" i="3"/>
  <c r="DK180" i="3" s="1"/>
  <c r="DB180" i="3"/>
  <c r="DJ180" i="3" s="1"/>
  <c r="DC176" i="3"/>
  <c r="DK176" i="3" s="1"/>
  <c r="DB176" i="3"/>
  <c r="DJ176" i="3" s="1"/>
  <c r="DC173" i="3"/>
  <c r="DK173" i="3" s="1"/>
  <c r="DB173" i="3"/>
  <c r="DJ173" i="3" s="1"/>
  <c r="DC170" i="3"/>
  <c r="DK170" i="3" s="1"/>
  <c r="DB170" i="3"/>
  <c r="DJ170" i="3" s="1"/>
  <c r="DC167" i="3"/>
  <c r="DK167" i="3" s="1"/>
  <c r="DB167" i="3"/>
  <c r="DJ167" i="3" s="1"/>
  <c r="DC164" i="3"/>
  <c r="DK164" i="3" s="1"/>
  <c r="DB164" i="3"/>
  <c r="DJ164" i="3" s="1"/>
  <c r="DC160" i="3"/>
  <c r="DK160" i="3" s="1"/>
  <c r="DB160" i="3"/>
  <c r="DJ160" i="3" s="1"/>
  <c r="DC156" i="3"/>
  <c r="DK156" i="3" s="1"/>
  <c r="DB156" i="3"/>
  <c r="DJ156" i="3" s="1"/>
  <c r="DC153" i="3"/>
  <c r="DK153" i="3" s="1"/>
  <c r="DB153" i="3"/>
  <c r="DJ153" i="3" s="1"/>
  <c r="DC141" i="3"/>
  <c r="DB141" i="3"/>
  <c r="DB133" i="3"/>
  <c r="DJ133" i="3" s="1"/>
  <c r="DB128" i="3"/>
  <c r="DJ128" i="3" s="1"/>
  <c r="DC124" i="3"/>
  <c r="DK124" i="3" s="1"/>
  <c r="DB124" i="3"/>
  <c r="DJ124" i="3" s="1"/>
  <c r="DC82" i="3"/>
  <c r="DK82" i="3" s="1"/>
  <c r="DB82" i="3"/>
  <c r="DJ82" i="3" s="1"/>
  <c r="DC78" i="3"/>
  <c r="DK78" i="3" s="1"/>
  <c r="DB78" i="3"/>
  <c r="DJ78" i="3" s="1"/>
  <c r="DC75" i="3"/>
  <c r="DK75" i="3" s="1"/>
  <c r="DB75" i="3"/>
  <c r="DJ75" i="3" s="1"/>
  <c r="DC71" i="3"/>
  <c r="DK71" i="3" s="1"/>
  <c r="DB71" i="3"/>
  <c r="DJ71" i="3" s="1"/>
  <c r="DC68" i="3"/>
  <c r="DK68" i="3" s="1"/>
  <c r="DB68" i="3"/>
  <c r="DJ68" i="3" s="1"/>
  <c r="DC54" i="3"/>
  <c r="DK54" i="3" s="1"/>
  <c r="DB54" i="3"/>
  <c r="DJ54" i="3" s="1"/>
  <c r="DC47" i="3"/>
  <c r="DB47" i="3"/>
  <c r="DC43" i="3"/>
  <c r="DB43" i="3"/>
  <c r="DC35" i="3"/>
  <c r="DB35" i="3"/>
  <c r="DC31" i="3"/>
  <c r="DB31" i="3"/>
  <c r="DC27" i="3"/>
  <c r="DK27" i="3" s="1"/>
  <c r="DB27" i="3"/>
  <c r="DJ27" i="3" s="1"/>
  <c r="DC23" i="3"/>
  <c r="DK23" i="3" s="1"/>
  <c r="DB23" i="3"/>
  <c r="DJ23" i="3" s="1"/>
  <c r="DC19" i="3"/>
  <c r="DK19" i="3" s="1"/>
  <c r="DB19" i="3"/>
  <c r="DJ19" i="3" s="1"/>
  <c r="DC10" i="3"/>
  <c r="DK10" i="3" s="1"/>
  <c r="DB10" i="3"/>
  <c r="DJ10" i="3" s="1"/>
  <c r="CQ237" i="3"/>
  <c r="CP237" i="3"/>
  <c r="CQ227" i="3"/>
  <c r="CP227" i="3"/>
  <c r="CQ223" i="3"/>
  <c r="CY223" i="3" s="1"/>
  <c r="CP223" i="3"/>
  <c r="CX223" i="3" s="1"/>
  <c r="CQ210" i="3"/>
  <c r="CY210" i="3" s="1"/>
  <c r="CP210" i="3"/>
  <c r="CX210" i="3" s="1"/>
  <c r="CQ205" i="3"/>
  <c r="CY205" i="3" s="1"/>
  <c r="CP205" i="3"/>
  <c r="CX205" i="3" s="1"/>
  <c r="CQ201" i="3"/>
  <c r="CY201" i="3" s="1"/>
  <c r="CP201" i="3"/>
  <c r="CX201" i="3" s="1"/>
  <c r="CQ198" i="3"/>
  <c r="CY198" i="3" s="1"/>
  <c r="CP198" i="3"/>
  <c r="CX198" i="3" s="1"/>
  <c r="CQ187" i="3"/>
  <c r="CY187" i="3" s="1"/>
  <c r="CP187" i="3"/>
  <c r="CX187" i="3" s="1"/>
  <c r="CQ183" i="3"/>
  <c r="CY183" i="3" s="1"/>
  <c r="CP183" i="3"/>
  <c r="CX183" i="3" s="1"/>
  <c r="CQ180" i="3"/>
  <c r="CY180" i="3" s="1"/>
  <c r="CP180" i="3"/>
  <c r="CX180" i="3" s="1"/>
  <c r="CQ176" i="3"/>
  <c r="CY176" i="3" s="1"/>
  <c r="CP176" i="3"/>
  <c r="CX176" i="3" s="1"/>
  <c r="CQ173" i="3"/>
  <c r="CY173" i="3" s="1"/>
  <c r="CP173" i="3"/>
  <c r="CX173" i="3" s="1"/>
  <c r="CQ170" i="3"/>
  <c r="CY170" i="3" s="1"/>
  <c r="CP170" i="3"/>
  <c r="CX170" i="3" s="1"/>
  <c r="CQ167" i="3"/>
  <c r="CY167" i="3" s="1"/>
  <c r="CP167" i="3"/>
  <c r="CX167" i="3" s="1"/>
  <c r="CQ164" i="3"/>
  <c r="CY164" i="3" s="1"/>
  <c r="CP164" i="3"/>
  <c r="CX164" i="3" s="1"/>
  <c r="CQ160" i="3"/>
  <c r="CY160" i="3" s="1"/>
  <c r="CP160" i="3"/>
  <c r="CX160" i="3" s="1"/>
  <c r="CQ156" i="3"/>
  <c r="CY156" i="3" s="1"/>
  <c r="CP156" i="3"/>
  <c r="CX156" i="3" s="1"/>
  <c r="CQ153" i="3"/>
  <c r="CY153" i="3" s="1"/>
  <c r="CP153" i="3"/>
  <c r="CX153" i="3" s="1"/>
  <c r="CQ141" i="3"/>
  <c r="CP141" i="3"/>
  <c r="CQ133" i="3"/>
  <c r="CY133" i="3" s="1"/>
  <c r="CP133" i="3"/>
  <c r="CX133" i="3" s="1"/>
  <c r="CQ128" i="3"/>
  <c r="CY128" i="3" s="1"/>
  <c r="CP128" i="3"/>
  <c r="CX128" i="3" s="1"/>
  <c r="CQ124" i="3"/>
  <c r="CY124" i="3" s="1"/>
  <c r="CP124" i="3"/>
  <c r="CX124" i="3" s="1"/>
  <c r="CQ82" i="3"/>
  <c r="CY82" i="3" s="1"/>
  <c r="CP82" i="3"/>
  <c r="CX82" i="3" s="1"/>
  <c r="CQ78" i="3"/>
  <c r="CY78" i="3" s="1"/>
  <c r="CP78" i="3"/>
  <c r="CX78" i="3" s="1"/>
  <c r="CQ75" i="3"/>
  <c r="CY75" i="3" s="1"/>
  <c r="CP75" i="3"/>
  <c r="CX75" i="3" s="1"/>
  <c r="CQ71" i="3"/>
  <c r="CY71" i="3" s="1"/>
  <c r="CP71" i="3"/>
  <c r="CX71" i="3" s="1"/>
  <c r="CQ68" i="3"/>
  <c r="CY68" i="3" s="1"/>
  <c r="CP68" i="3"/>
  <c r="CX68" i="3" s="1"/>
  <c r="CQ54" i="3"/>
  <c r="CY54" i="3" s="1"/>
  <c r="CP54" i="3"/>
  <c r="CX54" i="3" s="1"/>
  <c r="CQ47" i="3"/>
  <c r="CP47" i="3"/>
  <c r="CQ43" i="3"/>
  <c r="CP43" i="3"/>
  <c r="CQ35" i="3"/>
  <c r="CP35" i="3"/>
  <c r="CQ31" i="3"/>
  <c r="CP31" i="3"/>
  <c r="CQ27" i="3"/>
  <c r="CY27" i="3" s="1"/>
  <c r="CP27" i="3"/>
  <c r="CX27" i="3" s="1"/>
  <c r="CQ23" i="3"/>
  <c r="CY23" i="3" s="1"/>
  <c r="CP23" i="3"/>
  <c r="CX23" i="3" s="1"/>
  <c r="CQ19" i="3"/>
  <c r="CY19" i="3" s="1"/>
  <c r="CP19" i="3"/>
  <c r="CX19" i="3" s="1"/>
  <c r="CQ10" i="3"/>
  <c r="CY10" i="3" s="1"/>
  <c r="CP10" i="3"/>
  <c r="CX10" i="3" s="1"/>
  <c r="CE237" i="3"/>
  <c r="CD237" i="3"/>
  <c r="CE227" i="3"/>
  <c r="CD227" i="3"/>
  <c r="CE223" i="3"/>
  <c r="CM223" i="3" s="1"/>
  <c r="CD223" i="3"/>
  <c r="CL223" i="3" s="1"/>
  <c r="CE210" i="3"/>
  <c r="CM210" i="3" s="1"/>
  <c r="CD210" i="3"/>
  <c r="CL210" i="3" s="1"/>
  <c r="CE205" i="3"/>
  <c r="CM205" i="3" s="1"/>
  <c r="CD205" i="3"/>
  <c r="CL205" i="3" s="1"/>
  <c r="CE201" i="3"/>
  <c r="CM201" i="3" s="1"/>
  <c r="CD201" i="3"/>
  <c r="CL201" i="3" s="1"/>
  <c r="CE198" i="3"/>
  <c r="CM198" i="3" s="1"/>
  <c r="CD198" i="3"/>
  <c r="CL198" i="3" s="1"/>
  <c r="CE187" i="3"/>
  <c r="CM187" i="3" s="1"/>
  <c r="CD187" i="3"/>
  <c r="CL187" i="3" s="1"/>
  <c r="CE183" i="3"/>
  <c r="CM183" i="3" s="1"/>
  <c r="CD183" i="3"/>
  <c r="CL183" i="3" s="1"/>
  <c r="CE180" i="3"/>
  <c r="CM180" i="3" s="1"/>
  <c r="CD180" i="3"/>
  <c r="CL180" i="3" s="1"/>
  <c r="CE176" i="3"/>
  <c r="CM176" i="3" s="1"/>
  <c r="CD176" i="3"/>
  <c r="CL176" i="3" s="1"/>
  <c r="CE173" i="3"/>
  <c r="CM173" i="3" s="1"/>
  <c r="CD173" i="3"/>
  <c r="CL173" i="3" s="1"/>
  <c r="CE170" i="3"/>
  <c r="CM170" i="3" s="1"/>
  <c r="CD170" i="3"/>
  <c r="CL170" i="3" s="1"/>
  <c r="CE167" i="3"/>
  <c r="CM167" i="3" s="1"/>
  <c r="CD167" i="3"/>
  <c r="CL167" i="3" s="1"/>
  <c r="CE164" i="3"/>
  <c r="CM164" i="3" s="1"/>
  <c r="CD164" i="3"/>
  <c r="CL164" i="3" s="1"/>
  <c r="CE160" i="3"/>
  <c r="CM160" i="3" s="1"/>
  <c r="CD160" i="3"/>
  <c r="CL160" i="3" s="1"/>
  <c r="CE156" i="3"/>
  <c r="CM156" i="3" s="1"/>
  <c r="CD156" i="3"/>
  <c r="CL156" i="3" s="1"/>
  <c r="CE153" i="3"/>
  <c r="CM153" i="3" s="1"/>
  <c r="CD153" i="3"/>
  <c r="CL153" i="3" s="1"/>
  <c r="CE141" i="3"/>
  <c r="CD141" i="3"/>
  <c r="CE133" i="3"/>
  <c r="CM133" i="3" s="1"/>
  <c r="CD133" i="3"/>
  <c r="CL133" i="3" s="1"/>
  <c r="CE128" i="3"/>
  <c r="CM128" i="3" s="1"/>
  <c r="CD128" i="3"/>
  <c r="CL128" i="3" s="1"/>
  <c r="CE124" i="3"/>
  <c r="CM124" i="3" s="1"/>
  <c r="CD124" i="3"/>
  <c r="CL124" i="3" s="1"/>
  <c r="CE82" i="3"/>
  <c r="CM82" i="3" s="1"/>
  <c r="CD82" i="3"/>
  <c r="CL82" i="3" s="1"/>
  <c r="CE78" i="3"/>
  <c r="CM78" i="3" s="1"/>
  <c r="CD78" i="3"/>
  <c r="CL78" i="3" s="1"/>
  <c r="CE75" i="3"/>
  <c r="CM75" i="3" s="1"/>
  <c r="CD75" i="3"/>
  <c r="CL75" i="3" s="1"/>
  <c r="CE71" i="3"/>
  <c r="CM71" i="3" s="1"/>
  <c r="CD71" i="3"/>
  <c r="CL71" i="3" s="1"/>
  <c r="CE68" i="3"/>
  <c r="CM68" i="3" s="1"/>
  <c r="CD68" i="3"/>
  <c r="CL68" i="3" s="1"/>
  <c r="CE54" i="3"/>
  <c r="CM54" i="3" s="1"/>
  <c r="CD54" i="3"/>
  <c r="CL54" i="3" s="1"/>
  <c r="CE47" i="3"/>
  <c r="CD47" i="3"/>
  <c r="CE43" i="3"/>
  <c r="CD43" i="3"/>
  <c r="CE35" i="3"/>
  <c r="CD35" i="3"/>
  <c r="CE31" i="3"/>
  <c r="CD31" i="3"/>
  <c r="CE27" i="3"/>
  <c r="CM27" i="3" s="1"/>
  <c r="CD27" i="3"/>
  <c r="CL27" i="3" s="1"/>
  <c r="CE23" i="3"/>
  <c r="CM23" i="3" s="1"/>
  <c r="CD23" i="3"/>
  <c r="CL23" i="3" s="1"/>
  <c r="CE19" i="3"/>
  <c r="CM19" i="3" s="1"/>
  <c r="CD19" i="3"/>
  <c r="CL19" i="3" s="1"/>
  <c r="CE10" i="3"/>
  <c r="CM10" i="3" s="1"/>
  <c r="CD10" i="3"/>
  <c r="CL10" i="3" s="1"/>
  <c r="BS237" i="3"/>
  <c r="BR237" i="3"/>
  <c r="BS227" i="3"/>
  <c r="BR227" i="3"/>
  <c r="BS223" i="3"/>
  <c r="CA223" i="3" s="1"/>
  <c r="BR223" i="3"/>
  <c r="BZ223" i="3" s="1"/>
  <c r="BS210" i="3"/>
  <c r="CA210" i="3" s="1"/>
  <c r="BR210" i="3"/>
  <c r="BZ210" i="3" s="1"/>
  <c r="BS205" i="3"/>
  <c r="CA205" i="3" s="1"/>
  <c r="BR205" i="3"/>
  <c r="BZ205" i="3" s="1"/>
  <c r="BS201" i="3"/>
  <c r="CA201" i="3" s="1"/>
  <c r="BR201" i="3"/>
  <c r="BZ201" i="3" s="1"/>
  <c r="BS198" i="3"/>
  <c r="CA198" i="3" s="1"/>
  <c r="BR198" i="3"/>
  <c r="BZ198" i="3" s="1"/>
  <c r="BR187" i="3"/>
  <c r="BZ187" i="3" s="1"/>
  <c r="BR183" i="3"/>
  <c r="BZ183" i="3" s="1"/>
  <c r="BR180" i="3"/>
  <c r="BZ180" i="3" s="1"/>
  <c r="BR176" i="3"/>
  <c r="BR173" i="3"/>
  <c r="BR170" i="3"/>
  <c r="BZ170" i="3" s="1"/>
  <c r="BR167" i="3"/>
  <c r="BZ167" i="3" s="1"/>
  <c r="BR164" i="3"/>
  <c r="BZ164" i="3" s="1"/>
  <c r="BS160" i="3"/>
  <c r="CA160" i="3" s="1"/>
  <c r="BR160" i="3"/>
  <c r="BZ160" i="3" s="1"/>
  <c r="BS156" i="3"/>
  <c r="CA156" i="3" s="1"/>
  <c r="BR156" i="3"/>
  <c r="BZ156" i="3" s="1"/>
  <c r="BS153" i="3"/>
  <c r="CA153" i="3" s="1"/>
  <c r="BR153" i="3"/>
  <c r="BZ153" i="3" s="1"/>
  <c r="BS141" i="3"/>
  <c r="BR141" i="3"/>
  <c r="BS133" i="3"/>
  <c r="CA133" i="3" s="1"/>
  <c r="BR133" i="3"/>
  <c r="BZ133" i="3" s="1"/>
  <c r="BS128" i="3"/>
  <c r="CA128" i="3" s="1"/>
  <c r="BR128" i="3"/>
  <c r="BZ128" i="3" s="1"/>
  <c r="BS124" i="3"/>
  <c r="CA124" i="3" s="1"/>
  <c r="BR124" i="3"/>
  <c r="BZ124" i="3" s="1"/>
  <c r="BS82" i="3"/>
  <c r="CA82" i="3" s="1"/>
  <c r="BR82" i="3"/>
  <c r="BZ82" i="3" s="1"/>
  <c r="BS78" i="3"/>
  <c r="CA78" i="3" s="1"/>
  <c r="BR78" i="3"/>
  <c r="BZ78" i="3" s="1"/>
  <c r="BS75" i="3"/>
  <c r="CA75" i="3" s="1"/>
  <c r="BR75" i="3"/>
  <c r="BZ75" i="3" s="1"/>
  <c r="BS71" i="3"/>
  <c r="CA71" i="3" s="1"/>
  <c r="BR71" i="3"/>
  <c r="BZ71" i="3" s="1"/>
  <c r="BS68" i="3"/>
  <c r="CA68" i="3" s="1"/>
  <c r="BR68" i="3"/>
  <c r="BZ68" i="3" s="1"/>
  <c r="BS54" i="3"/>
  <c r="CA54" i="3" s="1"/>
  <c r="BR54" i="3"/>
  <c r="BZ54" i="3" s="1"/>
  <c r="BS47" i="3"/>
  <c r="BR47" i="3"/>
  <c r="BS43" i="3"/>
  <c r="BR43" i="3"/>
  <c r="BS35" i="3"/>
  <c r="BR35" i="3"/>
  <c r="BS31" i="3"/>
  <c r="BR31" i="3"/>
  <c r="BS27" i="3"/>
  <c r="CA27" i="3" s="1"/>
  <c r="BR27" i="3"/>
  <c r="BZ27" i="3" s="1"/>
  <c r="BS23" i="3"/>
  <c r="CA23" i="3" s="1"/>
  <c r="BR23" i="3"/>
  <c r="BZ23" i="3" s="1"/>
  <c r="BS19" i="3"/>
  <c r="CA19" i="3" s="1"/>
  <c r="BR19" i="3"/>
  <c r="BZ19" i="3" s="1"/>
  <c r="BS10" i="3"/>
  <c r="CA10" i="3" s="1"/>
  <c r="BR10" i="3"/>
  <c r="BZ10" i="3" s="1"/>
  <c r="BF237" i="3"/>
  <c r="BF227" i="3"/>
  <c r="BF223" i="3"/>
  <c r="BN223" i="3" s="1"/>
  <c r="BF210" i="3"/>
  <c r="BN210" i="3" s="1"/>
  <c r="BF205" i="3"/>
  <c r="BN205" i="3" s="1"/>
  <c r="BF201" i="3"/>
  <c r="BN201" i="3" s="1"/>
  <c r="BF198" i="3"/>
  <c r="BN198" i="3" s="1"/>
  <c r="BF187" i="3"/>
  <c r="BN187" i="3" s="1"/>
  <c r="BF180" i="3"/>
  <c r="BF176" i="3"/>
  <c r="BN176" i="3" s="1"/>
  <c r="BF173" i="3"/>
  <c r="BN173" i="3" s="1"/>
  <c r="BF170" i="3"/>
  <c r="BN170" i="3" s="1"/>
  <c r="BF167" i="3"/>
  <c r="BN167" i="3" s="1"/>
  <c r="BF164" i="3"/>
  <c r="BN164" i="3" s="1"/>
  <c r="BF160" i="3"/>
  <c r="BN160" i="3" s="1"/>
  <c r="BF156" i="3"/>
  <c r="BN156" i="3" s="1"/>
  <c r="BF153" i="3"/>
  <c r="BN153" i="3" s="1"/>
  <c r="BF141" i="3"/>
  <c r="BF133" i="3"/>
  <c r="BN133" i="3" s="1"/>
  <c r="BF128" i="3"/>
  <c r="BN128" i="3" s="1"/>
  <c r="BF124" i="3"/>
  <c r="BN124" i="3" s="1"/>
  <c r="BF82" i="3"/>
  <c r="BN82" i="3" s="1"/>
  <c r="BF78" i="3"/>
  <c r="BN78" i="3" s="1"/>
  <c r="BF75" i="3"/>
  <c r="BN75" i="3" s="1"/>
  <c r="BF71" i="3"/>
  <c r="BN71" i="3" s="1"/>
  <c r="BF68" i="3"/>
  <c r="BN68" i="3" s="1"/>
  <c r="BF54" i="3"/>
  <c r="BN54" i="3" s="1"/>
  <c r="BF47" i="3"/>
  <c r="BF43" i="3"/>
  <c r="BF35" i="3"/>
  <c r="BF31" i="3"/>
  <c r="BF27" i="3"/>
  <c r="BN27" i="3" s="1"/>
  <c r="BF23" i="3"/>
  <c r="BN23" i="3" s="1"/>
  <c r="BF19" i="3"/>
  <c r="BN19" i="3" s="1"/>
  <c r="BF10" i="3"/>
  <c r="BN10" i="3" s="1"/>
  <c r="AU237" i="3"/>
  <c r="AT237" i="3"/>
  <c r="AU227" i="3"/>
  <c r="AT227" i="3"/>
  <c r="AU223" i="3"/>
  <c r="BC223" i="3" s="1"/>
  <c r="AT223" i="3"/>
  <c r="BB223" i="3" s="1"/>
  <c r="AU210" i="3"/>
  <c r="BC210" i="3" s="1"/>
  <c r="AT210" i="3"/>
  <c r="BB210" i="3" s="1"/>
  <c r="AU205" i="3"/>
  <c r="BC205" i="3" s="1"/>
  <c r="AT205" i="3"/>
  <c r="BB205" i="3" s="1"/>
  <c r="AU201" i="3"/>
  <c r="BC201" i="3" s="1"/>
  <c r="AT201" i="3"/>
  <c r="BB201" i="3" s="1"/>
  <c r="AU198" i="3"/>
  <c r="BC198" i="3" s="1"/>
  <c r="AT198" i="3"/>
  <c r="BB198" i="3" s="1"/>
  <c r="AU187" i="3"/>
  <c r="BC187" i="3" s="1"/>
  <c r="AT187" i="3"/>
  <c r="BB187" i="3" s="1"/>
  <c r="AU183" i="3"/>
  <c r="BC183" i="3" s="1"/>
  <c r="AT183" i="3"/>
  <c r="BB183" i="3" s="1"/>
  <c r="AU180" i="3"/>
  <c r="BC180" i="3" s="1"/>
  <c r="AT180" i="3"/>
  <c r="BB180" i="3" s="1"/>
  <c r="AU176" i="3"/>
  <c r="BC176" i="3" s="1"/>
  <c r="AT176" i="3"/>
  <c r="BB176" i="3" s="1"/>
  <c r="AU173" i="3"/>
  <c r="BC173" i="3" s="1"/>
  <c r="AT173" i="3"/>
  <c r="BB173" i="3" s="1"/>
  <c r="AU170" i="3"/>
  <c r="BC170" i="3" s="1"/>
  <c r="AT170" i="3"/>
  <c r="BB170" i="3" s="1"/>
  <c r="AU167" i="3"/>
  <c r="BC167" i="3" s="1"/>
  <c r="AT167" i="3"/>
  <c r="BB167" i="3" s="1"/>
  <c r="AU164" i="3"/>
  <c r="BC164" i="3" s="1"/>
  <c r="AT164" i="3"/>
  <c r="BB164" i="3" s="1"/>
  <c r="AU160" i="3"/>
  <c r="BC160" i="3" s="1"/>
  <c r="AT160" i="3"/>
  <c r="BB160" i="3" s="1"/>
  <c r="AU156" i="3"/>
  <c r="BC156" i="3" s="1"/>
  <c r="AT156" i="3"/>
  <c r="BB156" i="3" s="1"/>
  <c r="AU153" i="3"/>
  <c r="BC153" i="3" s="1"/>
  <c r="AT153" i="3"/>
  <c r="BB153" i="3" s="1"/>
  <c r="AU141" i="3"/>
  <c r="AT141" i="3"/>
  <c r="AU133" i="3"/>
  <c r="BC133" i="3" s="1"/>
  <c r="AT133" i="3"/>
  <c r="BB133" i="3" s="1"/>
  <c r="AU128" i="3"/>
  <c r="BC128" i="3" s="1"/>
  <c r="AT128" i="3"/>
  <c r="BB128" i="3" s="1"/>
  <c r="AU124" i="3"/>
  <c r="BC124" i="3" s="1"/>
  <c r="AT124" i="3"/>
  <c r="BB124" i="3" s="1"/>
  <c r="AU82" i="3"/>
  <c r="BC82" i="3" s="1"/>
  <c r="AT82" i="3"/>
  <c r="BB82" i="3" s="1"/>
  <c r="AU78" i="3"/>
  <c r="BC78" i="3" s="1"/>
  <c r="AT78" i="3"/>
  <c r="BB78" i="3" s="1"/>
  <c r="AU75" i="3"/>
  <c r="BC75" i="3" s="1"/>
  <c r="AT75" i="3"/>
  <c r="BB75" i="3" s="1"/>
  <c r="AU71" i="3"/>
  <c r="BC71" i="3" s="1"/>
  <c r="AT71" i="3"/>
  <c r="BB71" i="3" s="1"/>
  <c r="AU68" i="3"/>
  <c r="BC68" i="3" s="1"/>
  <c r="AT68" i="3"/>
  <c r="BB68" i="3" s="1"/>
  <c r="AU54" i="3"/>
  <c r="BC54" i="3" s="1"/>
  <c r="AT54" i="3"/>
  <c r="BB54" i="3" s="1"/>
  <c r="AU47" i="3"/>
  <c r="AT47" i="3"/>
  <c r="AU43" i="3"/>
  <c r="AT43" i="3"/>
  <c r="AU35" i="3"/>
  <c r="AT35" i="3"/>
  <c r="AU31" i="3"/>
  <c r="AT31" i="3"/>
  <c r="AU27" i="3"/>
  <c r="BC27" i="3" s="1"/>
  <c r="AT27" i="3"/>
  <c r="BB27" i="3" s="1"/>
  <c r="AU23" i="3"/>
  <c r="BC23" i="3" s="1"/>
  <c r="AT23" i="3"/>
  <c r="BB23" i="3" s="1"/>
  <c r="AU19" i="3"/>
  <c r="BC19" i="3" s="1"/>
  <c r="AT19" i="3"/>
  <c r="BB19" i="3" s="1"/>
  <c r="AU10" i="3"/>
  <c r="BC10" i="3" s="1"/>
  <c r="AT10" i="3"/>
  <c r="BB10" i="3" s="1"/>
  <c r="AH237" i="3"/>
  <c r="AH227" i="3"/>
  <c r="AH223" i="3"/>
  <c r="AP223" i="3" s="1"/>
  <c r="AH210" i="3"/>
  <c r="AP210" i="3" s="1"/>
  <c r="AH205" i="3"/>
  <c r="AP205" i="3" s="1"/>
  <c r="AH201" i="3"/>
  <c r="AP201" i="3" s="1"/>
  <c r="AH198" i="3"/>
  <c r="AP198" i="3" s="1"/>
  <c r="AH187" i="3"/>
  <c r="AP187" i="3" s="1"/>
  <c r="AH183" i="3"/>
  <c r="AP183" i="3" s="1"/>
  <c r="AH180" i="3"/>
  <c r="AP180" i="3" s="1"/>
  <c r="AH176" i="3"/>
  <c r="AP176" i="3" s="1"/>
  <c r="AH173" i="3"/>
  <c r="AP173" i="3" s="1"/>
  <c r="AH170" i="3"/>
  <c r="AP170" i="3" s="1"/>
  <c r="AH167" i="3"/>
  <c r="AP167" i="3" s="1"/>
  <c r="AH164" i="3"/>
  <c r="AP164" i="3" s="1"/>
  <c r="AH160" i="3"/>
  <c r="AP160" i="3" s="1"/>
  <c r="AH156" i="3"/>
  <c r="AP156" i="3" s="1"/>
  <c r="AH153" i="3"/>
  <c r="AP153" i="3" s="1"/>
  <c r="AH141" i="3"/>
  <c r="AH133" i="3"/>
  <c r="AP133" i="3" s="1"/>
  <c r="AH128" i="3"/>
  <c r="AP128" i="3" s="1"/>
  <c r="AH124" i="3"/>
  <c r="AP124" i="3" s="1"/>
  <c r="AH82" i="3"/>
  <c r="AP82" i="3" s="1"/>
  <c r="AH78" i="3"/>
  <c r="AP78" i="3" s="1"/>
  <c r="AH75" i="3"/>
  <c r="AH71" i="3"/>
  <c r="AP71" i="3" s="1"/>
  <c r="AH68" i="3"/>
  <c r="AP68" i="3" s="1"/>
  <c r="AH54" i="3"/>
  <c r="AP54" i="3" s="1"/>
  <c r="AH47" i="3"/>
  <c r="AH43" i="3"/>
  <c r="AH35" i="3"/>
  <c r="AH31" i="3"/>
  <c r="AH27" i="3"/>
  <c r="AP27" i="3" s="1"/>
  <c r="AH23" i="3"/>
  <c r="AI19" i="3"/>
  <c r="AQ19" i="3" s="1"/>
  <c r="AH19" i="3"/>
  <c r="AP19" i="3" s="1"/>
  <c r="AI10" i="3"/>
  <c r="AQ10" i="3" s="1"/>
  <c r="AH10" i="3"/>
  <c r="AP10" i="3" s="1"/>
  <c r="V237" i="3"/>
  <c r="V227" i="3"/>
  <c r="V223" i="3"/>
  <c r="AD223" i="3" s="1"/>
  <c r="V210" i="3"/>
  <c r="AD210" i="3" s="1"/>
  <c r="V205" i="3"/>
  <c r="AD205" i="3" s="1"/>
  <c r="V201" i="3"/>
  <c r="AD201" i="3" s="1"/>
  <c r="V198" i="3"/>
  <c r="AD198" i="3" s="1"/>
  <c r="V187" i="3"/>
  <c r="AD187" i="3" s="1"/>
  <c r="V183" i="3"/>
  <c r="AD183" i="3" s="1"/>
  <c r="V180" i="3"/>
  <c r="AD180" i="3" s="1"/>
  <c r="V176" i="3"/>
  <c r="AD176" i="3" s="1"/>
  <c r="V173" i="3"/>
  <c r="AD173" i="3" s="1"/>
  <c r="V170" i="3"/>
  <c r="AD170" i="3" s="1"/>
  <c r="V167" i="3"/>
  <c r="AD167" i="3" s="1"/>
  <c r="V164" i="3"/>
  <c r="AD164" i="3" s="1"/>
  <c r="V160" i="3"/>
  <c r="AD160" i="3" s="1"/>
  <c r="V156" i="3"/>
  <c r="AD156" i="3" s="1"/>
  <c r="V153" i="3"/>
  <c r="AD153" i="3" s="1"/>
  <c r="V141" i="3"/>
  <c r="V133" i="3"/>
  <c r="AD133" i="3" s="1"/>
  <c r="V128" i="3"/>
  <c r="AD128" i="3" s="1"/>
  <c r="V124" i="3"/>
  <c r="AD124" i="3" s="1"/>
  <c r="V82" i="3"/>
  <c r="AD82" i="3" s="1"/>
  <c r="V78" i="3"/>
  <c r="AD78" i="3" s="1"/>
  <c r="V75" i="3"/>
  <c r="AD75" i="3" s="1"/>
  <c r="V71" i="3"/>
  <c r="AD71" i="3" s="1"/>
  <c r="V68" i="3"/>
  <c r="AD68" i="3" s="1"/>
  <c r="V54" i="3"/>
  <c r="AD54" i="3" s="1"/>
  <c r="V47" i="3"/>
  <c r="V43" i="3"/>
  <c r="V35" i="3"/>
  <c r="V31" i="3"/>
  <c r="V27" i="3"/>
  <c r="AD27" i="3" s="1"/>
  <c r="V23" i="3"/>
  <c r="AD23" i="3" s="1"/>
  <c r="V19" i="3"/>
  <c r="AD19" i="3" s="1"/>
  <c r="V10" i="3"/>
  <c r="AD10" i="3" s="1"/>
  <c r="R23" i="3"/>
  <c r="J27" i="3"/>
  <c r="R27" i="3" s="1"/>
  <c r="J30" i="3"/>
  <c r="R30" i="3" s="1"/>
  <c r="J35" i="3"/>
  <c r="J43" i="3"/>
  <c r="J47" i="3"/>
  <c r="J54" i="3"/>
  <c r="R54" i="3" s="1"/>
  <c r="J68" i="3"/>
  <c r="R68" i="3" s="1"/>
  <c r="J71" i="3"/>
  <c r="R71" i="3" s="1"/>
  <c r="J75" i="3"/>
  <c r="R75" i="3" s="1"/>
  <c r="J78" i="3"/>
  <c r="R78" i="3" s="1"/>
  <c r="J82" i="3"/>
  <c r="R82" i="3" s="1"/>
  <c r="J124" i="3"/>
  <c r="R124" i="3" s="1"/>
  <c r="J128" i="3"/>
  <c r="R128" i="3" s="1"/>
  <c r="J133" i="3"/>
  <c r="R133" i="3" s="1"/>
  <c r="J141" i="3"/>
  <c r="J156" i="3"/>
  <c r="R156" i="3" s="1"/>
  <c r="J160" i="3"/>
  <c r="R160" i="3" s="1"/>
  <c r="J164" i="3"/>
  <c r="R164" i="3" s="1"/>
  <c r="J167" i="3"/>
  <c r="R167" i="3" s="1"/>
  <c r="J170" i="3"/>
  <c r="R170" i="3" s="1"/>
  <c r="J173" i="3"/>
  <c r="R173" i="3" s="1"/>
  <c r="J176" i="3"/>
  <c r="R176" i="3" s="1"/>
  <c r="J180" i="3"/>
  <c r="R180" i="3" s="1"/>
  <c r="J183" i="3"/>
  <c r="R183" i="3" s="1"/>
  <c r="J187" i="3"/>
  <c r="R187" i="3" s="1"/>
  <c r="J198" i="3"/>
  <c r="R198" i="3" s="1"/>
  <c r="J201" i="3"/>
  <c r="R201" i="3" s="1"/>
  <c r="J205" i="3"/>
  <c r="R205" i="3" s="1"/>
  <c r="J210" i="3"/>
  <c r="R210" i="3" s="1"/>
  <c r="J223" i="3"/>
  <c r="R223" i="3" s="1"/>
  <c r="J227" i="3"/>
  <c r="J237" i="3"/>
  <c r="J10" i="3"/>
  <c r="AP23" i="3" l="1"/>
  <c r="AP75" i="3"/>
  <c r="I21" i="8"/>
  <c r="I22" i="8"/>
  <c r="N20" i="7"/>
  <c r="J22" i="7"/>
  <c r="BZ173" i="3"/>
  <c r="BZ176" i="3"/>
  <c r="GN186" i="3"/>
  <c r="V30" i="3"/>
  <c r="AD30" i="3" s="1"/>
  <c r="AD31" i="3"/>
  <c r="AH42" i="3"/>
  <c r="AP42" i="3" s="1"/>
  <c r="AP43" i="3"/>
  <c r="AT34" i="3"/>
  <c r="BB34" i="3" s="1"/>
  <c r="BB35" i="3"/>
  <c r="AT140" i="3"/>
  <c r="BB140" i="3" s="1"/>
  <c r="BB141" i="3"/>
  <c r="AH236" i="3"/>
  <c r="AP236" i="3" s="1"/>
  <c r="AP237" i="3"/>
  <c r="AU46" i="3"/>
  <c r="BC46" i="3" s="1"/>
  <c r="BC47" i="3"/>
  <c r="AU140" i="3"/>
  <c r="BC140" i="3" s="1"/>
  <c r="BC141" i="3"/>
  <c r="AU236" i="3"/>
  <c r="BC236" i="3" s="1"/>
  <c r="BC237" i="3"/>
  <c r="BF226" i="3"/>
  <c r="BN226" i="3" s="1"/>
  <c r="BN227" i="3"/>
  <c r="V34" i="3"/>
  <c r="AD34" i="3" s="1"/>
  <c r="AD35" i="3"/>
  <c r="V46" i="3"/>
  <c r="AD46" i="3" s="1"/>
  <c r="AD47" i="3"/>
  <c r="V140" i="3"/>
  <c r="AD140" i="3" s="1"/>
  <c r="AD141" i="3"/>
  <c r="V236" i="3"/>
  <c r="AD236" i="3" s="1"/>
  <c r="AD237" i="3"/>
  <c r="AH30" i="3"/>
  <c r="AP30" i="3" s="1"/>
  <c r="AP31" i="3"/>
  <c r="AT30" i="3"/>
  <c r="BB30" i="3" s="1"/>
  <c r="BB31" i="3"/>
  <c r="AT42" i="3"/>
  <c r="BB42" i="3" s="1"/>
  <c r="BB43" i="3"/>
  <c r="AT226" i="3"/>
  <c r="BB226" i="3" s="1"/>
  <c r="BB227" i="3"/>
  <c r="BF30" i="3"/>
  <c r="BN30" i="3" s="1"/>
  <c r="BN31" i="3"/>
  <c r="BF42" i="3"/>
  <c r="BN42" i="3" s="1"/>
  <c r="BN43" i="3"/>
  <c r="BF179" i="3"/>
  <c r="BN179" i="3" s="1"/>
  <c r="BN180" i="3"/>
  <c r="BS30" i="3"/>
  <c r="CA30" i="3" s="1"/>
  <c r="CA31" i="3"/>
  <c r="BS42" i="3"/>
  <c r="CA42" i="3" s="1"/>
  <c r="CA43" i="3"/>
  <c r="BS226" i="3"/>
  <c r="CA226" i="3" s="1"/>
  <c r="CA227" i="3"/>
  <c r="CE30" i="3"/>
  <c r="CM30" i="3" s="1"/>
  <c r="CM31" i="3"/>
  <c r="CE42" i="3"/>
  <c r="CM42" i="3" s="1"/>
  <c r="CM43" i="3"/>
  <c r="CE226" i="3"/>
  <c r="CM226" i="3" s="1"/>
  <c r="CM227" i="3"/>
  <c r="CQ30" i="3"/>
  <c r="CY30" i="3" s="1"/>
  <c r="CY31" i="3"/>
  <c r="CQ42" i="3"/>
  <c r="CY42" i="3" s="1"/>
  <c r="CY43" i="3"/>
  <c r="CQ226" i="3"/>
  <c r="CY226" i="3" s="1"/>
  <c r="CY227" i="3"/>
  <c r="DC30" i="3"/>
  <c r="DK30" i="3" s="1"/>
  <c r="DK31" i="3"/>
  <c r="DC42" i="3"/>
  <c r="DK42" i="3" s="1"/>
  <c r="DK43" i="3"/>
  <c r="DO30" i="3"/>
  <c r="DW30" i="3" s="1"/>
  <c r="DW31" i="3"/>
  <c r="DO42" i="3"/>
  <c r="DW42" i="3" s="1"/>
  <c r="DW43" i="3"/>
  <c r="DO226" i="3"/>
  <c r="DW226" i="3" s="1"/>
  <c r="DW227" i="3"/>
  <c r="EY30" i="3"/>
  <c r="FG30" i="3" s="1"/>
  <c r="FG31" i="3"/>
  <c r="EY42" i="3"/>
  <c r="FG42" i="3" s="1"/>
  <c r="FG43" i="3"/>
  <c r="EY226" i="3"/>
  <c r="FG226" i="3" s="1"/>
  <c r="FG227" i="3"/>
  <c r="FK30" i="3"/>
  <c r="FS30" i="3" s="1"/>
  <c r="FS31" i="3"/>
  <c r="FK42" i="3"/>
  <c r="FS42" i="3" s="1"/>
  <c r="FS43" i="3"/>
  <c r="FK226" i="3"/>
  <c r="FS226" i="3" s="1"/>
  <c r="FS227" i="3"/>
  <c r="FW30" i="3"/>
  <c r="GE30" i="3" s="1"/>
  <c r="GE31" i="3"/>
  <c r="FW42" i="3"/>
  <c r="GE42" i="3" s="1"/>
  <c r="GE43" i="3"/>
  <c r="FW226" i="3"/>
  <c r="GE226" i="3" s="1"/>
  <c r="GE227" i="3"/>
  <c r="AH34" i="3"/>
  <c r="AP34" i="3" s="1"/>
  <c r="AP35" i="3"/>
  <c r="AH140" i="3"/>
  <c r="AP140" i="3" s="1"/>
  <c r="AP141" i="3"/>
  <c r="AU30" i="3"/>
  <c r="BC30" i="3" s="1"/>
  <c r="BC31" i="3"/>
  <c r="AU42" i="3"/>
  <c r="BC42" i="3" s="1"/>
  <c r="BC43" i="3"/>
  <c r="AU226" i="3"/>
  <c r="BC226" i="3" s="1"/>
  <c r="BC227" i="3"/>
  <c r="BF236" i="3"/>
  <c r="BN236" i="3" s="1"/>
  <c r="BN237" i="3"/>
  <c r="BR34" i="3"/>
  <c r="BZ34" i="3" s="1"/>
  <c r="BZ35" i="3"/>
  <c r="BR46" i="3"/>
  <c r="BZ46" i="3" s="1"/>
  <c r="BZ47" i="3"/>
  <c r="BR140" i="3"/>
  <c r="BZ140" i="3" s="1"/>
  <c r="BZ141" i="3"/>
  <c r="BR236" i="3"/>
  <c r="BZ236" i="3" s="1"/>
  <c r="BZ237" i="3"/>
  <c r="CD34" i="3"/>
  <c r="CL34" i="3" s="1"/>
  <c r="CL35" i="3"/>
  <c r="CD46" i="3"/>
  <c r="CL46" i="3" s="1"/>
  <c r="CL47" i="3"/>
  <c r="CD140" i="3"/>
  <c r="CL140" i="3" s="1"/>
  <c r="CL141" i="3"/>
  <c r="CD236" i="3"/>
  <c r="CL236" i="3" s="1"/>
  <c r="CL237" i="3"/>
  <c r="CP34" i="3"/>
  <c r="CX34" i="3" s="1"/>
  <c r="CX35" i="3"/>
  <c r="CP46" i="3"/>
  <c r="CX46" i="3" s="1"/>
  <c r="CX47" i="3"/>
  <c r="CP140" i="3"/>
  <c r="CX140" i="3" s="1"/>
  <c r="CX141" i="3"/>
  <c r="CP236" i="3"/>
  <c r="CX236" i="3" s="1"/>
  <c r="CX237" i="3"/>
  <c r="DB34" i="3"/>
  <c r="DJ34" i="3" s="1"/>
  <c r="DJ35" i="3"/>
  <c r="DB46" i="3"/>
  <c r="DJ46" i="3" s="1"/>
  <c r="DJ47" i="3"/>
  <c r="DB140" i="3"/>
  <c r="DJ140" i="3" s="1"/>
  <c r="DJ141" i="3"/>
  <c r="DB236" i="3"/>
  <c r="DJ236" i="3" s="1"/>
  <c r="DJ237" i="3"/>
  <c r="DN34" i="3"/>
  <c r="DV34" i="3" s="1"/>
  <c r="DV35" i="3"/>
  <c r="DN46" i="3"/>
  <c r="DV46" i="3" s="1"/>
  <c r="DV47" i="3"/>
  <c r="DN140" i="3"/>
  <c r="DV140" i="3" s="1"/>
  <c r="DV141" i="3"/>
  <c r="DN236" i="3"/>
  <c r="DV236" i="3" s="1"/>
  <c r="DV237" i="3"/>
  <c r="DZ34" i="3"/>
  <c r="EH34" i="3" s="1"/>
  <c r="EH35" i="3"/>
  <c r="DZ46" i="3"/>
  <c r="EH46" i="3" s="1"/>
  <c r="EH47" i="3"/>
  <c r="DZ140" i="3"/>
  <c r="EH140" i="3" s="1"/>
  <c r="EH141" i="3"/>
  <c r="DZ236" i="3"/>
  <c r="EH236" i="3" s="1"/>
  <c r="EH237" i="3"/>
  <c r="EL34" i="3"/>
  <c r="ET34" i="3" s="1"/>
  <c r="ET35" i="3"/>
  <c r="EL46" i="3"/>
  <c r="ET46" i="3" s="1"/>
  <c r="ET47" i="3"/>
  <c r="EL140" i="3"/>
  <c r="ET140" i="3" s="1"/>
  <c r="ET141" i="3"/>
  <c r="EL236" i="3"/>
  <c r="ET236" i="3" s="1"/>
  <c r="ET237" i="3"/>
  <c r="EX34" i="3"/>
  <c r="FF34" i="3" s="1"/>
  <c r="FF35" i="3"/>
  <c r="EX46" i="3"/>
  <c r="FF46" i="3" s="1"/>
  <c r="FF47" i="3"/>
  <c r="EX140" i="3"/>
  <c r="FF140" i="3" s="1"/>
  <c r="FF141" i="3"/>
  <c r="EX236" i="3"/>
  <c r="FF236" i="3" s="1"/>
  <c r="FF237" i="3"/>
  <c r="FJ34" i="3"/>
  <c r="FR34" i="3" s="1"/>
  <c r="FR35" i="3"/>
  <c r="FJ46" i="3"/>
  <c r="FR46" i="3" s="1"/>
  <c r="FR47" i="3"/>
  <c r="FJ140" i="3"/>
  <c r="FR140" i="3" s="1"/>
  <c r="FR141" i="3"/>
  <c r="FJ236" i="3"/>
  <c r="FR236" i="3" s="1"/>
  <c r="FR237" i="3"/>
  <c r="FV34" i="3"/>
  <c r="GD34" i="3" s="1"/>
  <c r="GD35" i="3"/>
  <c r="FV46" i="3"/>
  <c r="GD46" i="3" s="1"/>
  <c r="GD47" i="3"/>
  <c r="FV140" i="3"/>
  <c r="GD140" i="3" s="1"/>
  <c r="GD141" i="3"/>
  <c r="FV236" i="3"/>
  <c r="GD236" i="3" s="1"/>
  <c r="GD237" i="3"/>
  <c r="BF34" i="3"/>
  <c r="BN34" i="3" s="1"/>
  <c r="BN35" i="3"/>
  <c r="BF46" i="3"/>
  <c r="BN46" i="3" s="1"/>
  <c r="BN47" i="3"/>
  <c r="BF140" i="3"/>
  <c r="BN140" i="3" s="1"/>
  <c r="BN141" i="3"/>
  <c r="BS34" i="3"/>
  <c r="CA34" i="3" s="1"/>
  <c r="CA35" i="3"/>
  <c r="BS46" i="3"/>
  <c r="CA46" i="3" s="1"/>
  <c r="CA47" i="3"/>
  <c r="BS140" i="3"/>
  <c r="CA140" i="3" s="1"/>
  <c r="CA141" i="3"/>
  <c r="BS236" i="3"/>
  <c r="CA236" i="3" s="1"/>
  <c r="CA237" i="3"/>
  <c r="CE34" i="3"/>
  <c r="CM34" i="3" s="1"/>
  <c r="CM35" i="3"/>
  <c r="CE46" i="3"/>
  <c r="CM46" i="3" s="1"/>
  <c r="CM47" i="3"/>
  <c r="CE140" i="3"/>
  <c r="CM140" i="3" s="1"/>
  <c r="CM141" i="3"/>
  <c r="CE236" i="3"/>
  <c r="CM236" i="3" s="1"/>
  <c r="CM237" i="3"/>
  <c r="CQ34" i="3"/>
  <c r="CY34" i="3" s="1"/>
  <c r="CY35" i="3"/>
  <c r="CQ46" i="3"/>
  <c r="CY46" i="3" s="1"/>
  <c r="CY47" i="3"/>
  <c r="CQ140" i="3"/>
  <c r="CY140" i="3" s="1"/>
  <c r="CY141" i="3"/>
  <c r="CQ236" i="3"/>
  <c r="CY236" i="3" s="1"/>
  <c r="CY237" i="3"/>
  <c r="DC34" i="3"/>
  <c r="DK34" i="3" s="1"/>
  <c r="DK35" i="3"/>
  <c r="DC46" i="3"/>
  <c r="DK46" i="3" s="1"/>
  <c r="DK47" i="3"/>
  <c r="DC140" i="3"/>
  <c r="DK140" i="3" s="1"/>
  <c r="DK141" i="3"/>
  <c r="DC236" i="3"/>
  <c r="DK236" i="3" s="1"/>
  <c r="DK237" i="3"/>
  <c r="DO34" i="3"/>
  <c r="DW34" i="3" s="1"/>
  <c r="DW35" i="3"/>
  <c r="DO46" i="3"/>
  <c r="DW46" i="3" s="1"/>
  <c r="DW47" i="3"/>
  <c r="DO140" i="3"/>
  <c r="DW140" i="3" s="1"/>
  <c r="DW141" i="3"/>
  <c r="DO236" i="3"/>
  <c r="DW236" i="3" s="1"/>
  <c r="DW237" i="3"/>
  <c r="EY34" i="3"/>
  <c r="FG34" i="3" s="1"/>
  <c r="FG35" i="3"/>
  <c r="EY46" i="3"/>
  <c r="FG46" i="3" s="1"/>
  <c r="FG47" i="3"/>
  <c r="EY140" i="3"/>
  <c r="FG140" i="3" s="1"/>
  <c r="FG141" i="3"/>
  <c r="EY236" i="3"/>
  <c r="FG236" i="3" s="1"/>
  <c r="FG237" i="3"/>
  <c r="FK34" i="3"/>
  <c r="FS34" i="3" s="1"/>
  <c r="FS35" i="3"/>
  <c r="FK46" i="3"/>
  <c r="FS46" i="3" s="1"/>
  <c r="FS47" i="3"/>
  <c r="FK140" i="3"/>
  <c r="FS140" i="3" s="1"/>
  <c r="FS141" i="3"/>
  <c r="FK236" i="3"/>
  <c r="FS236" i="3" s="1"/>
  <c r="FS237" i="3"/>
  <c r="FW34" i="3"/>
  <c r="GE34" i="3" s="1"/>
  <c r="GE35" i="3"/>
  <c r="FW46" i="3"/>
  <c r="GE46" i="3" s="1"/>
  <c r="GE47" i="3"/>
  <c r="FW140" i="3"/>
  <c r="GE140" i="3" s="1"/>
  <c r="GE141" i="3"/>
  <c r="FW236" i="3"/>
  <c r="GE236" i="3" s="1"/>
  <c r="GE237" i="3"/>
  <c r="V42" i="3"/>
  <c r="AD42" i="3" s="1"/>
  <c r="AD43" i="3"/>
  <c r="V226" i="3"/>
  <c r="AD226" i="3" s="1"/>
  <c r="AD227" i="3"/>
  <c r="AH226" i="3"/>
  <c r="AP226" i="3" s="1"/>
  <c r="AP227" i="3"/>
  <c r="AT46" i="3"/>
  <c r="BB46" i="3" s="1"/>
  <c r="BB47" i="3"/>
  <c r="AT236" i="3"/>
  <c r="BB236" i="3" s="1"/>
  <c r="BB237" i="3"/>
  <c r="AH46" i="3"/>
  <c r="AP46" i="3" s="1"/>
  <c r="AP47" i="3"/>
  <c r="AU34" i="3"/>
  <c r="BC34" i="3" s="1"/>
  <c r="BC35" i="3"/>
  <c r="BR30" i="3"/>
  <c r="BZ30" i="3" s="1"/>
  <c r="BZ31" i="3"/>
  <c r="BR42" i="3"/>
  <c r="BZ42" i="3" s="1"/>
  <c r="BZ43" i="3"/>
  <c r="BR226" i="3"/>
  <c r="BZ226" i="3" s="1"/>
  <c r="BZ227" i="3"/>
  <c r="CD30" i="3"/>
  <c r="CL30" i="3" s="1"/>
  <c r="CL31" i="3"/>
  <c r="CD42" i="3"/>
  <c r="CL42" i="3" s="1"/>
  <c r="CL43" i="3"/>
  <c r="CD226" i="3"/>
  <c r="CL226" i="3" s="1"/>
  <c r="CL227" i="3"/>
  <c r="CP30" i="3"/>
  <c r="CX30" i="3" s="1"/>
  <c r="CX31" i="3"/>
  <c r="CP42" i="3"/>
  <c r="CX42" i="3" s="1"/>
  <c r="CX43" i="3"/>
  <c r="CP226" i="3"/>
  <c r="CX226" i="3" s="1"/>
  <c r="CX227" i="3"/>
  <c r="DB30" i="3"/>
  <c r="DJ30" i="3" s="1"/>
  <c r="DJ31" i="3"/>
  <c r="DB42" i="3"/>
  <c r="DJ42" i="3" s="1"/>
  <c r="DJ43" i="3"/>
  <c r="DB226" i="3"/>
  <c r="DJ226" i="3" s="1"/>
  <c r="DJ227" i="3"/>
  <c r="DN30" i="3"/>
  <c r="DV30" i="3" s="1"/>
  <c r="DV31" i="3"/>
  <c r="DN42" i="3"/>
  <c r="DV42" i="3" s="1"/>
  <c r="DV43" i="3"/>
  <c r="DN226" i="3"/>
  <c r="DV226" i="3" s="1"/>
  <c r="DV227" i="3"/>
  <c r="DZ30" i="3"/>
  <c r="EH30" i="3" s="1"/>
  <c r="EH31" i="3"/>
  <c r="DZ42" i="3"/>
  <c r="EH42" i="3" s="1"/>
  <c r="EH43" i="3"/>
  <c r="DZ226" i="3"/>
  <c r="EH226" i="3" s="1"/>
  <c r="EH227" i="3"/>
  <c r="EL30" i="3"/>
  <c r="ET30" i="3" s="1"/>
  <c r="ET31" i="3"/>
  <c r="EL42" i="3"/>
  <c r="ET42" i="3" s="1"/>
  <c r="ET43" i="3"/>
  <c r="EL226" i="3"/>
  <c r="ET226" i="3" s="1"/>
  <c r="ET227" i="3"/>
  <c r="EX30" i="3"/>
  <c r="FF30" i="3" s="1"/>
  <c r="FF31" i="3"/>
  <c r="EX42" i="3"/>
  <c r="FF42" i="3" s="1"/>
  <c r="FF43" i="3"/>
  <c r="EX226" i="3"/>
  <c r="FF226" i="3" s="1"/>
  <c r="FF227" i="3"/>
  <c r="FJ30" i="3"/>
  <c r="FR30" i="3" s="1"/>
  <c r="FR31" i="3"/>
  <c r="FJ42" i="3"/>
  <c r="FR42" i="3" s="1"/>
  <c r="FR43" i="3"/>
  <c r="FJ226" i="3"/>
  <c r="FR226" i="3" s="1"/>
  <c r="FR227" i="3"/>
  <c r="FV30" i="3"/>
  <c r="GD30" i="3" s="1"/>
  <c r="GD31" i="3"/>
  <c r="FV42" i="3"/>
  <c r="GD42" i="3" s="1"/>
  <c r="GD43" i="3"/>
  <c r="FV226" i="3"/>
  <c r="GD226" i="3" s="1"/>
  <c r="GD227" i="3"/>
  <c r="J226" i="3"/>
  <c r="R226" i="3" s="1"/>
  <c r="R227" i="3"/>
  <c r="J140" i="3"/>
  <c r="R140" i="3" s="1"/>
  <c r="R141" i="3"/>
  <c r="J46" i="3"/>
  <c r="R46" i="3" s="1"/>
  <c r="R47" i="3"/>
  <c r="J34" i="3"/>
  <c r="J236" i="3"/>
  <c r="R236" i="3" s="1"/>
  <c r="R237" i="3"/>
  <c r="J42" i="3"/>
  <c r="R42" i="3" s="1"/>
  <c r="R43" i="3"/>
  <c r="AT179" i="3"/>
  <c r="BB179" i="3" s="1"/>
  <c r="AT186" i="3"/>
  <c r="BB186" i="3" s="1"/>
  <c r="AT209" i="3"/>
  <c r="BB209" i="3" s="1"/>
  <c r="BF9" i="3"/>
  <c r="BN9" i="3" s="1"/>
  <c r="BF22" i="3"/>
  <c r="BN22" i="3" s="1"/>
  <c r="BF53" i="3"/>
  <c r="BN53" i="3" s="1"/>
  <c r="BF152" i="3"/>
  <c r="BN152" i="3" s="1"/>
  <c r="BF186" i="3"/>
  <c r="BN186" i="3" s="1"/>
  <c r="BF209" i="3"/>
  <c r="BN209" i="3" s="1"/>
  <c r="BR9" i="3"/>
  <c r="BZ9" i="3" s="1"/>
  <c r="BR22" i="3"/>
  <c r="BZ22" i="3" s="1"/>
  <c r="BR53" i="3"/>
  <c r="BZ53" i="3" s="1"/>
  <c r="BR152" i="3"/>
  <c r="BZ152" i="3" s="1"/>
  <c r="BR179" i="3"/>
  <c r="BZ179" i="3" s="1"/>
  <c r="BR186" i="3"/>
  <c r="BZ186" i="3" s="1"/>
  <c r="BR209" i="3"/>
  <c r="BZ209" i="3" s="1"/>
  <c r="CD9" i="3"/>
  <c r="CL9" i="3" s="1"/>
  <c r="CD22" i="3"/>
  <c r="CL22" i="3" s="1"/>
  <c r="CD53" i="3"/>
  <c r="CL53" i="3" s="1"/>
  <c r="V9" i="3"/>
  <c r="AD9" i="3" s="1"/>
  <c r="V22" i="3"/>
  <c r="AD22" i="3" s="1"/>
  <c r="V53" i="3"/>
  <c r="AD53" i="3" s="1"/>
  <c r="V179" i="3"/>
  <c r="AD179" i="3" s="1"/>
  <c r="V186" i="3"/>
  <c r="AD186" i="3" s="1"/>
  <c r="V209" i="3"/>
  <c r="AD209" i="3" s="1"/>
  <c r="AH9" i="3"/>
  <c r="AP9" i="3" s="1"/>
  <c r="AH22" i="3"/>
  <c r="AH152" i="3"/>
  <c r="AP152" i="3" s="1"/>
  <c r="AH179" i="3"/>
  <c r="AP179" i="3" s="1"/>
  <c r="AH186" i="3"/>
  <c r="AP186" i="3" s="1"/>
  <c r="AH209" i="3"/>
  <c r="AP209" i="3" s="1"/>
  <c r="AT9" i="3"/>
  <c r="BB9" i="3" s="1"/>
  <c r="AT22" i="3"/>
  <c r="BB22" i="3" s="1"/>
  <c r="AT53" i="3"/>
  <c r="BB53" i="3" s="1"/>
  <c r="AT152" i="3"/>
  <c r="BB152" i="3" s="1"/>
  <c r="FJ152" i="3"/>
  <c r="FR152" i="3" s="1"/>
  <c r="FJ179" i="3"/>
  <c r="FR179" i="3" s="1"/>
  <c r="FJ186" i="3"/>
  <c r="FR186" i="3" s="1"/>
  <c r="FJ209" i="3"/>
  <c r="FR209" i="3" s="1"/>
  <c r="FV9" i="3"/>
  <c r="GD9" i="3" s="1"/>
  <c r="FV179" i="3"/>
  <c r="GD179" i="3" s="1"/>
  <c r="FV186" i="3"/>
  <c r="GD186" i="3" s="1"/>
  <c r="FV209" i="3"/>
  <c r="GD209" i="3" s="1"/>
  <c r="DB74" i="3"/>
  <c r="DJ74" i="3" s="1"/>
  <c r="DB81" i="3"/>
  <c r="DJ81" i="3" s="1"/>
  <c r="DN74" i="3"/>
  <c r="DV74" i="3" s="1"/>
  <c r="DZ74" i="3"/>
  <c r="EH74" i="3" s="1"/>
  <c r="FV74" i="3"/>
  <c r="GD74" i="3" s="1"/>
  <c r="FV81" i="3"/>
  <c r="GD81" i="3" s="1"/>
  <c r="DC74" i="3"/>
  <c r="DK74" i="3" s="1"/>
  <c r="DC81" i="3"/>
  <c r="DK81" i="3" s="1"/>
  <c r="DC163" i="3"/>
  <c r="DK163" i="3" s="1"/>
  <c r="DO74" i="3"/>
  <c r="DW74" i="3" s="1"/>
  <c r="DO81" i="3"/>
  <c r="DW81" i="3" s="1"/>
  <c r="DO127" i="3"/>
  <c r="DW127" i="3" s="1"/>
  <c r="DO163" i="3"/>
  <c r="DW163" i="3" s="1"/>
  <c r="EY74" i="3"/>
  <c r="FG74" i="3" s="1"/>
  <c r="EY81" i="3"/>
  <c r="FG81" i="3" s="1"/>
  <c r="EY127" i="3"/>
  <c r="FG127" i="3" s="1"/>
  <c r="EY163" i="3"/>
  <c r="FG163" i="3" s="1"/>
  <c r="FK74" i="3"/>
  <c r="FS74" i="3" s="1"/>
  <c r="FK127" i="3"/>
  <c r="FS127" i="3" s="1"/>
  <c r="FK163" i="3"/>
  <c r="FS163" i="3" s="1"/>
  <c r="FW74" i="3"/>
  <c r="GE74" i="3" s="1"/>
  <c r="FW81" i="3"/>
  <c r="GE81" i="3" s="1"/>
  <c r="FW127" i="3"/>
  <c r="GE127" i="3" s="1"/>
  <c r="FW163" i="3"/>
  <c r="GE163" i="3" s="1"/>
  <c r="FV22" i="3"/>
  <c r="GD22" i="3" s="1"/>
  <c r="FV127" i="3"/>
  <c r="GD127" i="3" s="1"/>
  <c r="J127" i="3"/>
  <c r="R127" i="3" s="1"/>
  <c r="V152" i="3"/>
  <c r="AD152" i="3" s="1"/>
  <c r="J81" i="3"/>
  <c r="R81" i="3" s="1"/>
  <c r="J74" i="3"/>
  <c r="R74" i="3" s="1"/>
  <c r="AH53" i="3"/>
  <c r="AP53" i="3" s="1"/>
  <c r="CD152" i="3"/>
  <c r="CL152" i="3" s="1"/>
  <c r="CD179" i="3"/>
  <c r="CL179" i="3" s="1"/>
  <c r="CD186" i="3"/>
  <c r="CL186" i="3" s="1"/>
  <c r="CD209" i="3"/>
  <c r="CL209" i="3" s="1"/>
  <c r="CP9" i="3"/>
  <c r="CX9" i="3" s="1"/>
  <c r="CP22" i="3"/>
  <c r="CX22" i="3" s="1"/>
  <c r="CP53" i="3"/>
  <c r="CX53" i="3" s="1"/>
  <c r="CP152" i="3"/>
  <c r="CX152" i="3" s="1"/>
  <c r="CP179" i="3"/>
  <c r="CX179" i="3" s="1"/>
  <c r="CP186" i="3"/>
  <c r="CX186" i="3" s="1"/>
  <c r="CP209" i="3"/>
  <c r="CX209" i="3" s="1"/>
  <c r="DB9" i="3"/>
  <c r="DJ9" i="3" s="1"/>
  <c r="DB22" i="3"/>
  <c r="DJ22" i="3" s="1"/>
  <c r="DB53" i="3"/>
  <c r="DJ53" i="3" s="1"/>
  <c r="DB152" i="3"/>
  <c r="DJ152" i="3" s="1"/>
  <c r="DB179" i="3"/>
  <c r="DJ179" i="3" s="1"/>
  <c r="DB186" i="3"/>
  <c r="DJ186" i="3" s="1"/>
  <c r="DB209" i="3"/>
  <c r="DJ209" i="3" s="1"/>
  <c r="DN9" i="3"/>
  <c r="DV9" i="3" s="1"/>
  <c r="DN22" i="3"/>
  <c r="DV22" i="3" s="1"/>
  <c r="DN53" i="3"/>
  <c r="DV53" i="3" s="1"/>
  <c r="DN152" i="3"/>
  <c r="DV152" i="3" s="1"/>
  <c r="DN179" i="3"/>
  <c r="DV179" i="3" s="1"/>
  <c r="DN186" i="3"/>
  <c r="DV186" i="3" s="1"/>
  <c r="DN209" i="3"/>
  <c r="DV209" i="3" s="1"/>
  <c r="DZ9" i="3"/>
  <c r="EH9" i="3" s="1"/>
  <c r="DZ22" i="3"/>
  <c r="EH22" i="3" s="1"/>
  <c r="DZ53" i="3"/>
  <c r="EH53" i="3" s="1"/>
  <c r="DZ152" i="3"/>
  <c r="EH152" i="3" s="1"/>
  <c r="DZ179" i="3"/>
  <c r="EH179" i="3" s="1"/>
  <c r="DZ186" i="3"/>
  <c r="EH186" i="3" s="1"/>
  <c r="DZ209" i="3"/>
  <c r="EH209" i="3" s="1"/>
  <c r="EL9" i="3"/>
  <c r="ET9" i="3" s="1"/>
  <c r="EL22" i="3"/>
  <c r="ET22" i="3" s="1"/>
  <c r="EL53" i="3"/>
  <c r="ET53" i="3" s="1"/>
  <c r="EL152" i="3"/>
  <c r="ET152" i="3" s="1"/>
  <c r="EL179" i="3"/>
  <c r="ET179" i="3" s="1"/>
  <c r="EL186" i="3"/>
  <c r="ET186" i="3" s="1"/>
  <c r="EL209" i="3"/>
  <c r="ET209" i="3" s="1"/>
  <c r="EX9" i="3"/>
  <c r="FF9" i="3" s="1"/>
  <c r="EX22" i="3"/>
  <c r="FF22" i="3" s="1"/>
  <c r="EX53" i="3"/>
  <c r="FF53" i="3" s="1"/>
  <c r="EX152" i="3"/>
  <c r="FF152" i="3" s="1"/>
  <c r="EX179" i="3"/>
  <c r="FF179" i="3" s="1"/>
  <c r="EX186" i="3"/>
  <c r="FF186" i="3" s="1"/>
  <c r="EX209" i="3"/>
  <c r="FF209" i="3" s="1"/>
  <c r="FJ9" i="3"/>
  <c r="FR9" i="3" s="1"/>
  <c r="FJ22" i="3"/>
  <c r="FR22" i="3" s="1"/>
  <c r="FJ53" i="3"/>
  <c r="FR53" i="3" s="1"/>
  <c r="FV152" i="3"/>
  <c r="GD152" i="3" s="1"/>
  <c r="FV163" i="3"/>
  <c r="GD163" i="3" s="1"/>
  <c r="J163" i="3"/>
  <c r="R163" i="3" s="1"/>
  <c r="FV53" i="3"/>
  <c r="GD53" i="3" s="1"/>
  <c r="DZ81" i="3"/>
  <c r="EH81" i="3" s="1"/>
  <c r="EL74" i="3"/>
  <c r="ET74" i="3" s="1"/>
  <c r="EX74" i="3"/>
  <c r="FF74" i="3" s="1"/>
  <c r="EX81" i="3"/>
  <c r="FF81" i="3" s="1"/>
  <c r="EX127" i="3"/>
  <c r="FF127" i="3" s="1"/>
  <c r="EX163" i="3"/>
  <c r="FF163" i="3" s="1"/>
  <c r="BS81" i="3"/>
  <c r="CA81" i="3" s="1"/>
  <c r="CE74" i="3"/>
  <c r="CM74" i="3" s="1"/>
  <c r="CQ163" i="3"/>
  <c r="CY163" i="3" s="1"/>
  <c r="AU74" i="3"/>
  <c r="BC74" i="3" s="1"/>
  <c r="BS127" i="3"/>
  <c r="CA127" i="3" s="1"/>
  <c r="CE127" i="3"/>
  <c r="CM127" i="3" s="1"/>
  <c r="CQ127" i="3"/>
  <c r="CY127" i="3" s="1"/>
  <c r="J9" i="3"/>
  <c r="R9" i="3" s="1"/>
  <c r="AU81" i="3"/>
  <c r="BC81" i="3" s="1"/>
  <c r="AU163" i="3"/>
  <c r="BC163" i="3" s="1"/>
  <c r="CE81" i="3"/>
  <c r="CM81" i="3" s="1"/>
  <c r="CE163" i="3"/>
  <c r="CM163" i="3" s="1"/>
  <c r="CQ74" i="3"/>
  <c r="CY74" i="3" s="1"/>
  <c r="J209" i="3"/>
  <c r="R209" i="3" s="1"/>
  <c r="J186" i="3"/>
  <c r="R186" i="3" s="1"/>
  <c r="J22" i="3"/>
  <c r="R22" i="3" s="1"/>
  <c r="AI9" i="3"/>
  <c r="AQ9" i="3" s="1"/>
  <c r="AU9" i="3"/>
  <c r="BC9" i="3" s="1"/>
  <c r="AU22" i="3"/>
  <c r="BC22" i="3" s="1"/>
  <c r="AU53" i="3"/>
  <c r="BC53" i="3" s="1"/>
  <c r="AU152" i="3"/>
  <c r="BC152" i="3" s="1"/>
  <c r="AU179" i="3"/>
  <c r="BC179" i="3" s="1"/>
  <c r="AU186" i="3"/>
  <c r="BC186" i="3" s="1"/>
  <c r="AU209" i="3"/>
  <c r="BC209" i="3" s="1"/>
  <c r="BS9" i="3"/>
  <c r="CA9" i="3" s="1"/>
  <c r="BS22" i="3"/>
  <c r="CA22" i="3" s="1"/>
  <c r="BS53" i="3"/>
  <c r="CA53" i="3" s="1"/>
  <c r="BS152" i="3"/>
  <c r="CA152" i="3" s="1"/>
  <c r="BS209" i="3"/>
  <c r="CA209" i="3" s="1"/>
  <c r="CE9" i="3"/>
  <c r="CM9" i="3" s="1"/>
  <c r="CE22" i="3"/>
  <c r="CM22" i="3" s="1"/>
  <c r="CE53" i="3"/>
  <c r="CM53" i="3" s="1"/>
  <c r="CE152" i="3"/>
  <c r="CM152" i="3" s="1"/>
  <c r="CE179" i="3"/>
  <c r="CM179" i="3" s="1"/>
  <c r="CE186" i="3"/>
  <c r="CM186" i="3" s="1"/>
  <c r="CE209" i="3"/>
  <c r="CM209" i="3" s="1"/>
  <c r="CQ9" i="3"/>
  <c r="CY9" i="3" s="1"/>
  <c r="CQ22" i="3"/>
  <c r="CY22" i="3" s="1"/>
  <c r="CQ53" i="3"/>
  <c r="CY53" i="3" s="1"/>
  <c r="CQ152" i="3"/>
  <c r="CY152" i="3" s="1"/>
  <c r="CQ179" i="3"/>
  <c r="CY179" i="3" s="1"/>
  <c r="CQ186" i="3"/>
  <c r="CY186" i="3" s="1"/>
  <c r="CQ209" i="3"/>
  <c r="CY209" i="3" s="1"/>
  <c r="DC9" i="3"/>
  <c r="DK9" i="3" s="1"/>
  <c r="DC22" i="3"/>
  <c r="DK22" i="3" s="1"/>
  <c r="DC53" i="3"/>
  <c r="DK53" i="3" s="1"/>
  <c r="DC152" i="3"/>
  <c r="DK152" i="3" s="1"/>
  <c r="DC179" i="3"/>
  <c r="DK179" i="3" s="1"/>
  <c r="DC186" i="3"/>
  <c r="DK186" i="3" s="1"/>
  <c r="DC209" i="3"/>
  <c r="DK209" i="3" s="1"/>
  <c r="DO9" i="3"/>
  <c r="DW9" i="3" s="1"/>
  <c r="DO22" i="3"/>
  <c r="DW22" i="3" s="1"/>
  <c r="DO53" i="3"/>
  <c r="DW53" i="3" s="1"/>
  <c r="DO152" i="3"/>
  <c r="DW152" i="3" s="1"/>
  <c r="DO179" i="3"/>
  <c r="DW179" i="3" s="1"/>
  <c r="DO186" i="3"/>
  <c r="DW186" i="3" s="1"/>
  <c r="DO209" i="3"/>
  <c r="DW209" i="3" s="1"/>
  <c r="EY9" i="3"/>
  <c r="FG9" i="3" s="1"/>
  <c r="EY22" i="3"/>
  <c r="FG22" i="3" s="1"/>
  <c r="EY53" i="3"/>
  <c r="FG53" i="3" s="1"/>
  <c r="EY152" i="3"/>
  <c r="FG152" i="3" s="1"/>
  <c r="EY179" i="3"/>
  <c r="FG179" i="3" s="1"/>
  <c r="EY209" i="3"/>
  <c r="FG209" i="3" s="1"/>
  <c r="FK9" i="3"/>
  <c r="FS9" i="3" s="1"/>
  <c r="FK22" i="3"/>
  <c r="FS22" i="3" s="1"/>
  <c r="FK53" i="3"/>
  <c r="FS53" i="3" s="1"/>
  <c r="FK152" i="3"/>
  <c r="FS152" i="3" s="1"/>
  <c r="FK179" i="3"/>
  <c r="FS179" i="3" s="1"/>
  <c r="FK186" i="3"/>
  <c r="FS186" i="3" s="1"/>
  <c r="FK209" i="3"/>
  <c r="FS209" i="3" s="1"/>
  <c r="FW9" i="3"/>
  <c r="GE9" i="3" s="1"/>
  <c r="FW22" i="3"/>
  <c r="GE22" i="3" s="1"/>
  <c r="FW53" i="3"/>
  <c r="GE53" i="3" s="1"/>
  <c r="FW152" i="3"/>
  <c r="GE152" i="3" s="1"/>
  <c r="FW179" i="3"/>
  <c r="GE179" i="3" s="1"/>
  <c r="FW186" i="3"/>
  <c r="GE186" i="3" s="1"/>
  <c r="FW209" i="3"/>
  <c r="GE209" i="3" s="1"/>
  <c r="AU127" i="3"/>
  <c r="BC127" i="3" s="1"/>
  <c r="BS74" i="3"/>
  <c r="CA74" i="3" s="1"/>
  <c r="CQ81" i="3"/>
  <c r="CY81" i="3" s="1"/>
  <c r="J179" i="3"/>
  <c r="R179" i="3" s="1"/>
  <c r="J152" i="3"/>
  <c r="R152" i="3" s="1"/>
  <c r="J53" i="3"/>
  <c r="R53" i="3" s="1"/>
  <c r="V74" i="3"/>
  <c r="AD74" i="3" s="1"/>
  <c r="V81" i="3"/>
  <c r="AD81" i="3" s="1"/>
  <c r="V127" i="3"/>
  <c r="AD127" i="3" s="1"/>
  <c r="V163" i="3"/>
  <c r="AD163" i="3" s="1"/>
  <c r="AH74" i="3"/>
  <c r="AH81" i="3"/>
  <c r="AP81" i="3" s="1"/>
  <c r="AH127" i="3"/>
  <c r="AP127" i="3" s="1"/>
  <c r="AH163" i="3"/>
  <c r="AP163" i="3" s="1"/>
  <c r="AT74" i="3"/>
  <c r="BB74" i="3" s="1"/>
  <c r="AT81" i="3"/>
  <c r="BB81" i="3" s="1"/>
  <c r="AT127" i="3"/>
  <c r="BB127" i="3" s="1"/>
  <c r="AT163" i="3"/>
  <c r="BB163" i="3" s="1"/>
  <c r="BF74" i="3"/>
  <c r="BN74" i="3" s="1"/>
  <c r="BF81" i="3"/>
  <c r="BN81" i="3" s="1"/>
  <c r="BF127" i="3"/>
  <c r="BN127" i="3" s="1"/>
  <c r="BF163" i="3"/>
  <c r="BN163" i="3" s="1"/>
  <c r="BR74" i="3"/>
  <c r="BZ74" i="3" s="1"/>
  <c r="BR81" i="3"/>
  <c r="BZ81" i="3" s="1"/>
  <c r="BR127" i="3"/>
  <c r="BZ127" i="3" s="1"/>
  <c r="BR163" i="3"/>
  <c r="BZ163" i="3" s="1"/>
  <c r="CD74" i="3"/>
  <c r="CL74" i="3" s="1"/>
  <c r="CD81" i="3"/>
  <c r="CL81" i="3" s="1"/>
  <c r="CD127" i="3"/>
  <c r="CL127" i="3" s="1"/>
  <c r="CD163" i="3"/>
  <c r="CL163" i="3" s="1"/>
  <c r="CP74" i="3"/>
  <c r="CX74" i="3" s="1"/>
  <c r="CP81" i="3"/>
  <c r="CX81" i="3" s="1"/>
  <c r="CP127" i="3"/>
  <c r="CX127" i="3" s="1"/>
  <c r="CP163" i="3"/>
  <c r="CX163" i="3" s="1"/>
  <c r="DB127" i="3"/>
  <c r="DJ127" i="3" s="1"/>
  <c r="DB163" i="3"/>
  <c r="DJ163" i="3" s="1"/>
  <c r="DN81" i="3"/>
  <c r="DV81" i="3" s="1"/>
  <c r="DN127" i="3"/>
  <c r="DV127" i="3" s="1"/>
  <c r="DN163" i="3"/>
  <c r="DV163" i="3" s="1"/>
  <c r="DZ127" i="3"/>
  <c r="EH127" i="3" s="1"/>
  <c r="DZ163" i="3"/>
  <c r="EH163" i="3" s="1"/>
  <c r="EL81" i="3"/>
  <c r="ET81" i="3" s="1"/>
  <c r="EL127" i="3"/>
  <c r="ET127" i="3" s="1"/>
  <c r="EL163" i="3"/>
  <c r="ET163" i="3" s="1"/>
  <c r="FJ74" i="3"/>
  <c r="FR74" i="3" s="1"/>
  <c r="FJ81" i="3"/>
  <c r="FR81" i="3" s="1"/>
  <c r="FJ127" i="3"/>
  <c r="FR127" i="3" s="1"/>
  <c r="FJ163" i="3"/>
  <c r="FR163" i="3" s="1"/>
  <c r="R10" i="3"/>
  <c r="GF237" i="3"/>
  <c r="GH237" i="3" s="1"/>
  <c r="GR237" i="3" s="1"/>
  <c r="GF227" i="3"/>
  <c r="GH227" i="3" s="1"/>
  <c r="GR227" i="3" s="1"/>
  <c r="GF223" i="3"/>
  <c r="GF210" i="3"/>
  <c r="GF205" i="3"/>
  <c r="GF201" i="3"/>
  <c r="GF198" i="3"/>
  <c r="GF187" i="3"/>
  <c r="GF183" i="3"/>
  <c r="GF180" i="3"/>
  <c r="GF176" i="3"/>
  <c r="GF173" i="3"/>
  <c r="GF170" i="3"/>
  <c r="GF167" i="3"/>
  <c r="GF164" i="3"/>
  <c r="GF160" i="3"/>
  <c r="GF156" i="3"/>
  <c r="GF153" i="3"/>
  <c r="GF141" i="3"/>
  <c r="GH141" i="3" s="1"/>
  <c r="GR141" i="3" s="1"/>
  <c r="GF133" i="3"/>
  <c r="GF128" i="3"/>
  <c r="GF124" i="3"/>
  <c r="GF82" i="3"/>
  <c r="GF78" i="3"/>
  <c r="GF75" i="3"/>
  <c r="GF71" i="3"/>
  <c r="GF68" i="3"/>
  <c r="GF54" i="3"/>
  <c r="GF47" i="3"/>
  <c r="GH47" i="3" s="1"/>
  <c r="GR47" i="3" s="1"/>
  <c r="GF43" i="3"/>
  <c r="GH43" i="3" s="1"/>
  <c r="GF35" i="3"/>
  <c r="GH35" i="3" s="1"/>
  <c r="GR35" i="3" s="1"/>
  <c r="GF31" i="3"/>
  <c r="GH31" i="3" s="1"/>
  <c r="GR31" i="3" s="1"/>
  <c r="GF27" i="3"/>
  <c r="GF23" i="3"/>
  <c r="GF19" i="3"/>
  <c r="GF10" i="3"/>
  <c r="AP74" i="3" l="1"/>
  <c r="AP22" i="3"/>
  <c r="N22" i="7"/>
  <c r="H24" i="6"/>
  <c r="GH27" i="3"/>
  <c r="H44" i="6"/>
  <c r="GH128" i="3"/>
  <c r="H55" i="6"/>
  <c r="GH170" i="3"/>
  <c r="H65" i="6"/>
  <c r="GH205" i="3"/>
  <c r="GR205" i="3" s="1"/>
  <c r="H39" i="6"/>
  <c r="GH78" i="3"/>
  <c r="J39" i="6" s="1"/>
  <c r="H51" i="6"/>
  <c r="GH160" i="3"/>
  <c r="H56" i="6"/>
  <c r="GH173" i="3"/>
  <c r="H67" i="6"/>
  <c r="GH210" i="3"/>
  <c r="H21" i="6"/>
  <c r="GH19" i="3"/>
  <c r="H35" i="6"/>
  <c r="GH68" i="3"/>
  <c r="H41" i="6"/>
  <c r="GH82" i="3"/>
  <c r="H53" i="6"/>
  <c r="GH164" i="3"/>
  <c r="H57" i="6"/>
  <c r="GH176" i="3"/>
  <c r="H63" i="6"/>
  <c r="GH198" i="3"/>
  <c r="H68" i="6"/>
  <c r="GH223" i="3"/>
  <c r="H23" i="6"/>
  <c r="GH23" i="3"/>
  <c r="H36" i="6"/>
  <c r="GH71" i="3"/>
  <c r="H42" i="6"/>
  <c r="GH124" i="3"/>
  <c r="H49" i="6"/>
  <c r="GH153" i="3"/>
  <c r="H54" i="6"/>
  <c r="GH167" i="3"/>
  <c r="H59" i="6"/>
  <c r="GH180" i="3"/>
  <c r="H64" i="6"/>
  <c r="GH201" i="3"/>
  <c r="H60" i="6"/>
  <c r="GH183" i="3"/>
  <c r="H20" i="6"/>
  <c r="GH10" i="3"/>
  <c r="H38" i="6"/>
  <c r="GH75" i="3"/>
  <c r="H50" i="6"/>
  <c r="GH156" i="3"/>
  <c r="H34" i="6"/>
  <c r="GH54" i="3"/>
  <c r="H45" i="6"/>
  <c r="GH133" i="3"/>
  <c r="H62" i="6"/>
  <c r="GH187" i="3"/>
  <c r="GF30" i="3"/>
  <c r="H26" i="6"/>
  <c r="GF42" i="3"/>
  <c r="H30" i="6"/>
  <c r="GF226" i="3"/>
  <c r="H70" i="6"/>
  <c r="J32" i="6"/>
  <c r="T32" i="6" s="1"/>
  <c r="J70" i="6"/>
  <c r="T70" i="6" s="1"/>
  <c r="GF236" i="3"/>
  <c r="H72" i="6"/>
  <c r="J30" i="6"/>
  <c r="J47" i="6"/>
  <c r="T47" i="6" s="1"/>
  <c r="J72" i="6"/>
  <c r="T72" i="6" s="1"/>
  <c r="GF46" i="3"/>
  <c r="H32" i="6"/>
  <c r="GF34" i="3"/>
  <c r="H28" i="6"/>
  <c r="GF140" i="3"/>
  <c r="H47" i="6"/>
  <c r="J26" i="6"/>
  <c r="T26" i="6" s="1"/>
  <c r="J28" i="6"/>
  <c r="T28" i="6" s="1"/>
  <c r="GN240" i="3"/>
  <c r="GN252" i="3" s="1"/>
  <c r="P61" i="6"/>
  <c r="GF209" i="3"/>
  <c r="GF22" i="3"/>
  <c r="GF179" i="3"/>
  <c r="GF152" i="3"/>
  <c r="GF9" i="3"/>
  <c r="GF74" i="3"/>
  <c r="GF127" i="3"/>
  <c r="GF53" i="3"/>
  <c r="GF186" i="3"/>
  <c r="GF81" i="3"/>
  <c r="GF163" i="3"/>
  <c r="GP47" i="3"/>
  <c r="GP227" i="3"/>
  <c r="GP141" i="3"/>
  <c r="GP237" i="3"/>
  <c r="GP43" i="3"/>
  <c r="GP31" i="3"/>
  <c r="GP35" i="3"/>
  <c r="FV240" i="3"/>
  <c r="DB240" i="3"/>
  <c r="DJ240" i="3" s="1"/>
  <c r="EX240" i="3"/>
  <c r="FF240" i="3" s="1"/>
  <c r="DZ240" i="3"/>
  <c r="EH240" i="3" s="1"/>
  <c r="EL240" i="3"/>
  <c r="ET240" i="3" s="1"/>
  <c r="FJ240" i="3"/>
  <c r="FR240" i="3" s="1"/>
  <c r="DN240" i="3"/>
  <c r="DV240" i="3" s="1"/>
  <c r="CP240" i="3"/>
  <c r="CX240" i="3" s="1"/>
  <c r="CD240" i="3"/>
  <c r="CL240" i="3" s="1"/>
  <c r="BR240" i="3"/>
  <c r="BF240" i="3"/>
  <c r="BN240" i="3" s="1"/>
  <c r="AT240" i="3"/>
  <c r="BB240" i="3" s="1"/>
  <c r="AH240" i="3"/>
  <c r="V240" i="3"/>
  <c r="AD240" i="3" s="1"/>
  <c r="CQ240" i="3"/>
  <c r="CY240" i="3" s="1"/>
  <c r="AU240" i="3"/>
  <c r="BC240" i="3" s="1"/>
  <c r="DO240" i="3"/>
  <c r="DW240" i="3" s="1"/>
  <c r="FW240" i="3"/>
  <c r="CE240" i="3"/>
  <c r="CM240" i="3" s="1"/>
  <c r="J240" i="3"/>
  <c r="G5" i="7" s="1"/>
  <c r="D6" i="8" s="1"/>
  <c r="H251" i="3"/>
  <c r="AM43" i="1"/>
  <c r="G43" i="1"/>
  <c r="F43" i="1" s="1"/>
  <c r="AM42" i="1"/>
  <c r="G42" i="1"/>
  <c r="F42" i="1" s="1"/>
  <c r="AD42" i="1" s="1"/>
  <c r="DY227" i="3" s="1"/>
  <c r="AM41" i="1"/>
  <c r="G41" i="1"/>
  <c r="F41" i="1" s="1"/>
  <c r="AM40" i="1"/>
  <c r="G40" i="1"/>
  <c r="F40" i="1" s="1"/>
  <c r="AM39" i="1"/>
  <c r="G39" i="1"/>
  <c r="F39" i="1" s="1"/>
  <c r="I205" i="3" s="1"/>
  <c r="K205" i="3" s="1"/>
  <c r="S205" i="3" s="1"/>
  <c r="AM38" i="1"/>
  <c r="G38" i="1"/>
  <c r="F38" i="1" s="1"/>
  <c r="G37" i="1"/>
  <c r="F37" i="1" s="1"/>
  <c r="AM36" i="1"/>
  <c r="I187" i="3"/>
  <c r="G36" i="1"/>
  <c r="F36" i="1" s="1"/>
  <c r="AM35" i="1"/>
  <c r="G35" i="1"/>
  <c r="F35" i="1" s="1"/>
  <c r="AM34" i="1"/>
  <c r="AL34" i="1"/>
  <c r="T34" i="1"/>
  <c r="BQ180" i="3" s="1"/>
  <c r="I180" i="3"/>
  <c r="G34" i="1"/>
  <c r="F34" i="1" s="1"/>
  <c r="AM33" i="1"/>
  <c r="G33" i="1"/>
  <c r="F33" i="1" s="1"/>
  <c r="AM32" i="1"/>
  <c r="T32" i="1"/>
  <c r="BQ173" i="3" s="1"/>
  <c r="BS173" i="3" s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BE164" i="3" s="1"/>
  <c r="AM28" i="1"/>
  <c r="I160" i="3"/>
  <c r="K160" i="3" s="1"/>
  <c r="S160" i="3" s="1"/>
  <c r="G28" i="1"/>
  <c r="F28" i="1" s="1"/>
  <c r="AM27" i="1"/>
  <c r="V27" i="1"/>
  <c r="G27" i="1"/>
  <c r="F27" i="1" s="1"/>
  <c r="AM26" i="1"/>
  <c r="G26" i="1"/>
  <c r="F26" i="1" s="1"/>
  <c r="AM25" i="1"/>
  <c r="AF25" i="1"/>
  <c r="EK141" i="3" s="1"/>
  <c r="V25" i="1"/>
  <c r="I141" i="3"/>
  <c r="N25" i="1"/>
  <c r="AG141" i="3" s="1"/>
  <c r="G25" i="1"/>
  <c r="F25" i="1" s="1"/>
  <c r="Z24" i="1"/>
  <c r="DA133" i="3" s="1"/>
  <c r="DC133" i="3" s="1"/>
  <c r="DK133" i="3" s="1"/>
  <c r="AM24" i="1"/>
  <c r="L24" i="1"/>
  <c r="U133" i="3" s="1"/>
  <c r="W133" i="3" s="1"/>
  <c r="AE133" i="3" s="1"/>
  <c r="AF24" i="1"/>
  <c r="EK133" i="3" s="1"/>
  <c r="EM133" i="3" s="1"/>
  <c r="EU133" i="3" s="1"/>
  <c r="G24" i="1"/>
  <c r="F24" i="1" s="1"/>
  <c r="AM23" i="1"/>
  <c r="G23" i="1"/>
  <c r="F23" i="1" s="1"/>
  <c r="AM22" i="1"/>
  <c r="AF22" i="1"/>
  <c r="EK124" i="3" s="1"/>
  <c r="EM124" i="3" s="1"/>
  <c r="EU124" i="3" s="1"/>
  <c r="R22" i="1"/>
  <c r="BE124" i="3" s="1"/>
  <c r="BG124" i="3" s="1"/>
  <c r="BO124" i="3" s="1"/>
  <c r="N22" i="1"/>
  <c r="AG124" i="3" s="1"/>
  <c r="I124" i="3"/>
  <c r="K124" i="3" s="1"/>
  <c r="S124" i="3" s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DY68" i="3" s="1"/>
  <c r="EA68" i="3" s="1"/>
  <c r="EI68" i="3" s="1"/>
  <c r="L17" i="1"/>
  <c r="U68" i="3" s="1"/>
  <c r="W68" i="3" s="1"/>
  <c r="AE68" i="3" s="1"/>
  <c r="R17" i="1"/>
  <c r="BE68" i="3" s="1"/>
  <c r="BG68" i="3" s="1"/>
  <c r="BO68" i="3" s="1"/>
  <c r="G17" i="1"/>
  <c r="F17" i="1" s="1"/>
  <c r="AM16" i="1"/>
  <c r="R16" i="1"/>
  <c r="BE54" i="3" s="1"/>
  <c r="G16" i="1"/>
  <c r="F16" i="1" s="1"/>
  <c r="AM15" i="1"/>
  <c r="R15" i="1"/>
  <c r="BE47" i="3" s="1"/>
  <c r="N15" i="1"/>
  <c r="AG47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DY31" i="3" s="1"/>
  <c r="AM11" i="1"/>
  <c r="G11" i="1"/>
  <c r="F11" i="1" s="1"/>
  <c r="AM10" i="1"/>
  <c r="G10" i="1"/>
  <c r="F10" i="1" s="1"/>
  <c r="AM9" i="1"/>
  <c r="AF9" i="1"/>
  <c r="EK19" i="3" s="1"/>
  <c r="EM19" i="3" s="1"/>
  <c r="EU19" i="3" s="1"/>
  <c r="G9" i="1"/>
  <c r="F9" i="1" s="1"/>
  <c r="AM8" i="1"/>
  <c r="G8" i="1"/>
  <c r="F8" i="1" s="1"/>
  <c r="GP133" i="3" l="1"/>
  <c r="R45" i="6" s="1"/>
  <c r="GR133" i="3"/>
  <c r="J50" i="6"/>
  <c r="T50" i="6" s="1"/>
  <c r="GR156" i="3"/>
  <c r="J20" i="6"/>
  <c r="T20" i="6" s="1"/>
  <c r="GR10" i="3"/>
  <c r="GP201" i="3"/>
  <c r="R64" i="6" s="1"/>
  <c r="GR201" i="3"/>
  <c r="J54" i="6"/>
  <c r="T54" i="6" s="1"/>
  <c r="GR167" i="3"/>
  <c r="J42" i="6"/>
  <c r="T42" i="6" s="1"/>
  <c r="GR124" i="3"/>
  <c r="J23" i="6"/>
  <c r="T23" i="6" s="1"/>
  <c r="GR23" i="3"/>
  <c r="GP198" i="3"/>
  <c r="R63" i="6" s="1"/>
  <c r="GR198" i="3"/>
  <c r="J53" i="6"/>
  <c r="T53" i="6" s="1"/>
  <c r="GR164" i="3"/>
  <c r="GP68" i="3"/>
  <c r="R35" i="6" s="1"/>
  <c r="GR68" i="3"/>
  <c r="J67" i="6"/>
  <c r="T67" i="6" s="1"/>
  <c r="GR210" i="3"/>
  <c r="GP160" i="3"/>
  <c r="R51" i="6" s="1"/>
  <c r="GR160" i="3"/>
  <c r="J44" i="6"/>
  <c r="T44" i="6" s="1"/>
  <c r="GR128" i="3"/>
  <c r="J62" i="6"/>
  <c r="T62" i="6" s="1"/>
  <c r="GR187" i="3"/>
  <c r="J34" i="6"/>
  <c r="T34" i="6" s="1"/>
  <c r="GR54" i="3"/>
  <c r="J38" i="6"/>
  <c r="T38" i="6" s="1"/>
  <c r="GR75" i="3"/>
  <c r="J60" i="6"/>
  <c r="T60" i="6" s="1"/>
  <c r="GR183" i="3"/>
  <c r="J59" i="6"/>
  <c r="T59" i="6" s="1"/>
  <c r="GR180" i="3"/>
  <c r="J49" i="6"/>
  <c r="T49" i="6" s="1"/>
  <c r="GR153" i="3"/>
  <c r="J36" i="6"/>
  <c r="T36" i="6" s="1"/>
  <c r="GR71" i="3"/>
  <c r="J68" i="6"/>
  <c r="T68" i="6" s="1"/>
  <c r="GR223" i="3"/>
  <c r="J57" i="6"/>
  <c r="T57" i="6" s="1"/>
  <c r="GR176" i="3"/>
  <c r="J41" i="6"/>
  <c r="T41" i="6" s="1"/>
  <c r="GR82" i="3"/>
  <c r="J21" i="6"/>
  <c r="T21" i="6" s="1"/>
  <c r="GR19" i="3"/>
  <c r="GP173" i="3"/>
  <c r="R56" i="6" s="1"/>
  <c r="GR173" i="3"/>
  <c r="GP170" i="3"/>
  <c r="R55" i="6" s="1"/>
  <c r="GR170" i="3"/>
  <c r="GP27" i="3"/>
  <c r="R24" i="6" s="1"/>
  <c r="GR27" i="3"/>
  <c r="AP240" i="3"/>
  <c r="BG164" i="3"/>
  <c r="DY226" i="3"/>
  <c r="EA227" i="3"/>
  <c r="BG54" i="3"/>
  <c r="CA173" i="3"/>
  <c r="DY30" i="3"/>
  <c r="EA31" i="3"/>
  <c r="BE46" i="3"/>
  <c r="BG47" i="3"/>
  <c r="EK140" i="3"/>
  <c r="EM141" i="3"/>
  <c r="BS180" i="3"/>
  <c r="G10" i="7"/>
  <c r="BZ240" i="3"/>
  <c r="K187" i="3"/>
  <c r="K180" i="3"/>
  <c r="I140" i="3"/>
  <c r="K141" i="3"/>
  <c r="H11" i="7"/>
  <c r="H12" i="8" s="1"/>
  <c r="J12" i="8" s="1"/>
  <c r="H14" i="7"/>
  <c r="H15" i="8" s="1"/>
  <c r="J15" i="8" s="1"/>
  <c r="H12" i="7"/>
  <c r="H13" i="8" s="1"/>
  <c r="J13" i="8" s="1"/>
  <c r="G8" i="7"/>
  <c r="D9" i="8" s="1"/>
  <c r="F9" i="8" s="1"/>
  <c r="G12" i="7"/>
  <c r="D13" i="8" s="1"/>
  <c r="F13" i="8" s="1"/>
  <c r="G15" i="7"/>
  <c r="D16" i="8" s="1"/>
  <c r="F16" i="8" s="1"/>
  <c r="P73" i="6"/>
  <c r="M21" i="7"/>
  <c r="G14" i="7"/>
  <c r="D15" i="8" s="1"/>
  <c r="F15" i="8" s="1"/>
  <c r="G17" i="7"/>
  <c r="D18" i="8" s="1"/>
  <c r="F18" i="8" s="1"/>
  <c r="GE240" i="3"/>
  <c r="H19" i="7"/>
  <c r="H20" i="8" s="1"/>
  <c r="J20" i="8" s="1"/>
  <c r="G6" i="7"/>
  <c r="D7" i="8" s="1"/>
  <c r="F7" i="8" s="1"/>
  <c r="G18" i="7"/>
  <c r="D19" i="8" s="1"/>
  <c r="F19" i="8" s="1"/>
  <c r="G13" i="7"/>
  <c r="D14" i="8" s="1"/>
  <c r="F14" i="8" s="1"/>
  <c r="G9" i="7"/>
  <c r="D10" i="8" s="1"/>
  <c r="F10" i="8" s="1"/>
  <c r="H8" i="7"/>
  <c r="H9" i="8" s="1"/>
  <c r="J9" i="8" s="1"/>
  <c r="G7" i="7"/>
  <c r="D8" i="8" s="1"/>
  <c r="F8" i="8" s="1"/>
  <c r="G11" i="7"/>
  <c r="D12" i="8" s="1"/>
  <c r="F12" i="8" s="1"/>
  <c r="G16" i="7"/>
  <c r="D17" i="8" s="1"/>
  <c r="F17" i="8" s="1"/>
  <c r="GD240" i="3"/>
  <c r="G19" i="7"/>
  <c r="D20" i="8" s="1"/>
  <c r="F20" i="8" s="1"/>
  <c r="GP176" i="3"/>
  <c r="R57" i="6" s="1"/>
  <c r="J24" i="6"/>
  <c r="T24" i="6" s="1"/>
  <c r="GP223" i="3"/>
  <c r="R68" i="6" s="1"/>
  <c r="J56" i="6"/>
  <c r="T56" i="6" s="1"/>
  <c r="GP19" i="3"/>
  <c r="R21" i="6" s="1"/>
  <c r="GP23" i="3"/>
  <c r="R23" i="6" s="1"/>
  <c r="J64" i="6"/>
  <c r="T64" i="6" s="1"/>
  <c r="GP156" i="3"/>
  <c r="R50" i="6" s="1"/>
  <c r="GP124" i="3"/>
  <c r="R42" i="6" s="1"/>
  <c r="GP167" i="3"/>
  <c r="R54" i="6" s="1"/>
  <c r="GP128" i="3"/>
  <c r="R44" i="6" s="1"/>
  <c r="GP210" i="3"/>
  <c r="R67" i="6" s="1"/>
  <c r="GP164" i="3"/>
  <c r="J63" i="6"/>
  <c r="T63" i="6" s="1"/>
  <c r="J51" i="6"/>
  <c r="T51" i="6" s="1"/>
  <c r="J45" i="6"/>
  <c r="T45" i="6" s="1"/>
  <c r="GP10" i="3"/>
  <c r="R20" i="6" s="1"/>
  <c r="J35" i="6"/>
  <c r="T35" i="6" s="1"/>
  <c r="GP187" i="3"/>
  <c r="R62" i="6" s="1"/>
  <c r="J55" i="6"/>
  <c r="T55" i="6" s="1"/>
  <c r="GP54" i="3"/>
  <c r="R34" i="6" s="1"/>
  <c r="GP71" i="3"/>
  <c r="R36" i="6" s="1"/>
  <c r="GP82" i="3"/>
  <c r="R41" i="6" s="1"/>
  <c r="GP78" i="3"/>
  <c r="R39" i="6" s="1"/>
  <c r="GP183" i="3"/>
  <c r="R60" i="6" s="1"/>
  <c r="GP153" i="3"/>
  <c r="GP75" i="3"/>
  <c r="R38" i="6" s="1"/>
  <c r="GP180" i="3"/>
  <c r="R59" i="6" s="1"/>
  <c r="H48" i="6"/>
  <c r="GH152" i="3"/>
  <c r="J65" i="6"/>
  <c r="T65" i="6" s="1"/>
  <c r="GP205" i="3"/>
  <c r="R65" i="6" s="1"/>
  <c r="H52" i="6"/>
  <c r="GH163" i="3"/>
  <c r="H61" i="6"/>
  <c r="GH186" i="3"/>
  <c r="H43" i="6"/>
  <c r="GH127" i="3"/>
  <c r="H58" i="6"/>
  <c r="GH179" i="3"/>
  <c r="H27" i="6"/>
  <c r="GH34" i="3"/>
  <c r="H31" i="6"/>
  <c r="GH46" i="3"/>
  <c r="H71" i="6"/>
  <c r="GH236" i="3"/>
  <c r="H69" i="6"/>
  <c r="GH226" i="3"/>
  <c r="H25" i="6"/>
  <c r="GH30" i="3"/>
  <c r="H40" i="6"/>
  <c r="GH81" i="3"/>
  <c r="H33" i="6"/>
  <c r="GH53" i="3"/>
  <c r="H37" i="6"/>
  <c r="GH74" i="3"/>
  <c r="H22" i="6"/>
  <c r="GH22" i="3"/>
  <c r="H66" i="6"/>
  <c r="GH209" i="3"/>
  <c r="H46" i="6"/>
  <c r="GH140" i="3"/>
  <c r="H29" i="6"/>
  <c r="GH42" i="3"/>
  <c r="J29" i="6" s="1"/>
  <c r="H19" i="6"/>
  <c r="GH9" i="3"/>
  <c r="GP34" i="3"/>
  <c r="R27" i="6" s="1"/>
  <c r="R28" i="6"/>
  <c r="GP236" i="3"/>
  <c r="R71" i="6" s="1"/>
  <c r="R72" i="6"/>
  <c r="GP42" i="3"/>
  <c r="R29" i="6" s="1"/>
  <c r="R30" i="6"/>
  <c r="GP140" i="3"/>
  <c r="R46" i="6" s="1"/>
  <c r="R47" i="6"/>
  <c r="GP30" i="3"/>
  <c r="R25" i="6" s="1"/>
  <c r="R26" i="6"/>
  <c r="GP226" i="3"/>
  <c r="R69" i="6" s="1"/>
  <c r="R70" i="6"/>
  <c r="GP46" i="3"/>
  <c r="R31" i="6" s="1"/>
  <c r="R32" i="6"/>
  <c r="DL251" i="3"/>
  <c r="AI124" i="3"/>
  <c r="AQ124" i="3" s="1"/>
  <c r="AG46" i="3"/>
  <c r="AI47" i="3"/>
  <c r="AQ47" i="3" s="1"/>
  <c r="AG140" i="3"/>
  <c r="AI141" i="3"/>
  <c r="AQ141" i="3" s="1"/>
  <c r="GF240" i="3"/>
  <c r="L37" i="1"/>
  <c r="U198" i="3" s="1"/>
  <c r="W198" i="3" s="1"/>
  <c r="AE198" i="3" s="1"/>
  <c r="AF10" i="1"/>
  <c r="EK23" i="3" s="1"/>
  <c r="AD10" i="1"/>
  <c r="DY23" i="3" s="1"/>
  <c r="R10" i="1"/>
  <c r="BE23" i="3" s="1"/>
  <c r="L10" i="1"/>
  <c r="U23" i="3" s="1"/>
  <c r="I23" i="3"/>
  <c r="N10" i="1"/>
  <c r="AG23" i="3" s="1"/>
  <c r="AF14" i="1"/>
  <c r="EK43" i="3" s="1"/>
  <c r="N14" i="1"/>
  <c r="AG43" i="3" s="1"/>
  <c r="AD14" i="1"/>
  <c r="DY43" i="3" s="1"/>
  <c r="I43" i="3"/>
  <c r="R14" i="1"/>
  <c r="BE43" i="3" s="1"/>
  <c r="L14" i="1"/>
  <c r="U43" i="3" s="1"/>
  <c r="AF13" i="1"/>
  <c r="EK35" i="3" s="1"/>
  <c r="AD13" i="1"/>
  <c r="DY35" i="3" s="1"/>
  <c r="L13" i="1"/>
  <c r="U35" i="3" s="1"/>
  <c r="R13" i="1"/>
  <c r="BE35" i="3" s="1"/>
  <c r="N13" i="1"/>
  <c r="AG35" i="3" s="1"/>
  <c r="I35" i="3"/>
  <c r="R11" i="1"/>
  <c r="BE27" i="3" s="1"/>
  <c r="BG27" i="3" s="1"/>
  <c r="BO27" i="3" s="1"/>
  <c r="L11" i="1"/>
  <c r="U27" i="3" s="1"/>
  <c r="W27" i="3" s="1"/>
  <c r="AE27" i="3" s="1"/>
  <c r="AD11" i="1"/>
  <c r="DY27" i="3" s="1"/>
  <c r="EA27" i="3" s="1"/>
  <c r="EI27" i="3" s="1"/>
  <c r="N11" i="1"/>
  <c r="AG27" i="3" s="1"/>
  <c r="AF11" i="1"/>
  <c r="EK27" i="3" s="1"/>
  <c r="EM27" i="3" s="1"/>
  <c r="EU27" i="3" s="1"/>
  <c r="I27" i="3"/>
  <c r="K27" i="3" s="1"/>
  <c r="S27" i="3" s="1"/>
  <c r="AF8" i="1"/>
  <c r="EK10" i="3" s="1"/>
  <c r="I31" i="3"/>
  <c r="AD9" i="1"/>
  <c r="DY19" i="3" s="1"/>
  <c r="EA19" i="3" s="1"/>
  <c r="EI19" i="3" s="1"/>
  <c r="N12" i="1"/>
  <c r="AG31" i="3" s="1"/>
  <c r="L9" i="1"/>
  <c r="U19" i="3" s="1"/>
  <c r="W19" i="3" s="1"/>
  <c r="AE19" i="3" s="1"/>
  <c r="AF19" i="1"/>
  <c r="EK75" i="3" s="1"/>
  <c r="N19" i="1"/>
  <c r="AG75" i="3" s="1"/>
  <c r="L19" i="1"/>
  <c r="U75" i="3" s="1"/>
  <c r="I75" i="3"/>
  <c r="R19" i="1"/>
  <c r="BE75" i="3" s="1"/>
  <c r="AD19" i="1"/>
  <c r="DY75" i="3" s="1"/>
  <c r="AJ21" i="1"/>
  <c r="FI82" i="3" s="1"/>
  <c r="AD21" i="1"/>
  <c r="DY82" i="3" s="1"/>
  <c r="AF21" i="1"/>
  <c r="EK82" i="3" s="1"/>
  <c r="L21" i="1"/>
  <c r="U82" i="3" s="1"/>
  <c r="I82" i="3"/>
  <c r="V21" i="1"/>
  <c r="R21" i="1"/>
  <c r="BE82" i="3" s="1"/>
  <c r="P21" i="1"/>
  <c r="N21" i="1"/>
  <c r="AG82" i="3" s="1"/>
  <c r="AF31" i="1"/>
  <c r="EK170" i="3" s="1"/>
  <c r="EM170" i="3" s="1"/>
  <c r="EU170" i="3" s="1"/>
  <c r="AD31" i="1"/>
  <c r="DY170" i="3" s="1"/>
  <c r="EA170" i="3" s="1"/>
  <c r="EI170" i="3" s="1"/>
  <c r="L31" i="1"/>
  <c r="U170" i="3" s="1"/>
  <c r="W170" i="3" s="1"/>
  <c r="AE170" i="3" s="1"/>
  <c r="T31" i="1"/>
  <c r="BQ170" i="3" s="1"/>
  <c r="BS170" i="3" s="1"/>
  <c r="R31" i="1"/>
  <c r="BE170" i="3" s="1"/>
  <c r="BG170" i="3" s="1"/>
  <c r="BO170" i="3" s="1"/>
  <c r="N31" i="1"/>
  <c r="AG170" i="3" s="1"/>
  <c r="I170" i="3"/>
  <c r="K170" i="3" s="1"/>
  <c r="S170" i="3" s="1"/>
  <c r="I223" i="3"/>
  <c r="K223" i="3" s="1"/>
  <c r="S223" i="3" s="1"/>
  <c r="AD41" i="1"/>
  <c r="DY223" i="3" s="1"/>
  <c r="EA223" i="3" s="1"/>
  <c r="EI223" i="3" s="1"/>
  <c r="N41" i="1"/>
  <c r="AG223" i="3" s="1"/>
  <c r="AF41" i="1"/>
  <c r="EK223" i="3" s="1"/>
  <c r="EM223" i="3" s="1"/>
  <c r="EU223" i="3" s="1"/>
  <c r="L41" i="1"/>
  <c r="U223" i="3" s="1"/>
  <c r="W223" i="3" s="1"/>
  <c r="AE223" i="3" s="1"/>
  <c r="R41" i="1"/>
  <c r="BE223" i="3" s="1"/>
  <c r="BG223" i="3" s="1"/>
  <c r="BO223" i="3" s="1"/>
  <c r="I19" i="3"/>
  <c r="R9" i="1"/>
  <c r="BE19" i="3" s="1"/>
  <c r="BG19" i="3" s="1"/>
  <c r="BO19" i="3" s="1"/>
  <c r="L12" i="1"/>
  <c r="U31" i="3" s="1"/>
  <c r="AF15" i="1"/>
  <c r="EK47" i="3" s="1"/>
  <c r="AB15" i="1"/>
  <c r="AD15" i="1"/>
  <c r="DY47" i="3" s="1"/>
  <c r="L15" i="1"/>
  <c r="U47" i="3" s="1"/>
  <c r="I47" i="3"/>
  <c r="N16" i="1"/>
  <c r="AG54" i="3" s="1"/>
  <c r="AD16" i="1"/>
  <c r="DY54" i="3" s="1"/>
  <c r="L16" i="1"/>
  <c r="U54" i="3" s="1"/>
  <c r="AF16" i="1"/>
  <c r="EK54" i="3" s="1"/>
  <c r="I54" i="3"/>
  <c r="R18" i="1"/>
  <c r="BE71" i="3" s="1"/>
  <c r="BG71" i="3" s="1"/>
  <c r="BO71" i="3" s="1"/>
  <c r="AD18" i="1"/>
  <c r="DY71" i="3" s="1"/>
  <c r="EA71" i="3" s="1"/>
  <c r="EI71" i="3" s="1"/>
  <c r="L18" i="1"/>
  <c r="U71" i="3" s="1"/>
  <c r="W71" i="3" s="1"/>
  <c r="AE71" i="3" s="1"/>
  <c r="AF18" i="1"/>
  <c r="EK71" i="3" s="1"/>
  <c r="EM71" i="3" s="1"/>
  <c r="EU71" i="3" s="1"/>
  <c r="I71" i="3"/>
  <c r="K71" i="3" s="1"/>
  <c r="S71" i="3" s="1"/>
  <c r="N18" i="1"/>
  <c r="AG71" i="3" s="1"/>
  <c r="AF12" i="1"/>
  <c r="EK31" i="3" s="1"/>
  <c r="R20" i="1"/>
  <c r="BE78" i="3" s="1"/>
  <c r="BG78" i="3" s="1"/>
  <c r="BO78" i="3" s="1"/>
  <c r="AD20" i="1"/>
  <c r="DY78" i="3" s="1"/>
  <c r="EA78" i="3" s="1"/>
  <c r="EI78" i="3" s="1"/>
  <c r="AF20" i="1"/>
  <c r="EK78" i="3" s="1"/>
  <c r="EM78" i="3" s="1"/>
  <c r="EU78" i="3" s="1"/>
  <c r="N20" i="1"/>
  <c r="AG78" i="3" s="1"/>
  <c r="L20" i="1"/>
  <c r="U78" i="3" s="1"/>
  <c r="W78" i="3" s="1"/>
  <c r="AE78" i="3" s="1"/>
  <c r="I78" i="3"/>
  <c r="K78" i="3" s="1"/>
  <c r="S78" i="3" s="1"/>
  <c r="V23" i="1"/>
  <c r="R23" i="1"/>
  <c r="BE128" i="3" s="1"/>
  <c r="N23" i="1"/>
  <c r="AG128" i="3" s="1"/>
  <c r="AF23" i="1"/>
  <c r="EK128" i="3" s="1"/>
  <c r="Z23" i="1"/>
  <c r="DA128" i="3" s="1"/>
  <c r="I128" i="3"/>
  <c r="AD23" i="1"/>
  <c r="DY128" i="3" s="1"/>
  <c r="L23" i="1"/>
  <c r="U128" i="3" s="1"/>
  <c r="R12" i="1"/>
  <c r="BE31" i="3" s="1"/>
  <c r="V26" i="1"/>
  <c r="N26" i="1"/>
  <c r="AG153" i="3" s="1"/>
  <c r="I153" i="3"/>
  <c r="L26" i="1"/>
  <c r="U153" i="3" s="1"/>
  <c r="R26" i="1"/>
  <c r="BE153" i="3" s="1"/>
  <c r="AD26" i="1"/>
  <c r="DY153" i="3" s="1"/>
  <c r="AF26" i="1"/>
  <c r="EK153" i="3" s="1"/>
  <c r="AD8" i="1"/>
  <c r="DY10" i="3" s="1"/>
  <c r="R8" i="1"/>
  <c r="BE10" i="3" s="1"/>
  <c r="L8" i="1"/>
  <c r="I10" i="3"/>
  <c r="N17" i="1"/>
  <c r="AG68" i="3" s="1"/>
  <c r="L22" i="1"/>
  <c r="U124" i="3" s="1"/>
  <c r="W124" i="3" s="1"/>
  <c r="AE124" i="3" s="1"/>
  <c r="AJ22" i="1"/>
  <c r="FI124" i="3" s="1"/>
  <c r="FK124" i="3" s="1"/>
  <c r="FS124" i="3" s="1"/>
  <c r="N24" i="1"/>
  <c r="AG133" i="3" s="1"/>
  <c r="R24" i="1"/>
  <c r="BE133" i="3" s="1"/>
  <c r="BG133" i="3" s="1"/>
  <c r="BO133" i="3" s="1"/>
  <c r="V24" i="1"/>
  <c r="AF27" i="1"/>
  <c r="EK156" i="3" s="1"/>
  <c r="EM156" i="3" s="1"/>
  <c r="EU156" i="3" s="1"/>
  <c r="N28" i="1"/>
  <c r="AG160" i="3" s="1"/>
  <c r="AF28" i="1"/>
  <c r="EK160" i="3" s="1"/>
  <c r="EM160" i="3" s="1"/>
  <c r="EU160" i="3" s="1"/>
  <c r="AF36" i="1"/>
  <c r="EK187" i="3" s="1"/>
  <c r="AD36" i="1"/>
  <c r="DY187" i="3" s="1"/>
  <c r="R36" i="1"/>
  <c r="BE187" i="3" s="1"/>
  <c r="N36" i="1"/>
  <c r="AG187" i="3" s="1"/>
  <c r="AL36" i="1"/>
  <c r="T36" i="1"/>
  <c r="BQ187" i="3" s="1"/>
  <c r="L36" i="1"/>
  <c r="U187" i="3" s="1"/>
  <c r="AF38" i="1"/>
  <c r="EK201" i="3" s="1"/>
  <c r="EM201" i="3" s="1"/>
  <c r="EU201" i="3" s="1"/>
  <c r="AD38" i="1"/>
  <c r="DY201" i="3" s="1"/>
  <c r="EA201" i="3" s="1"/>
  <c r="EI201" i="3" s="1"/>
  <c r="L38" i="1"/>
  <c r="U201" i="3" s="1"/>
  <c r="W201" i="3" s="1"/>
  <c r="AE201" i="3" s="1"/>
  <c r="I201" i="3"/>
  <c r="K201" i="3" s="1"/>
  <c r="S201" i="3" s="1"/>
  <c r="AL38" i="1"/>
  <c r="AH38" i="1"/>
  <c r="R38" i="1"/>
  <c r="BE201" i="3" s="1"/>
  <c r="BG201" i="3" s="1"/>
  <c r="BO201" i="3" s="1"/>
  <c r="N38" i="1"/>
  <c r="AG201" i="3" s="1"/>
  <c r="I68" i="3"/>
  <c r="K68" i="3" s="1"/>
  <c r="S68" i="3" s="1"/>
  <c r="AF17" i="1"/>
  <c r="EK68" i="3" s="1"/>
  <c r="EM68" i="3" s="1"/>
  <c r="EU68" i="3" s="1"/>
  <c r="AD22" i="1"/>
  <c r="DY124" i="3" s="1"/>
  <c r="EA124" i="3" s="1"/>
  <c r="EI124" i="3" s="1"/>
  <c r="I133" i="3"/>
  <c r="K133" i="3" s="1"/>
  <c r="S133" i="3" s="1"/>
  <c r="AD24" i="1"/>
  <c r="DY133" i="3" s="1"/>
  <c r="EA133" i="3" s="1"/>
  <c r="EI133" i="3" s="1"/>
  <c r="AF29" i="1"/>
  <c r="EK164" i="3" s="1"/>
  <c r="AD29" i="1"/>
  <c r="DY164" i="3" s="1"/>
  <c r="T29" i="1"/>
  <c r="BQ164" i="3" s="1"/>
  <c r="L29" i="1"/>
  <c r="U164" i="3" s="1"/>
  <c r="I164" i="3"/>
  <c r="N29" i="1"/>
  <c r="AG164" i="3" s="1"/>
  <c r="L30" i="1"/>
  <c r="U167" i="3" s="1"/>
  <c r="W167" i="3" s="1"/>
  <c r="AE167" i="3" s="1"/>
  <c r="AF34" i="1"/>
  <c r="EK180" i="3" s="1"/>
  <c r="AD34" i="1"/>
  <c r="DY180" i="3" s="1"/>
  <c r="R34" i="1"/>
  <c r="BE180" i="3" s="1"/>
  <c r="L34" i="1"/>
  <c r="U180" i="3" s="1"/>
  <c r="N34" i="1"/>
  <c r="AG180" i="3" s="1"/>
  <c r="AF35" i="1"/>
  <c r="EK183" i="3" s="1"/>
  <c r="EM183" i="3" s="1"/>
  <c r="EU183" i="3" s="1"/>
  <c r="AD35" i="1"/>
  <c r="DY183" i="3" s="1"/>
  <c r="EA183" i="3" s="1"/>
  <c r="EI183" i="3" s="1"/>
  <c r="R35" i="1"/>
  <c r="BE183" i="3" s="1"/>
  <c r="BG183" i="3" s="1"/>
  <c r="BO183" i="3" s="1"/>
  <c r="N35" i="1"/>
  <c r="AG183" i="3" s="1"/>
  <c r="I183" i="3"/>
  <c r="K183" i="3" s="1"/>
  <c r="S183" i="3" s="1"/>
  <c r="AL35" i="1"/>
  <c r="T35" i="1"/>
  <c r="BQ183" i="3" s="1"/>
  <c r="BS183" i="3" s="1"/>
  <c r="CA183" i="3" s="1"/>
  <c r="L35" i="1"/>
  <c r="U183" i="3" s="1"/>
  <c r="W183" i="3" s="1"/>
  <c r="AE183" i="3" s="1"/>
  <c r="N37" i="1"/>
  <c r="AG198" i="3" s="1"/>
  <c r="AF37" i="1"/>
  <c r="EK198" i="3" s="1"/>
  <c r="EM198" i="3" s="1"/>
  <c r="EU198" i="3" s="1"/>
  <c r="AD37" i="1"/>
  <c r="DY198" i="3" s="1"/>
  <c r="EA198" i="3" s="1"/>
  <c r="EI198" i="3" s="1"/>
  <c r="I198" i="3"/>
  <c r="K198" i="3" s="1"/>
  <c r="S198" i="3" s="1"/>
  <c r="AL37" i="1"/>
  <c r="R37" i="1"/>
  <c r="BE198" i="3" s="1"/>
  <c r="BG198" i="3" s="1"/>
  <c r="BO198" i="3" s="1"/>
  <c r="AD25" i="1"/>
  <c r="DY141" i="3" s="1"/>
  <c r="R25" i="1"/>
  <c r="BE141" i="3" s="1"/>
  <c r="L25" i="1"/>
  <c r="U141" i="3" s="1"/>
  <c r="X25" i="1"/>
  <c r="L27" i="1"/>
  <c r="U156" i="3" s="1"/>
  <c r="W156" i="3" s="1"/>
  <c r="AE156" i="3" s="1"/>
  <c r="R27" i="1"/>
  <c r="BE156" i="3" s="1"/>
  <c r="BG156" i="3" s="1"/>
  <c r="BO156" i="3" s="1"/>
  <c r="AD27" i="1"/>
  <c r="DY156" i="3" s="1"/>
  <c r="EA156" i="3" s="1"/>
  <c r="EI156" i="3" s="1"/>
  <c r="I167" i="3"/>
  <c r="K167" i="3" s="1"/>
  <c r="S167" i="3" s="1"/>
  <c r="N30" i="1"/>
  <c r="AG167" i="3" s="1"/>
  <c r="R30" i="1"/>
  <c r="BE167" i="3" s="1"/>
  <c r="BG167" i="3" s="1"/>
  <c r="BO167" i="3" s="1"/>
  <c r="T30" i="1"/>
  <c r="BQ167" i="3" s="1"/>
  <c r="BS167" i="3" s="1"/>
  <c r="AD30" i="1"/>
  <c r="DY167" i="3" s="1"/>
  <c r="EA167" i="3" s="1"/>
  <c r="EI167" i="3" s="1"/>
  <c r="AF30" i="1"/>
  <c r="EK167" i="3" s="1"/>
  <c r="EM167" i="3" s="1"/>
  <c r="EU167" i="3" s="1"/>
  <c r="R32" i="1"/>
  <c r="BE173" i="3" s="1"/>
  <c r="BG173" i="3" s="1"/>
  <c r="BO173" i="3" s="1"/>
  <c r="L32" i="1"/>
  <c r="U173" i="3" s="1"/>
  <c r="W173" i="3" s="1"/>
  <c r="AE173" i="3" s="1"/>
  <c r="AF32" i="1"/>
  <c r="EK173" i="3" s="1"/>
  <c r="EM173" i="3" s="1"/>
  <c r="EU173" i="3" s="1"/>
  <c r="AD32" i="1"/>
  <c r="DY173" i="3" s="1"/>
  <c r="EA173" i="3" s="1"/>
  <c r="EI173" i="3" s="1"/>
  <c r="N32" i="1"/>
  <c r="AG173" i="3" s="1"/>
  <c r="I173" i="3"/>
  <c r="K173" i="3" s="1"/>
  <c r="S173" i="3" s="1"/>
  <c r="AF33" i="1"/>
  <c r="EK176" i="3" s="1"/>
  <c r="EM176" i="3" s="1"/>
  <c r="EU176" i="3" s="1"/>
  <c r="T33" i="1"/>
  <c r="BQ176" i="3" s="1"/>
  <c r="BS176" i="3" s="1"/>
  <c r="I176" i="3"/>
  <c r="K176" i="3" s="1"/>
  <c r="S176" i="3" s="1"/>
  <c r="N33" i="1"/>
  <c r="AG176" i="3" s="1"/>
  <c r="AD33" i="1"/>
  <c r="DY176" i="3" s="1"/>
  <c r="EA176" i="3" s="1"/>
  <c r="EI176" i="3" s="1"/>
  <c r="R33" i="1"/>
  <c r="BE176" i="3" s="1"/>
  <c r="BG176" i="3" s="1"/>
  <c r="BO176" i="3" s="1"/>
  <c r="L33" i="1"/>
  <c r="U176" i="3" s="1"/>
  <c r="W176" i="3" s="1"/>
  <c r="AE176" i="3" s="1"/>
  <c r="R39" i="1"/>
  <c r="BE205" i="3" s="1"/>
  <c r="BG205" i="3" s="1"/>
  <c r="BO205" i="3" s="1"/>
  <c r="L39" i="1"/>
  <c r="U205" i="3" s="1"/>
  <c r="W205" i="3" s="1"/>
  <c r="AE205" i="3" s="1"/>
  <c r="AF39" i="1"/>
  <c r="EK205" i="3" s="1"/>
  <c r="EM205" i="3" s="1"/>
  <c r="EU205" i="3" s="1"/>
  <c r="AD39" i="1"/>
  <c r="DY205" i="3" s="1"/>
  <c r="EA205" i="3" s="1"/>
  <c r="EI205" i="3" s="1"/>
  <c r="N39" i="1"/>
  <c r="AG205" i="3" s="1"/>
  <c r="Z42" i="1"/>
  <c r="DA227" i="3" s="1"/>
  <c r="R42" i="1"/>
  <c r="BE227" i="3" s="1"/>
  <c r="I227" i="3"/>
  <c r="AF42" i="1"/>
  <c r="EK227" i="3" s="1"/>
  <c r="N42" i="1"/>
  <c r="AG227" i="3" s="1"/>
  <c r="L42" i="1"/>
  <c r="U227" i="3" s="1"/>
  <c r="I156" i="3"/>
  <c r="K156" i="3" s="1"/>
  <c r="S156" i="3" s="1"/>
  <c r="N27" i="1"/>
  <c r="AG156" i="3" s="1"/>
  <c r="AD28" i="1"/>
  <c r="DY160" i="3" s="1"/>
  <c r="EA160" i="3" s="1"/>
  <c r="EI160" i="3" s="1"/>
  <c r="R28" i="1"/>
  <c r="BE160" i="3" s="1"/>
  <c r="BG160" i="3" s="1"/>
  <c r="BO160" i="3" s="1"/>
  <c r="L28" i="1"/>
  <c r="U160" i="3" s="1"/>
  <c r="W160" i="3" s="1"/>
  <c r="AE160" i="3" s="1"/>
  <c r="V28" i="1"/>
  <c r="AF40" i="1"/>
  <c r="EK210" i="3" s="1"/>
  <c r="AD40" i="1"/>
  <c r="DY210" i="3" s="1"/>
  <c r="R40" i="1"/>
  <c r="BE210" i="3" s="1"/>
  <c r="N40" i="1"/>
  <c r="AG210" i="3" s="1"/>
  <c r="I210" i="3"/>
  <c r="L40" i="1"/>
  <c r="U210" i="3" s="1"/>
  <c r="R43" i="1"/>
  <c r="BE237" i="3" s="1"/>
  <c r="N43" i="1"/>
  <c r="AG237" i="3" s="1"/>
  <c r="L43" i="1"/>
  <c r="U237" i="3" s="1"/>
  <c r="I237" i="3"/>
  <c r="AF43" i="1"/>
  <c r="EK237" i="3" s="1"/>
  <c r="AD43" i="1"/>
  <c r="DY237" i="3" s="1"/>
  <c r="AM37" i="1"/>
  <c r="DA226" i="3" l="1"/>
  <c r="DC227" i="3"/>
  <c r="DA127" i="3"/>
  <c r="DC128" i="3"/>
  <c r="FI81" i="3"/>
  <c r="FI240" i="3" s="1"/>
  <c r="F18" i="7" s="1"/>
  <c r="FK82" i="3"/>
  <c r="J46" i="6"/>
  <c r="T46" i="6" s="1"/>
  <c r="GR140" i="3"/>
  <c r="J22" i="6"/>
  <c r="T22" i="6" s="1"/>
  <c r="GR22" i="3"/>
  <c r="J33" i="6"/>
  <c r="T33" i="6" s="1"/>
  <c r="GR53" i="3"/>
  <c r="J25" i="6"/>
  <c r="T25" i="6" s="1"/>
  <c r="GR30" i="3"/>
  <c r="J71" i="6"/>
  <c r="T71" i="6" s="1"/>
  <c r="GR236" i="3"/>
  <c r="J27" i="6"/>
  <c r="T27" i="6" s="1"/>
  <c r="GR34" i="3"/>
  <c r="J43" i="6"/>
  <c r="T43" i="6" s="1"/>
  <c r="GR127" i="3"/>
  <c r="J52" i="6"/>
  <c r="T52" i="6" s="1"/>
  <c r="GR163" i="3"/>
  <c r="J48" i="6"/>
  <c r="T48" i="6" s="1"/>
  <c r="GR152" i="3"/>
  <c r="J66" i="6"/>
  <c r="T66" i="6" s="1"/>
  <c r="GR209" i="3"/>
  <c r="J37" i="6"/>
  <c r="T37" i="6" s="1"/>
  <c r="GR74" i="3"/>
  <c r="J40" i="6"/>
  <c r="T40" i="6" s="1"/>
  <c r="GR81" i="3"/>
  <c r="J69" i="6"/>
  <c r="T69" i="6" s="1"/>
  <c r="GR226" i="3"/>
  <c r="J31" i="6"/>
  <c r="T31" i="6" s="1"/>
  <c r="GR46" i="3"/>
  <c r="J58" i="6"/>
  <c r="T58" i="6" s="1"/>
  <c r="GR179" i="3"/>
  <c r="J61" i="6"/>
  <c r="T61" i="6" s="1"/>
  <c r="GR186" i="3"/>
  <c r="J19" i="6"/>
  <c r="T19" i="6" s="1"/>
  <c r="GR9" i="3"/>
  <c r="O10" i="7"/>
  <c r="D11" i="8"/>
  <c r="F11" i="8" s="1"/>
  <c r="AH44" i="1"/>
  <c r="EW201" i="3"/>
  <c r="GG201" i="3" s="1"/>
  <c r="DY236" i="3"/>
  <c r="EA237" i="3"/>
  <c r="EK226" i="3"/>
  <c r="EM227" i="3"/>
  <c r="CA167" i="3"/>
  <c r="DY179" i="3"/>
  <c r="EA180" i="3"/>
  <c r="EK163" i="3"/>
  <c r="EM164" i="3"/>
  <c r="EK186" i="3"/>
  <c r="EM187" i="3"/>
  <c r="BE9" i="3"/>
  <c r="BG10" i="3"/>
  <c r="BE152" i="3"/>
  <c r="BG153" i="3"/>
  <c r="BE127" i="3"/>
  <c r="BG128" i="3"/>
  <c r="EK30" i="3"/>
  <c r="EM31" i="3"/>
  <c r="EK53" i="3"/>
  <c r="EM54" i="3"/>
  <c r="EK46" i="3"/>
  <c r="EM47" i="3"/>
  <c r="DY81" i="3"/>
  <c r="EA82" i="3"/>
  <c r="EK9" i="3"/>
  <c r="EM10" i="3"/>
  <c r="EK34" i="3"/>
  <c r="EM35" i="3"/>
  <c r="DY42" i="3"/>
  <c r="EA43" i="3"/>
  <c r="EK22" i="3"/>
  <c r="EM23" i="3"/>
  <c r="CA180" i="3"/>
  <c r="BS179" i="3"/>
  <c r="CA179" i="3" s="1"/>
  <c r="BG46" i="3"/>
  <c r="BO46" i="3" s="1"/>
  <c r="BO47" i="3"/>
  <c r="EA226" i="3"/>
  <c r="EI226" i="3" s="1"/>
  <c r="EI227" i="3"/>
  <c r="EK236" i="3"/>
  <c r="EM237" i="3"/>
  <c r="BE140" i="3"/>
  <c r="BG141" i="3"/>
  <c r="EK179" i="3"/>
  <c r="EM180" i="3"/>
  <c r="DY9" i="3"/>
  <c r="EA10" i="3"/>
  <c r="BE30" i="3"/>
  <c r="BG31" i="3"/>
  <c r="CA170" i="3"/>
  <c r="BE34" i="3"/>
  <c r="BG35" i="3"/>
  <c r="BQ179" i="3"/>
  <c r="BE236" i="3"/>
  <c r="BG237" i="3"/>
  <c r="BE226" i="3"/>
  <c r="BG227" i="3"/>
  <c r="CA176" i="3"/>
  <c r="DY140" i="3"/>
  <c r="EA141" i="3"/>
  <c r="BQ163" i="3"/>
  <c r="BS164" i="3"/>
  <c r="BE186" i="3"/>
  <c r="BG187" i="3"/>
  <c r="EK152" i="3"/>
  <c r="EM153" i="3"/>
  <c r="EK127" i="3"/>
  <c r="EM128" i="3"/>
  <c r="DY53" i="3"/>
  <c r="EA54" i="3"/>
  <c r="DY46" i="3"/>
  <c r="EA47" i="3"/>
  <c r="DY74" i="3"/>
  <c r="EA75" i="3"/>
  <c r="BE42" i="3"/>
  <c r="BG43" i="3"/>
  <c r="EK42" i="3"/>
  <c r="EM43" i="3"/>
  <c r="BE22" i="3"/>
  <c r="BG23" i="3"/>
  <c r="EU141" i="3"/>
  <c r="EM140" i="3"/>
  <c r="EU140" i="3" s="1"/>
  <c r="EA30" i="3"/>
  <c r="EI30" i="3" s="1"/>
  <c r="EI31" i="3"/>
  <c r="BO54" i="3"/>
  <c r="BG53" i="3"/>
  <c r="BO53" i="3" s="1"/>
  <c r="BO164" i="3"/>
  <c r="BG163" i="3"/>
  <c r="BO163" i="3" s="1"/>
  <c r="BE209" i="3"/>
  <c r="BG210" i="3"/>
  <c r="DY209" i="3"/>
  <c r="EA210" i="3"/>
  <c r="EK209" i="3"/>
  <c r="EM210" i="3"/>
  <c r="BE179" i="3"/>
  <c r="BG180" i="3"/>
  <c r="DY163" i="3"/>
  <c r="EA164" i="3"/>
  <c r="BQ186" i="3"/>
  <c r="BS187" i="3"/>
  <c r="DY186" i="3"/>
  <c r="EA187" i="3"/>
  <c r="DY152" i="3"/>
  <c r="EA153" i="3"/>
  <c r="DY127" i="3"/>
  <c r="EA128" i="3"/>
  <c r="BE81" i="3"/>
  <c r="BG82" i="3"/>
  <c r="EK81" i="3"/>
  <c r="EM82" i="3"/>
  <c r="BE74" i="3"/>
  <c r="BG75" i="3"/>
  <c r="EK74" i="3"/>
  <c r="EM75" i="3"/>
  <c r="DY34" i="3"/>
  <c r="EA35" i="3"/>
  <c r="DY22" i="3"/>
  <c r="EA23" i="3"/>
  <c r="BE53" i="3"/>
  <c r="BE163" i="3"/>
  <c r="Q10" i="7"/>
  <c r="U10" i="3"/>
  <c r="GG10" i="3" s="1"/>
  <c r="GG47" i="3"/>
  <c r="GI47" i="3" s="1"/>
  <c r="GS47" i="3" s="1"/>
  <c r="GP22" i="3"/>
  <c r="R22" i="6" s="1"/>
  <c r="GP127" i="3"/>
  <c r="R43" i="6" s="1"/>
  <c r="I226" i="3"/>
  <c r="K227" i="3"/>
  <c r="U226" i="3"/>
  <c r="W227" i="3"/>
  <c r="U179" i="3"/>
  <c r="W180" i="3"/>
  <c r="U186" i="3"/>
  <c r="W187" i="3"/>
  <c r="I9" i="3"/>
  <c r="K10" i="3"/>
  <c r="I152" i="3"/>
  <c r="K153" i="3"/>
  <c r="U127" i="3"/>
  <c r="W128" i="3"/>
  <c r="U81" i="3"/>
  <c r="W82" i="3"/>
  <c r="U34" i="3"/>
  <c r="W35" i="3"/>
  <c r="GG124" i="3"/>
  <c r="I42" i="6" s="1"/>
  <c r="S180" i="3"/>
  <c r="K179" i="3"/>
  <c r="S179" i="3" s="1"/>
  <c r="I236" i="3"/>
  <c r="K237" i="3"/>
  <c r="U236" i="3"/>
  <c r="W237" i="3"/>
  <c r="I53" i="3"/>
  <c r="K54" i="3"/>
  <c r="GG19" i="3"/>
  <c r="K19" i="3"/>
  <c r="S19" i="3" s="1"/>
  <c r="I30" i="3"/>
  <c r="K31" i="3"/>
  <c r="I34" i="3"/>
  <c r="K35" i="3"/>
  <c r="I42" i="3"/>
  <c r="K43" i="3"/>
  <c r="I179" i="3"/>
  <c r="U209" i="3"/>
  <c r="W210" i="3"/>
  <c r="I209" i="3"/>
  <c r="K210" i="3"/>
  <c r="U140" i="3"/>
  <c r="W141" i="3"/>
  <c r="I163" i="3"/>
  <c r="K164" i="3"/>
  <c r="I127" i="3"/>
  <c r="K128" i="3"/>
  <c r="I46" i="3"/>
  <c r="K47" i="3"/>
  <c r="I74" i="3"/>
  <c r="K75" i="3"/>
  <c r="K23" i="3"/>
  <c r="I22" i="3"/>
  <c r="GG141" i="3"/>
  <c r="GI141" i="3" s="1"/>
  <c r="GS141" i="3" s="1"/>
  <c r="K140" i="3"/>
  <c r="S140" i="3" s="1"/>
  <c r="S141" i="3"/>
  <c r="S187" i="3"/>
  <c r="K186" i="3"/>
  <c r="S186" i="3" s="1"/>
  <c r="U163" i="3"/>
  <c r="W164" i="3"/>
  <c r="U152" i="3"/>
  <c r="W153" i="3"/>
  <c r="U53" i="3"/>
  <c r="W54" i="3"/>
  <c r="U46" i="3"/>
  <c r="W47" i="3"/>
  <c r="U30" i="3"/>
  <c r="W31" i="3"/>
  <c r="I81" i="3"/>
  <c r="K82" i="3"/>
  <c r="U74" i="3"/>
  <c r="W75" i="3"/>
  <c r="U42" i="3"/>
  <c r="W43" i="3"/>
  <c r="U22" i="3"/>
  <c r="W23" i="3"/>
  <c r="I186" i="3"/>
  <c r="O16" i="7"/>
  <c r="Q16" i="7"/>
  <c r="O7" i="7"/>
  <c r="Q7" i="7"/>
  <c r="O18" i="7"/>
  <c r="Q18" i="7"/>
  <c r="P19" i="7"/>
  <c r="R19" i="7"/>
  <c r="O17" i="7"/>
  <c r="Q17" i="7"/>
  <c r="O15" i="7"/>
  <c r="Q15" i="7"/>
  <c r="O8" i="7"/>
  <c r="Q8" i="7"/>
  <c r="P11" i="7"/>
  <c r="R11" i="7"/>
  <c r="O19" i="7"/>
  <c r="Q19" i="7"/>
  <c r="O11" i="7"/>
  <c r="Q11" i="7"/>
  <c r="P8" i="7"/>
  <c r="R8" i="7"/>
  <c r="O9" i="7"/>
  <c r="Q9" i="7"/>
  <c r="O13" i="7"/>
  <c r="Q13" i="7"/>
  <c r="O6" i="7"/>
  <c r="Q6" i="7"/>
  <c r="O14" i="7"/>
  <c r="Q14" i="7"/>
  <c r="O12" i="7"/>
  <c r="Q12" i="7"/>
  <c r="P12" i="7"/>
  <c r="R12" i="7"/>
  <c r="P14" i="7"/>
  <c r="R14" i="7"/>
  <c r="H73" i="6"/>
  <c r="H85" i="6" s="1"/>
  <c r="E21" i="7"/>
  <c r="E22" i="7" s="1"/>
  <c r="G20" i="7"/>
  <c r="GP209" i="3"/>
  <c r="R66" i="6" s="1"/>
  <c r="GP163" i="3"/>
  <c r="R52" i="6" s="1"/>
  <c r="GP152" i="3"/>
  <c r="R48" i="6" s="1"/>
  <c r="GP9" i="3"/>
  <c r="R19" i="6" s="1"/>
  <c r="R53" i="6"/>
  <c r="GP81" i="3"/>
  <c r="R40" i="6" s="1"/>
  <c r="GP53" i="3"/>
  <c r="R33" i="6" s="1"/>
  <c r="R49" i="6"/>
  <c r="GP74" i="3"/>
  <c r="R37" i="6" s="1"/>
  <c r="GH240" i="3"/>
  <c r="GR240" i="3" s="1"/>
  <c r="GP179" i="3"/>
  <c r="R58" i="6" s="1"/>
  <c r="GP186" i="3"/>
  <c r="R61" i="6" s="1"/>
  <c r="AG209" i="3"/>
  <c r="AI210" i="3"/>
  <c r="AQ210" i="3" s="1"/>
  <c r="GG210" i="3"/>
  <c r="AI173" i="3"/>
  <c r="AQ173" i="3" s="1"/>
  <c r="GG173" i="3"/>
  <c r="GG183" i="3"/>
  <c r="AI183" i="3"/>
  <c r="AQ183" i="3" s="1"/>
  <c r="AG179" i="3"/>
  <c r="GG180" i="3"/>
  <c r="AI180" i="3"/>
  <c r="AQ180" i="3" s="1"/>
  <c r="AG186" i="3"/>
  <c r="AI187" i="3"/>
  <c r="AQ187" i="3" s="1"/>
  <c r="GG187" i="3"/>
  <c r="GG68" i="3"/>
  <c r="AI68" i="3"/>
  <c r="AQ68" i="3" s="1"/>
  <c r="GG71" i="3"/>
  <c r="AI71" i="3"/>
  <c r="AQ71" i="3" s="1"/>
  <c r="AG81" i="3"/>
  <c r="GG82" i="3"/>
  <c r="GI82" i="3" s="1"/>
  <c r="GS82" i="3" s="1"/>
  <c r="AI82" i="3"/>
  <c r="AQ82" i="3" s="1"/>
  <c r="AG30" i="3"/>
  <c r="AI31" i="3"/>
  <c r="AQ31" i="3" s="1"/>
  <c r="GG31" i="3"/>
  <c r="GI31" i="3" s="1"/>
  <c r="GS31" i="3" s="1"/>
  <c r="AG42" i="3"/>
  <c r="GG43" i="3"/>
  <c r="GI43" i="3" s="1"/>
  <c r="AI43" i="3"/>
  <c r="AQ43" i="3" s="1"/>
  <c r="AI140" i="3"/>
  <c r="AQ140" i="3" s="1"/>
  <c r="AG226" i="3"/>
  <c r="GG227" i="3"/>
  <c r="GI227" i="3" s="1"/>
  <c r="GS227" i="3" s="1"/>
  <c r="AI227" i="3"/>
  <c r="AQ227" i="3" s="1"/>
  <c r="GG167" i="3"/>
  <c r="AI167" i="3"/>
  <c r="AQ167" i="3" s="1"/>
  <c r="AI201" i="3"/>
  <c r="AQ201" i="3" s="1"/>
  <c r="AI160" i="3"/>
  <c r="AQ160" i="3" s="1"/>
  <c r="GG160" i="3"/>
  <c r="AI133" i="3"/>
  <c r="AQ133" i="3" s="1"/>
  <c r="GG133" i="3"/>
  <c r="AG74" i="3"/>
  <c r="GG75" i="3"/>
  <c r="AI75" i="3"/>
  <c r="GG156" i="3"/>
  <c r="AI156" i="3"/>
  <c r="AQ156" i="3" s="1"/>
  <c r="AG152" i="3"/>
  <c r="GG153" i="3"/>
  <c r="AI153" i="3"/>
  <c r="AQ153" i="3" s="1"/>
  <c r="AG53" i="3"/>
  <c r="AI54" i="3"/>
  <c r="AQ54" i="3" s="1"/>
  <c r="GG54" i="3"/>
  <c r="GI54" i="3" s="1"/>
  <c r="GS54" i="3" s="1"/>
  <c r="GG223" i="3"/>
  <c r="AI223" i="3"/>
  <c r="AQ223" i="3" s="1"/>
  <c r="GG170" i="3"/>
  <c r="AI170" i="3"/>
  <c r="AQ170" i="3" s="1"/>
  <c r="GG27" i="3"/>
  <c r="AI27" i="3"/>
  <c r="AQ27" i="3" s="1"/>
  <c r="AG22" i="3"/>
  <c r="GG23" i="3"/>
  <c r="AI23" i="3"/>
  <c r="AG236" i="3"/>
  <c r="GG237" i="3"/>
  <c r="GI237" i="3" s="1"/>
  <c r="GS237" i="3" s="1"/>
  <c r="AI237" i="3"/>
  <c r="AQ237" i="3" s="1"/>
  <c r="AG163" i="3"/>
  <c r="GG164" i="3"/>
  <c r="AI164" i="3"/>
  <c r="AQ164" i="3" s="1"/>
  <c r="AG127" i="3"/>
  <c r="GG128" i="3"/>
  <c r="AI128" i="3"/>
  <c r="AQ128" i="3" s="1"/>
  <c r="GG205" i="3"/>
  <c r="AI205" i="3"/>
  <c r="AQ205" i="3" s="1"/>
  <c r="GG176" i="3"/>
  <c r="AI176" i="3"/>
  <c r="AQ176" i="3" s="1"/>
  <c r="GG198" i="3"/>
  <c r="AI198" i="3"/>
  <c r="AQ198" i="3" s="1"/>
  <c r="AI78" i="3"/>
  <c r="AQ78" i="3" s="1"/>
  <c r="GG78" i="3"/>
  <c r="AG34" i="3"/>
  <c r="GG35" i="3"/>
  <c r="GI35" i="3" s="1"/>
  <c r="GS35" i="3" s="1"/>
  <c r="AI35" i="3"/>
  <c r="AQ35" i="3" s="1"/>
  <c r="AI46" i="3"/>
  <c r="AQ46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AN8" i="1"/>
  <c r="AN28" i="1"/>
  <c r="AN16" i="1"/>
  <c r="AN9" i="1"/>
  <c r="AN41" i="1"/>
  <c r="AN21" i="1"/>
  <c r="AN12" i="1"/>
  <c r="AN13" i="1"/>
  <c r="AN14" i="1"/>
  <c r="AN39" i="1"/>
  <c r="AM44" i="1"/>
  <c r="AM52" i="1" s="1"/>
  <c r="AN31" i="1"/>
  <c r="P44" i="1"/>
  <c r="AN19" i="1"/>
  <c r="AN10" i="1"/>
  <c r="L44" i="1"/>
  <c r="AN23" i="1"/>
  <c r="R44" i="1"/>
  <c r="Z44" i="1"/>
  <c r="AF44" i="1"/>
  <c r="DA240" i="3" l="1"/>
  <c r="F13" i="7" s="1"/>
  <c r="T13" i="7" s="1"/>
  <c r="AJ55" i="1"/>
  <c r="AJ52" i="1"/>
  <c r="AH55" i="1"/>
  <c r="AH52" i="1"/>
  <c r="AM55" i="1"/>
  <c r="AF55" i="1"/>
  <c r="AF52" i="1"/>
  <c r="DA251" i="3"/>
  <c r="DK128" i="3"/>
  <c r="DC127" i="3"/>
  <c r="EW251" i="3"/>
  <c r="AS251" i="3"/>
  <c r="CO251" i="3"/>
  <c r="FS82" i="3"/>
  <c r="FK81" i="3"/>
  <c r="DK227" i="3"/>
  <c r="DC226" i="3"/>
  <c r="DK226" i="3" s="1"/>
  <c r="FI251" i="3"/>
  <c r="G19" i="8"/>
  <c r="V18" i="7"/>
  <c r="X18" i="7" s="1"/>
  <c r="T18" i="7"/>
  <c r="AQ23" i="3"/>
  <c r="AQ75" i="3"/>
  <c r="D22" i="8"/>
  <c r="D21" i="8"/>
  <c r="FU251" i="3"/>
  <c r="EW186" i="3"/>
  <c r="EW240" i="3" s="1"/>
  <c r="F17" i="7" s="1"/>
  <c r="G18" i="8" s="1"/>
  <c r="EY201" i="3"/>
  <c r="EK251" i="3"/>
  <c r="CC251" i="3"/>
  <c r="BQ240" i="3"/>
  <c r="F10" i="7" s="1"/>
  <c r="G11" i="8" s="1"/>
  <c r="EI10" i="3"/>
  <c r="EA9" i="3"/>
  <c r="BO141" i="3"/>
  <c r="BG140" i="3"/>
  <c r="BO140" i="3" s="1"/>
  <c r="EI43" i="3"/>
  <c r="EA42" i="3"/>
  <c r="EI42" i="3" s="1"/>
  <c r="EU10" i="3"/>
  <c r="EM9" i="3"/>
  <c r="EM46" i="3"/>
  <c r="EU46" i="3" s="1"/>
  <c r="EU47" i="3"/>
  <c r="EU31" i="3"/>
  <c r="EM30" i="3"/>
  <c r="EU30" i="3" s="1"/>
  <c r="BO153" i="3"/>
  <c r="BG152" i="3"/>
  <c r="BO152" i="3" s="1"/>
  <c r="EU187" i="3"/>
  <c r="EM186" i="3"/>
  <c r="EU186" i="3" s="1"/>
  <c r="EI180" i="3"/>
  <c r="EA179" i="3"/>
  <c r="EI179" i="3" s="1"/>
  <c r="EU227" i="3"/>
  <c r="EM226" i="3"/>
  <c r="EU226" i="3" s="1"/>
  <c r="BE251" i="3"/>
  <c r="BQ251" i="3"/>
  <c r="EI35" i="3"/>
  <c r="EA34" i="3"/>
  <c r="EI34" i="3" s="1"/>
  <c r="BO75" i="3"/>
  <c r="BG74" i="3"/>
  <c r="BO74" i="3" s="1"/>
  <c r="BO82" i="3"/>
  <c r="BG81" i="3"/>
  <c r="BO81" i="3" s="1"/>
  <c r="EI153" i="3"/>
  <c r="EA152" i="3"/>
  <c r="EI152" i="3" s="1"/>
  <c r="CA187" i="3"/>
  <c r="BS186" i="3"/>
  <c r="CA186" i="3" s="1"/>
  <c r="BO180" i="3"/>
  <c r="BG179" i="3"/>
  <c r="BO179" i="3" s="1"/>
  <c r="EI210" i="3"/>
  <c r="EA209" i="3"/>
  <c r="EI209" i="3" s="1"/>
  <c r="BO23" i="3"/>
  <c r="BG22" i="3"/>
  <c r="BO22" i="3" s="1"/>
  <c r="BO43" i="3"/>
  <c r="BG42" i="3"/>
  <c r="BO42" i="3" s="1"/>
  <c r="EA46" i="3"/>
  <c r="EI46" i="3" s="1"/>
  <c r="EI47" i="3"/>
  <c r="EU128" i="3"/>
  <c r="EM127" i="3"/>
  <c r="EU127" i="3" s="1"/>
  <c r="BO187" i="3"/>
  <c r="BG186" i="3"/>
  <c r="BO186" i="3" s="1"/>
  <c r="EI141" i="3"/>
  <c r="EA140" i="3"/>
  <c r="EI140" i="3" s="1"/>
  <c r="BG226" i="3"/>
  <c r="BO226" i="3" s="1"/>
  <c r="BO227" i="3"/>
  <c r="DY240" i="3"/>
  <c r="F15" i="7" s="1"/>
  <c r="G16" i="8" s="1"/>
  <c r="EK240" i="3"/>
  <c r="F16" i="7" s="1"/>
  <c r="G17" i="8" s="1"/>
  <c r="DY251" i="3"/>
  <c r="BO35" i="3"/>
  <c r="BG34" i="3"/>
  <c r="BO34" i="3" s="1"/>
  <c r="BG30" i="3"/>
  <c r="BO30" i="3" s="1"/>
  <c r="BO31" i="3"/>
  <c r="EU180" i="3"/>
  <c r="EM179" i="3"/>
  <c r="EU179" i="3" s="1"/>
  <c r="EM236" i="3"/>
  <c r="EU236" i="3" s="1"/>
  <c r="EU237" i="3"/>
  <c r="EU23" i="3"/>
  <c r="EM22" i="3"/>
  <c r="EU22" i="3" s="1"/>
  <c r="EU35" i="3"/>
  <c r="EM34" i="3"/>
  <c r="EU34" i="3" s="1"/>
  <c r="EI82" i="3"/>
  <c r="EA81" i="3"/>
  <c r="EI81" i="3" s="1"/>
  <c r="EU54" i="3"/>
  <c r="EM53" i="3"/>
  <c r="EU53" i="3" s="1"/>
  <c r="BO128" i="3"/>
  <c r="BG127" i="3"/>
  <c r="BO127" i="3" s="1"/>
  <c r="BO10" i="3"/>
  <c r="BG9" i="3"/>
  <c r="EU164" i="3"/>
  <c r="EM163" i="3"/>
  <c r="EU163" i="3" s="1"/>
  <c r="EA236" i="3"/>
  <c r="EI236" i="3" s="1"/>
  <c r="EI237" i="3"/>
  <c r="EI23" i="3"/>
  <c r="EA22" i="3"/>
  <c r="EI22" i="3" s="1"/>
  <c r="EU75" i="3"/>
  <c r="EM74" i="3"/>
  <c r="EU74" i="3" s="1"/>
  <c r="EU82" i="3"/>
  <c r="EM81" i="3"/>
  <c r="EU81" i="3" s="1"/>
  <c r="EI128" i="3"/>
  <c r="EA127" i="3"/>
  <c r="EI127" i="3" s="1"/>
  <c r="EI187" i="3"/>
  <c r="EA186" i="3"/>
  <c r="EI186" i="3" s="1"/>
  <c r="EI164" i="3"/>
  <c r="EA163" i="3"/>
  <c r="EI163" i="3" s="1"/>
  <c r="EU210" i="3"/>
  <c r="EM209" i="3"/>
  <c r="EU209" i="3" s="1"/>
  <c r="BO210" i="3"/>
  <c r="BG209" i="3"/>
  <c r="BO209" i="3" s="1"/>
  <c r="EM42" i="3"/>
  <c r="EU42" i="3" s="1"/>
  <c r="EU43" i="3"/>
  <c r="EI75" i="3"/>
  <c r="EA74" i="3"/>
  <c r="EI74" i="3" s="1"/>
  <c r="EI54" i="3"/>
  <c r="EA53" i="3"/>
  <c r="EI53" i="3" s="1"/>
  <c r="EU153" i="3"/>
  <c r="EM152" i="3"/>
  <c r="EU152" i="3" s="1"/>
  <c r="CA164" i="3"/>
  <c r="BS163" i="3"/>
  <c r="BG236" i="3"/>
  <c r="BO236" i="3" s="1"/>
  <c r="BO237" i="3"/>
  <c r="BE240" i="3"/>
  <c r="F9" i="7" s="1"/>
  <c r="G10" i="8" s="1"/>
  <c r="W10" i="3"/>
  <c r="AE10" i="3" s="1"/>
  <c r="AN55" i="1"/>
  <c r="U9" i="3"/>
  <c r="U240" i="3" s="1"/>
  <c r="F6" i="7" s="1"/>
  <c r="G7" i="8" s="1"/>
  <c r="GG46" i="3"/>
  <c r="GI46" i="3" s="1"/>
  <c r="I32" i="6"/>
  <c r="GI124" i="3"/>
  <c r="I47" i="6"/>
  <c r="GG140" i="3"/>
  <c r="I46" i="6" s="1"/>
  <c r="W42" i="3"/>
  <c r="AE42" i="3" s="1"/>
  <c r="AE43" i="3"/>
  <c r="S82" i="3"/>
  <c r="K81" i="3"/>
  <c r="S81" i="3" s="1"/>
  <c r="W46" i="3"/>
  <c r="AE46" i="3" s="1"/>
  <c r="AE47" i="3"/>
  <c r="AE153" i="3"/>
  <c r="W152" i="3"/>
  <c r="AE152" i="3" s="1"/>
  <c r="K34" i="3"/>
  <c r="S34" i="3" s="1"/>
  <c r="S35" i="3"/>
  <c r="K236" i="3"/>
  <c r="S236" i="3" s="1"/>
  <c r="S237" i="3"/>
  <c r="AE187" i="3"/>
  <c r="W186" i="3"/>
  <c r="AE186" i="3" s="1"/>
  <c r="W226" i="3"/>
  <c r="AE226" i="3" s="1"/>
  <c r="AE227" i="3"/>
  <c r="K46" i="3"/>
  <c r="S46" i="3" s="1"/>
  <c r="S47" i="3"/>
  <c r="S164" i="3"/>
  <c r="K163" i="3"/>
  <c r="S163" i="3" s="1"/>
  <c r="S210" i="3"/>
  <c r="K209" i="3"/>
  <c r="S209" i="3" s="1"/>
  <c r="I21" i="6"/>
  <c r="GI19" i="3"/>
  <c r="GS19" i="3" s="1"/>
  <c r="W34" i="3"/>
  <c r="AE34" i="3" s="1"/>
  <c r="AE35" i="3"/>
  <c r="AE128" i="3"/>
  <c r="W127" i="3"/>
  <c r="AE127" i="3" s="1"/>
  <c r="GI10" i="3"/>
  <c r="GS10" i="3" s="1"/>
  <c r="GG9" i="3"/>
  <c r="I20" i="6"/>
  <c r="AE23" i="3"/>
  <c r="W22" i="3"/>
  <c r="AE22" i="3" s="1"/>
  <c r="AE75" i="3"/>
  <c r="W74" i="3"/>
  <c r="AE74" i="3" s="1"/>
  <c r="W30" i="3"/>
  <c r="AE30" i="3" s="1"/>
  <c r="AE31" i="3"/>
  <c r="AE54" i="3"/>
  <c r="W53" i="3"/>
  <c r="AE53" i="3" s="1"/>
  <c r="AE164" i="3"/>
  <c r="W163" i="3"/>
  <c r="AE163" i="3" s="1"/>
  <c r="S23" i="3"/>
  <c r="K22" i="3"/>
  <c r="S22" i="3" s="1"/>
  <c r="K42" i="3"/>
  <c r="S42" i="3" s="1"/>
  <c r="S43" i="3"/>
  <c r="S31" i="3"/>
  <c r="K30" i="3"/>
  <c r="S30" i="3" s="1"/>
  <c r="S54" i="3"/>
  <c r="K53" i="3"/>
  <c r="S53" i="3" s="1"/>
  <c r="W236" i="3"/>
  <c r="AE236" i="3" s="1"/>
  <c r="AE237" i="3"/>
  <c r="K9" i="3"/>
  <c r="S10" i="3"/>
  <c r="AE180" i="3"/>
  <c r="W179" i="3"/>
  <c r="AE179" i="3" s="1"/>
  <c r="K226" i="3"/>
  <c r="S226" i="3" s="1"/>
  <c r="S227" i="3"/>
  <c r="S75" i="3"/>
  <c r="K74" i="3"/>
  <c r="S74" i="3" s="1"/>
  <c r="S128" i="3"/>
  <c r="K127" i="3"/>
  <c r="S127" i="3" s="1"/>
  <c r="W140" i="3"/>
  <c r="AE140" i="3" s="1"/>
  <c r="AE141" i="3"/>
  <c r="AE210" i="3"/>
  <c r="W209" i="3"/>
  <c r="AE209" i="3" s="1"/>
  <c r="AE82" i="3"/>
  <c r="W81" i="3"/>
  <c r="AE81" i="3" s="1"/>
  <c r="S153" i="3"/>
  <c r="K152" i="3"/>
  <c r="S152" i="3" s="1"/>
  <c r="I240" i="3"/>
  <c r="F5" i="7" s="1"/>
  <c r="G6" i="8" s="1"/>
  <c r="J73" i="6"/>
  <c r="G21" i="7"/>
  <c r="G22" i="7" s="1"/>
  <c r="I23" i="6"/>
  <c r="GI23" i="3"/>
  <c r="I49" i="6"/>
  <c r="GI153" i="3"/>
  <c r="I59" i="6"/>
  <c r="GI180" i="3"/>
  <c r="I63" i="6"/>
  <c r="GI198" i="3"/>
  <c r="GS198" i="3" s="1"/>
  <c r="I53" i="6"/>
  <c r="GI164" i="3"/>
  <c r="I57" i="6"/>
  <c r="GI176" i="3"/>
  <c r="GS176" i="3" s="1"/>
  <c r="I44" i="6"/>
  <c r="GI128" i="3"/>
  <c r="I24" i="6"/>
  <c r="GI27" i="3"/>
  <c r="GS27" i="3" s="1"/>
  <c r="I68" i="6"/>
  <c r="GI223" i="3"/>
  <c r="GS223" i="3" s="1"/>
  <c r="I50" i="6"/>
  <c r="GI156" i="3"/>
  <c r="GS156" i="3" s="1"/>
  <c r="I45" i="6"/>
  <c r="GI133" i="3"/>
  <c r="GS133" i="3" s="1"/>
  <c r="I35" i="6"/>
  <c r="GI68" i="3"/>
  <c r="GS68" i="3" s="1"/>
  <c r="I60" i="6"/>
  <c r="GI183" i="3"/>
  <c r="GS183" i="3" s="1"/>
  <c r="I64" i="6"/>
  <c r="GI201" i="3"/>
  <c r="GS201" i="3" s="1"/>
  <c r="I56" i="6"/>
  <c r="GI173" i="3"/>
  <c r="GS173" i="3" s="1"/>
  <c r="I65" i="6"/>
  <c r="GI205" i="3"/>
  <c r="GS205" i="3" s="1"/>
  <c r="I55" i="6"/>
  <c r="GI170" i="3"/>
  <c r="GS170" i="3" s="1"/>
  <c r="I38" i="6"/>
  <c r="GI75" i="3"/>
  <c r="I51" i="6"/>
  <c r="GI160" i="3"/>
  <c r="GS160" i="3" s="1"/>
  <c r="I36" i="6"/>
  <c r="GI71" i="3"/>
  <c r="GS71" i="3" s="1"/>
  <c r="GP240" i="3"/>
  <c r="I62" i="6"/>
  <c r="GI187" i="3"/>
  <c r="I39" i="6"/>
  <c r="GI78" i="3"/>
  <c r="I54" i="6"/>
  <c r="GI167" i="3"/>
  <c r="GS167" i="3" s="1"/>
  <c r="I67" i="6"/>
  <c r="GI210" i="3"/>
  <c r="K32" i="6"/>
  <c r="U32" i="6" s="1"/>
  <c r="GG236" i="3"/>
  <c r="I72" i="6"/>
  <c r="K47" i="6"/>
  <c r="U47" i="6" s="1"/>
  <c r="GG34" i="3"/>
  <c r="I28" i="6"/>
  <c r="GG30" i="3"/>
  <c r="I26" i="6"/>
  <c r="GG81" i="3"/>
  <c r="I41" i="6"/>
  <c r="GG53" i="3"/>
  <c r="I34" i="6"/>
  <c r="GG226" i="3"/>
  <c r="I70" i="6"/>
  <c r="GG42" i="3"/>
  <c r="I30" i="6"/>
  <c r="DM251" i="3"/>
  <c r="I251" i="3"/>
  <c r="GG163" i="3"/>
  <c r="GG22" i="3"/>
  <c r="GG152" i="3"/>
  <c r="GG74" i="3"/>
  <c r="GG186" i="3"/>
  <c r="GG179" i="3"/>
  <c r="GG127" i="3"/>
  <c r="GG209" i="3"/>
  <c r="AI127" i="3"/>
  <c r="AQ127" i="3" s="1"/>
  <c r="AG251" i="3"/>
  <c r="GQ47" i="3"/>
  <c r="AI163" i="3"/>
  <c r="AQ163" i="3" s="1"/>
  <c r="AI22" i="3"/>
  <c r="AI152" i="3"/>
  <c r="AQ152" i="3" s="1"/>
  <c r="AI226" i="3"/>
  <c r="AQ226" i="3" s="1"/>
  <c r="AI81" i="3"/>
  <c r="AQ81" i="3" s="1"/>
  <c r="AI186" i="3"/>
  <c r="AQ186" i="3" s="1"/>
  <c r="AI74" i="3"/>
  <c r="GF251" i="3"/>
  <c r="AI34" i="3"/>
  <c r="AQ34" i="3" s="1"/>
  <c r="AG240" i="3"/>
  <c r="F7" i="7" s="1"/>
  <c r="K34" i="6"/>
  <c r="U34" i="6" s="1"/>
  <c r="AI53" i="3"/>
  <c r="AQ53" i="3" s="1"/>
  <c r="AI42" i="3"/>
  <c r="AQ42" i="3" s="1"/>
  <c r="AI30" i="3"/>
  <c r="AQ30" i="3" s="1"/>
  <c r="AI179" i="3"/>
  <c r="AQ179" i="3" s="1"/>
  <c r="AI209" i="3"/>
  <c r="AQ209" i="3" s="1"/>
  <c r="AI236" i="3"/>
  <c r="AQ236" i="3" s="1"/>
  <c r="GQ141" i="3"/>
  <c r="U251" i="3"/>
  <c r="AN44" i="1"/>
  <c r="AN52" i="1" s="1"/>
  <c r="G14" i="8" l="1"/>
  <c r="V13" i="7"/>
  <c r="X13" i="7" s="1"/>
  <c r="I31" i="6"/>
  <c r="DK127" i="3"/>
  <c r="DC240" i="3"/>
  <c r="FS81" i="3"/>
  <c r="FK240" i="3"/>
  <c r="K44" i="6"/>
  <c r="U44" i="6" s="1"/>
  <c r="GS128" i="3"/>
  <c r="K67" i="6"/>
  <c r="U67" i="6" s="1"/>
  <c r="GS210" i="3"/>
  <c r="K53" i="6"/>
  <c r="U53" i="6" s="1"/>
  <c r="GS164" i="3"/>
  <c r="K59" i="6"/>
  <c r="U59" i="6" s="1"/>
  <c r="GS180" i="3"/>
  <c r="K23" i="6"/>
  <c r="U23" i="6" s="1"/>
  <c r="GS23" i="3"/>
  <c r="K42" i="6"/>
  <c r="U42" i="6" s="1"/>
  <c r="GS124" i="3"/>
  <c r="K62" i="6"/>
  <c r="U62" i="6" s="1"/>
  <c r="GS187" i="3"/>
  <c r="K38" i="6"/>
  <c r="U38" i="6" s="1"/>
  <c r="GS75" i="3"/>
  <c r="K49" i="6"/>
  <c r="U49" i="6" s="1"/>
  <c r="GS153" i="3"/>
  <c r="K31" i="6"/>
  <c r="U31" i="6" s="1"/>
  <c r="GS46" i="3"/>
  <c r="V7" i="7"/>
  <c r="X7" i="7" s="1"/>
  <c r="G8" i="8"/>
  <c r="AQ22" i="3"/>
  <c r="AQ74" i="3"/>
  <c r="FG201" i="3"/>
  <c r="EY186" i="3"/>
  <c r="T17" i="7"/>
  <c r="V17" i="7"/>
  <c r="X17" i="7" s="1"/>
  <c r="CA163" i="3"/>
  <c r="BS240" i="3"/>
  <c r="T16" i="7"/>
  <c r="V16" i="7"/>
  <c r="X16" i="7" s="1"/>
  <c r="EI9" i="3"/>
  <c r="EA240" i="3"/>
  <c r="V9" i="7"/>
  <c r="X9" i="7" s="1"/>
  <c r="T9" i="7"/>
  <c r="T15" i="7"/>
  <c r="V15" i="7"/>
  <c r="X15" i="7" s="1"/>
  <c r="GG251" i="3"/>
  <c r="BO9" i="3"/>
  <c r="BG240" i="3"/>
  <c r="EU9" i="3"/>
  <c r="EM240" i="3"/>
  <c r="V10" i="7"/>
  <c r="X10" i="7" s="1"/>
  <c r="T10" i="7"/>
  <c r="J85" i="6"/>
  <c r="T73" i="6"/>
  <c r="T6" i="7"/>
  <c r="V6" i="7"/>
  <c r="X6" i="7" s="1"/>
  <c r="T5" i="7"/>
  <c r="V5" i="7"/>
  <c r="X5" i="7" s="1"/>
  <c r="W9" i="3"/>
  <c r="W240" i="3" s="1"/>
  <c r="AE240" i="3" s="1"/>
  <c r="GI140" i="3"/>
  <c r="GQ124" i="3"/>
  <c r="S42" i="6" s="1"/>
  <c r="K20" i="6"/>
  <c r="U20" i="6" s="1"/>
  <c r="GQ10" i="3"/>
  <c r="S9" i="3"/>
  <c r="K240" i="3"/>
  <c r="S240" i="3" s="1"/>
  <c r="GQ19" i="3"/>
  <c r="S21" i="6" s="1"/>
  <c r="K21" i="6"/>
  <c r="U21" i="6" s="1"/>
  <c r="I19" i="6"/>
  <c r="GI9" i="3"/>
  <c r="GI81" i="3"/>
  <c r="I40" i="6"/>
  <c r="F20" i="7"/>
  <c r="T7" i="7"/>
  <c r="R73" i="6"/>
  <c r="O21" i="7"/>
  <c r="I66" i="6"/>
  <c r="GI209" i="3"/>
  <c r="I37" i="6"/>
  <c r="GI74" i="3"/>
  <c r="I43" i="6"/>
  <c r="GI127" i="3"/>
  <c r="I48" i="6"/>
  <c r="GI152" i="3"/>
  <c r="I69" i="6"/>
  <c r="GI226" i="3"/>
  <c r="I27" i="6"/>
  <c r="GI34" i="3"/>
  <c r="I58" i="6"/>
  <c r="GI179" i="3"/>
  <c r="I22" i="6"/>
  <c r="GI22" i="3"/>
  <c r="I61" i="6"/>
  <c r="GI186" i="3"/>
  <c r="I52" i="6"/>
  <c r="GI163" i="3"/>
  <c r="I29" i="6"/>
  <c r="GI42" i="3"/>
  <c r="K29" i="6" s="1"/>
  <c r="I33" i="6"/>
  <c r="GI53" i="3"/>
  <c r="I25" i="6"/>
  <c r="GI30" i="3"/>
  <c r="I71" i="6"/>
  <c r="GI236" i="3"/>
  <c r="GQ167" i="3"/>
  <c r="S54" i="6" s="1"/>
  <c r="K54" i="6"/>
  <c r="U54" i="6" s="1"/>
  <c r="GQ156" i="3"/>
  <c r="S50" i="6" s="1"/>
  <c r="K50" i="6"/>
  <c r="U50" i="6" s="1"/>
  <c r="K28" i="6"/>
  <c r="U28" i="6" s="1"/>
  <c r="GQ68" i="3"/>
  <c r="S35" i="6" s="1"/>
  <c r="K35" i="6"/>
  <c r="U35" i="6" s="1"/>
  <c r="GQ170" i="3"/>
  <c r="S55" i="6" s="1"/>
  <c r="K55" i="6"/>
  <c r="U55" i="6" s="1"/>
  <c r="GQ71" i="3"/>
  <c r="S36" i="6" s="1"/>
  <c r="K36" i="6"/>
  <c r="U36" i="6" s="1"/>
  <c r="GQ223" i="3"/>
  <c r="S68" i="6" s="1"/>
  <c r="K68" i="6"/>
  <c r="U68" i="6" s="1"/>
  <c r="GQ205" i="3"/>
  <c r="S65" i="6" s="1"/>
  <c r="K65" i="6"/>
  <c r="U65" i="6" s="1"/>
  <c r="K30" i="6"/>
  <c r="GQ133" i="3"/>
  <c r="S45" i="6" s="1"/>
  <c r="K45" i="6"/>
  <c r="U45" i="6" s="1"/>
  <c r="GQ176" i="3"/>
  <c r="S57" i="6" s="1"/>
  <c r="K57" i="6"/>
  <c r="U57" i="6" s="1"/>
  <c r="K41" i="6"/>
  <c r="U41" i="6" s="1"/>
  <c r="GQ201" i="3"/>
  <c r="S64" i="6" s="1"/>
  <c r="K64" i="6"/>
  <c r="U64" i="6" s="1"/>
  <c r="GQ27" i="3"/>
  <c r="S24" i="6" s="1"/>
  <c r="K24" i="6"/>
  <c r="U24" i="6" s="1"/>
  <c r="GQ198" i="3"/>
  <c r="S63" i="6" s="1"/>
  <c r="K63" i="6"/>
  <c r="U63" i="6" s="1"/>
  <c r="GQ173" i="3"/>
  <c r="S56" i="6" s="1"/>
  <c r="K56" i="6"/>
  <c r="U56" i="6" s="1"/>
  <c r="K72" i="6"/>
  <c r="U72" i="6" s="1"/>
  <c r="GQ78" i="3"/>
  <c r="S39" i="6" s="1"/>
  <c r="K39" i="6"/>
  <c r="K70" i="6"/>
  <c r="U70" i="6" s="1"/>
  <c r="K26" i="6"/>
  <c r="U26" i="6" s="1"/>
  <c r="GQ160" i="3"/>
  <c r="S51" i="6" s="1"/>
  <c r="K51" i="6"/>
  <c r="U51" i="6" s="1"/>
  <c r="GQ183" i="3"/>
  <c r="S60" i="6" s="1"/>
  <c r="K60" i="6"/>
  <c r="U60" i="6" s="1"/>
  <c r="GQ140" i="3"/>
  <c r="S46" i="6" s="1"/>
  <c r="S47" i="6"/>
  <c r="GQ46" i="3"/>
  <c r="S31" i="6" s="1"/>
  <c r="S32" i="6"/>
  <c r="GG240" i="3"/>
  <c r="GQ237" i="3"/>
  <c r="GQ210" i="3"/>
  <c r="GQ31" i="3"/>
  <c r="GQ43" i="3"/>
  <c r="GQ75" i="3"/>
  <c r="GQ82" i="3"/>
  <c r="GQ227" i="3"/>
  <c r="AI240" i="3"/>
  <c r="GQ187" i="3"/>
  <c r="GQ128" i="3"/>
  <c r="GQ153" i="3"/>
  <c r="GQ180" i="3"/>
  <c r="GQ54" i="3"/>
  <c r="GQ35" i="3"/>
  <c r="GQ23" i="3"/>
  <c r="GQ164" i="3"/>
  <c r="FS240" i="3" l="1"/>
  <c r="H18" i="7"/>
  <c r="DK240" i="3"/>
  <c r="H13" i="7"/>
  <c r="K22" i="6"/>
  <c r="U22" i="6" s="1"/>
  <c r="GS22" i="3"/>
  <c r="K40" i="6"/>
  <c r="U40" i="6" s="1"/>
  <c r="GS81" i="3"/>
  <c r="K71" i="6"/>
  <c r="U71" i="6" s="1"/>
  <c r="GS236" i="3"/>
  <c r="K33" i="6"/>
  <c r="U33" i="6" s="1"/>
  <c r="GS53" i="3"/>
  <c r="K52" i="6"/>
  <c r="U52" i="6" s="1"/>
  <c r="GS163" i="3"/>
  <c r="K27" i="6"/>
  <c r="U27" i="6" s="1"/>
  <c r="GS34" i="3"/>
  <c r="K48" i="6"/>
  <c r="U48" i="6" s="1"/>
  <c r="GS152" i="3"/>
  <c r="K37" i="6"/>
  <c r="U37" i="6" s="1"/>
  <c r="GS74" i="3"/>
  <c r="K25" i="6"/>
  <c r="U25" i="6" s="1"/>
  <c r="GS30" i="3"/>
  <c r="K61" i="6"/>
  <c r="U61" i="6" s="1"/>
  <c r="GS186" i="3"/>
  <c r="K58" i="6"/>
  <c r="U58" i="6" s="1"/>
  <c r="GS179" i="3"/>
  <c r="K69" i="6"/>
  <c r="U69" i="6" s="1"/>
  <c r="GS226" i="3"/>
  <c r="K43" i="6"/>
  <c r="U43" i="6" s="1"/>
  <c r="GS127" i="3"/>
  <c r="K66" i="6"/>
  <c r="U66" i="6" s="1"/>
  <c r="GS209" i="3"/>
  <c r="K46" i="6"/>
  <c r="U46" i="6" s="1"/>
  <c r="GS140" i="3"/>
  <c r="K19" i="6"/>
  <c r="U19" i="6" s="1"/>
  <c r="GS9" i="3"/>
  <c r="AQ240" i="3"/>
  <c r="G22" i="8"/>
  <c r="G21" i="8"/>
  <c r="FG186" i="3"/>
  <c r="EY240" i="3"/>
  <c r="EU240" i="3"/>
  <c r="H16" i="7"/>
  <c r="H17" i="8" s="1"/>
  <c r="J17" i="8" s="1"/>
  <c r="BO240" i="3"/>
  <c r="H9" i="7"/>
  <c r="H10" i="8" s="1"/>
  <c r="J10" i="8" s="1"/>
  <c r="EI240" i="3"/>
  <c r="H15" i="7"/>
  <c r="H16" i="8" s="1"/>
  <c r="J16" i="8" s="1"/>
  <c r="H10" i="7"/>
  <c r="H11" i="8" s="1"/>
  <c r="J11" i="8" s="1"/>
  <c r="CA240" i="3"/>
  <c r="T20" i="7"/>
  <c r="F24" i="7"/>
  <c r="V20" i="7"/>
  <c r="X20" i="7" s="1"/>
  <c r="AE9" i="3"/>
  <c r="H6" i="7"/>
  <c r="H7" i="8" s="1"/>
  <c r="J7" i="8" s="1"/>
  <c r="H5" i="7"/>
  <c r="H6" i="8" s="1"/>
  <c r="J6" i="8" s="1"/>
  <c r="S20" i="6"/>
  <c r="GQ9" i="3"/>
  <c r="S19" i="6" s="1"/>
  <c r="H7" i="7"/>
  <c r="I73" i="6"/>
  <c r="I85" i="6" s="1"/>
  <c r="F21" i="7"/>
  <c r="F22" i="7" s="1"/>
  <c r="GQ236" i="3"/>
  <c r="S71" i="6" s="1"/>
  <c r="S72" i="6"/>
  <c r="GQ34" i="3"/>
  <c r="S27" i="6" s="1"/>
  <c r="S28" i="6"/>
  <c r="GQ42" i="3"/>
  <c r="S29" i="6" s="1"/>
  <c r="S30" i="6"/>
  <c r="GQ186" i="3"/>
  <c r="S61" i="6" s="1"/>
  <c r="S62" i="6"/>
  <c r="GQ53" i="3"/>
  <c r="S33" i="6" s="1"/>
  <c r="S34" i="6"/>
  <c r="GQ127" i="3"/>
  <c r="S43" i="6" s="1"/>
  <c r="S44" i="6"/>
  <c r="GQ81" i="3"/>
  <c r="S40" i="6" s="1"/>
  <c r="S41" i="6"/>
  <c r="GQ209" i="3"/>
  <c r="S66" i="6" s="1"/>
  <c r="S67" i="6"/>
  <c r="GQ163" i="3"/>
  <c r="S52" i="6" s="1"/>
  <c r="S53" i="6"/>
  <c r="GQ22" i="3"/>
  <c r="S22" i="6" s="1"/>
  <c r="S23" i="6"/>
  <c r="GQ179" i="3"/>
  <c r="S58" i="6" s="1"/>
  <c r="S59" i="6"/>
  <c r="GQ74" i="3"/>
  <c r="S37" i="6" s="1"/>
  <c r="S38" i="6"/>
  <c r="GQ152" i="3"/>
  <c r="S48" i="6" s="1"/>
  <c r="S49" i="6"/>
  <c r="GQ226" i="3"/>
  <c r="S69" i="6" s="1"/>
  <c r="S70" i="6"/>
  <c r="GQ30" i="3"/>
  <c r="S25" i="6" s="1"/>
  <c r="S26" i="6"/>
  <c r="GI240" i="3"/>
  <c r="GS240" i="3" s="1"/>
  <c r="H14" i="8" l="1"/>
  <c r="J14" i="8" s="1"/>
  <c r="P13" i="7"/>
  <c r="R13" i="7"/>
  <c r="H19" i="8"/>
  <c r="J19" i="8" s="1"/>
  <c r="P18" i="7"/>
  <c r="R18" i="7"/>
  <c r="R7" i="7"/>
  <c r="H8" i="8"/>
  <c r="J8" i="8" s="1"/>
  <c r="FG240" i="3"/>
  <c r="H17" i="7"/>
  <c r="H18" i="8" s="1"/>
  <c r="J18" i="8" s="1"/>
  <c r="P9" i="7"/>
  <c r="R9" i="7"/>
  <c r="R10" i="7"/>
  <c r="P10" i="7"/>
  <c r="R15" i="7"/>
  <c r="P15" i="7"/>
  <c r="P16" i="7"/>
  <c r="R16" i="7"/>
  <c r="R5" i="7"/>
  <c r="P5" i="7"/>
  <c r="P6" i="7"/>
  <c r="R6" i="7"/>
  <c r="K73" i="6"/>
  <c r="H21" i="7"/>
  <c r="P7" i="7"/>
  <c r="H20" i="7"/>
  <c r="GQ240" i="3"/>
  <c r="R35" i="3"/>
  <c r="L34" i="3"/>
  <c r="R34" i="3" s="1"/>
  <c r="P35" i="3"/>
  <c r="P34" i="3" s="1"/>
  <c r="P240" i="3" s="1"/>
  <c r="H21" i="8" l="1"/>
  <c r="J21" i="8" s="1"/>
  <c r="H22" i="8"/>
  <c r="P17" i="7"/>
  <c r="R17" i="7"/>
  <c r="K85" i="6"/>
  <c r="U73" i="6"/>
  <c r="P20" i="7"/>
  <c r="R20" i="7"/>
  <c r="J22" i="8" s="1"/>
  <c r="H22" i="7"/>
  <c r="S73" i="6"/>
  <c r="P21" i="7"/>
  <c r="L240" i="3"/>
  <c r="L252" i="3" l="1"/>
  <c r="R240" i="3"/>
  <c r="P22" i="7"/>
  <c r="I5" i="7"/>
  <c r="E6" i="8" s="1"/>
  <c r="F6" i="8" s="1"/>
  <c r="S5" i="7" l="1"/>
  <c r="Q5" i="7"/>
  <c r="O5" i="7"/>
  <c r="I20" i="7"/>
  <c r="M5" i="7"/>
  <c r="J24" i="7" l="1"/>
  <c r="E21" i="8"/>
  <c r="F21" i="8" s="1"/>
  <c r="E22" i="8"/>
  <c r="M20" i="7"/>
  <c r="W5" i="7"/>
  <c r="S20" i="7"/>
  <c r="Q20" i="7"/>
  <c r="F22" i="8" s="1"/>
  <c r="O20" i="7"/>
  <c r="O22" i="7" s="1"/>
  <c r="I22" i="7"/>
  <c r="M22" i="7" l="1"/>
  <c r="W20" i="7"/>
  <c r="N24" i="7"/>
</calcChain>
</file>

<file path=xl/sharedStrings.xml><?xml version="1.0" encoding="utf-8"?>
<sst xmlns="http://schemas.openxmlformats.org/spreadsheetml/2006/main" count="2378" uniqueCount="482">
  <si>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</si>
  <si>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</si>
  <si>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</si>
  <si>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</si>
  <si>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</si>
  <si>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</si>
  <si>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</si>
  <si>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</si>
  <si>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</si>
  <si>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</si>
  <si>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</si>
  <si>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</si>
  <si>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</si>
  <si>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</si>
  <si>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</si>
  <si>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</si>
  <si>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</si>
  <si>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</si>
  <si>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</si>
  <si>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</si>
  <si>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</si>
  <si>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</si>
  <si>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</si>
  <si>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</si>
  <si>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</si>
  <si>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</si>
  <si>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</si>
  <si>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</si>
  <si>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</si>
  <si>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</si>
  <si>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</si>
  <si>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</si>
  <si>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</si>
  <si>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</si>
  <si>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</si>
  <si>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</si>
  <si>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</si>
  <si>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</si>
  <si>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</si>
  <si>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</si>
  <si>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</si>
  <si>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</si>
  <si>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</si>
  <si>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</si>
  <si>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</si>
  <si>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</si>
  <si>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</si>
  <si>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</si>
  <si>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</si>
  <si>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</si>
  <si>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</si>
  <si>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</si>
  <si>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</si>
  <si>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</si>
  <si>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</si>
  <si>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</si>
  <si>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</si>
  <si>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</si>
  <si>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</si>
  <si>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</si>
  <si>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</si>
  <si>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</si>
  <si>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</si>
  <si>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</si>
  <si>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</si>
  <si>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</si>
  <si>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</si>
  <si>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</si>
  <si>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</si>
  <si>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</si>
  <si>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</si>
  <si>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</si>
  <si>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</si>
  <si>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</si>
  <si>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</si>
  <si>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</si>
  <si>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</si>
  <si>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</si>
  <si>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</si>
  <si>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</si>
  <si>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</si>
  <si>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</si>
  <si>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</si>
  <si>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</si>
  <si>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</si>
  <si>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</si>
  <si>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</si>
  <si>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</si>
  <si>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</si>
  <si>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</si>
  <si>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</si>
  <si>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</si>
  <si>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</si>
  <si>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</si>
  <si>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</si>
  <si>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</si>
  <si>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</si>
  <si>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</si>
  <si>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</si>
  <si>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</si>
  <si>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</si>
  <si>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</si>
  <si>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</si>
  <si>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</si>
  <si>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</si>
  <si>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</si>
  <si>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</si>
  <si>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</si>
  <si>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</si>
  <si>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</si>
  <si>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</si>
  <si>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</si>
  <si>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</si>
  <si>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</si>
  <si>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</si>
  <si>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</si>
  <si>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</si>
  <si>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</si>
  <si>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</si>
  <si>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</si>
  <si>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</si>
  <si>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</si>
  <si>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</si>
  <si>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</si>
  <si>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</si>
  <si>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</si>
  <si>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</si>
  <si>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</si>
  <si>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</si>
  <si>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</si>
  <si>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</si>
  <si>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</si>
  <si>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</si>
  <si>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</si>
  <si>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</si>
  <si>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</si>
  <si>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</si>
  <si>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</si>
  <si>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</si>
  <si>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</si>
  <si>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</si>
  <si>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</si>
  <si>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</si>
  <si>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</si>
  <si>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</si>
  <si>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</si>
  <si>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</si>
  <si>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</si>
  <si>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</si>
  <si>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</si>
  <si>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</si>
  <si>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</si>
  <si>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</si>
  <si>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</si>
  <si>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</si>
  <si>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</si>
  <si>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</si>
  <si>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</si>
  <si>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</si>
  <si>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</si>
  <si>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</si>
  <si>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</si>
  <si>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</si>
  <si>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</si>
  <si>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</si>
  <si>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</si>
  <si>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</si>
  <si>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</si>
  <si>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</si>
  <si>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</si>
  <si>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</si>
  <si>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</si>
  <si>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</si>
  <si>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</si>
  <si>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</si>
  <si>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</si>
  <si>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</si>
  <si>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</si>
  <si>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</si>
  <si>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</si>
  <si>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</si>
  <si>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</si>
  <si>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</si>
  <si>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</si>
  <si>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</si>
  <si>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</si>
  <si>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</si>
  <si>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</si>
  <si>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</si>
  <si>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</si>
  <si>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</si>
  <si>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</si>
  <si>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</si>
  <si>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</si>
  <si>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</si>
  <si>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</si>
  <si>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</si>
  <si>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</si>
  <si>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</si>
  <si>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</si>
  <si>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</si>
  <si>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</si>
  <si>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</si>
  <si>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</si>
  <si>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</si>
  <si>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</si>
  <si>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</si>
  <si>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</si>
  <si>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</si>
  <si>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</si>
  <si>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</si>
  <si>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</si>
  <si>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</si>
  <si>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</si>
  <si>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</si>
  <si>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</si>
  <si>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</si>
  <si>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</si>
  <si>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</si>
  <si>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</si>
  <si>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</si>
  <si>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</si>
  <si>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</si>
  <si>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</si>
  <si>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</si>
  <si>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</si>
  <si>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</si>
  <si>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</si>
  <si>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</si>
  <si>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</si>
  <si>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</si>
  <si>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</si>
  <si>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</si>
  <si>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</si>
  <si>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</si>
  <si>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</si>
  <si>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</si>
  <si>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</si>
  <si>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</si>
  <si>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</si>
  <si>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</si>
  <si>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</si>
  <si>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</si>
  <si>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</si>
  <si>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</si>
  <si>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</si>
  <si>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</si>
  <si>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</si>
  <si>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</si>
  <si>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</si>
  <si>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</si>
  <si>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</si>
  <si>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</si>
  <si>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</si>
  <si>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</si>
  <si>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</si>
  <si>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</si>
  <si>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</si>
  <si>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</si>
  <si>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</si>
  <si>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</si>
  <si>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</si>
  <si>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</si>
  <si>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</si>
  <si>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</si>
  <si>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</si>
  <si>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</si>
  <si>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</si>
  <si>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</si>
  <si>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</si>
  <si>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</si>
  <si>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</si>
  <si>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</si>
  <si>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</si>
  <si>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</si>
  <si>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</si>
  <si>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</si>
  <si>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</si>
  <si>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ИТОГО</t>
  </si>
  <si>
    <t>Итого январь</t>
  </si>
  <si>
    <t>Итого январь-февраль</t>
  </si>
  <si>
    <t>Проверка: Итоги (форма 6)</t>
  </si>
  <si>
    <r>
      <t xml:space="preserve">КГБУЗ "Перинатальный центр" МЗ Хабаровского края </t>
    </r>
    <r>
      <rPr>
        <i/>
        <sz val="11"/>
        <color rgb="FFFF0000"/>
        <rFont val="Times New Roman"/>
        <family val="1"/>
        <charset val="204"/>
      </rPr>
      <t>Решение Комиссии по разработке ТП ОМС от 28.02.2017  №2</t>
    </r>
  </si>
  <si>
    <t>Итого январь-март</t>
  </si>
  <si>
    <r>
      <t>КГБУЗ "Краевой кожно-венерический диспансер" МХ ХК</t>
    </r>
    <r>
      <rPr>
        <b/>
        <i/>
        <sz val="11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</si>
  <si>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Р.К. от 28.02.2017 № 2, от 31.03.2017 №3</t>
  </si>
  <si>
    <t>04.00.6.001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</si>
  <si>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</si>
  <si>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прокоагулянтная терапия с использованием рекомбинантных препаратов факторов свертывания, массивные трансфузии компонентов донорской крови</t>
  </si>
  <si>
    <t>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</t>
  </si>
  <si>
    <t>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</si>
  <si>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08.00.10.003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</si>
  <si>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I-II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</si>
  <si>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экстирпация матки с тазовой и парааортальной лимфаденэктомией, субтотальной резекцией большого сальника</t>
  </si>
  <si>
    <t>экстирпация матки с придатками</t>
  </si>
  <si>
    <t>комбинированные циторедуктивные операции при злокачественных новообразованиях яичников</t>
  </si>
  <si>
    <t>удаление рецидивных опухолей малого таза</t>
  </si>
  <si>
    <t>реконструктивные слухоулучшающие операции после радикальной операции на среднем ухе при хроническом гнойном среднем отите</t>
  </si>
  <si>
    <t>12.00.24.003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</si>
  <si>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</si>
  <si>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иммуносупрессивное лечение с применением циклоспорина А и (или) микофенолатов под контролем иммунологических, биохимических и инструментальных методов диагностики</t>
  </si>
  <si>
    <t>артролиз и артродез суставов кисти с различными видами чрескостного, накостного и интрамедуллярного остеосинтеза</t>
  </si>
  <si>
    <t>16.00.37.006</t>
  </si>
  <si>
    <t>Реконструктивные и корригирующие операции при сколиотических деформациях позвоночника 3-4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</si>
  <si>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пластика грудной клетки, в том числе с применением погружных фиксаторов</t>
  </si>
  <si>
    <t>18.00.38.001</t>
  </si>
  <si>
    <t>Реконструктвно-пластические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</si>
  <si>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эндоскопическое бужирование и стентирование мочеточника у детей</t>
  </si>
  <si>
    <t>пластическое ушивание свища с анатомической реконструкцией</t>
  </si>
  <si>
    <t>восстановление уретры с использованием реваскуляризированного свободного лоскута</t>
  </si>
  <si>
    <t>терапия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</si>
  <si>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тариф план</t>
  </si>
  <si>
    <t>тариф факт</t>
  </si>
  <si>
    <t xml:space="preserve">тариф </t>
  </si>
  <si>
    <t>в т.ч. ВМП</t>
  </si>
  <si>
    <t>финкрай</t>
  </si>
  <si>
    <t>тариф</t>
  </si>
  <si>
    <r>
      <t xml:space="preserve">КГБУЗ "Краевой кожно-венерический диспансер" МХ ХК </t>
    </r>
    <r>
      <rPr>
        <b/>
        <i/>
        <sz val="9"/>
        <color rgb="FFFF0000"/>
        <rFont val="Times New Roman"/>
        <family val="1"/>
        <charset val="204"/>
      </rPr>
      <t>Решение Комиссии по разработке ТП ОМС от 31.03.2017  № 3</t>
    </r>
  </si>
  <si>
    <t>Наименование МО</t>
  </si>
  <si>
    <t>код МО</t>
  </si>
  <si>
    <t>МТР</t>
  </si>
  <si>
    <t>Проверка</t>
  </si>
  <si>
    <t>Итого январь-апрель</t>
  </si>
  <si>
    <t>05.00.9.002</t>
  </si>
  <si>
    <t>Лечение тяжелых, резистентных форм псориаза, включая псориатический артрит, с применением генно-инженерных биологических лекарственных препаратов</t>
  </si>
  <si>
    <t>лечение с применением генно-инженерных биологических лекарственных препаратов в сочетании с иммуносупрессивными лекарственными препаратами</t>
  </si>
  <si>
    <t>видеоассистированные операции при опухолях головы и шеи</t>
  </si>
  <si>
    <t>лапаро- и ретроперитонеоскопическая пластика лоханочно-мочеточникового сегмента, мочеточника</t>
  </si>
  <si>
    <t>модифицированная синустрабекулэктомия, в том числе ультразвуковая факоэмульсификация осложненной катаракты с имплантацией интраокулярной линзы</t>
  </si>
  <si>
    <t>иссечение свища с пластикой внутреннего свищевого отверстия сегментом прямой или ободочной кишки</t>
  </si>
  <si>
    <t>КГБУЗ "Онкологический диспансер"</t>
  </si>
  <si>
    <t>лечение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</si>
  <si>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удаление опухоли с применением нейрофизиологического мониторинга</t>
  </si>
  <si>
    <t>левосторонняя гемиколэктомия с расширенной лимфаденэктомией</t>
  </si>
  <si>
    <t>цистпростатвезикулэктомия с расширенной лимфаденэктомией</t>
  </si>
  <si>
    <t>послеоперационная химиотерапия с проведением хирургического вмешательства в течение одной госпитализации</t>
  </si>
  <si>
    <t>радиоэксцизия, в том числе с одномоментной реконструктивной пластикой, при новообразованиях придаточного аппарата глаза</t>
  </si>
  <si>
    <t>уретероцистоанастомоз при рецидивных формах уретерогидронефроза</t>
  </si>
  <si>
    <t>09.00.16.003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</si>
  <si>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</si>
  <si>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11.00.21.004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</si>
  <si>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</t>
  </si>
  <si>
    <t>Итого январь-май</t>
  </si>
  <si>
    <t>доплата денежных средств(+,-) взаиморасчеты при предоставлении внешних услуг</t>
  </si>
  <si>
    <t>% исполнения(свои) к году</t>
  </si>
  <si>
    <t>Итого январь-июнь</t>
  </si>
  <si>
    <t>Р.К. от 27.06.2017 №4, от 12.07.2017 №5</t>
  </si>
  <si>
    <t>Р.К. от 27.06.2017 №4</t>
  </si>
  <si>
    <t>Р.К. от 30.03.2017 №3</t>
  </si>
  <si>
    <t>Р.К. от 28.02.2017 №2</t>
  </si>
  <si>
    <t>Р.К. от 28.12.2016 №14</t>
  </si>
  <si>
    <r>
      <t xml:space="preserve">КГБУЗ "Городская больница № 2" им. Матвеева МЗ ХК </t>
    </r>
    <r>
      <rPr>
        <b/>
        <i/>
        <sz val="11"/>
        <color rgb="FFFF0000"/>
        <rFont val="Times New Roman"/>
        <family val="1"/>
        <charset val="204"/>
      </rPr>
      <t xml:space="preserve"> Решение от 12.07.2017  № 5</t>
    </r>
  </si>
  <si>
    <r>
      <t xml:space="preserve">КГБУЗ "Городская больница № 10" МЗ ХК  </t>
    </r>
    <r>
      <rPr>
        <b/>
        <i/>
        <sz val="11"/>
        <color rgb="FFFF0000"/>
        <rFont val="Times New Roman"/>
        <family val="1"/>
        <charset val="204"/>
      </rPr>
      <t>Решение от 12.07.2017  № 5</t>
    </r>
  </si>
  <si>
    <r>
      <t>ФГБУ "Федеральный центр сердечно-сосудистой хирургии" Минздрава России (г. Хабаровск</t>
    </r>
    <r>
      <rPr>
        <b/>
        <i/>
        <sz val="11"/>
        <color rgb="FFFF0000"/>
        <rFont val="Times New Roman"/>
        <family val="1"/>
        <charset val="204"/>
      </rPr>
      <t>)Решение от 27.06.2017  № 4</t>
    </r>
  </si>
  <si>
    <t>селективная эмболизация (химиоэмболизация) маточных артерий</t>
  </si>
  <si>
    <t>многокурсовая фотодинамическая терапия, пролонгированная фотодинамическая терапия, интерстициальная фотодинамическая терапия, фотодинамическая терапия с гипертермией</t>
  </si>
  <si>
    <t>правосторонняя гемиколэктомия с расширенной лимфаденэктомией, субтотальной париетальной перитонэктомией, экстирпацией большого сальника, фотодинамическая терапия</t>
  </si>
  <si>
    <t>резекция прямой кишки с расширенной лимфаденэктомией, субтотальной париетальной перитонэктомией, экстирпацией большого сальника, фотодинамическая терапия</t>
  </si>
  <si>
    <t>комбинированная левосторонняя гемиколэктомия с резекцией соседних органов</t>
  </si>
  <si>
    <t>удаление первичных и рецидивных неорганных забрюшинных опухолей комбинированное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</si>
  <si>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</si>
  <si>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аутотканей и аллогенных трансплантатов, в том числе металлических</t>
  </si>
  <si>
    <t>тонкоигольная аспирационная биопсия новообразований глаза и орбиты</t>
  </si>
  <si>
    <t>лапаро- и ретроперитонеоскопическая нефрэктомия</t>
  </si>
  <si>
    <t>20.00.41.001</t>
  </si>
  <si>
    <t>Терапевтическое лечение сахарного диабета и его сосудистых осложнений (нефропатии, 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</si>
  <si>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 системой непрерывного введения инсулина (инсулиновая помпа)</t>
  </si>
  <si>
    <t>270004</t>
  </si>
  <si>
    <t>270196</t>
  </si>
  <si>
    <t>270016</t>
  </si>
  <si>
    <t>270017</t>
  </si>
  <si>
    <t>270149</t>
  </si>
  <si>
    <t>270008</t>
  </si>
  <si>
    <t>270007</t>
  </si>
  <si>
    <t>270148</t>
  </si>
  <si>
    <t>270005</t>
  </si>
  <si>
    <t>270042</t>
  </si>
  <si>
    <t>270113</t>
  </si>
  <si>
    <t>270015</t>
  </si>
  <si>
    <t>270133</t>
  </si>
  <si>
    <t>план год с МТР</t>
  </si>
  <si>
    <t>Всего факт с МТР:</t>
  </si>
  <si>
    <t>отклонения</t>
  </si>
  <si>
    <t xml:space="preserve">ФГБУ "Федеральный центр сердечно-сосудистой хирургии" Минздрава России (г. Хабаровск)  </t>
  </si>
  <si>
    <t xml:space="preserve">КГБУЗ "Городская больница № 2" им. Матвеева МЗХК  </t>
  </si>
  <si>
    <t>НУЗ "Дорожная клиническая больница на станции Хабаровск-1 ОАО "Российские железные дороги"</t>
  </si>
  <si>
    <t>КГБУЗ "Онкологический диспансер" МЗХК</t>
  </si>
  <si>
    <t>ФГАОУ ВПО "ДФУ" Министерства образования и науки Российской Федерции, г. Владивосток</t>
  </si>
  <si>
    <t>КГБУЗ "Детская краевая клиническая больница" имени А.К. Пиотровича МЗХК</t>
  </si>
  <si>
    <t>КГБУЗ "Краевая клиническая больница № 2" МЗХК</t>
  </si>
  <si>
    <t>КГБУЗ "Перинатальный центр" МЗХК</t>
  </si>
  <si>
    <t>КГБУЗ "Краевой клинический центр онкологии" МЗХК</t>
  </si>
  <si>
    <t>КГБУЗ "Краевая клиническая больница N1" имени профессора С.И. Сергеева МЗХК</t>
  </si>
  <si>
    <t>Решение от 27.06.2017  № 4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</si>
  <si>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12.07.2017  №5</t>
    </r>
  </si>
  <si>
    <t xml:space="preserve"> Решение от 12.07.2017  № 5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</si>
  <si>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 от 28.02.2017  №2</t>
    </r>
  </si>
  <si>
    <t>Решение  от 31.03.2017  № 3</t>
  </si>
  <si>
    <t>ст-ть 1 случая</t>
  </si>
  <si>
    <t>Р.К. от 12.07.2017 №5</t>
  </si>
  <si>
    <t>удаление опухоли с применением эндоскопической ассистенции</t>
  </si>
  <si>
    <t>08.00.10.005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</si>
  <si>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</si>
  <si>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микрохирургическое удаление опухоли</t>
  </si>
  <si>
    <t>чрескожное чреспеченочное дренирование желчных протоков с последующим стентированием под рентгеноскопическим контролем</t>
  </si>
  <si>
    <t>расширенно-комбинированная дистальная субтотальная резекция желудка</t>
  </si>
  <si>
    <t>расширенно-комбинированная проксимальная субтотальная резекция желудка, в том числе с трансторакальной резекцией пищевода</t>
  </si>
  <si>
    <t>резекция сигмовидной кишки с расширенной лимфаденэктомией</t>
  </si>
  <si>
    <t>11.00.21.002</t>
  </si>
  <si>
    <t>Транспупиллярная, микроинвазивная энергетическая оптико-реконструктивная, интравитреальная, эндовитреальная 23-27 гейджевая хирургия при витреоретинальной патологии различного генеза</t>
  </si>
  <si>
    <t>реконструкция передней камеры, включая лазерную экстракцию, осложненной катаракты с имплантацией эластичной интраокулярной линзы</t>
  </si>
  <si>
    <t>резекция ободочной кишки с формированием наданального конце-бокового колоректального анастомоза</t>
  </si>
  <si>
    <t>резекция пораженного участка тонкой и (или) толстой кишки, в том числе с формированием анастомоза, илеостомия (колостомия)</t>
  </si>
  <si>
    <t>уретропластика лоскутом из слизистой рта</t>
  </si>
  <si>
    <t>Итого январь-июль</t>
  </si>
  <si>
    <r>
      <t>КГБУЗ "Краевой кожно-венерический диспансер" МЗХК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</si>
  <si>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КГБУЗ "Городская больница № 10" МЗХК 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</si>
  <si>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КГБУЗ "Краевая клиническая больница N1" имени профессора С.И. Сергеева МЗ Хабаровского края  </t>
    </r>
    <r>
      <rPr>
        <b/>
        <i/>
        <sz val="10"/>
        <color rgb="FFFF0000"/>
        <rFont val="Times New Roman"/>
        <family val="1"/>
        <charset val="204"/>
      </rPr>
      <t>Решение от 27.06.2017  № 4; Р.К. от 28.08.2017 №6</t>
    </r>
  </si>
  <si>
    <t>Итого январь-август</t>
  </si>
  <si>
    <r>
      <t xml:space="preserve">ФГАОУ ВПО "Дальневосточный федеральный университет" Министерства образования и науки Российской Федерции, г. Владивосток  Р.К. </t>
    </r>
    <r>
      <rPr>
        <i/>
        <sz val="11"/>
        <color rgb="FFFF0000"/>
        <rFont val="Times New Roman"/>
        <family val="1"/>
        <charset val="204"/>
      </rPr>
      <t>от 28.08.2017 №6</t>
    </r>
  </si>
  <si>
    <t>лапароскопическая радиочастотная термоаблация при злокачественных новообразованиях печени</t>
  </si>
  <si>
    <t>комбинированная правосторонняя гемиколэктомия с резекцией соседних органов</t>
  </si>
  <si>
    <t>комбинированная резекция прямой кишки с резекцией соседних органов</t>
  </si>
  <si>
    <t>удаление опухоли средостения с резекцией соседних органов и структур (легкого, мышечной стенки пищевода, диафрагмы, предсердия, перикарда, грудной стенки, верхней полой вены, адвентиции аорты и др.)</t>
  </si>
  <si>
    <t>циторедуктивные операции при злокачественных новообразованиях яичников, фотодинамическая терапия</t>
  </si>
  <si>
    <t xml:space="preserve"> Р.К. от 28.08.2017 №6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</si>
  <si>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27.06.2017  № 4,  Р.К. от 28.08.2017 №6</t>
    </r>
  </si>
  <si>
    <t>%</t>
  </si>
  <si>
    <t>Количество законченных случаев</t>
  </si>
  <si>
    <t>Стоимость высокотехнологичной медицинской помощи</t>
  </si>
  <si>
    <t>План на 2017 г.</t>
  </si>
  <si>
    <t xml:space="preserve">Информация об оказанной высокотехнологичной медицинской помощи гражданам, </t>
  </si>
  <si>
    <r>
      <t>КГБУЗ "Краевой кожно-венерический диспансер" МЗХК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</si>
  <si>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 xml:space="preserve">КГБУЗ "Городская больница № 10" МЗХК </t>
    </r>
    <r>
      <rPr>
        <b/>
        <sz val="10"/>
        <color rgb="FFFF0000"/>
        <rFont val="Times New Roman"/>
        <family val="1"/>
        <charset val="204"/>
      </rPr>
      <t xml:space="preserve"> </t>
    </r>
  </si>
  <si>
    <t>отклонения по тарифу</t>
  </si>
  <si>
    <t>Итого январь-сентябрь</t>
  </si>
  <si>
    <t>Р.К. от 28.08.2017 №6</t>
  </si>
  <si>
    <t>Р.К. от 27.09.2017 №7</t>
  </si>
  <si>
    <t>Р.К. от 09.10.2017 №8</t>
  </si>
  <si>
    <t>Р.К. от 09.10.2017 №8; Р.К. от 27.09.2017 №7</t>
  </si>
  <si>
    <r>
      <t xml:space="preserve">НУЗ "Дорожная клиническая больница на станции Хабаровск-1 ОАО "Российские железные дороги"  </t>
    </r>
    <r>
      <rPr>
        <b/>
        <i/>
        <sz val="11"/>
        <color rgb="FFFF0000"/>
        <rFont val="Times New Roman"/>
        <family val="1"/>
        <charset val="204"/>
      </rPr>
      <t>Решение от 12.07.2017  № 5; Решение от 09.10.2017 №8</t>
    </r>
  </si>
  <si>
    <r>
      <t xml:space="preserve">ООО "Уральский клинический лечебно-реабилитационный центр" </t>
    </r>
    <r>
      <rPr>
        <b/>
        <i/>
        <sz val="11"/>
        <color rgb="FFFF0000"/>
        <rFont val="Times New Roman"/>
        <family val="1"/>
        <charset val="204"/>
      </rPr>
      <t>Решение от 27.06.2017  № 4;  Р.К. от 28.08.2017 №6; Решение от 09.10.2017 №8</t>
    </r>
  </si>
  <si>
    <r>
      <t xml:space="preserve">КГБУЗ "Онкологический диспансер" МЗ ХК </t>
    </r>
    <r>
      <rPr>
        <b/>
        <i/>
        <sz val="11"/>
        <color rgb="FFFF0000"/>
        <rFont val="Times New Roman"/>
        <family val="1"/>
        <charset val="204"/>
      </rPr>
      <t xml:space="preserve"> Решение от 12.07.2017  № 5; Решение от 09.10.2017 №8</t>
    </r>
  </si>
  <si>
    <t>план 9 м-в</t>
  </si>
  <si>
    <t>к Решению Комиссии по разработке ТП ОМС от 09.10.2017  № 8</t>
  </si>
  <si>
    <t>удаление опухоли с применением интраоперационного ультразвукового сканирования</t>
  </si>
  <si>
    <t>селективная (суперселективная) эмболизация (химиоэмболизация) опухолевых сосудов</t>
  </si>
  <si>
    <t>реконструкция толстой кишки с формированием межкишечных анастомозов</t>
  </si>
  <si>
    <t>10.00.20.002</t>
  </si>
  <si>
    <t>Хирургическое лечение болезни Меньера и других нарушений вестибулярной функции</t>
  </si>
  <si>
    <t>деструктивные микрохирургические вмешательства на структурах внутреннего уха с применением лучевой техники</t>
  </si>
  <si>
    <t>хирургическая коррекция рубцовой деформации верхней губы и носа местными тканями</t>
  </si>
  <si>
    <t>расширенно-комбинированная брюшно-промежностная экстирпация прямой кишки</t>
  </si>
  <si>
    <t>комбинированная лобэктомия с клиновидной, циркулярной резекцией соседних бронхов (формирование межбронхиального анастомоза)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</si>
  <si>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12.07.2017  № 5; Решение от 09.10.2017 №8</t>
    </r>
  </si>
  <si>
    <t xml:space="preserve"> Решение от 27.06.2017  № 4  Р.К. от 28.08.2017 №6; Решение от 09.10.2017 №8</t>
  </si>
  <si>
    <t xml:space="preserve"> Решение от 12.07.2017  № 5; Решение от 09.10.2017 №8</t>
  </si>
  <si>
    <t>отклонение факт (застрахованные в Хабаровском крае)- план 9 м-в</t>
  </si>
  <si>
    <t>Итого январь-октябрь</t>
  </si>
  <si>
    <t xml:space="preserve">Р.К. от 09.10.2017 №8; </t>
  </si>
  <si>
    <t>анатомические (лобэктомия, сегментэктомия) и атипичные резекции легкого при множественных, рецидивирующих, двусторонних метастазах в легкие</t>
  </si>
  <si>
    <t>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</t>
  </si>
  <si>
    <t>аугментационная цистопластика</t>
  </si>
  <si>
    <t>(пусто) Итог</t>
  </si>
  <si>
    <t>финкрай январь-октябрь</t>
  </si>
  <si>
    <t>план 10м-в</t>
  </si>
  <si>
    <t>план10 м-в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</si>
  <si>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январь-октябрь 2017 год</t>
  </si>
  <si>
    <t>СЕНТЯБРЬ ФАКТ</t>
  </si>
  <si>
    <t>Январь- Октябрь факт</t>
  </si>
  <si>
    <t>Январь- Сентябрь факт</t>
  </si>
  <si>
    <t>ОКТЯБРЬ</t>
  </si>
  <si>
    <t>Справочно: СЕНТЯБРЬ</t>
  </si>
  <si>
    <t>план 10 м-в</t>
  </si>
  <si>
    <t>отклонение факта своя территор. от плана 10 м-в</t>
  </si>
  <si>
    <t>% исполнения(свои) к 10 м-цам</t>
  </si>
  <si>
    <t>План на 10 месяцев 2017</t>
  </si>
  <si>
    <t>% исполнения за  10 м-цев</t>
  </si>
  <si>
    <t>Объемы оказания медицинской помощи лицам в разрезе медицинских организаций, застрахованным в Хабаровском крае, в рамках ТПОМС  по методам высокотехнологичной медицинской помощи финансовое обеспечение которой осуществляется за счет средств ОМС за январь-октябрь 2017 год</t>
  </si>
  <si>
    <t>застрахованным на территории Хабаровского края за январь-октябрь 2017 года.</t>
  </si>
  <si>
    <t>факт (застрахованные в Хабаровском крае) за 10 м-в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</si>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</sst>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446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2" fillId="0" borderId="2" xfId="0" applyFont="1" applyFill="1" applyBorder="1"/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0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31" fillId="0" borderId="0" xfId="0" applyFont="1" applyFill="1"/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4" fontId="31" fillId="0" borderId="0" xfId="0" applyNumberFormat="1" applyFont="1" applyFill="1"/>
    <xf numFmtId="0" fontId="22" fillId="0" borderId="2" xfId="0" applyFont="1" applyFill="1" applyBorder="1"/>
    <xf numFmtId="49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3" fontId="31" fillId="0" borderId="0" xfId="0" applyNumberFormat="1" applyFont="1" applyFill="1"/>
    <xf numFmtId="41" fontId="12" fillId="0" borderId="2" xfId="0" applyNumberFormat="1" applyFont="1" applyFill="1" applyBorder="1"/>
    <xf numFmtId="3" fontId="33" fillId="3" borderId="2" xfId="0" applyNumberFormat="1" applyFont="1" applyFill="1" applyBorder="1"/>
    <xf numFmtId="164" fontId="3" fillId="0" borderId="2" xfId="1" applyNumberFormat="1" applyFont="1" applyFill="1" applyBorder="1" applyAlignment="1">
      <alignment horizontal="center" vertical="center" wrapText="1"/>
    </xf>
    <xf numFmtId="41" fontId="22" fillId="3" borderId="2" xfId="1" applyNumberFormat="1" applyFont="1" applyFill="1" applyBorder="1" applyAlignment="1">
      <alignment horizontal="right" vertical="center" wrapText="1"/>
    </xf>
    <xf numFmtId="41" fontId="22" fillId="3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38" fillId="0" borderId="2" xfId="0" applyFont="1" applyFill="1" applyBorder="1" applyAlignment="1">
      <alignment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vertical="center" wrapText="1"/>
    </xf>
    <xf numFmtId="0" fontId="39" fillId="0" borderId="7" xfId="1" applyFont="1" applyFill="1" applyBorder="1" applyAlignment="1">
      <alignment vertical="center" wrapText="1"/>
    </xf>
    <xf numFmtId="43" fontId="32" fillId="0" borderId="2" xfId="0" applyNumberFormat="1" applyFont="1" applyFill="1" applyBorder="1"/>
    <xf numFmtId="43" fontId="33" fillId="0" borderId="2" xfId="0" applyNumberFormat="1" applyFont="1" applyFill="1" applyBorder="1"/>
    <xf numFmtId="4" fontId="31" fillId="4" borderId="0" xfId="0" applyNumberFormat="1" applyFont="1" applyFill="1"/>
    <xf numFmtId="0" fontId="31" fillId="4" borderId="2" xfId="0" applyFont="1" applyFill="1" applyBorder="1" applyAlignment="1">
      <alignment horizontal="left"/>
    </xf>
    <xf numFmtId="4" fontId="41" fillId="4" borderId="0" xfId="0" applyNumberFormat="1" applyFont="1" applyFill="1"/>
    <xf numFmtId="3" fontId="27" fillId="3" borderId="2" xfId="1" applyNumberFormat="1" applyFont="1" applyFill="1" applyBorder="1" applyAlignment="1">
      <alignment horizontal="right" vertical="center" wrapText="1"/>
    </xf>
    <xf numFmtId="3" fontId="27" fillId="0" borderId="2" xfId="1" applyNumberFormat="1" applyFont="1" applyFill="1" applyBorder="1" applyAlignment="1">
      <alignment vertical="center" wrapText="1"/>
    </xf>
    <xf numFmtId="3" fontId="27" fillId="0" borderId="2" xfId="1" applyNumberFormat="1" applyFont="1" applyFill="1" applyBorder="1" applyAlignment="1">
      <alignment horizontal="center"/>
    </xf>
    <xf numFmtId="0" fontId="0" fillId="0" borderId="2" xfId="0" applyBorder="1"/>
    <xf numFmtId="49" fontId="40" fillId="0" borderId="2" xfId="1" applyNumberFormat="1" applyFont="1" applyFill="1" applyBorder="1" applyAlignment="1">
      <alignment horizontal="center" vertical="center" wrapText="1"/>
    </xf>
    <xf numFmtId="1" fontId="40" fillId="0" borderId="2" xfId="1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0" fontId="31" fillId="0" borderId="0" xfId="0" applyFont="1"/>
    <xf numFmtId="41" fontId="0" fillId="0" borderId="0" xfId="0" applyNumberFormat="1"/>
    <xf numFmtId="0" fontId="20" fillId="4" borderId="2" xfId="0" applyFont="1" applyFill="1" applyBorder="1" applyAlignment="1">
      <alignment vertical="center" wrapText="1"/>
    </xf>
    <xf numFmtId="49" fontId="20" fillId="4" borderId="2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/>
    </xf>
    <xf numFmtId="10" fontId="0" fillId="0" borderId="2" xfId="0" applyNumberFormat="1" applyBorder="1"/>
    <xf numFmtId="0" fontId="44" fillId="0" borderId="0" xfId="0" applyFont="1" applyFill="1"/>
    <xf numFmtId="0" fontId="31" fillId="0" borderId="0" xfId="0" applyFont="1" applyFill="1" applyAlignment="1"/>
    <xf numFmtId="4" fontId="32" fillId="0" borderId="0" xfId="0" applyNumberFormat="1" applyFont="1" applyFill="1"/>
    <xf numFmtId="3" fontId="12" fillId="0" borderId="0" xfId="0" applyNumberFormat="1" applyFont="1" applyFill="1" applyBorder="1"/>
    <xf numFmtId="0" fontId="23" fillId="0" borderId="4" xfId="0" applyFont="1" applyFill="1" applyBorder="1" applyAlignment="1">
      <alignment vertical="center" wrapText="1"/>
    </xf>
    <xf numFmtId="3" fontId="31" fillId="0" borderId="0" xfId="0" applyNumberFormat="1" applyFont="1"/>
    <xf numFmtId="3" fontId="45" fillId="3" borderId="2" xfId="0" applyNumberFormat="1" applyFont="1" applyFill="1" applyBorder="1"/>
    <xf numFmtId="3" fontId="3" fillId="3" borderId="2" xfId="1" applyNumberFormat="1" applyFont="1" applyFill="1" applyBorder="1" applyAlignment="1">
      <alignment vertical="center" wrapText="1"/>
    </xf>
    <xf numFmtId="3" fontId="3" fillId="3" borderId="2" xfId="1" applyNumberFormat="1" applyFont="1" applyFill="1" applyBorder="1" applyAlignment="1">
      <alignment horizontal="center"/>
    </xf>
    <xf numFmtId="164" fontId="46" fillId="0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1" fontId="47" fillId="0" borderId="2" xfId="1" applyNumberFormat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right" vertical="center" wrapText="1"/>
    </xf>
    <xf numFmtId="0" fontId="31" fillId="7" borderId="0" xfId="0" applyFont="1" applyFill="1"/>
    <xf numFmtId="1" fontId="40" fillId="3" borderId="2" xfId="1" applyNumberFormat="1" applyFont="1" applyFill="1" applyBorder="1" applyAlignment="1">
      <alignment horizontal="center" vertical="center" wrapText="1"/>
    </xf>
    <xf numFmtId="0" fontId="44" fillId="0" borderId="0" xfId="0" applyFont="1"/>
    <xf numFmtId="0" fontId="39" fillId="0" borderId="23" xfId="0" applyFont="1" applyBorder="1" applyAlignment="1" applyProtection="1">
      <alignment horizontal="center" vertical="center" wrapText="1"/>
      <protection locked="0"/>
    </xf>
    <xf numFmtId="0" fontId="39" fillId="0" borderId="2" xfId="0" applyFont="1" applyBorder="1" applyAlignment="1" applyProtection="1">
      <alignment horizontal="center" vertical="center" wrapText="1"/>
      <protection locked="0"/>
    </xf>
    <xf numFmtId="0" fontId="39" fillId="0" borderId="24" xfId="0" applyFont="1" applyBorder="1" applyAlignment="1" applyProtection="1">
      <alignment horizontal="center" vertical="center" wrapText="1"/>
      <protection locked="0"/>
    </xf>
    <xf numFmtId="3" fontId="0" fillId="0" borderId="2" xfId="0" applyNumberFormat="1" applyBorder="1"/>
    <xf numFmtId="4" fontId="0" fillId="0" borderId="2" xfId="0" applyNumberFormat="1" applyBorder="1"/>
    <xf numFmtId="1" fontId="7" fillId="0" borderId="2" xfId="1" applyNumberFormat="1" applyFont="1" applyFill="1" applyBorder="1" applyAlignment="1">
      <alignment vertical="center" wrapText="1"/>
    </xf>
    <xf numFmtId="1" fontId="48" fillId="0" borderId="2" xfId="1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center" wrapText="1"/>
    </xf>
    <xf numFmtId="0" fontId="31" fillId="0" borderId="2" xfId="0" applyFont="1" applyBorder="1"/>
    <xf numFmtId="4" fontId="0" fillId="0" borderId="0" xfId="0" applyNumberFormat="1"/>
    <xf numFmtId="0" fontId="31" fillId="0" borderId="7" xfId="0" applyFont="1" applyFill="1" applyBorder="1" applyAlignment="1">
      <alignment horizontal="right"/>
    </xf>
    <xf numFmtId="0" fontId="22" fillId="7" borderId="0" xfId="0" applyFont="1" applyFill="1"/>
    <xf numFmtId="0" fontId="31" fillId="2" borderId="2" xfId="0" applyFont="1" applyFill="1" applyBorder="1" applyAlignment="1">
      <alignment horizontal="center"/>
    </xf>
    <xf numFmtId="49" fontId="40" fillId="0" borderId="22" xfId="0" applyNumberFormat="1" applyFont="1" applyFill="1" applyBorder="1" applyAlignment="1">
      <alignment horizontal="center" vertical="center" wrapText="1"/>
    </xf>
    <xf numFmtId="0" fontId="44" fillId="4" borderId="2" xfId="0" applyFont="1" applyFill="1" applyBorder="1"/>
    <xf numFmtId="3" fontId="50" fillId="0" borderId="2" xfId="0" applyNumberFormat="1" applyFont="1" applyBorder="1"/>
    <xf numFmtId="10" fontId="0" fillId="0" borderId="2" xfId="0" applyNumberFormat="1" applyFont="1" applyBorder="1"/>
    <xf numFmtId="3" fontId="50" fillId="0" borderId="22" xfId="0" applyNumberFormat="1" applyFont="1" applyBorder="1"/>
    <xf numFmtId="10" fontId="0" fillId="0" borderId="22" xfId="0" applyNumberFormat="1" applyFont="1" applyBorder="1"/>
    <xf numFmtId="3" fontId="51" fillId="4" borderId="2" xfId="0" applyNumberFormat="1" applyFont="1" applyFill="1" applyBorder="1"/>
    <xf numFmtId="10" fontId="0" fillId="4" borderId="2" xfId="0" applyNumberFormat="1" applyFont="1" applyFill="1" applyBorder="1"/>
    <xf numFmtId="10" fontId="49" fillId="0" borderId="2" xfId="0" applyNumberFormat="1" applyFont="1" applyBorder="1"/>
    <xf numFmtId="1" fontId="5" fillId="0" borderId="2" xfId="1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1" fontId="30" fillId="0" borderId="25" xfId="1" applyNumberFormat="1" applyFont="1" applyFill="1" applyBorder="1" applyAlignment="1">
      <alignment horizontal="center" vertical="center" wrapText="1"/>
    </xf>
    <xf numFmtId="3" fontId="27" fillId="0" borderId="5" xfId="1" applyNumberFormat="1" applyFont="1" applyFill="1" applyBorder="1" applyAlignment="1">
      <alignment horizontal="center"/>
    </xf>
    <xf numFmtId="10" fontId="27" fillId="0" borderId="2" xfId="1" applyNumberFormat="1" applyFont="1" applyFill="1" applyBorder="1" applyAlignment="1">
      <alignment horizontal="right" vertical="center" wrapText="1"/>
    </xf>
    <xf numFmtId="3" fontId="50" fillId="0" borderId="2" xfId="0" applyNumberFormat="1" applyFont="1" applyFill="1" applyBorder="1"/>
    <xf numFmtId="3" fontId="50" fillId="0" borderId="22" xfId="0" applyNumberFormat="1" applyFont="1" applyFill="1" applyBorder="1"/>
    <xf numFmtId="3" fontId="51" fillId="0" borderId="2" xfId="0" applyNumberFormat="1" applyFont="1" applyFill="1" applyBorder="1"/>
    <xf numFmtId="41" fontId="0" fillId="0" borderId="0" xfId="0" applyNumberFormat="1" applyFill="1"/>
    <xf numFmtId="0" fontId="0" fillId="0" borderId="0" xfId="0" applyFill="1"/>
    <xf numFmtId="4" fontId="0" fillId="0" borderId="0" xfId="0" applyNumberFormat="1" applyFill="1"/>
    <xf numFmtId="1" fontId="40" fillId="4" borderId="2" xfId="1" applyNumberFormat="1" applyFont="1" applyFill="1" applyBorder="1" applyAlignment="1">
      <alignment horizontal="center" vertical="center" wrapText="1"/>
    </xf>
    <xf numFmtId="3" fontId="50" fillId="4" borderId="2" xfId="0" applyNumberFormat="1" applyFont="1" applyFill="1" applyBorder="1"/>
    <xf numFmtId="3" fontId="50" fillId="4" borderId="2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20" fillId="0" borderId="2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2" fillId="5" borderId="0" xfId="0" applyFont="1" applyFill="1"/>
    <xf numFmtId="4" fontId="12" fillId="5" borderId="0" xfId="0" applyNumberFormat="1" applyFont="1" applyFill="1"/>
    <xf numFmtId="164" fontId="11" fillId="5" borderId="2" xfId="1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49" fontId="20" fillId="0" borderId="18" xfId="0" applyNumberFormat="1" applyFont="1" applyFill="1" applyBorder="1" applyAlignment="1">
      <alignment horizontal="center" vertical="center" wrapText="1"/>
    </xf>
    <xf numFmtId="1" fontId="30" fillId="0" borderId="27" xfId="1" applyNumberFormat="1" applyFont="1" applyFill="1" applyBorder="1" applyAlignment="1">
      <alignment horizontal="center" vertical="center" wrapText="1"/>
    </xf>
    <xf numFmtId="4" fontId="31" fillId="7" borderId="0" xfId="0" applyNumberFormat="1" applyFont="1" applyFill="1"/>
    <xf numFmtId="4" fontId="31" fillId="5" borderId="0" xfId="0" applyNumberFormat="1" applyFont="1" applyFill="1"/>
    <xf numFmtId="0" fontId="27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19" fillId="0" borderId="2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right" vertical="center" wrapText="1"/>
    </xf>
    <xf numFmtId="3" fontId="27" fillId="0" borderId="3" xfId="1" applyNumberFormat="1" applyFont="1" applyFill="1" applyBorder="1" applyAlignment="1">
      <alignment horizontal="right" vertical="center" wrapText="1"/>
    </xf>
    <xf numFmtId="3" fontId="27" fillId="0" borderId="13" xfId="1" applyNumberFormat="1" applyFont="1" applyFill="1" applyBorder="1" applyAlignment="1">
      <alignment horizontal="right" vertical="center" wrapText="1"/>
    </xf>
    <xf numFmtId="10" fontId="27" fillId="0" borderId="3" xfId="1" applyNumberFormat="1" applyFont="1" applyFill="1" applyBorder="1" applyAlignment="1">
      <alignment horizontal="right" vertical="center" wrapText="1"/>
    </xf>
    <xf numFmtId="164" fontId="27" fillId="0" borderId="5" xfId="1" applyNumberFormat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11" fillId="0" borderId="5" xfId="1" applyFont="1" applyFill="1" applyBorder="1" applyAlignment="1">
      <alignment vertical="center" wrapText="1"/>
    </xf>
    <xf numFmtId="3" fontId="12" fillId="0" borderId="2" xfId="0" applyNumberFormat="1" applyFont="1" applyFill="1" applyBorder="1"/>
    <xf numFmtId="3" fontId="12" fillId="0" borderId="5" xfId="0" applyNumberFormat="1" applyFont="1" applyFill="1" applyBorder="1"/>
    <xf numFmtId="3" fontId="27" fillId="0" borderId="3" xfId="1" applyNumberFormat="1" applyFont="1" applyFill="1" applyBorder="1" applyAlignment="1">
      <alignment vertical="center" wrapText="1"/>
    </xf>
    <xf numFmtId="3" fontId="27" fillId="0" borderId="3" xfId="1" applyNumberFormat="1" applyFont="1" applyFill="1" applyBorder="1" applyAlignment="1">
      <alignment horizontal="center"/>
    </xf>
    <xf numFmtId="3" fontId="27" fillId="0" borderId="13" xfId="1" applyNumberFormat="1" applyFont="1" applyFill="1" applyBorder="1" applyAlignment="1">
      <alignment horizontal="center"/>
    </xf>
    <xf numFmtId="0" fontId="27" fillId="0" borderId="28" xfId="1" applyFont="1" applyFill="1" applyBorder="1" applyAlignment="1">
      <alignment horizontal="center" vertical="center" wrapText="1"/>
    </xf>
    <xf numFmtId="10" fontId="27" fillId="0" borderId="29" xfId="1" applyNumberFormat="1" applyFont="1" applyFill="1" applyBorder="1" applyAlignment="1">
      <alignment horizontal="right" vertical="center" wrapText="1"/>
    </xf>
    <xf numFmtId="0" fontId="30" fillId="0" borderId="17" xfId="1" applyFont="1" applyFill="1" applyBorder="1" applyAlignment="1">
      <alignment vertical="center" wrapText="1"/>
    </xf>
    <xf numFmtId="10" fontId="27" fillId="0" borderId="18" xfId="1" applyNumberFormat="1" applyFont="1" applyFill="1" applyBorder="1" applyAlignment="1">
      <alignment horizontal="right" vertical="center" wrapText="1"/>
    </xf>
    <xf numFmtId="0" fontId="27" fillId="0" borderId="17" xfId="1" applyFont="1" applyFill="1" applyBorder="1" applyAlignment="1">
      <alignment horizontal="center" vertical="center" wrapText="1"/>
    </xf>
    <xf numFmtId="0" fontId="30" fillId="0" borderId="17" xfId="1" applyFont="1" applyFill="1" applyBorder="1" applyAlignment="1">
      <alignment horizontal="center" vertical="center" wrapText="1"/>
    </xf>
    <xf numFmtId="3" fontId="27" fillId="0" borderId="19" xfId="1" applyNumberFormat="1" applyFont="1" applyFill="1" applyBorder="1" applyAlignment="1">
      <alignment vertical="center" wrapText="1"/>
    </xf>
    <xf numFmtId="3" fontId="27" fillId="0" borderId="20" xfId="1" applyNumberFormat="1" applyFont="1" applyFill="1" applyBorder="1" applyAlignment="1">
      <alignment vertical="center" wrapText="1"/>
    </xf>
    <xf numFmtId="3" fontId="27" fillId="0" borderId="20" xfId="1" applyNumberFormat="1" applyFont="1" applyFill="1" applyBorder="1" applyAlignment="1">
      <alignment horizontal="center"/>
    </xf>
    <xf numFmtId="3" fontId="27" fillId="0" borderId="25" xfId="1" applyNumberFormat="1" applyFont="1" applyFill="1" applyBorder="1" applyAlignment="1">
      <alignment horizontal="center"/>
    </xf>
    <xf numFmtId="10" fontId="27" fillId="0" borderId="20" xfId="1" applyNumberFormat="1" applyFont="1" applyFill="1" applyBorder="1" applyAlignment="1">
      <alignment horizontal="right" vertical="center" wrapText="1"/>
    </xf>
    <xf numFmtId="10" fontId="27" fillId="0" borderId="27" xfId="1" applyNumberFormat="1" applyFont="1" applyFill="1" applyBorder="1" applyAlignment="1">
      <alignment horizontal="right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vertical="center" wrapText="1"/>
    </xf>
    <xf numFmtId="1" fontId="7" fillId="2" borderId="2" xfId="1" applyNumberFormat="1" applyFont="1" applyFill="1" applyBorder="1" applyAlignment="1">
      <alignment vertical="center" wrapText="1"/>
    </xf>
    <xf numFmtId="0" fontId="27" fillId="0" borderId="0" xfId="1" applyFont="1" applyFill="1" applyBorder="1" applyAlignment="1">
      <alignment vertical="center" wrapText="1"/>
    </xf>
    <xf numFmtId="0" fontId="22" fillId="3" borderId="3" xfId="0" applyFont="1" applyFill="1" applyBorder="1"/>
    <xf numFmtId="0" fontId="27" fillId="3" borderId="3" xfId="1" applyFont="1" applyFill="1" applyBorder="1" applyAlignment="1">
      <alignment horizontal="center" vertical="center" wrapText="1"/>
    </xf>
    <xf numFmtId="1" fontId="27" fillId="3" borderId="3" xfId="1" applyNumberFormat="1" applyFont="1" applyFill="1" applyBorder="1" applyAlignment="1">
      <alignment horizontal="right" vertical="center" wrapText="1"/>
    </xf>
    <xf numFmtId="41" fontId="27" fillId="3" borderId="3" xfId="1" applyNumberFormat="1" applyFont="1" applyFill="1" applyBorder="1" applyAlignment="1">
      <alignment horizontal="right" vertical="center" wrapText="1"/>
    </xf>
    <xf numFmtId="41" fontId="22" fillId="0" borderId="3" xfId="1" applyNumberFormat="1" applyFont="1" applyFill="1" applyBorder="1" applyAlignment="1">
      <alignment horizontal="right" vertical="center" wrapText="1"/>
    </xf>
    <xf numFmtId="0" fontId="32" fillId="0" borderId="3" xfId="0" applyFont="1" applyFill="1" applyBorder="1"/>
    <xf numFmtId="0" fontId="22" fillId="0" borderId="3" xfId="1" applyFont="1" applyFill="1" applyBorder="1" applyAlignment="1">
      <alignment vertical="center" wrapText="1"/>
    </xf>
    <xf numFmtId="0" fontId="22" fillId="0" borderId="9" xfId="1" applyFont="1" applyFill="1" applyBorder="1" applyAlignment="1">
      <alignment vertical="center" wrapText="1"/>
    </xf>
    <xf numFmtId="0" fontId="23" fillId="0" borderId="9" xfId="1" applyFont="1" applyFill="1" applyBorder="1" applyAlignment="1">
      <alignment vertical="center" wrapText="1"/>
    </xf>
    <xf numFmtId="4" fontId="22" fillId="0" borderId="9" xfId="1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41" fontId="22" fillId="0" borderId="3" xfId="1" applyNumberFormat="1" applyFont="1" applyFill="1" applyBorder="1" applyAlignment="1">
      <alignment horizontal="center" vertical="center" wrapText="1"/>
    </xf>
    <xf numFmtId="3" fontId="32" fillId="3" borderId="3" xfId="0" applyNumberFormat="1" applyFont="1" applyFill="1" applyBorder="1"/>
    <xf numFmtId="3" fontId="33" fillId="3" borderId="3" xfId="0" applyNumberFormat="1" applyFont="1" applyFill="1" applyBorder="1"/>
    <xf numFmtId="3" fontId="27" fillId="3" borderId="3" xfId="1" applyNumberFormat="1" applyFont="1" applyFill="1" applyBorder="1" applyAlignment="1">
      <alignment vertical="center" wrapText="1"/>
    </xf>
    <xf numFmtId="3" fontId="27" fillId="3" borderId="3" xfId="1" applyNumberFormat="1" applyFont="1" applyFill="1" applyBorder="1" applyAlignment="1">
      <alignment horizontal="center"/>
    </xf>
    <xf numFmtId="4" fontId="22" fillId="3" borderId="2" xfId="1" applyNumberFormat="1" applyFont="1" applyFill="1" applyBorder="1" applyAlignment="1">
      <alignment horizontal="center" vertical="center" wrapText="1"/>
    </xf>
    <xf numFmtId="0" fontId="30" fillId="3" borderId="2" xfId="1" applyFont="1" applyFill="1" applyBorder="1" applyAlignment="1">
      <alignment vertical="center" wrapText="1"/>
    </xf>
    <xf numFmtId="0" fontId="27" fillId="3" borderId="2" xfId="1" applyFont="1" applyFill="1" applyBorder="1" applyAlignment="1">
      <alignment vertical="center" wrapText="1"/>
    </xf>
    <xf numFmtId="4" fontId="27" fillId="3" borderId="2" xfId="1" applyNumberFormat="1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vertical="center" wrapText="1"/>
    </xf>
    <xf numFmtId="4" fontId="22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vertical="center" wrapText="1"/>
    </xf>
    <xf numFmtId="0" fontId="34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29" fillId="0" borderId="0" xfId="0" applyFont="1"/>
    <xf numFmtId="0" fontId="54" fillId="0" borderId="0" xfId="0" applyFont="1" applyAlignment="1">
      <alignment horizontal="left"/>
    </xf>
    <xf numFmtId="0" fontId="54" fillId="0" borderId="0" xfId="0" applyFont="1" applyAlignment="1">
      <alignment horizontal="justify" vertical="center"/>
    </xf>
    <xf numFmtId="0" fontId="56" fillId="0" borderId="2" xfId="0" applyFont="1" applyBorder="1" applyAlignment="1">
      <alignment horizontal="center" vertical="center" wrapText="1"/>
    </xf>
    <xf numFmtId="3" fontId="29" fillId="0" borderId="0" xfId="0" applyNumberFormat="1" applyFont="1"/>
    <xf numFmtId="10" fontId="29" fillId="0" borderId="0" xfId="0" applyNumberFormat="1" applyFont="1"/>
    <xf numFmtId="0" fontId="23" fillId="2" borderId="7" xfId="1" applyFont="1" applyFill="1" applyBorder="1" applyAlignment="1">
      <alignment vertical="center" wrapText="1"/>
    </xf>
    <xf numFmtId="0" fontId="31" fillId="2" borderId="0" xfId="0" applyFont="1" applyFill="1"/>
    <xf numFmtId="4" fontId="31" fillId="0" borderId="2" xfId="0" applyNumberFormat="1" applyFont="1" applyFill="1" applyBorder="1"/>
    <xf numFmtId="4" fontId="31" fillId="4" borderId="2" xfId="0" applyNumberFormat="1" applyFont="1" applyFill="1" applyBorder="1"/>
    <xf numFmtId="4" fontId="41" fillId="4" borderId="2" xfId="0" applyNumberFormat="1" applyFont="1" applyFill="1" applyBorder="1"/>
    <xf numFmtId="9" fontId="22" fillId="0" borderId="2" xfId="0" applyNumberFormat="1" applyFont="1" applyFill="1" applyBorder="1"/>
    <xf numFmtId="3" fontId="27" fillId="0" borderId="10" xfId="1" applyNumberFormat="1" applyFont="1" applyFill="1" applyBorder="1" applyAlignment="1">
      <alignment vertical="center" wrapText="1"/>
    </xf>
    <xf numFmtId="3" fontId="27" fillId="0" borderId="4" xfId="1" applyNumberFormat="1" applyFont="1" applyFill="1" applyBorder="1" applyAlignment="1">
      <alignment vertical="center" wrapText="1"/>
    </xf>
    <xf numFmtId="3" fontId="27" fillId="0" borderId="4" xfId="1" applyNumberFormat="1" applyFont="1" applyFill="1" applyBorder="1" applyAlignment="1">
      <alignment horizontal="center"/>
    </xf>
    <xf numFmtId="3" fontId="27" fillId="0" borderId="12" xfId="1" applyNumberFormat="1" applyFont="1" applyFill="1" applyBorder="1" applyAlignment="1">
      <alignment horizontal="center"/>
    </xf>
    <xf numFmtId="10" fontId="27" fillId="0" borderId="4" xfId="1" applyNumberFormat="1" applyFont="1" applyFill="1" applyBorder="1" applyAlignment="1">
      <alignment horizontal="right" vertical="center" wrapText="1"/>
    </xf>
    <xf numFmtId="10" fontId="27" fillId="0" borderId="12" xfId="1" applyNumberFormat="1" applyFont="1" applyFill="1" applyBorder="1" applyAlignment="1">
      <alignment horizontal="right" vertical="center" wrapText="1"/>
    </xf>
    <xf numFmtId="0" fontId="22" fillId="0" borderId="0" xfId="0" applyFont="1" applyFill="1" applyBorder="1"/>
    <xf numFmtId="3" fontId="3" fillId="3" borderId="22" xfId="1" applyNumberFormat="1" applyFont="1" applyFill="1" applyBorder="1" applyAlignment="1">
      <alignment horizontal="center"/>
    </xf>
    <xf numFmtId="164" fontId="11" fillId="8" borderId="2" xfId="1" applyNumberFormat="1" applyFont="1" applyFill="1" applyBorder="1" applyAlignment="1">
      <alignment horizontal="center" vertical="center" wrapText="1"/>
    </xf>
    <xf numFmtId="4" fontId="3" fillId="3" borderId="2" xfId="1" applyNumberFormat="1" applyFont="1" applyFill="1" applyBorder="1" applyAlignment="1">
      <alignment horizontal="center"/>
    </xf>
    <xf numFmtId="3" fontId="11" fillId="3" borderId="2" xfId="1" applyNumberFormat="1" applyFont="1" applyFill="1" applyBorder="1" applyAlignment="1">
      <alignment vertical="center" wrapText="1"/>
    </xf>
    <xf numFmtId="3" fontId="11" fillId="3" borderId="2" xfId="1" applyNumberFormat="1" applyFont="1" applyFill="1" applyBorder="1" applyAlignment="1">
      <alignment horizontal="center"/>
    </xf>
    <xf numFmtId="3" fontId="11" fillId="3" borderId="22" xfId="1" applyNumberFormat="1" applyFont="1" applyFill="1" applyBorder="1" applyAlignment="1">
      <alignment horizontal="center"/>
    </xf>
    <xf numFmtId="0" fontId="12" fillId="3" borderId="2" xfId="0" applyFont="1" applyFill="1" applyBorder="1"/>
    <xf numFmtId="3" fontId="12" fillId="3" borderId="2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 vertical="center" wrapText="1"/>
    </xf>
    <xf numFmtId="164" fontId="3" fillId="8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5" fillId="5" borderId="0" xfId="0" applyFont="1" applyFill="1" applyAlignment="1">
      <alignment wrapText="1"/>
    </xf>
    <xf numFmtId="3" fontId="19" fillId="0" borderId="7" xfId="1" applyNumberFormat="1" applyFont="1" applyFill="1" applyBorder="1" applyAlignment="1">
      <alignment horizontal="center"/>
    </xf>
    <xf numFmtId="4" fontId="19" fillId="0" borderId="2" xfId="1" applyNumberFormat="1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/>
    </xf>
    <xf numFmtId="0" fontId="25" fillId="0" borderId="2" xfId="0" applyFont="1" applyBorder="1" applyAlignment="1">
      <alignment horizontal="left"/>
    </xf>
    <xf numFmtId="0" fontId="25" fillId="0" borderId="2" xfId="0" applyFont="1" applyFill="1" applyBorder="1" applyAlignment="1">
      <alignment horizontal="left" wrapText="1"/>
    </xf>
    <xf numFmtId="0" fontId="59" fillId="0" borderId="2" xfId="0" applyFont="1" applyFill="1" applyBorder="1" applyAlignment="1">
      <alignment horizontal="left"/>
    </xf>
    <xf numFmtId="0" fontId="25" fillId="0" borderId="2" xfId="0" applyFont="1" applyFill="1" applyBorder="1" applyAlignment="1">
      <alignment wrapText="1"/>
    </xf>
    <xf numFmtId="3" fontId="59" fillId="0" borderId="2" xfId="0" applyNumberFormat="1" applyFont="1" applyFill="1" applyBorder="1"/>
    <xf numFmtId="4" fontId="59" fillId="0" borderId="2" xfId="0" applyNumberFormat="1" applyFont="1" applyFill="1" applyBorder="1"/>
    <xf numFmtId="3" fontId="25" fillId="0" borderId="2" xfId="0" applyNumberFormat="1" applyFont="1" applyFill="1" applyBorder="1"/>
    <xf numFmtId="4" fontId="25" fillId="0" borderId="2" xfId="0" applyNumberFormat="1" applyFont="1" applyFill="1" applyBorder="1"/>
    <xf numFmtId="0" fontId="25" fillId="0" borderId="2" xfId="0" applyFont="1" applyBorder="1"/>
    <xf numFmtId="0" fontId="25" fillId="0" borderId="2" xfId="0" applyFont="1" applyFill="1" applyBorder="1"/>
    <xf numFmtId="3" fontId="25" fillId="0" borderId="2" xfId="0" applyNumberFormat="1" applyFont="1" applyBorder="1"/>
    <xf numFmtId="4" fontId="25" fillId="0" borderId="2" xfId="0" applyNumberFormat="1" applyFont="1" applyBorder="1"/>
    <xf numFmtId="0" fontId="55" fillId="0" borderId="2" xfId="0" applyFont="1" applyBorder="1" applyAlignment="1">
      <alignment horizontal="center" vertical="center"/>
    </xf>
    <xf numFmtId="0" fontId="25" fillId="0" borderId="2" xfId="0" applyFont="1" applyFill="1" applyBorder="1" applyAlignment="1">
      <alignment horizontal="left"/>
    </xf>
    <xf numFmtId="0" fontId="25" fillId="2" borderId="2" xfId="0" applyFont="1" applyFill="1" applyBorder="1" applyAlignment="1">
      <alignment horizontal="left"/>
    </xf>
    <xf numFmtId="0" fontId="25" fillId="2" borderId="2" xfId="0" applyFont="1" applyFill="1" applyBorder="1" applyAlignment="1">
      <alignment wrapText="1"/>
    </xf>
    <xf numFmtId="4" fontId="31" fillId="2" borderId="0" xfId="0" applyNumberFormat="1" applyFont="1" applyFill="1"/>
    <xf numFmtId="0" fontId="41" fillId="4" borderId="0" xfId="0" applyFont="1" applyFill="1" applyAlignment="1">
      <alignment horizontal="center"/>
    </xf>
    <xf numFmtId="0" fontId="35" fillId="0" borderId="2" xfId="0" applyFont="1" applyFill="1" applyBorder="1" applyAlignment="1">
      <alignment horizontal="left"/>
    </xf>
    <xf numFmtId="0" fontId="60" fillId="0" borderId="2" xfId="0" applyFont="1" applyFill="1" applyBorder="1" applyAlignment="1">
      <alignment horizontal="left" wrapText="1"/>
    </xf>
    <xf numFmtId="0" fontId="60" fillId="0" borderId="2" xfId="0" applyFont="1" applyFill="1" applyBorder="1" applyAlignment="1">
      <alignment horizontal="right"/>
    </xf>
    <xf numFmtId="0" fontId="60" fillId="0" borderId="2" xfId="0" applyFont="1" applyFill="1" applyBorder="1" applyAlignment="1">
      <alignment wrapText="1"/>
    </xf>
    <xf numFmtId="3" fontId="60" fillId="0" borderId="2" xfId="0" applyNumberFormat="1" applyFont="1" applyFill="1" applyBorder="1"/>
    <xf numFmtId="3" fontId="35" fillId="0" borderId="2" xfId="0" applyNumberFormat="1" applyFont="1" applyFill="1" applyBorder="1"/>
    <xf numFmtId="0" fontId="25" fillId="4" borderId="2" xfId="0" applyFont="1" applyFill="1" applyBorder="1" applyAlignment="1">
      <alignment horizontal="left"/>
    </xf>
    <xf numFmtId="0" fontId="25" fillId="4" borderId="2" xfId="0" applyFont="1" applyFill="1" applyBorder="1" applyAlignment="1">
      <alignment horizontal="left" wrapText="1"/>
    </xf>
    <xf numFmtId="0" fontId="59" fillId="4" borderId="2" xfId="0" applyFont="1" applyFill="1" applyBorder="1" applyAlignment="1">
      <alignment horizontal="left"/>
    </xf>
    <xf numFmtId="0" fontId="25" fillId="4" borderId="2" xfId="0" applyFont="1" applyFill="1" applyBorder="1" applyAlignment="1">
      <alignment wrapText="1"/>
    </xf>
    <xf numFmtId="0" fontId="41" fillId="7" borderId="2" xfId="0" applyFont="1" applyFill="1" applyBorder="1" applyAlignment="1">
      <alignment horizontal="center"/>
    </xf>
    <xf numFmtId="0" fontId="41" fillId="7" borderId="0" xfId="0" applyFont="1" applyFill="1" applyAlignment="1">
      <alignment horizontal="center"/>
    </xf>
    <xf numFmtId="0" fontId="25" fillId="4" borderId="2" xfId="0" applyFont="1" applyFill="1" applyBorder="1" applyAlignment="1">
      <alignment horizontal="center"/>
    </xf>
    <xf numFmtId="3" fontId="31" fillId="4" borderId="2" xfId="0" applyNumberFormat="1" applyFont="1" applyFill="1" applyBorder="1"/>
    <xf numFmtId="0" fontId="25" fillId="0" borderId="2" xfId="0" applyFont="1" applyFill="1" applyBorder="1" applyAlignment="1">
      <alignment horizontal="center"/>
    </xf>
    <xf numFmtId="0" fontId="41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11" fillId="0" borderId="8" xfId="1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7" fillId="0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6" fillId="2" borderId="5" xfId="1" applyNumberFormat="1" applyFont="1" applyFill="1" applyBorder="1" applyAlignment="1">
      <alignment horizontal="center" vertical="center" wrapText="1"/>
    </xf>
    <xf numFmtId="1" fontId="6" fillId="2" borderId="6" xfId="1" applyNumberFormat="1" applyFont="1" applyFill="1" applyBorder="1" applyAlignment="1">
      <alignment horizontal="center" vertical="center" wrapText="1"/>
    </xf>
    <xf numFmtId="1" fontId="43" fillId="4" borderId="5" xfId="1" applyNumberFormat="1" applyFont="1" applyFill="1" applyBorder="1" applyAlignment="1">
      <alignment horizontal="center" vertical="center" wrapText="1"/>
    </xf>
    <xf numFmtId="1" fontId="43" fillId="4" borderId="6" xfId="1" applyNumberFormat="1" applyFont="1" applyFill="1" applyBorder="1" applyAlignment="1">
      <alignment horizontal="center" vertical="center" wrapText="1"/>
    </xf>
    <xf numFmtId="3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2" fillId="0" borderId="2" xfId="1" applyFont="1" applyFill="1" applyBorder="1" applyAlignment="1">
      <alignment horizontal="center" vertical="center" wrapText="1"/>
    </xf>
    <xf numFmtId="1" fontId="30" fillId="0" borderId="2" xfId="1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/>
    </xf>
    <xf numFmtId="49" fontId="23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/>
    </xf>
    <xf numFmtId="49" fontId="22" fillId="0" borderId="8" xfId="0" applyNumberFormat="1" applyFont="1" applyFill="1" applyBorder="1" applyAlignment="1">
      <alignment horizontal="center"/>
    </xf>
    <xf numFmtId="49" fontId="22" fillId="0" borderId="13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" fontId="23" fillId="0" borderId="11" xfId="1" applyNumberFormat="1" applyFont="1" applyFill="1" applyBorder="1" applyAlignment="1">
      <alignment horizontal="center" vertical="center" wrapText="1"/>
    </xf>
    <xf numFmtId="1" fontId="23" fillId="0" borderId="8" xfId="1" applyNumberFormat="1" applyFont="1" applyFill="1" applyBorder="1" applyAlignment="1">
      <alignment horizontal="center" vertical="center" wrapText="1"/>
    </xf>
    <xf numFmtId="1" fontId="23" fillId="0" borderId="12" xfId="1" applyNumberFormat="1" applyFont="1" applyFill="1" applyBorder="1" applyAlignment="1">
      <alignment horizontal="center" vertical="center" wrapText="1"/>
    </xf>
    <xf numFmtId="1" fontId="23" fillId="0" borderId="10" xfId="1" applyNumberFormat="1" applyFont="1" applyFill="1" applyBorder="1" applyAlignment="1">
      <alignment horizontal="center" vertical="center" wrapText="1"/>
    </xf>
    <xf numFmtId="1" fontId="23" fillId="0" borderId="13" xfId="1" applyNumberFormat="1" applyFont="1" applyFill="1" applyBorder="1" applyAlignment="1">
      <alignment horizontal="center" vertical="center" wrapText="1"/>
    </xf>
    <xf numFmtId="1" fontId="23" fillId="0" borderId="9" xfId="1" applyNumberFormat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18" xfId="1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1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justify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9" fillId="0" borderId="2" xfId="0" applyFont="1" applyFill="1" applyBorder="1" applyAlignment="1">
      <alignment horizontal="center" vertical="center"/>
    </xf>
    <xf numFmtId="1" fontId="43" fillId="4" borderId="7" xfId="1" applyNumberFormat="1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55" fillId="0" borderId="2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center" wrapText="1"/>
    </xf>
    <xf numFmtId="3" fontId="55" fillId="0" borderId="2" xfId="0" applyNumberFormat="1" applyFont="1" applyBorder="1" applyAlignment="1">
      <alignment horizontal="center" vertical="center"/>
    </xf>
    <xf numFmtId="9" fontId="55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center"/>
    </xf>
    <xf numFmtId="0" fontId="57" fillId="0" borderId="2" xfId="0" applyFont="1" applyBorder="1" applyAlignment="1">
      <alignment horizontal="center" vertical="center" wrapText="1"/>
    </xf>
    <xf numFmtId="3" fontId="58" fillId="0" borderId="2" xfId="0" applyNumberFormat="1" applyFont="1" applyBorder="1" applyAlignment="1">
      <alignment horizontal="center" vertical="center"/>
    </xf>
    <xf numFmtId="9" fontId="58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59"/>
  <sheetViews>
    <sheetView zoomScale="90" zoomScaleNormal="90" zoomScaleSheetLayoutView="70" workbookViewId="0">
      <pane xSplit="8" ySplit="8" topLeftCell="V42" activePane="bottomRight" state="frozen"/>
      <selection pane="topRight" activeCell="I1" sqref="I1"/>
      <selection pane="bottomLeft" activeCell="A9" sqref="A9"/>
      <selection pane="bottomRight" activeCell="AK1" sqref="AK1:AK1048576"/>
    </sheetView>
  </sheetViews>
  <sheetFormatPr defaultRowHeight="15" x14ac:dyDescent="0.25"/>
  <cols>
    <col min="1" max="1" width="31.140625" style="10" customWidth="1"/>
    <col min="2" max="2" width="11.140625" style="10" customWidth="1"/>
    <col min="3" max="3" width="8.7109375" style="10" hidden="1" customWidth="1"/>
    <col min="4" max="4" width="12.85546875" style="10" hidden="1" customWidth="1"/>
    <col min="5" max="5" width="6.7109375" style="10" hidden="1" customWidth="1"/>
    <col min="6" max="6" width="11.7109375" style="10" hidden="1" customWidth="1"/>
    <col min="7" max="7" width="11" style="10" hidden="1" customWidth="1"/>
    <col min="8" max="8" width="14" style="10" customWidth="1"/>
    <col min="9" max="9" width="9" style="10" customWidth="1"/>
    <col min="10" max="10" width="14.28515625" style="10" customWidth="1"/>
    <col min="11" max="11" width="9.28515625" style="10" customWidth="1"/>
    <col min="12" max="12" width="15.85546875" style="10" customWidth="1"/>
    <col min="13" max="13" width="8.85546875" style="10" customWidth="1"/>
    <col min="14" max="14" width="16" style="10" customWidth="1"/>
    <col min="15" max="15" width="8.85546875" style="10" customWidth="1"/>
    <col min="16" max="16" width="15.28515625" style="10" customWidth="1"/>
    <col min="17" max="17" width="9.42578125" style="10" customWidth="1"/>
    <col min="18" max="18" width="15.42578125" style="10" customWidth="1"/>
    <col min="19" max="19" width="9.42578125" style="10" customWidth="1"/>
    <col min="20" max="20" width="17.140625" style="10" customWidth="1"/>
    <col min="21" max="21" width="9.28515625" style="10" customWidth="1"/>
    <col min="22" max="22" width="13.85546875" style="10" customWidth="1"/>
    <col min="23" max="23" width="8.85546875" style="10" customWidth="1"/>
    <col min="24" max="24" width="14.42578125" style="10" customWidth="1"/>
    <col min="25" max="25" width="8.7109375" style="10" customWidth="1"/>
    <col min="26" max="26" width="14.28515625" style="10" customWidth="1"/>
    <col min="27" max="27" width="8.85546875" style="10" customWidth="1"/>
    <col min="28" max="28" width="16" style="10" customWidth="1"/>
    <col min="29" max="29" width="8.7109375" style="10" customWidth="1"/>
    <col min="30" max="30" width="14.28515625" style="10" customWidth="1"/>
    <col min="31" max="31" width="8.7109375" style="10" customWidth="1"/>
    <col min="32" max="32" width="15.7109375" style="10" customWidth="1"/>
    <col min="33" max="33" width="9.140625" style="10" customWidth="1"/>
    <col min="34" max="34" width="14.28515625" style="10" customWidth="1"/>
    <col min="35" max="35" width="9.28515625" style="10" customWidth="1"/>
    <col min="36" max="36" width="14.28515625" style="10" customWidth="1"/>
    <col min="37" max="37" width="10.140625" style="10" customWidth="1"/>
    <col min="38" max="38" width="17.140625" style="10" customWidth="1"/>
    <col min="39" max="39" width="8.7109375" style="10" customWidth="1"/>
    <col min="40" max="40" width="16.5703125" style="10" customWidth="1"/>
    <col min="41" max="16384" width="9.140625" style="10"/>
  </cols>
  <sheetData>
    <row r="1" spans="1:40" ht="15.75" x14ac:dyDescent="0.25">
      <c r="P1" s="360" t="s">
        <v>78</v>
      </c>
      <c r="Q1" s="360"/>
      <c r="R1" s="360"/>
    </row>
    <row r="2" spans="1:40" ht="31.5" customHeight="1" x14ac:dyDescent="0.25">
      <c r="P2" s="359" t="s">
        <v>76</v>
      </c>
      <c r="Q2" s="359"/>
      <c r="R2" s="359"/>
    </row>
    <row r="3" spans="1:40" x14ac:dyDescent="0.25">
      <c r="B3" s="48">
        <v>1</v>
      </c>
      <c r="C3" s="48">
        <v>2</v>
      </c>
      <c r="D3" s="48">
        <v>3</v>
      </c>
      <c r="E3" s="48">
        <v>4</v>
      </c>
      <c r="F3" s="48">
        <v>5</v>
      </c>
      <c r="G3" s="48">
        <v>6</v>
      </c>
      <c r="H3" s="48">
        <v>7</v>
      </c>
      <c r="I3" s="48">
        <v>8</v>
      </c>
      <c r="J3" s="48">
        <v>9</v>
      </c>
      <c r="K3" s="48">
        <v>10</v>
      </c>
      <c r="L3" s="48">
        <v>11</v>
      </c>
      <c r="M3" s="48">
        <v>12</v>
      </c>
      <c r="N3" s="48">
        <v>13</v>
      </c>
      <c r="O3" s="48">
        <v>14</v>
      </c>
      <c r="P3" s="48">
        <v>15</v>
      </c>
      <c r="Q3" s="48">
        <v>16</v>
      </c>
      <c r="R3" s="48">
        <v>17</v>
      </c>
      <c r="S3" s="48">
        <v>18</v>
      </c>
      <c r="T3" s="48">
        <v>19</v>
      </c>
      <c r="U3" s="48">
        <v>20</v>
      </c>
      <c r="V3" s="48">
        <v>21</v>
      </c>
      <c r="W3" s="48">
        <v>22</v>
      </c>
      <c r="X3" s="48">
        <v>23</v>
      </c>
      <c r="Y3" s="48">
        <v>24</v>
      </c>
      <c r="Z3" s="48">
        <v>25</v>
      </c>
      <c r="AA3" s="48">
        <v>26</v>
      </c>
      <c r="AB3" s="48">
        <v>27</v>
      </c>
      <c r="AC3" s="48">
        <v>28</v>
      </c>
      <c r="AD3" s="48">
        <v>29</v>
      </c>
      <c r="AE3" s="48">
        <v>30</v>
      </c>
      <c r="AF3" s="48">
        <v>31</v>
      </c>
      <c r="AG3" s="48">
        <v>32</v>
      </c>
      <c r="AH3" s="48">
        <v>33</v>
      </c>
      <c r="AI3" s="48">
        <v>34</v>
      </c>
      <c r="AJ3" s="48">
        <v>35</v>
      </c>
      <c r="AK3" s="48">
        <v>36</v>
      </c>
      <c r="AL3" s="48">
        <v>37</v>
      </c>
      <c r="AM3" s="48">
        <v>38</v>
      </c>
      <c r="AN3" s="48">
        <v>39</v>
      </c>
    </row>
    <row r="4" spans="1:40" ht="64.5" customHeight="1" x14ac:dyDescent="0.25">
      <c r="A4" s="356" t="s">
        <v>79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1"/>
      <c r="AI4" s="11"/>
      <c r="AJ4" s="11"/>
      <c r="AK4" s="11"/>
      <c r="AL4" s="11"/>
    </row>
    <row r="5" spans="1:40" ht="121.5" customHeight="1" x14ac:dyDescent="0.25">
      <c r="A5" s="352" t="s">
        <v>0</v>
      </c>
      <c r="B5" s="353" t="s">
        <v>1</v>
      </c>
      <c r="C5" s="354" t="s">
        <v>2</v>
      </c>
      <c r="D5" s="354" t="s">
        <v>3</v>
      </c>
      <c r="E5" s="354" t="s">
        <v>4</v>
      </c>
      <c r="F5" s="2"/>
      <c r="G5" s="2"/>
      <c r="H5" s="354" t="s">
        <v>5</v>
      </c>
      <c r="I5" s="347" t="s">
        <v>6</v>
      </c>
      <c r="J5" s="348"/>
      <c r="K5" s="347" t="s">
        <v>7</v>
      </c>
      <c r="L5" s="349"/>
      <c r="M5" s="347" t="s">
        <v>282</v>
      </c>
      <c r="N5" s="348"/>
      <c r="O5" s="347" t="s">
        <v>9</v>
      </c>
      <c r="P5" s="348"/>
      <c r="Q5" s="367" t="s">
        <v>417</v>
      </c>
      <c r="R5" s="368"/>
      <c r="S5" s="363" t="s">
        <v>353</v>
      </c>
      <c r="T5" s="364"/>
      <c r="U5" s="363" t="s">
        <v>11</v>
      </c>
      <c r="V5" s="364"/>
      <c r="W5" s="363" t="s">
        <v>81</v>
      </c>
      <c r="X5" s="364"/>
      <c r="Y5" s="363" t="s">
        <v>351</v>
      </c>
      <c r="Z5" s="364"/>
      <c r="AA5" s="363" t="s">
        <v>284</v>
      </c>
      <c r="AB5" s="364"/>
      <c r="AC5" s="363" t="s">
        <v>352</v>
      </c>
      <c r="AD5" s="364"/>
      <c r="AE5" s="365" t="s">
        <v>440</v>
      </c>
      <c r="AF5" s="366"/>
      <c r="AG5" s="362" t="s">
        <v>441</v>
      </c>
      <c r="AH5" s="362"/>
      <c r="AI5" s="362" t="s">
        <v>442</v>
      </c>
      <c r="AJ5" s="362"/>
      <c r="AK5" s="361" t="s">
        <v>419</v>
      </c>
      <c r="AL5" s="361"/>
      <c r="AM5" s="357" t="s">
        <v>18</v>
      </c>
      <c r="AN5" s="358"/>
    </row>
    <row r="6" spans="1:40" s="33" customFormat="1" ht="24.75" customHeight="1" x14ac:dyDescent="0.25">
      <c r="A6" s="352"/>
      <c r="B6" s="353"/>
      <c r="C6" s="354"/>
      <c r="D6" s="354"/>
      <c r="E6" s="354"/>
      <c r="F6" s="26"/>
      <c r="G6" s="26"/>
      <c r="H6" s="354"/>
      <c r="I6" s="27"/>
      <c r="J6" s="28" t="s">
        <v>86</v>
      </c>
      <c r="K6" s="27"/>
      <c r="L6" s="29" t="s">
        <v>98</v>
      </c>
      <c r="M6" s="27"/>
      <c r="N6" s="28" t="s">
        <v>85</v>
      </c>
      <c r="O6" s="27"/>
      <c r="P6" s="28" t="s">
        <v>87</v>
      </c>
      <c r="Q6" s="27"/>
      <c r="R6" s="28" t="s">
        <v>88</v>
      </c>
      <c r="S6" s="30"/>
      <c r="T6" s="31" t="s">
        <v>89</v>
      </c>
      <c r="U6" s="35"/>
      <c r="V6" s="35" t="s">
        <v>90</v>
      </c>
      <c r="W6" s="35"/>
      <c r="X6" s="35" t="s">
        <v>91</v>
      </c>
      <c r="Y6" s="35"/>
      <c r="Z6" s="35" t="s">
        <v>99</v>
      </c>
      <c r="AA6" s="35"/>
      <c r="AB6" s="35" t="s">
        <v>92</v>
      </c>
      <c r="AC6" s="35"/>
      <c r="AD6" s="35" t="s">
        <v>100</v>
      </c>
      <c r="AE6" s="35"/>
      <c r="AF6" s="35" t="s">
        <v>101</v>
      </c>
      <c r="AG6" s="32"/>
      <c r="AH6" s="32" t="s">
        <v>103</v>
      </c>
      <c r="AI6" s="32"/>
      <c r="AJ6" s="32" t="s">
        <v>102</v>
      </c>
      <c r="AK6" s="32"/>
      <c r="AL6" s="32" t="s">
        <v>104</v>
      </c>
      <c r="AM6" s="36"/>
      <c r="AN6" s="36"/>
    </row>
    <row r="7" spans="1:40" s="12" customFormat="1" ht="72.75" customHeight="1" x14ac:dyDescent="0.2">
      <c r="A7" s="352"/>
      <c r="B7" s="352"/>
      <c r="C7" s="355"/>
      <c r="D7" s="355"/>
      <c r="E7" s="355"/>
      <c r="F7" s="3"/>
      <c r="G7" s="3"/>
      <c r="H7" s="355"/>
      <c r="I7" s="18" t="s">
        <v>77</v>
      </c>
      <c r="J7" s="4" t="s">
        <v>19</v>
      </c>
      <c r="K7" s="18" t="s">
        <v>77</v>
      </c>
      <c r="L7" s="4" t="s">
        <v>19</v>
      </c>
      <c r="M7" s="18" t="s">
        <v>77</v>
      </c>
      <c r="N7" s="4" t="s">
        <v>19</v>
      </c>
      <c r="O7" s="18" t="s">
        <v>77</v>
      </c>
      <c r="P7" s="4" t="s">
        <v>19</v>
      </c>
      <c r="Q7" s="18" t="s">
        <v>77</v>
      </c>
      <c r="R7" s="4" t="s">
        <v>19</v>
      </c>
      <c r="S7" s="18" t="s">
        <v>77</v>
      </c>
      <c r="T7" s="4" t="s">
        <v>19</v>
      </c>
      <c r="U7" s="18" t="s">
        <v>77</v>
      </c>
      <c r="V7" s="4" t="s">
        <v>19</v>
      </c>
      <c r="W7" s="18" t="s">
        <v>77</v>
      </c>
      <c r="X7" s="4" t="s">
        <v>19</v>
      </c>
      <c r="Y7" s="18" t="s">
        <v>77</v>
      </c>
      <c r="Z7" s="4" t="s">
        <v>19</v>
      </c>
      <c r="AA7" s="18" t="s">
        <v>77</v>
      </c>
      <c r="AB7" s="4" t="s">
        <v>19</v>
      </c>
      <c r="AC7" s="18" t="s">
        <v>77</v>
      </c>
      <c r="AD7" s="4" t="s">
        <v>19</v>
      </c>
      <c r="AE7" s="18" t="s">
        <v>77</v>
      </c>
      <c r="AF7" s="4" t="s">
        <v>19</v>
      </c>
      <c r="AG7" s="18" t="s">
        <v>77</v>
      </c>
      <c r="AH7" s="4" t="s">
        <v>19</v>
      </c>
      <c r="AI7" s="18" t="s">
        <v>77</v>
      </c>
      <c r="AJ7" s="4" t="s">
        <v>19</v>
      </c>
      <c r="AK7" s="18" t="s">
        <v>77</v>
      </c>
      <c r="AL7" s="4" t="s">
        <v>19</v>
      </c>
      <c r="AM7" s="18" t="s">
        <v>77</v>
      </c>
      <c r="AN7" s="153" t="s">
        <v>19</v>
      </c>
    </row>
    <row r="8" spans="1:40" ht="15.75" x14ac:dyDescent="0.25">
      <c r="A8" s="344" t="s">
        <v>20</v>
      </c>
      <c r="B8" s="5" t="s">
        <v>21</v>
      </c>
      <c r="C8" s="6">
        <v>1.6060000000000001</v>
      </c>
      <c r="D8" s="7">
        <v>148006</v>
      </c>
      <c r="E8" s="8">
        <v>0.15</v>
      </c>
      <c r="F8" s="7">
        <f>D8-G8</f>
        <v>125805.1</v>
      </c>
      <c r="G8" s="7">
        <f>D8*E8</f>
        <v>22200.899999999998</v>
      </c>
      <c r="H8" s="7">
        <v>161459.74540000001</v>
      </c>
      <c r="I8" s="9">
        <v>7</v>
      </c>
      <c r="J8" s="9">
        <f t="shared" ref="J8:J43" si="0">I8*H8</f>
        <v>1130218.2178000002</v>
      </c>
      <c r="K8" s="9"/>
      <c r="L8" s="9">
        <f t="shared" ref="L8:L43" si="1">K8*H8</f>
        <v>0</v>
      </c>
      <c r="M8" s="9"/>
      <c r="N8" s="9"/>
      <c r="O8" s="9"/>
      <c r="P8" s="9"/>
      <c r="Q8" s="9">
        <v>3</v>
      </c>
      <c r="R8" s="9">
        <f t="shared" ref="R8:R43" si="2">Q8*H8</f>
        <v>484379.23620000004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>
        <v>59</v>
      </c>
      <c r="AD8" s="9">
        <f t="shared" ref="AD8:AD43" si="3">AC8*H8</f>
        <v>9526124.978600001</v>
      </c>
      <c r="AE8" s="299">
        <v>2</v>
      </c>
      <c r="AF8" s="9">
        <f t="shared" ref="AF8:AF43" si="4">AE8*H8</f>
        <v>322919.49080000003</v>
      </c>
      <c r="AG8" s="9"/>
      <c r="AH8" s="9"/>
      <c r="AI8" s="9"/>
      <c r="AJ8" s="9"/>
      <c r="AK8" s="9"/>
      <c r="AL8" s="9"/>
      <c r="AM8" s="9">
        <f t="shared" ref="AM8:AM43" si="5">I8+K8+M8+O8+Q8+S8+U8+W8+Y8+AA8+AC8+AE8+AG8+AI8+AK8</f>
        <v>71</v>
      </c>
      <c r="AN8" s="9">
        <f t="shared" ref="AN8:AN43" si="6">J8+L8+N8+P8+R8+T8+V8+X8+Z8+AB8+AD8+AF8+AH8+AJ8+AL8</f>
        <v>11463641.923400002</v>
      </c>
    </row>
    <row r="9" spans="1:40" ht="15.75" x14ac:dyDescent="0.25">
      <c r="A9" s="345"/>
      <c r="B9" s="5" t="s">
        <v>22</v>
      </c>
      <c r="C9" s="6">
        <v>1.6060000000000001</v>
      </c>
      <c r="D9" s="7">
        <v>158064</v>
      </c>
      <c r="E9" s="8">
        <v>0.3</v>
      </c>
      <c r="F9" s="7">
        <f>D9-G9</f>
        <v>110644.8</v>
      </c>
      <c r="G9" s="7">
        <f>D9*E9</f>
        <v>47419.199999999997</v>
      </c>
      <c r="H9" s="7">
        <v>186800.03519999998</v>
      </c>
      <c r="I9" s="9">
        <v>1</v>
      </c>
      <c r="J9" s="9">
        <f t="shared" si="0"/>
        <v>186800.03519999998</v>
      </c>
      <c r="K9" s="9"/>
      <c r="L9" s="9">
        <f t="shared" si="1"/>
        <v>0</v>
      </c>
      <c r="M9" s="9"/>
      <c r="N9" s="9"/>
      <c r="O9" s="9"/>
      <c r="P9" s="9"/>
      <c r="Q9" s="9">
        <v>5</v>
      </c>
      <c r="R9" s="9">
        <f t="shared" si="2"/>
        <v>934000.17599999998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>
        <f t="shared" si="3"/>
        <v>0</v>
      </c>
      <c r="AE9" s="9"/>
      <c r="AF9" s="9">
        <f t="shared" si="4"/>
        <v>0</v>
      </c>
      <c r="AG9" s="9"/>
      <c r="AH9" s="9"/>
      <c r="AI9" s="9"/>
      <c r="AJ9" s="9"/>
      <c r="AK9" s="9"/>
      <c r="AL9" s="9"/>
      <c r="AM9" s="9">
        <f t="shared" si="5"/>
        <v>6</v>
      </c>
      <c r="AN9" s="9">
        <f t="shared" si="6"/>
        <v>1120800.2112</v>
      </c>
    </row>
    <row r="10" spans="1:40" ht="15.75" customHeight="1" x14ac:dyDescent="0.25">
      <c r="A10" s="350" t="s">
        <v>23</v>
      </c>
      <c r="B10" s="5" t="s">
        <v>24</v>
      </c>
      <c r="C10" s="6">
        <v>1.6060000000000001</v>
      </c>
      <c r="D10" s="7">
        <v>111741</v>
      </c>
      <c r="E10" s="8">
        <v>0.3</v>
      </c>
      <c r="F10" s="7">
        <f>D10-G10</f>
        <v>78218.700000000012</v>
      </c>
      <c r="G10" s="7">
        <f>D10*E10</f>
        <v>33522.299999999996</v>
      </c>
      <c r="H10" s="7">
        <v>132055.51380000002</v>
      </c>
      <c r="I10" s="9"/>
      <c r="J10" s="9">
        <f t="shared" si="0"/>
        <v>0</v>
      </c>
      <c r="K10" s="9"/>
      <c r="L10" s="9">
        <f t="shared" si="1"/>
        <v>0</v>
      </c>
      <c r="M10" s="9">
        <v>30</v>
      </c>
      <c r="N10" s="9">
        <f t="shared" ref="N10:N43" si="7">M10*H10</f>
        <v>3961665.4140000003</v>
      </c>
      <c r="O10" s="9"/>
      <c r="P10" s="9"/>
      <c r="Q10" s="150"/>
      <c r="R10" s="9">
        <f t="shared" si="2"/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>
        <f t="shared" si="3"/>
        <v>0</v>
      </c>
      <c r="AE10" s="9"/>
      <c r="AF10" s="9">
        <f t="shared" si="4"/>
        <v>0</v>
      </c>
      <c r="AG10" s="9"/>
      <c r="AH10" s="9"/>
      <c r="AI10" s="9"/>
      <c r="AJ10" s="9"/>
      <c r="AK10" s="9"/>
      <c r="AL10" s="9"/>
      <c r="AM10" s="9">
        <f t="shared" si="5"/>
        <v>30</v>
      </c>
      <c r="AN10" s="9">
        <f t="shared" si="6"/>
        <v>3961665.4140000003</v>
      </c>
    </row>
    <row r="11" spans="1:40" ht="15.75" x14ac:dyDescent="0.25">
      <c r="A11" s="345"/>
      <c r="B11" s="5" t="s">
        <v>25</v>
      </c>
      <c r="C11" s="6">
        <v>1.6060000000000001</v>
      </c>
      <c r="D11" s="7">
        <v>168299</v>
      </c>
      <c r="E11" s="8">
        <v>0.3</v>
      </c>
      <c r="F11" s="7">
        <f>D11-G11</f>
        <v>117809.3</v>
      </c>
      <c r="G11" s="7">
        <f>D11*E11</f>
        <v>50489.7</v>
      </c>
      <c r="H11" s="7">
        <v>198895.75819999998</v>
      </c>
      <c r="I11" s="9"/>
      <c r="J11" s="9">
        <f t="shared" si="0"/>
        <v>0</v>
      </c>
      <c r="K11" s="9"/>
      <c r="L11" s="9">
        <f t="shared" si="1"/>
        <v>0</v>
      </c>
      <c r="M11" s="9"/>
      <c r="N11" s="9">
        <f t="shared" si="7"/>
        <v>0</v>
      </c>
      <c r="O11" s="9"/>
      <c r="P11" s="9"/>
      <c r="Q11" s="150">
        <v>8</v>
      </c>
      <c r="R11" s="9">
        <f t="shared" si="2"/>
        <v>1591166.0655999999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3</v>
      </c>
      <c r="AD11" s="9">
        <f t="shared" si="3"/>
        <v>596687.27459999989</v>
      </c>
      <c r="AE11" s="9"/>
      <c r="AF11" s="9">
        <f t="shared" si="4"/>
        <v>0</v>
      </c>
      <c r="AG11" s="9"/>
      <c r="AH11" s="9"/>
      <c r="AI11" s="9"/>
      <c r="AJ11" s="9"/>
      <c r="AK11" s="9"/>
      <c r="AL11" s="9"/>
      <c r="AM11" s="9">
        <f t="shared" si="5"/>
        <v>11</v>
      </c>
      <c r="AN11" s="9">
        <f t="shared" si="6"/>
        <v>2187853.3401999995</v>
      </c>
    </row>
    <row r="12" spans="1:40" ht="15.75" x14ac:dyDescent="0.25">
      <c r="A12" s="16" t="s">
        <v>26</v>
      </c>
      <c r="B12" s="5" t="s">
        <v>27</v>
      </c>
      <c r="C12" s="6">
        <v>1.6060000000000001</v>
      </c>
      <c r="D12" s="7">
        <v>118535</v>
      </c>
      <c r="E12" s="8">
        <v>0.15</v>
      </c>
      <c r="F12" s="7">
        <f t="shared" ref="F12:F43" si="8">D12-G12</f>
        <v>100754.75</v>
      </c>
      <c r="G12" s="7">
        <f t="shared" ref="G12:G43" si="9">D12*E12</f>
        <v>17780.25</v>
      </c>
      <c r="H12" s="7">
        <v>129309.8315</v>
      </c>
      <c r="I12" s="9">
        <v>1</v>
      </c>
      <c r="J12" s="9">
        <f t="shared" si="0"/>
        <v>129309.8315</v>
      </c>
      <c r="K12" s="9"/>
      <c r="L12" s="9">
        <f t="shared" si="1"/>
        <v>0</v>
      </c>
      <c r="M12" s="9"/>
      <c r="N12" s="9">
        <f t="shared" si="7"/>
        <v>0</v>
      </c>
      <c r="O12" s="9"/>
      <c r="P12" s="9"/>
      <c r="Q12" s="150">
        <v>80</v>
      </c>
      <c r="R12" s="9">
        <f t="shared" si="2"/>
        <v>10344786.52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>
        <f t="shared" si="3"/>
        <v>0</v>
      </c>
      <c r="AE12" s="9"/>
      <c r="AF12" s="9">
        <f t="shared" si="4"/>
        <v>0</v>
      </c>
      <c r="AG12" s="9"/>
      <c r="AH12" s="9"/>
      <c r="AI12" s="9"/>
      <c r="AJ12" s="9"/>
      <c r="AK12" s="9"/>
      <c r="AL12" s="9"/>
      <c r="AM12" s="9">
        <f t="shared" si="5"/>
        <v>81</v>
      </c>
      <c r="AN12" s="9">
        <f t="shared" si="6"/>
        <v>10474096.351499999</v>
      </c>
    </row>
    <row r="13" spans="1:40" ht="15.75" x14ac:dyDescent="0.25">
      <c r="A13" s="17" t="s">
        <v>28</v>
      </c>
      <c r="B13" s="5" t="s">
        <v>29</v>
      </c>
      <c r="C13" s="6">
        <v>1.6060000000000001</v>
      </c>
      <c r="D13" s="7">
        <v>131418</v>
      </c>
      <c r="E13" s="8">
        <v>0.3</v>
      </c>
      <c r="F13" s="7">
        <f t="shared" si="8"/>
        <v>91992.6</v>
      </c>
      <c r="G13" s="7">
        <f t="shared" si="9"/>
        <v>39425.4</v>
      </c>
      <c r="H13" s="7">
        <v>155309.79240000001</v>
      </c>
      <c r="I13" s="9"/>
      <c r="J13" s="9">
        <f t="shared" si="0"/>
        <v>0</v>
      </c>
      <c r="K13" s="9"/>
      <c r="L13" s="9">
        <f t="shared" si="1"/>
        <v>0</v>
      </c>
      <c r="M13" s="9"/>
      <c r="N13" s="9">
        <f t="shared" si="7"/>
        <v>0</v>
      </c>
      <c r="O13" s="9"/>
      <c r="P13" s="9"/>
      <c r="Q13" s="150">
        <v>20</v>
      </c>
      <c r="R13" s="9">
        <f t="shared" si="2"/>
        <v>3106195.8480000002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>
        <f t="shared" si="3"/>
        <v>0</v>
      </c>
      <c r="AE13" s="9"/>
      <c r="AF13" s="9">
        <f t="shared" si="4"/>
        <v>0</v>
      </c>
      <c r="AG13" s="9"/>
      <c r="AH13" s="9"/>
      <c r="AI13" s="9"/>
      <c r="AJ13" s="9"/>
      <c r="AK13" s="9"/>
      <c r="AL13" s="9"/>
      <c r="AM13" s="9">
        <f t="shared" si="5"/>
        <v>20</v>
      </c>
      <c r="AN13" s="9">
        <f t="shared" si="6"/>
        <v>3106195.8480000002</v>
      </c>
    </row>
    <row r="14" spans="1:40" ht="56.25" customHeight="1" x14ac:dyDescent="0.25">
      <c r="A14" s="17" t="s">
        <v>30</v>
      </c>
      <c r="B14" s="5" t="s">
        <v>31</v>
      </c>
      <c r="C14" s="6">
        <v>1.6060000000000001</v>
      </c>
      <c r="D14" s="7">
        <v>223384</v>
      </c>
      <c r="E14" s="8">
        <v>0.45</v>
      </c>
      <c r="F14" s="7">
        <f t="shared" si="8"/>
        <v>122861.2</v>
      </c>
      <c r="G14" s="7">
        <f t="shared" si="9"/>
        <v>100522.8</v>
      </c>
      <c r="H14" s="7">
        <v>284300.81680000003</v>
      </c>
      <c r="I14" s="9"/>
      <c r="J14" s="9">
        <f t="shared" si="0"/>
        <v>0</v>
      </c>
      <c r="K14" s="9"/>
      <c r="L14" s="9">
        <f t="shared" si="1"/>
        <v>0</v>
      </c>
      <c r="M14" s="9"/>
      <c r="N14" s="9">
        <f t="shared" si="7"/>
        <v>0</v>
      </c>
      <c r="O14" s="9"/>
      <c r="P14" s="9"/>
      <c r="Q14" s="150"/>
      <c r="R14" s="9">
        <f t="shared" si="2"/>
        <v>0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>
        <f t="shared" si="3"/>
        <v>0</v>
      </c>
      <c r="AE14" s="9"/>
      <c r="AF14" s="9">
        <f t="shared" si="4"/>
        <v>0</v>
      </c>
      <c r="AG14" s="9"/>
      <c r="AH14" s="9"/>
      <c r="AI14" s="9"/>
      <c r="AJ14" s="9"/>
      <c r="AK14" s="9"/>
      <c r="AL14" s="9"/>
      <c r="AM14" s="9">
        <f t="shared" si="5"/>
        <v>0</v>
      </c>
      <c r="AN14" s="9">
        <f t="shared" si="6"/>
        <v>0</v>
      </c>
    </row>
    <row r="15" spans="1:40" ht="15.75" x14ac:dyDescent="0.25">
      <c r="A15" s="17" t="s">
        <v>32</v>
      </c>
      <c r="B15" s="5" t="s">
        <v>33</v>
      </c>
      <c r="C15" s="6">
        <v>1.6060000000000001</v>
      </c>
      <c r="D15" s="7">
        <v>88596</v>
      </c>
      <c r="E15" s="8">
        <v>0.3</v>
      </c>
      <c r="F15" s="7">
        <f t="shared" si="8"/>
        <v>62017.2</v>
      </c>
      <c r="G15" s="7">
        <f t="shared" si="9"/>
        <v>26578.799999999999</v>
      </c>
      <c r="H15" s="7">
        <v>104702.7528</v>
      </c>
      <c r="I15" s="9"/>
      <c r="J15" s="9">
        <f t="shared" si="0"/>
        <v>0</v>
      </c>
      <c r="K15" s="9"/>
      <c r="L15" s="9">
        <f t="shared" si="1"/>
        <v>0</v>
      </c>
      <c r="M15" s="9"/>
      <c r="N15" s="9">
        <f t="shared" si="7"/>
        <v>0</v>
      </c>
      <c r="O15" s="9"/>
      <c r="P15" s="9"/>
      <c r="Q15" s="150"/>
      <c r="R15" s="9">
        <f t="shared" si="2"/>
        <v>0</v>
      </c>
      <c r="S15" s="9"/>
      <c r="T15" s="9"/>
      <c r="U15" s="9"/>
      <c r="V15" s="9"/>
      <c r="W15" s="9"/>
      <c r="X15" s="9"/>
      <c r="Y15" s="9"/>
      <c r="Z15" s="9"/>
      <c r="AA15" s="152">
        <v>75</v>
      </c>
      <c r="AB15" s="9">
        <f>AA15*H15</f>
        <v>7852706.46</v>
      </c>
      <c r="AC15" s="9"/>
      <c r="AD15" s="9">
        <f t="shared" si="3"/>
        <v>0</v>
      </c>
      <c r="AE15" s="9"/>
      <c r="AF15" s="9">
        <f t="shared" si="4"/>
        <v>0</v>
      </c>
      <c r="AG15" s="9"/>
      <c r="AH15" s="9"/>
      <c r="AI15" s="9"/>
      <c r="AJ15" s="9"/>
      <c r="AK15" s="9"/>
      <c r="AL15" s="9"/>
      <c r="AM15" s="9">
        <f t="shared" si="5"/>
        <v>75</v>
      </c>
      <c r="AN15" s="9">
        <f t="shared" si="6"/>
        <v>7852706.46</v>
      </c>
    </row>
    <row r="16" spans="1:40" ht="15.75" x14ac:dyDescent="0.25">
      <c r="A16" s="351" t="s">
        <v>34</v>
      </c>
      <c r="B16" s="5" t="s">
        <v>35</v>
      </c>
      <c r="C16" s="6">
        <v>1.6060000000000001</v>
      </c>
      <c r="D16" s="7">
        <v>143254</v>
      </c>
      <c r="E16" s="8">
        <v>0.3</v>
      </c>
      <c r="F16" s="7">
        <f t="shared" si="8"/>
        <v>100277.8</v>
      </c>
      <c r="G16" s="7">
        <f t="shared" si="9"/>
        <v>42976.2</v>
      </c>
      <c r="H16" s="7">
        <v>169297.5772</v>
      </c>
      <c r="I16" s="9"/>
      <c r="J16" s="9">
        <f t="shared" si="0"/>
        <v>0</v>
      </c>
      <c r="K16" s="9">
        <v>102</v>
      </c>
      <c r="L16" s="9">
        <f t="shared" si="1"/>
        <v>17268352.874400001</v>
      </c>
      <c r="M16" s="9"/>
      <c r="N16" s="9">
        <f t="shared" si="7"/>
        <v>0</v>
      </c>
      <c r="O16" s="9"/>
      <c r="P16" s="9"/>
      <c r="Q16" s="150"/>
      <c r="R16" s="9">
        <f t="shared" si="2"/>
        <v>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>
        <f t="shared" si="3"/>
        <v>0</v>
      </c>
      <c r="AE16" s="9"/>
      <c r="AF16" s="9">
        <f t="shared" si="4"/>
        <v>0</v>
      </c>
      <c r="AG16" s="9"/>
      <c r="AH16" s="9"/>
      <c r="AI16" s="9"/>
      <c r="AJ16" s="9"/>
      <c r="AK16" s="9"/>
      <c r="AL16" s="9"/>
      <c r="AM16" s="9">
        <f t="shared" si="5"/>
        <v>102</v>
      </c>
      <c r="AN16" s="9">
        <f t="shared" si="6"/>
        <v>17268352.874400001</v>
      </c>
    </row>
    <row r="17" spans="1:40" ht="15.75" x14ac:dyDescent="0.25">
      <c r="A17" s="346"/>
      <c r="B17" s="5" t="s">
        <v>36</v>
      </c>
      <c r="C17" s="6">
        <v>1.6060000000000001</v>
      </c>
      <c r="D17" s="7">
        <v>141904</v>
      </c>
      <c r="E17" s="8">
        <v>0.15</v>
      </c>
      <c r="F17" s="7">
        <f t="shared" si="8"/>
        <v>120618.4</v>
      </c>
      <c r="G17" s="7">
        <f>D17*E17</f>
        <v>21285.599999999999</v>
      </c>
      <c r="H17" s="7">
        <v>154803.0736</v>
      </c>
      <c r="I17" s="9"/>
      <c r="J17" s="9">
        <f t="shared" si="0"/>
        <v>0</v>
      </c>
      <c r="K17" s="9">
        <v>13</v>
      </c>
      <c r="L17" s="9">
        <f t="shared" si="1"/>
        <v>2012439.9568</v>
      </c>
      <c r="M17" s="9"/>
      <c r="N17" s="9">
        <f t="shared" si="7"/>
        <v>0</v>
      </c>
      <c r="O17" s="9"/>
      <c r="P17" s="9"/>
      <c r="Q17" s="150"/>
      <c r="R17" s="9">
        <f t="shared" si="2"/>
        <v>0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>
        <f t="shared" si="3"/>
        <v>0</v>
      </c>
      <c r="AE17" s="9"/>
      <c r="AF17" s="9">
        <f t="shared" si="4"/>
        <v>0</v>
      </c>
      <c r="AG17" s="9"/>
      <c r="AH17" s="9"/>
      <c r="AI17" s="9"/>
      <c r="AJ17" s="9"/>
      <c r="AK17" s="9"/>
      <c r="AL17" s="9"/>
      <c r="AM17" s="9">
        <f t="shared" si="5"/>
        <v>13</v>
      </c>
      <c r="AN17" s="9">
        <f t="shared" si="6"/>
        <v>2012439.9568</v>
      </c>
    </row>
    <row r="18" spans="1:40" ht="15.75" x14ac:dyDescent="0.25">
      <c r="A18" s="345"/>
      <c r="B18" s="5" t="s">
        <v>37</v>
      </c>
      <c r="C18" s="6">
        <v>1.6060000000000001</v>
      </c>
      <c r="D18" s="7">
        <v>204013</v>
      </c>
      <c r="E18" s="8">
        <v>0.15</v>
      </c>
      <c r="F18" s="7">
        <f t="shared" si="8"/>
        <v>173411.05</v>
      </c>
      <c r="G18" s="7">
        <f>D18*E18</f>
        <v>30601.949999999997</v>
      </c>
      <c r="H18" s="7">
        <v>222557.78169999999</v>
      </c>
      <c r="I18" s="9"/>
      <c r="J18" s="9">
        <f t="shared" si="0"/>
        <v>0</v>
      </c>
      <c r="K18" s="9">
        <v>9</v>
      </c>
      <c r="L18" s="9">
        <f t="shared" si="1"/>
        <v>2003020.0352999999</v>
      </c>
      <c r="M18" s="9"/>
      <c r="N18" s="9">
        <f t="shared" si="7"/>
        <v>0</v>
      </c>
      <c r="O18" s="9"/>
      <c r="P18" s="9"/>
      <c r="Q18" s="150"/>
      <c r="R18" s="9">
        <f t="shared" si="2"/>
        <v>0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>
        <f t="shared" si="3"/>
        <v>0</v>
      </c>
      <c r="AE18" s="9"/>
      <c r="AF18" s="9">
        <f t="shared" si="4"/>
        <v>0</v>
      </c>
      <c r="AG18" s="9"/>
      <c r="AH18" s="9"/>
      <c r="AI18" s="9"/>
      <c r="AJ18" s="9"/>
      <c r="AK18" s="9"/>
      <c r="AL18" s="9"/>
      <c r="AM18" s="9">
        <f t="shared" si="5"/>
        <v>9</v>
      </c>
      <c r="AN18" s="9">
        <f t="shared" si="6"/>
        <v>2003020.0352999999</v>
      </c>
    </row>
    <row r="19" spans="1:40" ht="15.75" x14ac:dyDescent="0.25">
      <c r="A19" s="344" t="s">
        <v>38</v>
      </c>
      <c r="B19" s="5" t="s">
        <v>39</v>
      </c>
      <c r="C19" s="6">
        <v>1.6060000000000001</v>
      </c>
      <c r="D19" s="7">
        <v>221653</v>
      </c>
      <c r="E19" s="8">
        <v>0.15</v>
      </c>
      <c r="F19" s="7">
        <f t="shared" si="8"/>
        <v>188405.05</v>
      </c>
      <c r="G19" s="7">
        <f t="shared" si="9"/>
        <v>33247.949999999997</v>
      </c>
      <c r="H19" s="7">
        <v>241801.25769999999</v>
      </c>
      <c r="I19" s="9"/>
      <c r="J19" s="9">
        <f t="shared" si="0"/>
        <v>0</v>
      </c>
      <c r="K19" s="9"/>
      <c r="L19" s="9">
        <f t="shared" si="1"/>
        <v>0</v>
      </c>
      <c r="M19" s="9">
        <v>45</v>
      </c>
      <c r="N19" s="9">
        <f t="shared" si="7"/>
        <v>10881056.5965</v>
      </c>
      <c r="O19" s="9"/>
      <c r="P19" s="9"/>
      <c r="Q19" s="150"/>
      <c r="R19" s="9">
        <f t="shared" si="2"/>
        <v>0</v>
      </c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>
        <f t="shared" si="3"/>
        <v>0</v>
      </c>
      <c r="AE19" s="9"/>
      <c r="AF19" s="9">
        <f t="shared" si="4"/>
        <v>0</v>
      </c>
      <c r="AG19" s="9"/>
      <c r="AH19" s="9"/>
      <c r="AI19" s="9"/>
      <c r="AJ19" s="9"/>
      <c r="AK19" s="9"/>
      <c r="AL19" s="9"/>
      <c r="AM19" s="9">
        <f t="shared" si="5"/>
        <v>45</v>
      </c>
      <c r="AN19" s="9">
        <f t="shared" si="6"/>
        <v>10881056.5965</v>
      </c>
    </row>
    <row r="20" spans="1:40" ht="15.75" x14ac:dyDescent="0.25">
      <c r="A20" s="345"/>
      <c r="B20" s="5" t="s">
        <v>40</v>
      </c>
      <c r="C20" s="6">
        <v>1.6060000000000001</v>
      </c>
      <c r="D20" s="7">
        <v>324777</v>
      </c>
      <c r="E20" s="8">
        <v>0.15</v>
      </c>
      <c r="F20" s="7">
        <f t="shared" si="8"/>
        <v>276060.45</v>
      </c>
      <c r="G20" s="7">
        <f t="shared" si="9"/>
        <v>48716.549999999996</v>
      </c>
      <c r="H20" s="7">
        <v>354299.22930000001</v>
      </c>
      <c r="I20" s="9"/>
      <c r="J20" s="9">
        <f t="shared" si="0"/>
        <v>0</v>
      </c>
      <c r="K20" s="9"/>
      <c r="L20" s="9">
        <f t="shared" si="1"/>
        <v>0</v>
      </c>
      <c r="M20" s="9"/>
      <c r="N20" s="9">
        <f t="shared" si="7"/>
        <v>0</v>
      </c>
      <c r="O20" s="9"/>
      <c r="P20" s="9"/>
      <c r="Q20" s="150"/>
      <c r="R20" s="9">
        <f t="shared" si="2"/>
        <v>0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>
        <f t="shared" si="3"/>
        <v>0</v>
      </c>
      <c r="AE20" s="9"/>
      <c r="AF20" s="9">
        <f t="shared" si="4"/>
        <v>0</v>
      </c>
      <c r="AG20" s="9"/>
      <c r="AH20" s="9"/>
      <c r="AI20" s="9"/>
      <c r="AJ20" s="9"/>
      <c r="AK20" s="9"/>
      <c r="AL20" s="9"/>
      <c r="AM20" s="9">
        <f t="shared" si="5"/>
        <v>0</v>
      </c>
      <c r="AN20" s="9">
        <f t="shared" si="6"/>
        <v>0</v>
      </c>
    </row>
    <row r="21" spans="1:40" ht="15.75" x14ac:dyDescent="0.25">
      <c r="A21" s="344" t="s">
        <v>41</v>
      </c>
      <c r="B21" s="5" t="s">
        <v>42</v>
      </c>
      <c r="C21" s="6">
        <v>1.6060000000000001</v>
      </c>
      <c r="D21" s="7">
        <v>112058</v>
      </c>
      <c r="E21" s="8">
        <v>0.3</v>
      </c>
      <c r="F21" s="7">
        <f>D21-G21</f>
        <v>78440.600000000006</v>
      </c>
      <c r="G21" s="7">
        <f>D21*E21</f>
        <v>33617.4</v>
      </c>
      <c r="H21" s="7">
        <v>132430.14440000002</v>
      </c>
      <c r="I21" s="9"/>
      <c r="J21" s="9">
        <f t="shared" si="0"/>
        <v>0</v>
      </c>
      <c r="K21" s="9"/>
      <c r="L21" s="9">
        <f t="shared" si="1"/>
        <v>0</v>
      </c>
      <c r="M21" s="9"/>
      <c r="N21" s="9">
        <f t="shared" si="7"/>
        <v>0</v>
      </c>
      <c r="O21" s="9">
        <v>100</v>
      </c>
      <c r="P21" s="9">
        <f>O21*H21</f>
        <v>13243014.440000001</v>
      </c>
      <c r="Q21" s="152">
        <v>75</v>
      </c>
      <c r="R21" s="9">
        <f t="shared" si="2"/>
        <v>9932260.8300000019</v>
      </c>
      <c r="S21" s="9"/>
      <c r="T21" s="9"/>
      <c r="U21" s="9">
        <v>2</v>
      </c>
      <c r="V21" s="9">
        <f t="shared" ref="V21:V30" si="10">U21*H21</f>
        <v>264860.28880000004</v>
      </c>
      <c r="W21" s="9"/>
      <c r="X21" s="9"/>
      <c r="Y21" s="9"/>
      <c r="Z21" s="9"/>
      <c r="AA21" s="9"/>
      <c r="AB21" s="9"/>
      <c r="AC21" s="9"/>
      <c r="AD21" s="9">
        <f t="shared" si="3"/>
        <v>0</v>
      </c>
      <c r="AE21" s="9"/>
      <c r="AF21" s="9">
        <f t="shared" si="4"/>
        <v>0</v>
      </c>
      <c r="AG21" s="9"/>
      <c r="AH21" s="9"/>
      <c r="AI21" s="299">
        <v>25</v>
      </c>
      <c r="AJ21" s="9">
        <f>AI21*H21</f>
        <v>3310753.6100000003</v>
      </c>
      <c r="AK21" s="9"/>
      <c r="AL21" s="9"/>
      <c r="AM21" s="9">
        <f t="shared" si="5"/>
        <v>202</v>
      </c>
      <c r="AN21" s="9">
        <f t="shared" si="6"/>
        <v>26750889.168800004</v>
      </c>
    </row>
    <row r="22" spans="1:40" ht="31.5" x14ac:dyDescent="0.25">
      <c r="A22" s="345"/>
      <c r="B22" s="5" t="s">
        <v>43</v>
      </c>
      <c r="C22" s="6">
        <v>1.6060000000000001</v>
      </c>
      <c r="D22" s="7">
        <v>117683</v>
      </c>
      <c r="E22" s="8">
        <v>0.3</v>
      </c>
      <c r="F22" s="7">
        <f>D22-G22</f>
        <v>82378.100000000006</v>
      </c>
      <c r="G22" s="7">
        <f>D22*E22</f>
        <v>35304.9</v>
      </c>
      <c r="H22" s="7">
        <v>139077.76940000002</v>
      </c>
      <c r="I22" s="9">
        <v>32</v>
      </c>
      <c r="J22" s="9">
        <f t="shared" si="0"/>
        <v>4450488.6208000006</v>
      </c>
      <c r="K22" s="9"/>
      <c r="L22" s="9">
        <f t="shared" si="1"/>
        <v>0</v>
      </c>
      <c r="M22" s="9"/>
      <c r="N22" s="9">
        <f t="shared" si="7"/>
        <v>0</v>
      </c>
      <c r="O22" s="9"/>
      <c r="P22" s="9"/>
      <c r="Q22" s="9">
        <v>100</v>
      </c>
      <c r="R22" s="9">
        <f t="shared" si="2"/>
        <v>13907776.940000001</v>
      </c>
      <c r="S22" s="9"/>
      <c r="T22" s="9"/>
      <c r="U22" s="9"/>
      <c r="V22" s="9">
        <f t="shared" si="10"/>
        <v>0</v>
      </c>
      <c r="W22" s="9"/>
      <c r="X22" s="9"/>
      <c r="Y22" s="9"/>
      <c r="Z22" s="9"/>
      <c r="AA22" s="9"/>
      <c r="AB22" s="9"/>
      <c r="AC22" s="9"/>
      <c r="AD22" s="9">
        <f t="shared" si="3"/>
        <v>0</v>
      </c>
      <c r="AE22" s="9"/>
      <c r="AF22" s="9">
        <f t="shared" si="4"/>
        <v>0</v>
      </c>
      <c r="AG22" s="9"/>
      <c r="AH22" s="9"/>
      <c r="AI22" s="299">
        <v>25</v>
      </c>
      <c r="AJ22" s="9">
        <f>AI22*H22</f>
        <v>3476944.2350000003</v>
      </c>
      <c r="AK22" s="9"/>
      <c r="AL22" s="9"/>
      <c r="AM22" s="9">
        <f t="shared" si="5"/>
        <v>157</v>
      </c>
      <c r="AN22" s="9">
        <f t="shared" si="6"/>
        <v>21835209.7958</v>
      </c>
    </row>
    <row r="23" spans="1:40" ht="15.75" x14ac:dyDescent="0.25">
      <c r="A23" s="344" t="s">
        <v>44</v>
      </c>
      <c r="B23" s="5" t="s">
        <v>45</v>
      </c>
      <c r="C23" s="6">
        <v>1.6060000000000001</v>
      </c>
      <c r="D23" s="7">
        <v>100288</v>
      </c>
      <c r="E23" s="8">
        <v>0.3</v>
      </c>
      <c r="F23" s="7">
        <f t="shared" si="8"/>
        <v>70201.600000000006</v>
      </c>
      <c r="G23" s="7">
        <f t="shared" si="9"/>
        <v>30086.399999999998</v>
      </c>
      <c r="H23" s="7">
        <v>118520.3584</v>
      </c>
      <c r="I23" s="9"/>
      <c r="J23" s="9">
        <f t="shared" si="0"/>
        <v>0</v>
      </c>
      <c r="K23" s="9"/>
      <c r="L23" s="9">
        <f t="shared" si="1"/>
        <v>0</v>
      </c>
      <c r="M23" s="9"/>
      <c r="N23" s="9">
        <f t="shared" si="7"/>
        <v>0</v>
      </c>
      <c r="O23" s="9"/>
      <c r="P23" s="9"/>
      <c r="Q23" s="9">
        <v>10</v>
      </c>
      <c r="R23" s="9">
        <f t="shared" si="2"/>
        <v>1185203.584</v>
      </c>
      <c r="S23" s="9"/>
      <c r="T23" s="9"/>
      <c r="U23" s="9">
        <v>75</v>
      </c>
      <c r="V23" s="9">
        <f t="shared" si="10"/>
        <v>8889026.879999999</v>
      </c>
      <c r="W23" s="9"/>
      <c r="X23" s="9"/>
      <c r="Y23" s="9"/>
      <c r="Z23" s="9">
        <f>Y23*H23</f>
        <v>0</v>
      </c>
      <c r="AA23" s="9"/>
      <c r="AB23" s="9"/>
      <c r="AC23" s="9"/>
      <c r="AD23" s="9">
        <f t="shared" si="3"/>
        <v>0</v>
      </c>
      <c r="AE23" s="9"/>
      <c r="AF23" s="9">
        <f t="shared" si="4"/>
        <v>0</v>
      </c>
      <c r="AG23" s="9"/>
      <c r="AH23" s="9"/>
      <c r="AI23" s="9"/>
      <c r="AJ23" s="9"/>
      <c r="AK23" s="9"/>
      <c r="AL23" s="9"/>
      <c r="AM23" s="9">
        <f t="shared" si="5"/>
        <v>85</v>
      </c>
      <c r="AN23" s="9">
        <f t="shared" si="6"/>
        <v>10074230.464</v>
      </c>
    </row>
    <row r="24" spans="1:40" ht="15.75" x14ac:dyDescent="0.25">
      <c r="A24" s="345"/>
      <c r="B24" s="5" t="s">
        <v>46</v>
      </c>
      <c r="C24" s="6">
        <v>1.6060000000000001</v>
      </c>
      <c r="D24" s="7">
        <v>60064</v>
      </c>
      <c r="E24" s="8">
        <v>0.3</v>
      </c>
      <c r="F24" s="7">
        <f t="shared" si="8"/>
        <v>42044.800000000003</v>
      </c>
      <c r="G24" s="7">
        <f t="shared" si="9"/>
        <v>18019.2</v>
      </c>
      <c r="H24" s="7">
        <v>70983.635200000004</v>
      </c>
      <c r="I24" s="9"/>
      <c r="J24" s="9">
        <f t="shared" si="0"/>
        <v>0</v>
      </c>
      <c r="K24" s="9"/>
      <c r="L24" s="9">
        <f t="shared" si="1"/>
        <v>0</v>
      </c>
      <c r="M24" s="9"/>
      <c r="N24" s="9">
        <f t="shared" si="7"/>
        <v>0</v>
      </c>
      <c r="O24" s="9"/>
      <c r="P24" s="9"/>
      <c r="Q24" s="9">
        <v>40</v>
      </c>
      <c r="R24" s="9">
        <f t="shared" si="2"/>
        <v>2839345.4080000003</v>
      </c>
      <c r="S24" s="9"/>
      <c r="T24" s="9"/>
      <c r="U24" s="9">
        <f>73</f>
        <v>73</v>
      </c>
      <c r="V24" s="9">
        <f t="shared" si="10"/>
        <v>5181805.3695999999</v>
      </c>
      <c r="W24" s="9"/>
      <c r="X24" s="9"/>
      <c r="Y24" s="9">
        <v>5</v>
      </c>
      <c r="Z24" s="9">
        <f>Y24*H24</f>
        <v>354918.17600000004</v>
      </c>
      <c r="AA24" s="9"/>
      <c r="AB24" s="9"/>
      <c r="AC24" s="9"/>
      <c r="AD24" s="9">
        <f t="shared" si="3"/>
        <v>0</v>
      </c>
      <c r="AE24" s="9"/>
      <c r="AF24" s="9">
        <f t="shared" si="4"/>
        <v>0</v>
      </c>
      <c r="AG24" s="9"/>
      <c r="AH24" s="9"/>
      <c r="AI24" s="9"/>
      <c r="AJ24" s="9"/>
      <c r="AK24" s="9"/>
      <c r="AL24" s="9"/>
      <c r="AM24" s="9">
        <f t="shared" si="5"/>
        <v>118</v>
      </c>
      <c r="AN24" s="9">
        <f t="shared" si="6"/>
        <v>8376068.9535999997</v>
      </c>
    </row>
    <row r="25" spans="1:40" ht="15.75" x14ac:dyDescent="0.25">
      <c r="A25" s="17" t="s">
        <v>47</v>
      </c>
      <c r="B25" s="5" t="s">
        <v>48</v>
      </c>
      <c r="C25" s="6">
        <v>1.6060000000000001</v>
      </c>
      <c r="D25" s="7">
        <v>62641</v>
      </c>
      <c r="E25" s="8">
        <v>0.3</v>
      </c>
      <c r="F25" s="7">
        <f t="shared" si="8"/>
        <v>43848.7</v>
      </c>
      <c r="G25" s="7">
        <f t="shared" si="9"/>
        <v>18792.3</v>
      </c>
      <c r="H25" s="7">
        <v>74029.133799999996</v>
      </c>
      <c r="I25" s="9"/>
      <c r="J25" s="9">
        <f t="shared" si="0"/>
        <v>0</v>
      </c>
      <c r="K25" s="9"/>
      <c r="L25" s="9">
        <f t="shared" si="1"/>
        <v>0</v>
      </c>
      <c r="M25" s="9"/>
      <c r="N25" s="9">
        <f t="shared" si="7"/>
        <v>0</v>
      </c>
      <c r="O25" s="9"/>
      <c r="P25" s="9"/>
      <c r="Q25" s="150"/>
      <c r="R25" s="9">
        <f t="shared" si="2"/>
        <v>0</v>
      </c>
      <c r="S25" s="9"/>
      <c r="T25" s="9"/>
      <c r="U25" s="9"/>
      <c r="V25" s="9">
        <f t="shared" si="10"/>
        <v>0</v>
      </c>
      <c r="W25" s="9">
        <v>808</v>
      </c>
      <c r="X25" s="9">
        <f>W25*H25</f>
        <v>59815540.110399999</v>
      </c>
      <c r="Y25" s="9"/>
      <c r="Z25" s="9"/>
      <c r="AA25" s="9"/>
      <c r="AB25" s="9"/>
      <c r="AC25" s="9">
        <v>7</v>
      </c>
      <c r="AD25" s="9">
        <f t="shared" si="3"/>
        <v>518203.93659999996</v>
      </c>
      <c r="AE25" s="9"/>
      <c r="AF25" s="9">
        <f t="shared" si="4"/>
        <v>0</v>
      </c>
      <c r="AG25" s="9"/>
      <c r="AH25" s="9"/>
      <c r="AI25" s="9"/>
      <c r="AJ25" s="9"/>
      <c r="AK25" s="9"/>
      <c r="AL25" s="9"/>
      <c r="AM25" s="9">
        <f t="shared" si="5"/>
        <v>815</v>
      </c>
      <c r="AN25" s="9">
        <f t="shared" si="6"/>
        <v>60333744.046999998</v>
      </c>
    </row>
    <row r="26" spans="1:40" ht="15.75" x14ac:dyDescent="0.25">
      <c r="A26" s="344" t="s">
        <v>49</v>
      </c>
      <c r="B26" s="5" t="s">
        <v>50</v>
      </c>
      <c r="C26" s="6">
        <v>1.6060000000000001</v>
      </c>
      <c r="D26" s="7">
        <v>72157</v>
      </c>
      <c r="E26" s="8">
        <v>0.3</v>
      </c>
      <c r="F26" s="7">
        <f t="shared" si="8"/>
        <v>50509.9</v>
      </c>
      <c r="G26" s="7">
        <f t="shared" si="9"/>
        <v>21647.1</v>
      </c>
      <c r="H26" s="7">
        <v>85275.142599999992</v>
      </c>
      <c r="I26" s="9">
        <v>1</v>
      </c>
      <c r="J26" s="9">
        <f t="shared" si="0"/>
        <v>85275.142599999992</v>
      </c>
      <c r="K26" s="9"/>
      <c r="L26" s="9">
        <f t="shared" si="1"/>
        <v>0</v>
      </c>
      <c r="M26" s="9"/>
      <c r="N26" s="9">
        <f t="shared" si="7"/>
        <v>0</v>
      </c>
      <c r="O26" s="9"/>
      <c r="P26" s="9"/>
      <c r="Q26" s="150"/>
      <c r="R26" s="9">
        <f t="shared" si="2"/>
        <v>0</v>
      </c>
      <c r="S26" s="9"/>
      <c r="T26" s="9"/>
      <c r="U26" s="9"/>
      <c r="V26" s="9">
        <f t="shared" si="10"/>
        <v>0</v>
      </c>
      <c r="W26" s="9"/>
      <c r="X26" s="9"/>
      <c r="Y26" s="9"/>
      <c r="Z26" s="9"/>
      <c r="AA26" s="9"/>
      <c r="AB26" s="9"/>
      <c r="AC26" s="9"/>
      <c r="AD26" s="9">
        <f t="shared" si="3"/>
        <v>0</v>
      </c>
      <c r="AE26" s="9"/>
      <c r="AF26" s="9">
        <f t="shared" si="4"/>
        <v>0</v>
      </c>
      <c r="AG26" s="9"/>
      <c r="AH26" s="9"/>
      <c r="AI26" s="9"/>
      <c r="AJ26" s="9"/>
      <c r="AK26" s="9"/>
      <c r="AL26" s="9"/>
      <c r="AM26" s="9">
        <f t="shared" si="5"/>
        <v>1</v>
      </c>
      <c r="AN26" s="9">
        <f t="shared" si="6"/>
        <v>85275.142599999992</v>
      </c>
    </row>
    <row r="27" spans="1:40" ht="15.75" x14ac:dyDescent="0.25">
      <c r="A27" s="345" t="s">
        <v>50</v>
      </c>
      <c r="B27" s="5" t="s">
        <v>51</v>
      </c>
      <c r="C27" s="6">
        <v>1.6060000000000001</v>
      </c>
      <c r="D27" s="7">
        <v>152977</v>
      </c>
      <c r="E27" s="8">
        <v>0.15</v>
      </c>
      <c r="F27" s="7">
        <f t="shared" si="8"/>
        <v>130030.45</v>
      </c>
      <c r="G27" s="7">
        <f t="shared" si="9"/>
        <v>22946.55</v>
      </c>
      <c r="H27" s="7">
        <v>166882.60930000001</v>
      </c>
      <c r="I27" s="9">
        <v>11</v>
      </c>
      <c r="J27" s="9">
        <f t="shared" si="0"/>
        <v>1835708.7023</v>
      </c>
      <c r="K27" s="9"/>
      <c r="L27" s="9">
        <f t="shared" si="1"/>
        <v>0</v>
      </c>
      <c r="M27" s="9"/>
      <c r="N27" s="9">
        <f t="shared" si="7"/>
        <v>0</v>
      </c>
      <c r="O27" s="9"/>
      <c r="P27" s="9"/>
      <c r="Q27" s="150"/>
      <c r="R27" s="9">
        <f t="shared" si="2"/>
        <v>0</v>
      </c>
      <c r="S27" s="9"/>
      <c r="T27" s="9"/>
      <c r="U27" s="9"/>
      <c r="V27" s="9">
        <f t="shared" si="10"/>
        <v>0</v>
      </c>
      <c r="W27" s="9"/>
      <c r="X27" s="9"/>
      <c r="Y27" s="9"/>
      <c r="Z27" s="9"/>
      <c r="AA27" s="9"/>
      <c r="AB27" s="9"/>
      <c r="AC27" s="9"/>
      <c r="AD27" s="9">
        <f t="shared" si="3"/>
        <v>0</v>
      </c>
      <c r="AE27" s="9"/>
      <c r="AF27" s="9">
        <f t="shared" si="4"/>
        <v>0</v>
      </c>
      <c r="AG27" s="9"/>
      <c r="AH27" s="9"/>
      <c r="AI27" s="9"/>
      <c r="AJ27" s="9"/>
      <c r="AK27" s="9"/>
      <c r="AL27" s="9"/>
      <c r="AM27" s="9">
        <f t="shared" si="5"/>
        <v>11</v>
      </c>
      <c r="AN27" s="9">
        <f t="shared" si="6"/>
        <v>1835708.7023</v>
      </c>
    </row>
    <row r="28" spans="1:40" ht="15.75" x14ac:dyDescent="0.25">
      <c r="A28" s="17" t="s">
        <v>52</v>
      </c>
      <c r="B28" s="5" t="s">
        <v>53</v>
      </c>
      <c r="C28" s="6">
        <v>1.6060000000000001</v>
      </c>
      <c r="D28" s="7">
        <v>115333</v>
      </c>
      <c r="E28" s="8">
        <v>0.3</v>
      </c>
      <c r="F28" s="7">
        <f t="shared" si="8"/>
        <v>80733.100000000006</v>
      </c>
      <c r="G28" s="7">
        <f t="shared" si="9"/>
        <v>34599.9</v>
      </c>
      <c r="H28" s="7">
        <v>136300.53940000001</v>
      </c>
      <c r="I28" s="9"/>
      <c r="J28" s="9">
        <f t="shared" si="0"/>
        <v>0</v>
      </c>
      <c r="K28" s="9"/>
      <c r="L28" s="9">
        <f t="shared" si="1"/>
        <v>0</v>
      </c>
      <c r="M28" s="9"/>
      <c r="N28" s="9">
        <f t="shared" si="7"/>
        <v>0</v>
      </c>
      <c r="O28" s="9"/>
      <c r="P28" s="9"/>
      <c r="Q28" s="150">
        <v>150</v>
      </c>
      <c r="R28" s="9">
        <f t="shared" si="2"/>
        <v>20445080.91</v>
      </c>
      <c r="S28" s="9"/>
      <c r="T28" s="9"/>
      <c r="U28" s="9"/>
      <c r="V28" s="9">
        <f t="shared" si="10"/>
        <v>0</v>
      </c>
      <c r="W28" s="9"/>
      <c r="X28" s="9"/>
      <c r="Y28" s="9"/>
      <c r="Z28" s="9"/>
      <c r="AA28" s="9"/>
      <c r="AB28" s="9"/>
      <c r="AC28" s="9"/>
      <c r="AD28" s="9">
        <f t="shared" si="3"/>
        <v>0</v>
      </c>
      <c r="AE28" s="9"/>
      <c r="AF28" s="9">
        <f t="shared" si="4"/>
        <v>0</v>
      </c>
      <c r="AG28" s="9"/>
      <c r="AH28" s="9"/>
      <c r="AI28" s="9"/>
      <c r="AJ28" s="9"/>
      <c r="AK28" s="9"/>
      <c r="AL28" s="9"/>
      <c r="AM28" s="9">
        <f t="shared" si="5"/>
        <v>150</v>
      </c>
      <c r="AN28" s="9">
        <f t="shared" si="6"/>
        <v>20445080.91</v>
      </c>
    </row>
    <row r="29" spans="1:40" ht="31.5" x14ac:dyDescent="0.25">
      <c r="A29" s="344" t="s">
        <v>54</v>
      </c>
      <c r="B29" s="5" t="s">
        <v>55</v>
      </c>
      <c r="C29" s="6">
        <v>1.6060000000000001</v>
      </c>
      <c r="D29" s="7">
        <v>192036</v>
      </c>
      <c r="E29" s="8">
        <v>0.15</v>
      </c>
      <c r="F29" s="7">
        <f t="shared" si="8"/>
        <v>163230.6</v>
      </c>
      <c r="G29" s="7">
        <f t="shared" si="9"/>
        <v>28805.399999999998</v>
      </c>
      <c r="H29" s="7">
        <v>209492.0724</v>
      </c>
      <c r="I29" s="9"/>
      <c r="J29" s="9">
        <f t="shared" si="0"/>
        <v>0</v>
      </c>
      <c r="K29" s="9">
        <v>635</v>
      </c>
      <c r="L29" s="9">
        <f t="shared" si="1"/>
        <v>133027465.97400001</v>
      </c>
      <c r="M29" s="9"/>
      <c r="N29" s="9">
        <f t="shared" si="7"/>
        <v>0</v>
      </c>
      <c r="O29" s="9"/>
      <c r="P29" s="9"/>
      <c r="Q29" s="150">
        <v>30</v>
      </c>
      <c r="R29" s="9">
        <f t="shared" si="2"/>
        <v>6284762.1720000003</v>
      </c>
      <c r="S29" s="9">
        <v>1</v>
      </c>
      <c r="T29" s="9">
        <f t="shared" ref="T29:T36" si="11">S29*H29</f>
        <v>209492.0724</v>
      </c>
      <c r="U29" s="9"/>
      <c r="V29" s="9">
        <f t="shared" si="10"/>
        <v>0</v>
      </c>
      <c r="W29" s="9"/>
      <c r="X29" s="9"/>
      <c r="Y29" s="9"/>
      <c r="Z29" s="9"/>
      <c r="AA29" s="9"/>
      <c r="AB29" s="9"/>
      <c r="AC29" s="9"/>
      <c r="AD29" s="9">
        <f t="shared" si="3"/>
        <v>0</v>
      </c>
      <c r="AE29" s="290">
        <v>22</v>
      </c>
      <c r="AF29" s="9">
        <f t="shared" si="4"/>
        <v>4608825.5927999998</v>
      </c>
      <c r="AG29" s="9"/>
      <c r="AH29" s="9"/>
      <c r="AI29" s="9"/>
      <c r="AJ29" s="9"/>
      <c r="AK29" s="9"/>
      <c r="AL29" s="9"/>
      <c r="AM29" s="9">
        <f t="shared" si="5"/>
        <v>688</v>
      </c>
      <c r="AN29" s="9">
        <f t="shared" si="6"/>
        <v>144130545.81119999</v>
      </c>
    </row>
    <row r="30" spans="1:40" ht="31.5" x14ac:dyDescent="0.25">
      <c r="A30" s="346"/>
      <c r="B30" s="5" t="s">
        <v>56</v>
      </c>
      <c r="C30" s="6">
        <v>1.6060000000000001</v>
      </c>
      <c r="D30" s="7">
        <v>171224</v>
      </c>
      <c r="E30" s="8">
        <v>0.15</v>
      </c>
      <c r="F30" s="7">
        <f t="shared" si="8"/>
        <v>145540.4</v>
      </c>
      <c r="G30" s="7">
        <f t="shared" si="9"/>
        <v>25683.599999999999</v>
      </c>
      <c r="H30" s="7">
        <v>186788.2616</v>
      </c>
      <c r="I30" s="9"/>
      <c r="J30" s="9">
        <f t="shared" si="0"/>
        <v>0</v>
      </c>
      <c r="K30" s="9">
        <v>330</v>
      </c>
      <c r="L30" s="9">
        <f t="shared" si="1"/>
        <v>61640126.328000002</v>
      </c>
      <c r="M30" s="9"/>
      <c r="N30" s="9">
        <f t="shared" si="7"/>
        <v>0</v>
      </c>
      <c r="O30" s="9"/>
      <c r="P30" s="9"/>
      <c r="Q30" s="150">
        <v>50</v>
      </c>
      <c r="R30" s="9">
        <f t="shared" si="2"/>
        <v>9339413.0800000001</v>
      </c>
      <c r="S30" s="9">
        <v>5</v>
      </c>
      <c r="T30" s="9">
        <f t="shared" si="11"/>
        <v>933941.30799999996</v>
      </c>
      <c r="U30" s="9"/>
      <c r="V30" s="9">
        <f t="shared" si="10"/>
        <v>0</v>
      </c>
      <c r="W30" s="9"/>
      <c r="X30" s="9"/>
      <c r="Y30" s="9"/>
      <c r="Z30" s="9"/>
      <c r="AA30" s="9"/>
      <c r="AB30" s="9"/>
      <c r="AC30" s="9"/>
      <c r="AD30" s="9">
        <f t="shared" si="3"/>
        <v>0</v>
      </c>
      <c r="AE30" s="290">
        <v>150</v>
      </c>
      <c r="AF30" s="9">
        <f t="shared" si="4"/>
        <v>28018239.239999998</v>
      </c>
      <c r="AG30" s="9"/>
      <c r="AH30" s="9"/>
      <c r="AI30" s="9"/>
      <c r="AJ30" s="9"/>
      <c r="AK30" s="9"/>
      <c r="AL30" s="9"/>
      <c r="AM30" s="9">
        <f t="shared" si="5"/>
        <v>535</v>
      </c>
      <c r="AN30" s="9">
        <f t="shared" si="6"/>
        <v>99931719.956</v>
      </c>
    </row>
    <row r="31" spans="1:40" ht="63" x14ac:dyDescent="0.25">
      <c r="A31" s="346"/>
      <c r="B31" s="5" t="s">
        <v>57</v>
      </c>
      <c r="C31" s="6">
        <v>1.6060000000000001</v>
      </c>
      <c r="D31" s="7">
        <v>124392</v>
      </c>
      <c r="E31" s="8">
        <v>0.3</v>
      </c>
      <c r="F31" s="7">
        <f t="shared" si="8"/>
        <v>87074.4</v>
      </c>
      <c r="G31" s="7">
        <f t="shared" si="9"/>
        <v>37317.599999999999</v>
      </c>
      <c r="H31" s="7">
        <v>147006.4656</v>
      </c>
      <c r="I31" s="9"/>
      <c r="J31" s="9">
        <f t="shared" si="0"/>
        <v>0</v>
      </c>
      <c r="K31" s="9"/>
      <c r="L31" s="9">
        <f t="shared" si="1"/>
        <v>0</v>
      </c>
      <c r="M31" s="9"/>
      <c r="N31" s="9">
        <f t="shared" si="7"/>
        <v>0</v>
      </c>
      <c r="O31" s="9"/>
      <c r="P31" s="9"/>
      <c r="Q31" s="9">
        <v>100</v>
      </c>
      <c r="R31" s="9">
        <f t="shared" si="2"/>
        <v>14700646.559999999</v>
      </c>
      <c r="S31" s="9">
        <v>65</v>
      </c>
      <c r="T31" s="9">
        <f t="shared" si="11"/>
        <v>9555420.2640000004</v>
      </c>
      <c r="U31" s="9"/>
      <c r="V31" s="9"/>
      <c r="W31" s="9"/>
      <c r="X31" s="9"/>
      <c r="Y31" s="9"/>
      <c r="Z31" s="9"/>
      <c r="AA31" s="9"/>
      <c r="AB31" s="9"/>
      <c r="AC31" s="9"/>
      <c r="AD31" s="9">
        <f t="shared" si="3"/>
        <v>0</v>
      </c>
      <c r="AE31" s="9">
        <v>7</v>
      </c>
      <c r="AF31" s="9">
        <f t="shared" si="4"/>
        <v>1029045.2592</v>
      </c>
      <c r="AG31" s="9"/>
      <c r="AH31" s="9"/>
      <c r="AI31" s="9"/>
      <c r="AJ31" s="9"/>
      <c r="AK31" s="9"/>
      <c r="AL31" s="9"/>
      <c r="AM31" s="9">
        <f t="shared" si="5"/>
        <v>172</v>
      </c>
      <c r="AN31" s="9">
        <f t="shared" si="6"/>
        <v>25285112.0832</v>
      </c>
    </row>
    <row r="32" spans="1:40" ht="63" x14ac:dyDescent="0.25">
      <c r="A32" s="346"/>
      <c r="B32" s="5" t="s">
        <v>58</v>
      </c>
      <c r="C32" s="6">
        <v>1.6060000000000001</v>
      </c>
      <c r="D32" s="7">
        <v>232966</v>
      </c>
      <c r="E32" s="8">
        <v>0.15</v>
      </c>
      <c r="F32" s="7">
        <f t="shared" si="8"/>
        <v>198021.1</v>
      </c>
      <c r="G32" s="7">
        <f t="shared" si="9"/>
        <v>34944.9</v>
      </c>
      <c r="H32" s="7">
        <v>254142.60940000002</v>
      </c>
      <c r="I32" s="9"/>
      <c r="J32" s="9">
        <f t="shared" si="0"/>
        <v>0</v>
      </c>
      <c r="K32" s="9"/>
      <c r="L32" s="9">
        <f t="shared" si="1"/>
        <v>0</v>
      </c>
      <c r="M32" s="9"/>
      <c r="N32" s="9">
        <f t="shared" si="7"/>
        <v>0</v>
      </c>
      <c r="O32" s="9"/>
      <c r="P32" s="9"/>
      <c r="Q32" s="9"/>
      <c r="R32" s="9">
        <f t="shared" si="2"/>
        <v>0</v>
      </c>
      <c r="S32" s="115">
        <f>1+3</f>
        <v>4</v>
      </c>
      <c r="T32" s="9">
        <f t="shared" si="11"/>
        <v>1016570.4376000001</v>
      </c>
      <c r="U32" s="9"/>
      <c r="V32" s="9"/>
      <c r="W32" s="9"/>
      <c r="X32" s="9"/>
      <c r="Y32" s="9"/>
      <c r="Z32" s="9"/>
      <c r="AA32" s="9"/>
      <c r="AB32" s="9"/>
      <c r="AC32" s="9"/>
      <c r="AD32" s="9">
        <f t="shared" si="3"/>
        <v>0</v>
      </c>
      <c r="AE32" s="9"/>
      <c r="AF32" s="9">
        <f t="shared" si="4"/>
        <v>0</v>
      </c>
      <c r="AG32" s="9"/>
      <c r="AH32" s="9"/>
      <c r="AI32" s="9"/>
      <c r="AJ32" s="9"/>
      <c r="AK32" s="9"/>
      <c r="AL32" s="9"/>
      <c r="AM32" s="9">
        <f t="shared" si="5"/>
        <v>4</v>
      </c>
      <c r="AN32" s="9">
        <f t="shared" si="6"/>
        <v>1016570.4376000001</v>
      </c>
    </row>
    <row r="33" spans="1:40" ht="63" x14ac:dyDescent="0.25">
      <c r="A33" s="345"/>
      <c r="B33" s="5" t="s">
        <v>59</v>
      </c>
      <c r="C33" s="6">
        <v>1.6060000000000001</v>
      </c>
      <c r="D33" s="7">
        <v>205345</v>
      </c>
      <c r="E33" s="8">
        <v>0.15</v>
      </c>
      <c r="F33" s="7">
        <f t="shared" si="8"/>
        <v>174543.25</v>
      </c>
      <c r="G33" s="7">
        <f t="shared" si="9"/>
        <v>30801.75</v>
      </c>
      <c r="H33" s="7">
        <v>242676.72100000002</v>
      </c>
      <c r="I33" s="9"/>
      <c r="J33" s="9">
        <f t="shared" si="0"/>
        <v>0</v>
      </c>
      <c r="K33" s="9"/>
      <c r="L33" s="9">
        <f t="shared" si="1"/>
        <v>0</v>
      </c>
      <c r="M33" s="9"/>
      <c r="N33" s="9">
        <f t="shared" si="7"/>
        <v>0</v>
      </c>
      <c r="O33" s="9"/>
      <c r="P33" s="9"/>
      <c r="Q33" s="9">
        <v>200</v>
      </c>
      <c r="R33" s="9">
        <f t="shared" si="2"/>
        <v>48535344.200000003</v>
      </c>
      <c r="S33" s="9">
        <v>216</v>
      </c>
      <c r="T33" s="9">
        <f t="shared" si="11"/>
        <v>52418171.736000001</v>
      </c>
      <c r="U33" s="9"/>
      <c r="V33" s="9"/>
      <c r="W33" s="9"/>
      <c r="X33" s="9"/>
      <c r="Y33" s="9"/>
      <c r="Z33" s="9"/>
      <c r="AA33" s="9"/>
      <c r="AB33" s="9"/>
      <c r="AC33" s="9"/>
      <c r="AD33" s="9">
        <f t="shared" si="3"/>
        <v>0</v>
      </c>
      <c r="AE33" s="9">
        <v>2</v>
      </c>
      <c r="AF33" s="9">
        <f t="shared" si="4"/>
        <v>485353.44200000004</v>
      </c>
      <c r="AG33" s="9"/>
      <c r="AH33" s="9"/>
      <c r="AI33" s="9"/>
      <c r="AJ33" s="9"/>
      <c r="AK33" s="9"/>
      <c r="AL33" s="9"/>
      <c r="AM33" s="9">
        <f t="shared" si="5"/>
        <v>418</v>
      </c>
      <c r="AN33" s="9">
        <f t="shared" si="6"/>
        <v>101438869.37800001</v>
      </c>
    </row>
    <row r="34" spans="1:40" ht="15.75" x14ac:dyDescent="0.25">
      <c r="A34" s="344" t="s">
        <v>60</v>
      </c>
      <c r="B34" s="5" t="s">
        <v>61</v>
      </c>
      <c r="C34" s="6">
        <v>1.6060000000000001</v>
      </c>
      <c r="D34" s="7">
        <v>128190</v>
      </c>
      <c r="E34" s="8">
        <v>0.15</v>
      </c>
      <c r="F34" s="7">
        <f t="shared" si="8"/>
        <v>108961.5</v>
      </c>
      <c r="G34" s="7">
        <f t="shared" si="9"/>
        <v>19228.5</v>
      </c>
      <c r="H34" s="7">
        <v>139842.47099999999</v>
      </c>
      <c r="I34" s="9"/>
      <c r="J34" s="9">
        <f t="shared" si="0"/>
        <v>0</v>
      </c>
      <c r="K34" s="9"/>
      <c r="L34" s="9">
        <f t="shared" si="1"/>
        <v>0</v>
      </c>
      <c r="M34" s="9"/>
      <c r="N34" s="9">
        <f t="shared" si="7"/>
        <v>0</v>
      </c>
      <c r="O34" s="9"/>
      <c r="P34" s="9"/>
      <c r="Q34" s="9">
        <v>8</v>
      </c>
      <c r="R34" s="9">
        <f t="shared" si="2"/>
        <v>1118739.7679999999</v>
      </c>
      <c r="S34" s="9"/>
      <c r="T34" s="9">
        <f t="shared" si="11"/>
        <v>0</v>
      </c>
      <c r="U34" s="9"/>
      <c r="V34" s="9"/>
      <c r="W34" s="9"/>
      <c r="X34" s="9"/>
      <c r="Y34" s="9"/>
      <c r="Z34" s="9"/>
      <c r="AA34" s="9"/>
      <c r="AB34" s="9"/>
      <c r="AC34" s="9"/>
      <c r="AD34" s="9">
        <f t="shared" si="3"/>
        <v>0</v>
      </c>
      <c r="AE34" s="9"/>
      <c r="AF34" s="9">
        <f t="shared" si="4"/>
        <v>0</v>
      </c>
      <c r="AG34" s="9"/>
      <c r="AH34" s="9"/>
      <c r="AI34" s="9"/>
      <c r="AJ34" s="9"/>
      <c r="AK34" s="201">
        <v>2</v>
      </c>
      <c r="AL34" s="201">
        <f>SUM(AK34*H34)</f>
        <v>279684.94199999998</v>
      </c>
      <c r="AM34" s="9">
        <f t="shared" si="5"/>
        <v>10</v>
      </c>
      <c r="AN34" s="9">
        <f t="shared" si="6"/>
        <v>1398424.71</v>
      </c>
    </row>
    <row r="35" spans="1:40" ht="15.75" x14ac:dyDescent="0.25">
      <c r="A35" s="345"/>
      <c r="B35" s="5" t="s">
        <v>62</v>
      </c>
      <c r="C35" s="6">
        <v>1.6060000000000001</v>
      </c>
      <c r="D35" s="7">
        <v>224336</v>
      </c>
      <c r="E35" s="8">
        <v>0.15</v>
      </c>
      <c r="F35" s="7">
        <f t="shared" si="8"/>
        <v>190685.6</v>
      </c>
      <c r="G35" s="7">
        <f t="shared" si="9"/>
        <v>33650.400000000001</v>
      </c>
      <c r="H35" s="7">
        <v>244728.14240000001</v>
      </c>
      <c r="I35" s="9"/>
      <c r="J35" s="9">
        <f t="shared" si="0"/>
        <v>0</v>
      </c>
      <c r="K35" s="9"/>
      <c r="L35" s="9">
        <f t="shared" si="1"/>
        <v>0</v>
      </c>
      <c r="M35" s="9"/>
      <c r="N35" s="9">
        <f t="shared" si="7"/>
        <v>0</v>
      </c>
      <c r="O35" s="9"/>
      <c r="P35" s="9"/>
      <c r="Q35" s="9">
        <v>2</v>
      </c>
      <c r="R35" s="9">
        <f t="shared" si="2"/>
        <v>489456.28480000002</v>
      </c>
      <c r="S35" s="9"/>
      <c r="T35" s="9">
        <f t="shared" si="11"/>
        <v>0</v>
      </c>
      <c r="U35" s="9"/>
      <c r="V35" s="9"/>
      <c r="W35" s="9"/>
      <c r="X35" s="9"/>
      <c r="Y35" s="9"/>
      <c r="Z35" s="9"/>
      <c r="AA35" s="9"/>
      <c r="AB35" s="9"/>
      <c r="AC35" s="9"/>
      <c r="AD35" s="9">
        <f t="shared" si="3"/>
        <v>0</v>
      </c>
      <c r="AE35" s="9"/>
      <c r="AF35" s="9">
        <f t="shared" si="4"/>
        <v>0</v>
      </c>
      <c r="AG35" s="9"/>
      <c r="AH35" s="9"/>
      <c r="AI35" s="9"/>
      <c r="AJ35" s="9"/>
      <c r="AK35" s="9"/>
      <c r="AL35" s="9">
        <f>SUM(AK35*H35)</f>
        <v>0</v>
      </c>
      <c r="AM35" s="9">
        <f t="shared" si="5"/>
        <v>2</v>
      </c>
      <c r="AN35" s="9">
        <f t="shared" si="6"/>
        <v>489456.28480000002</v>
      </c>
    </row>
    <row r="36" spans="1:40" ht="15.75" x14ac:dyDescent="0.25">
      <c r="A36" s="344" t="s">
        <v>63</v>
      </c>
      <c r="B36" s="5" t="s">
        <v>64</v>
      </c>
      <c r="C36" s="6">
        <v>1.6060000000000001</v>
      </c>
      <c r="D36" s="7">
        <v>123357</v>
      </c>
      <c r="E36" s="8">
        <v>0.15</v>
      </c>
      <c r="F36" s="7">
        <f t="shared" si="8"/>
        <v>104853.45</v>
      </c>
      <c r="G36" s="7">
        <f t="shared" si="9"/>
        <v>18503.55</v>
      </c>
      <c r="H36" s="7">
        <v>134570.1513</v>
      </c>
      <c r="I36" s="9">
        <v>25</v>
      </c>
      <c r="J36" s="9">
        <f t="shared" si="0"/>
        <v>3364253.7824999997</v>
      </c>
      <c r="K36" s="9">
        <v>458</v>
      </c>
      <c r="L36" s="9">
        <f t="shared" si="1"/>
        <v>61633129.295400001</v>
      </c>
      <c r="M36" s="9"/>
      <c r="N36" s="9">
        <f t="shared" si="7"/>
        <v>0</v>
      </c>
      <c r="O36" s="9"/>
      <c r="P36" s="9"/>
      <c r="Q36" s="9">
        <v>130</v>
      </c>
      <c r="R36" s="9">
        <f t="shared" si="2"/>
        <v>17494119.669</v>
      </c>
      <c r="S36" s="9"/>
      <c r="T36" s="9">
        <f t="shared" si="11"/>
        <v>0</v>
      </c>
      <c r="U36" s="9"/>
      <c r="V36" s="9"/>
      <c r="W36" s="9"/>
      <c r="X36" s="9"/>
      <c r="Y36" s="9"/>
      <c r="Z36" s="9"/>
      <c r="AA36" s="9"/>
      <c r="AB36" s="9"/>
      <c r="AC36" s="9"/>
      <c r="AD36" s="9">
        <f t="shared" si="3"/>
        <v>0</v>
      </c>
      <c r="AE36" s="9">
        <v>160</v>
      </c>
      <c r="AF36" s="9">
        <f t="shared" si="4"/>
        <v>21531224.208000001</v>
      </c>
      <c r="AG36" s="9"/>
      <c r="AH36" s="9"/>
      <c r="AI36" s="9"/>
      <c r="AJ36" s="9"/>
      <c r="AK36" s="9"/>
      <c r="AL36" s="9">
        <f>SUM(AK36*H36)</f>
        <v>0</v>
      </c>
      <c r="AM36" s="9">
        <f t="shared" si="5"/>
        <v>773</v>
      </c>
      <c r="AN36" s="9">
        <f t="shared" si="6"/>
        <v>104022726.9549</v>
      </c>
    </row>
    <row r="37" spans="1:40" ht="15.75" x14ac:dyDescent="0.25">
      <c r="A37" s="346"/>
      <c r="B37" s="5" t="s">
        <v>65</v>
      </c>
      <c r="C37" s="6">
        <v>1.6060000000000001</v>
      </c>
      <c r="D37" s="7">
        <v>184490</v>
      </c>
      <c r="E37" s="8">
        <v>0.15</v>
      </c>
      <c r="F37" s="7">
        <f t="shared" si="8"/>
        <v>156816.5</v>
      </c>
      <c r="G37" s="7">
        <f t="shared" si="9"/>
        <v>27673.5</v>
      </c>
      <c r="H37" s="7">
        <v>201260.141</v>
      </c>
      <c r="I37" s="9"/>
      <c r="J37" s="9">
        <f t="shared" si="0"/>
        <v>0</v>
      </c>
      <c r="K37" s="9">
        <f>17+116</f>
        <v>133</v>
      </c>
      <c r="L37" s="9">
        <f t="shared" si="1"/>
        <v>26767598.752999999</v>
      </c>
      <c r="M37" s="9"/>
      <c r="N37" s="9">
        <f t="shared" si="7"/>
        <v>0</v>
      </c>
      <c r="O37" s="9"/>
      <c r="P37" s="9"/>
      <c r="Q37" s="9"/>
      <c r="R37" s="9">
        <f t="shared" si="2"/>
        <v>0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>
        <f t="shared" si="3"/>
        <v>0</v>
      </c>
      <c r="AE37" s="9"/>
      <c r="AF37" s="9">
        <f t="shared" si="4"/>
        <v>0</v>
      </c>
      <c r="AG37" s="9"/>
      <c r="AH37" s="9"/>
      <c r="AI37" s="9"/>
      <c r="AJ37" s="9"/>
      <c r="AK37" s="9"/>
      <c r="AL37" s="9">
        <f>SUM(AK37*H37)</f>
        <v>0</v>
      </c>
      <c r="AM37" s="9">
        <f t="shared" si="5"/>
        <v>133</v>
      </c>
      <c r="AN37" s="9">
        <f t="shared" si="6"/>
        <v>26767598.752999999</v>
      </c>
    </row>
    <row r="38" spans="1:40" ht="47.25" x14ac:dyDescent="0.25">
      <c r="A38" s="346"/>
      <c r="B38" s="5" t="s">
        <v>66</v>
      </c>
      <c r="C38" s="6">
        <v>1.6060000000000001</v>
      </c>
      <c r="D38" s="7">
        <v>128657</v>
      </c>
      <c r="E38" s="8">
        <v>0.3</v>
      </c>
      <c r="F38" s="7">
        <f t="shared" si="8"/>
        <v>90059.9</v>
      </c>
      <c r="G38" s="7">
        <f t="shared" si="9"/>
        <v>38597.1</v>
      </c>
      <c r="H38" s="7">
        <v>152046.8426</v>
      </c>
      <c r="I38" s="9"/>
      <c r="J38" s="9">
        <f t="shared" si="0"/>
        <v>0</v>
      </c>
      <c r="K38" s="9">
        <v>92</v>
      </c>
      <c r="L38" s="9">
        <f t="shared" si="1"/>
        <v>13988309.519200001</v>
      </c>
      <c r="M38" s="9"/>
      <c r="N38" s="9">
        <f t="shared" si="7"/>
        <v>0</v>
      </c>
      <c r="O38" s="9"/>
      <c r="P38" s="9"/>
      <c r="Q38" s="9">
        <v>100</v>
      </c>
      <c r="R38" s="9">
        <f t="shared" si="2"/>
        <v>15204684.26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>
        <f t="shared" si="3"/>
        <v>0</v>
      </c>
      <c r="AE38" s="9">
        <v>48</v>
      </c>
      <c r="AF38" s="9">
        <f t="shared" si="4"/>
        <v>7298248.4448000006</v>
      </c>
      <c r="AG38" s="298">
        <v>3</v>
      </c>
      <c r="AH38" s="9">
        <f>AG38*H38</f>
        <v>456140.52780000004</v>
      </c>
      <c r="AI38" s="9"/>
      <c r="AJ38" s="9"/>
      <c r="AK38" s="201">
        <v>3</v>
      </c>
      <c r="AL38" s="201">
        <f>SUM(AK38*H38)</f>
        <v>456140.52780000004</v>
      </c>
      <c r="AM38" s="9">
        <f t="shared" si="5"/>
        <v>246</v>
      </c>
      <c r="AN38" s="9">
        <f t="shared" si="6"/>
        <v>37403523.279600009</v>
      </c>
    </row>
    <row r="39" spans="1:40" ht="15.75" x14ac:dyDescent="0.25">
      <c r="A39" s="345"/>
      <c r="B39" s="5" t="s">
        <v>67</v>
      </c>
      <c r="C39" s="6">
        <v>1.6060000000000001</v>
      </c>
      <c r="D39" s="7">
        <v>308107</v>
      </c>
      <c r="E39" s="8">
        <v>0.15</v>
      </c>
      <c r="F39" s="7">
        <f t="shared" si="8"/>
        <v>261890.95</v>
      </c>
      <c r="G39" s="7">
        <f t="shared" si="9"/>
        <v>46216.049999999996</v>
      </c>
      <c r="H39" s="7">
        <v>336113.92629999999</v>
      </c>
      <c r="I39" s="9">
        <v>3</v>
      </c>
      <c r="J39" s="9">
        <f t="shared" si="0"/>
        <v>1008341.7789</v>
      </c>
      <c r="K39" s="9"/>
      <c r="L39" s="9">
        <f t="shared" si="1"/>
        <v>0</v>
      </c>
      <c r="M39" s="9"/>
      <c r="N39" s="9">
        <f t="shared" si="7"/>
        <v>0</v>
      </c>
      <c r="O39" s="9"/>
      <c r="P39" s="9"/>
      <c r="Q39" s="9">
        <v>2</v>
      </c>
      <c r="R39" s="9">
        <f t="shared" si="2"/>
        <v>672227.85259999998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>
        <f t="shared" si="3"/>
        <v>0</v>
      </c>
      <c r="AE39" s="9"/>
      <c r="AF39" s="9">
        <f t="shared" si="4"/>
        <v>0</v>
      </c>
      <c r="AG39" s="9"/>
      <c r="AH39" s="9"/>
      <c r="AI39" s="9"/>
      <c r="AJ39" s="9"/>
      <c r="AK39" s="9"/>
      <c r="AL39" s="9"/>
      <c r="AM39" s="9">
        <f t="shared" si="5"/>
        <v>5</v>
      </c>
      <c r="AN39" s="9">
        <f t="shared" si="6"/>
        <v>1680569.6315000001</v>
      </c>
    </row>
    <row r="40" spans="1:40" ht="15.75" x14ac:dyDescent="0.25">
      <c r="A40" s="344" t="s">
        <v>68</v>
      </c>
      <c r="B40" s="5" t="s">
        <v>69</v>
      </c>
      <c r="C40" s="6">
        <v>1.6060000000000001</v>
      </c>
      <c r="D40" s="7">
        <v>83359</v>
      </c>
      <c r="E40" s="8">
        <v>0.3</v>
      </c>
      <c r="F40" s="7">
        <f t="shared" si="8"/>
        <v>58351.3</v>
      </c>
      <c r="G40" s="7">
        <f t="shared" si="9"/>
        <v>25007.7</v>
      </c>
      <c r="H40" s="7">
        <v>98513.666200000007</v>
      </c>
      <c r="I40" s="9">
        <v>35</v>
      </c>
      <c r="J40" s="9">
        <f t="shared" si="0"/>
        <v>3447978.3170000003</v>
      </c>
      <c r="K40" s="9"/>
      <c r="L40" s="9">
        <f t="shared" si="1"/>
        <v>0</v>
      </c>
      <c r="M40" s="9"/>
      <c r="N40" s="9">
        <f t="shared" si="7"/>
        <v>0</v>
      </c>
      <c r="O40" s="9"/>
      <c r="P40" s="9"/>
      <c r="Q40" s="9">
        <v>35</v>
      </c>
      <c r="R40" s="9">
        <f t="shared" si="2"/>
        <v>3447978.3170000003</v>
      </c>
      <c r="S40" s="9"/>
      <c r="T40" s="9"/>
      <c r="U40" s="9"/>
      <c r="V40" s="9"/>
      <c r="W40" s="9"/>
      <c r="X40" s="9"/>
      <c r="Y40" s="9"/>
      <c r="Z40" s="9"/>
      <c r="AA40" s="9"/>
      <c r="AB40" s="9"/>
      <c r="AC40" s="9">
        <v>48</v>
      </c>
      <c r="AD40" s="9">
        <f t="shared" si="3"/>
        <v>4728655.9776000008</v>
      </c>
      <c r="AE40" s="9">
        <v>46</v>
      </c>
      <c r="AF40" s="9">
        <f t="shared" si="4"/>
        <v>4531628.6452000001</v>
      </c>
      <c r="AG40" s="9"/>
      <c r="AH40" s="9"/>
      <c r="AI40" s="9"/>
      <c r="AJ40" s="9"/>
      <c r="AK40" s="9"/>
      <c r="AL40" s="9"/>
      <c r="AM40" s="9">
        <f t="shared" si="5"/>
        <v>164</v>
      </c>
      <c r="AN40" s="9">
        <f t="shared" si="6"/>
        <v>16156241.2568</v>
      </c>
    </row>
    <row r="41" spans="1:40" ht="15.75" x14ac:dyDescent="0.25">
      <c r="A41" s="345"/>
      <c r="B41" s="5" t="s">
        <v>70</v>
      </c>
      <c r="C41" s="6">
        <v>1.6060000000000001</v>
      </c>
      <c r="D41" s="7">
        <v>122182</v>
      </c>
      <c r="E41" s="8">
        <v>0.3</v>
      </c>
      <c r="F41" s="7">
        <f t="shared" si="8"/>
        <v>85527.4</v>
      </c>
      <c r="G41" s="7">
        <f t="shared" si="9"/>
        <v>36654.6</v>
      </c>
      <c r="H41" s="7">
        <v>144394.6876</v>
      </c>
      <c r="I41" s="9"/>
      <c r="J41" s="9">
        <f t="shared" si="0"/>
        <v>0</v>
      </c>
      <c r="K41" s="9"/>
      <c r="L41" s="9">
        <f t="shared" si="1"/>
        <v>0</v>
      </c>
      <c r="M41" s="9"/>
      <c r="N41" s="9">
        <f t="shared" si="7"/>
        <v>0</v>
      </c>
      <c r="O41" s="9"/>
      <c r="P41" s="9"/>
      <c r="Q41" s="151">
        <v>10</v>
      </c>
      <c r="R41" s="9">
        <f t="shared" si="2"/>
        <v>1443946.8760000002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23</v>
      </c>
      <c r="AD41" s="9">
        <f t="shared" si="3"/>
        <v>3321077.8148000003</v>
      </c>
      <c r="AE41" s="9">
        <v>20</v>
      </c>
      <c r="AF41" s="9">
        <f t="shared" si="4"/>
        <v>2887893.7520000003</v>
      </c>
      <c r="AG41" s="9"/>
      <c r="AH41" s="9"/>
      <c r="AI41" s="9"/>
      <c r="AJ41" s="9"/>
      <c r="AK41" s="9"/>
      <c r="AL41" s="9"/>
      <c r="AM41" s="9">
        <f t="shared" si="5"/>
        <v>53</v>
      </c>
      <c r="AN41" s="9">
        <f t="shared" si="6"/>
        <v>7652918.4428000003</v>
      </c>
    </row>
    <row r="42" spans="1:40" ht="15.75" x14ac:dyDescent="0.25">
      <c r="A42" s="17" t="s">
        <v>71</v>
      </c>
      <c r="B42" s="5" t="s">
        <v>72</v>
      </c>
      <c r="C42" s="6">
        <v>1.6060000000000001</v>
      </c>
      <c r="D42" s="7">
        <v>108171</v>
      </c>
      <c r="E42" s="8">
        <v>0.3</v>
      </c>
      <c r="F42" s="7">
        <f t="shared" si="8"/>
        <v>75719.7</v>
      </c>
      <c r="G42" s="7">
        <f t="shared" si="9"/>
        <v>32451.3</v>
      </c>
      <c r="H42" s="7">
        <v>127836.4878</v>
      </c>
      <c r="I42" s="9"/>
      <c r="J42" s="9">
        <f t="shared" si="0"/>
        <v>0</v>
      </c>
      <c r="K42" s="9"/>
      <c r="L42" s="9">
        <f t="shared" si="1"/>
        <v>0</v>
      </c>
      <c r="M42" s="9"/>
      <c r="N42" s="9">
        <f t="shared" si="7"/>
        <v>0</v>
      </c>
      <c r="O42" s="9"/>
      <c r="P42" s="9"/>
      <c r="Q42" s="151">
        <f>4+10</f>
        <v>14</v>
      </c>
      <c r="R42" s="9">
        <f t="shared" si="2"/>
        <v>1789710.8292</v>
      </c>
      <c r="S42" s="9"/>
      <c r="T42" s="9"/>
      <c r="U42" s="9"/>
      <c r="V42" s="9"/>
      <c r="W42" s="9"/>
      <c r="X42" s="9"/>
      <c r="Y42" s="9">
        <v>30</v>
      </c>
      <c r="Z42" s="9">
        <f>Y42*H42</f>
        <v>3835094.6340000001</v>
      </c>
      <c r="AA42" s="9"/>
      <c r="AB42" s="9"/>
      <c r="AC42" s="9"/>
      <c r="AD42" s="9">
        <f t="shared" si="3"/>
        <v>0</v>
      </c>
      <c r="AE42" s="9"/>
      <c r="AF42" s="9">
        <f t="shared" si="4"/>
        <v>0</v>
      </c>
      <c r="AG42" s="9"/>
      <c r="AH42" s="9"/>
      <c r="AI42" s="9"/>
      <c r="AJ42" s="9"/>
      <c r="AK42" s="9"/>
      <c r="AL42" s="9"/>
      <c r="AM42" s="9">
        <f t="shared" si="5"/>
        <v>44</v>
      </c>
      <c r="AN42" s="9">
        <f t="shared" si="6"/>
        <v>5624805.4632000001</v>
      </c>
    </row>
    <row r="43" spans="1:40" ht="15.75" x14ac:dyDescent="0.25">
      <c r="A43" s="17" t="s">
        <v>73</v>
      </c>
      <c r="B43" s="5" t="s">
        <v>74</v>
      </c>
      <c r="C43" s="6">
        <v>1.6060000000000001</v>
      </c>
      <c r="D43" s="7">
        <v>166495</v>
      </c>
      <c r="E43" s="8">
        <v>0.15</v>
      </c>
      <c r="F43" s="7">
        <f t="shared" si="8"/>
        <v>141520.75</v>
      </c>
      <c r="G43" s="7">
        <f t="shared" si="9"/>
        <v>24974.25</v>
      </c>
      <c r="H43" s="7">
        <v>181629.39549999998</v>
      </c>
      <c r="I43" s="9"/>
      <c r="J43" s="9">
        <f t="shared" si="0"/>
        <v>0</v>
      </c>
      <c r="K43" s="9"/>
      <c r="L43" s="9">
        <f t="shared" si="1"/>
        <v>0</v>
      </c>
      <c r="M43" s="9"/>
      <c r="N43" s="9">
        <f t="shared" si="7"/>
        <v>0</v>
      </c>
      <c r="O43" s="9"/>
      <c r="P43" s="9"/>
      <c r="Q43" s="9">
        <v>8</v>
      </c>
      <c r="R43" s="9">
        <f t="shared" si="2"/>
        <v>1453035.1639999999</v>
      </c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>
        <f t="shared" si="3"/>
        <v>0</v>
      </c>
      <c r="AE43" s="9"/>
      <c r="AF43" s="9">
        <f t="shared" si="4"/>
        <v>0</v>
      </c>
      <c r="AG43" s="9"/>
      <c r="AH43" s="9"/>
      <c r="AI43" s="9"/>
      <c r="AJ43" s="9"/>
      <c r="AK43" s="9"/>
      <c r="AL43" s="9"/>
      <c r="AM43" s="9">
        <f t="shared" si="5"/>
        <v>8</v>
      </c>
      <c r="AN43" s="9">
        <f t="shared" si="6"/>
        <v>1453035.1639999999</v>
      </c>
    </row>
    <row r="44" spans="1:40" s="13" customFormat="1" ht="20.25" customHeight="1" x14ac:dyDescent="0.25">
      <c r="A44" s="147" t="s">
        <v>438</v>
      </c>
      <c r="B44" s="148" t="s">
        <v>75</v>
      </c>
      <c r="C44" s="148"/>
      <c r="D44" s="148"/>
      <c r="E44" s="148"/>
      <c r="F44" s="148"/>
      <c r="G44" s="148"/>
      <c r="H44" s="148"/>
      <c r="I44" s="149">
        <f>SUM(I8:I43)</f>
        <v>116</v>
      </c>
      <c r="J44" s="149">
        <f t="shared" ref="J44:V44" si="12">SUM(J8:J43)</f>
        <v>15638374.4286</v>
      </c>
      <c r="K44" s="149">
        <f>SUM(K8:K43)</f>
        <v>1772</v>
      </c>
      <c r="L44" s="149">
        <f t="shared" si="12"/>
        <v>318340442.73610008</v>
      </c>
      <c r="M44" s="149">
        <f>SUM(M8:M43)</f>
        <v>75</v>
      </c>
      <c r="N44" s="149">
        <f t="shared" si="12"/>
        <v>14842722.010500001</v>
      </c>
      <c r="O44" s="149">
        <f>SUM(O8:O43)</f>
        <v>100</v>
      </c>
      <c r="P44" s="149">
        <f t="shared" si="12"/>
        <v>13243014.440000001</v>
      </c>
      <c r="Q44" s="149">
        <f t="shared" si="12"/>
        <v>1180</v>
      </c>
      <c r="R44" s="149">
        <f t="shared" si="12"/>
        <v>186744260.55039999</v>
      </c>
      <c r="S44" s="149">
        <f>SUM(S8:S43)</f>
        <v>291</v>
      </c>
      <c r="T44" s="149">
        <f t="shared" si="12"/>
        <v>64133595.818000004</v>
      </c>
      <c r="U44" s="149">
        <f>SUM(U8:U43)</f>
        <v>150</v>
      </c>
      <c r="V44" s="149">
        <f t="shared" si="12"/>
        <v>14335692.538399998</v>
      </c>
      <c r="W44" s="149">
        <f>SUM(W8:W43)</f>
        <v>808</v>
      </c>
      <c r="X44" s="149">
        <f t="shared" ref="X44:AC44" si="13">SUM(X8:X43)</f>
        <v>59815540.110399999</v>
      </c>
      <c r="Y44" s="149">
        <f t="shared" si="13"/>
        <v>35</v>
      </c>
      <c r="Z44" s="149">
        <f t="shared" si="13"/>
        <v>4190012.81</v>
      </c>
      <c r="AA44" s="149">
        <f t="shared" si="13"/>
        <v>75</v>
      </c>
      <c r="AB44" s="149">
        <f t="shared" si="13"/>
        <v>7852706.46</v>
      </c>
      <c r="AC44" s="149">
        <f t="shared" si="13"/>
        <v>140</v>
      </c>
      <c r="AD44" s="149">
        <f t="shared" ref="AD44:AN44" si="14">SUM(AD8:AD43)</f>
        <v>18690749.9822</v>
      </c>
      <c r="AE44" s="297">
        <f t="shared" si="14"/>
        <v>457</v>
      </c>
      <c r="AF44" s="149">
        <f t="shared" si="14"/>
        <v>70713378.074800014</v>
      </c>
      <c r="AG44" s="297">
        <f t="shared" si="14"/>
        <v>3</v>
      </c>
      <c r="AH44" s="149">
        <f t="shared" si="14"/>
        <v>456140.52780000004</v>
      </c>
      <c r="AI44" s="297">
        <f t="shared" si="14"/>
        <v>50</v>
      </c>
      <c r="AJ44" s="149">
        <f t="shared" si="14"/>
        <v>6787697.8450000007</v>
      </c>
      <c r="AK44" s="149">
        <f t="shared" si="14"/>
        <v>5</v>
      </c>
      <c r="AL44" s="149">
        <f t="shared" si="14"/>
        <v>735825.46980000008</v>
      </c>
      <c r="AM44" s="149">
        <f>SUM(AM8:AM43)</f>
        <v>5257</v>
      </c>
      <c r="AN44" s="149">
        <f t="shared" si="14"/>
        <v>796520153.80200028</v>
      </c>
    </row>
    <row r="45" spans="1:40" s="13" customFormat="1" ht="20.25" customHeight="1" x14ac:dyDescent="0.25">
      <c r="A45" s="147" t="s">
        <v>437</v>
      </c>
      <c r="B45" s="148" t="s">
        <v>75</v>
      </c>
      <c r="C45" s="148"/>
      <c r="D45" s="148"/>
      <c r="E45" s="148"/>
      <c r="F45" s="148"/>
      <c r="G45" s="148"/>
      <c r="H45" s="148"/>
      <c r="I45" s="149">
        <v>116</v>
      </c>
      <c r="J45" s="149">
        <v>15638374.4286</v>
      </c>
      <c r="K45" s="149">
        <v>1772</v>
      </c>
      <c r="L45" s="149">
        <v>318340442.73610008</v>
      </c>
      <c r="M45" s="149">
        <v>75</v>
      </c>
      <c r="N45" s="149">
        <v>14842722.010500001</v>
      </c>
      <c r="O45" s="149">
        <v>100</v>
      </c>
      <c r="P45" s="149">
        <v>13243014.440000001</v>
      </c>
      <c r="Q45" s="149">
        <v>1180</v>
      </c>
      <c r="R45" s="149">
        <v>186744260.55039999</v>
      </c>
      <c r="S45" s="149">
        <v>291</v>
      </c>
      <c r="T45" s="149">
        <v>64133595.818000004</v>
      </c>
      <c r="U45" s="149">
        <v>150</v>
      </c>
      <c r="V45" s="149">
        <v>14335692.538399998</v>
      </c>
      <c r="W45" s="149">
        <v>808</v>
      </c>
      <c r="X45" s="149">
        <v>59815540.110399999</v>
      </c>
      <c r="Y45" s="149">
        <v>35</v>
      </c>
      <c r="Z45" s="149">
        <v>4190012.81</v>
      </c>
      <c r="AA45" s="149">
        <v>75</v>
      </c>
      <c r="AB45" s="149">
        <v>7852706.46</v>
      </c>
      <c r="AC45" s="149">
        <v>140</v>
      </c>
      <c r="AD45" s="149">
        <v>18690749.9822</v>
      </c>
      <c r="AE45" s="149">
        <v>490</v>
      </c>
      <c r="AF45" s="149">
        <v>77028443.267000005</v>
      </c>
      <c r="AG45" s="149">
        <v>10</v>
      </c>
      <c r="AH45" s="149">
        <v>1520468.426</v>
      </c>
      <c r="AI45" s="149">
        <v>60</v>
      </c>
      <c r="AJ45" s="149">
        <v>8145237.4140000008</v>
      </c>
      <c r="AK45" s="149">
        <v>5</v>
      </c>
      <c r="AL45" s="149">
        <v>735825.46980000008</v>
      </c>
      <c r="AM45" s="149">
        <v>5307</v>
      </c>
      <c r="AN45" s="149">
        <v>805257086.46140027</v>
      </c>
    </row>
    <row r="46" spans="1:40" s="13" customFormat="1" ht="15.75" x14ac:dyDescent="0.25">
      <c r="A46" s="147" t="s">
        <v>436</v>
      </c>
      <c r="B46" s="148" t="s">
        <v>75</v>
      </c>
      <c r="C46" s="148"/>
      <c r="D46" s="148"/>
      <c r="E46" s="148"/>
      <c r="F46" s="148"/>
      <c r="G46" s="148"/>
      <c r="H46" s="148"/>
      <c r="I46" s="149">
        <v>116</v>
      </c>
      <c r="J46" s="149">
        <v>15638374.4286</v>
      </c>
      <c r="K46" s="149">
        <v>1772</v>
      </c>
      <c r="L46" s="149">
        <v>318340442.73610008</v>
      </c>
      <c r="M46" s="289">
        <v>75</v>
      </c>
      <c r="N46" s="149">
        <v>14842722.010500001</v>
      </c>
      <c r="O46" s="149">
        <v>100</v>
      </c>
      <c r="P46" s="149">
        <v>13243014.440000001</v>
      </c>
      <c r="Q46" s="149">
        <v>1180</v>
      </c>
      <c r="R46" s="149">
        <v>186744260.55039999</v>
      </c>
      <c r="S46" s="149">
        <v>291</v>
      </c>
      <c r="T46" s="149">
        <v>64133595.818000004</v>
      </c>
      <c r="U46" s="149">
        <v>150</v>
      </c>
      <c r="V46" s="149">
        <v>14335692.538399998</v>
      </c>
      <c r="W46" s="149">
        <v>808</v>
      </c>
      <c r="X46" s="149">
        <v>59815540.110399999</v>
      </c>
      <c r="Y46" s="149">
        <v>35</v>
      </c>
      <c r="Z46" s="149">
        <v>4190012.81</v>
      </c>
      <c r="AA46" s="149">
        <v>75</v>
      </c>
      <c r="AB46" s="149">
        <v>7852706.46</v>
      </c>
      <c r="AC46" s="149">
        <v>140</v>
      </c>
      <c r="AD46" s="149">
        <v>18690749.9822</v>
      </c>
      <c r="AE46" s="149">
        <v>490</v>
      </c>
      <c r="AF46" s="149">
        <v>77028443.267000005</v>
      </c>
      <c r="AG46" s="149">
        <v>10</v>
      </c>
      <c r="AH46" s="149">
        <v>1520468.426</v>
      </c>
      <c r="AI46" s="149">
        <v>60</v>
      </c>
      <c r="AJ46" s="149">
        <v>8145237.4140000008</v>
      </c>
      <c r="AK46" s="149">
        <v>5</v>
      </c>
      <c r="AL46" s="149">
        <v>735825.46980000008</v>
      </c>
      <c r="AM46" s="149">
        <v>5307</v>
      </c>
      <c r="AN46" s="149">
        <v>805257086.46140027</v>
      </c>
    </row>
    <row r="47" spans="1:40" s="13" customFormat="1" ht="15.75" x14ac:dyDescent="0.25">
      <c r="A47" s="147" t="s">
        <v>399</v>
      </c>
      <c r="B47" s="148" t="s">
        <v>75</v>
      </c>
      <c r="C47" s="148"/>
      <c r="D47" s="148"/>
      <c r="E47" s="148"/>
      <c r="F47" s="148"/>
      <c r="G47" s="148"/>
      <c r="H47" s="148"/>
      <c r="I47" s="149">
        <v>116</v>
      </c>
      <c r="J47" s="149">
        <v>15638374.4286</v>
      </c>
      <c r="K47" s="149">
        <v>1772</v>
      </c>
      <c r="L47" s="149">
        <v>318340442.73610008</v>
      </c>
      <c r="M47" s="289">
        <v>75</v>
      </c>
      <c r="N47" s="149">
        <v>14842722.010500001</v>
      </c>
      <c r="O47" s="149">
        <v>100</v>
      </c>
      <c r="P47" s="149">
        <v>13243014.440000001</v>
      </c>
      <c r="Q47" s="149">
        <v>1205</v>
      </c>
      <c r="R47" s="149">
        <v>190055014.1604</v>
      </c>
      <c r="S47" s="149">
        <v>291</v>
      </c>
      <c r="T47" s="149">
        <v>64133595.818000004</v>
      </c>
      <c r="U47" s="149">
        <v>150</v>
      </c>
      <c r="V47" s="149">
        <v>14335692.538399998</v>
      </c>
      <c r="W47" s="149">
        <v>808</v>
      </c>
      <c r="X47" s="149">
        <v>59815540.110399999</v>
      </c>
      <c r="Y47" s="149">
        <v>35</v>
      </c>
      <c r="Z47" s="149">
        <v>4190012.81</v>
      </c>
      <c r="AA47" s="149">
        <v>75</v>
      </c>
      <c r="AB47" s="149">
        <v>7852706.46</v>
      </c>
      <c r="AC47" s="149">
        <v>140</v>
      </c>
      <c r="AD47" s="149">
        <v>18690749.9822</v>
      </c>
      <c r="AE47" s="149">
        <v>490</v>
      </c>
      <c r="AF47" s="149">
        <v>77028443.267000005</v>
      </c>
      <c r="AG47" s="149">
        <v>19</v>
      </c>
      <c r="AH47" s="149">
        <v>2888890.0093999999</v>
      </c>
      <c r="AI47" s="149">
        <v>60</v>
      </c>
      <c r="AJ47" s="149">
        <v>8145237.4140000008</v>
      </c>
      <c r="AK47" s="149">
        <v>10</v>
      </c>
      <c r="AL47" s="149">
        <v>1459446.568</v>
      </c>
      <c r="AM47" s="149">
        <v>5346</v>
      </c>
      <c r="AN47" s="149">
        <v>810659882.75300026</v>
      </c>
    </row>
    <row r="48" spans="1:40" s="13" customFormat="1" ht="15.75" x14ac:dyDescent="0.25">
      <c r="A48" s="147" t="s">
        <v>347</v>
      </c>
      <c r="B48" s="148" t="s">
        <v>75</v>
      </c>
      <c r="C48" s="148"/>
      <c r="D48" s="148"/>
      <c r="E48" s="148"/>
      <c r="F48" s="148"/>
      <c r="G48" s="148"/>
      <c r="H48" s="148"/>
      <c r="I48" s="149">
        <v>116</v>
      </c>
      <c r="J48" s="149">
        <v>15638374.4286</v>
      </c>
      <c r="K48" s="149">
        <v>1772</v>
      </c>
      <c r="L48" s="149">
        <v>318340442.73610008</v>
      </c>
      <c r="M48" s="289">
        <v>75</v>
      </c>
      <c r="N48" s="149">
        <v>14842722.010500001</v>
      </c>
      <c r="O48" s="149">
        <v>100</v>
      </c>
      <c r="P48" s="149">
        <v>13243014.440000001</v>
      </c>
      <c r="Q48" s="149">
        <v>1205</v>
      </c>
      <c r="R48" s="149">
        <v>190055014.1604</v>
      </c>
      <c r="S48" s="149">
        <v>291</v>
      </c>
      <c r="T48" s="149">
        <v>64133595.818000004</v>
      </c>
      <c r="U48" s="149">
        <v>150</v>
      </c>
      <c r="V48" s="149">
        <v>14335692.538399998</v>
      </c>
      <c r="W48" s="149">
        <v>808</v>
      </c>
      <c r="X48" s="149">
        <v>59815540.110399999</v>
      </c>
      <c r="Y48" s="149">
        <v>20</v>
      </c>
      <c r="Z48" s="149">
        <v>2272465.4930000002</v>
      </c>
      <c r="AA48" s="149">
        <v>75</v>
      </c>
      <c r="AB48" s="149">
        <v>7852706.46</v>
      </c>
      <c r="AC48" s="149">
        <v>80</v>
      </c>
      <c r="AD48" s="149">
        <v>10603387.998199999</v>
      </c>
      <c r="AE48" s="149">
        <v>478</v>
      </c>
      <c r="AF48" s="149">
        <v>76998473.189599991</v>
      </c>
      <c r="AG48" s="149">
        <v>19</v>
      </c>
      <c r="AH48" s="291">
        <v>2888890.0093999999</v>
      </c>
      <c r="AI48" s="149">
        <v>100</v>
      </c>
      <c r="AJ48" s="291">
        <v>13641871.940000001</v>
      </c>
      <c r="AK48" s="149">
        <v>10</v>
      </c>
      <c r="AL48" s="291">
        <v>1459446.568</v>
      </c>
      <c r="AM48" s="149">
        <v>5299</v>
      </c>
      <c r="AN48" s="291">
        <v>806121637.90060019</v>
      </c>
    </row>
    <row r="49" spans="1:40" s="13" customFormat="1" ht="15.75" x14ac:dyDescent="0.25">
      <c r="A49" s="147" t="s">
        <v>348</v>
      </c>
      <c r="B49" s="148" t="s">
        <v>75</v>
      </c>
      <c r="C49" s="148"/>
      <c r="D49" s="148"/>
      <c r="E49" s="148"/>
      <c r="F49" s="148"/>
      <c r="G49" s="148"/>
      <c r="H49" s="148"/>
      <c r="I49" s="149">
        <v>116</v>
      </c>
      <c r="J49" s="149">
        <v>15638374.4286</v>
      </c>
      <c r="K49" s="149">
        <v>1772</v>
      </c>
      <c r="L49" s="149">
        <v>318340442.73610008</v>
      </c>
      <c r="M49" s="289">
        <v>75</v>
      </c>
      <c r="N49" s="149">
        <v>14842722.010500001</v>
      </c>
      <c r="O49" s="149">
        <v>100</v>
      </c>
      <c r="P49" s="149">
        <v>13243014.440000001</v>
      </c>
      <c r="Q49" s="149">
        <v>1135</v>
      </c>
      <c r="R49" s="149">
        <v>180711195.18640003</v>
      </c>
      <c r="S49" s="149">
        <v>288</v>
      </c>
      <c r="T49" s="149">
        <v>63371167.989800006</v>
      </c>
      <c r="U49" s="149">
        <v>150</v>
      </c>
      <c r="V49" s="149">
        <v>14335692.538399998</v>
      </c>
      <c r="W49" s="149">
        <v>808</v>
      </c>
      <c r="X49" s="149">
        <v>59815540.110399999</v>
      </c>
      <c r="Y49" s="149">
        <v>20</v>
      </c>
      <c r="Z49" s="149">
        <v>2272465.4930000002</v>
      </c>
      <c r="AA49" s="149">
        <v>75</v>
      </c>
      <c r="AB49" s="149">
        <v>7852706.46</v>
      </c>
      <c r="AC49" s="149">
        <v>80</v>
      </c>
      <c r="AD49" s="149">
        <v>10603387.998199999</v>
      </c>
      <c r="AE49" s="149">
        <v>478</v>
      </c>
      <c r="AF49" s="149">
        <v>76998473.189599991</v>
      </c>
      <c r="AG49" s="149">
        <v>25</v>
      </c>
      <c r="AH49" s="291">
        <v>3801171.0649999999</v>
      </c>
      <c r="AI49" s="149">
        <v>100</v>
      </c>
      <c r="AJ49" s="291">
        <v>13641871.940000001</v>
      </c>
      <c r="AK49" s="149">
        <v>10</v>
      </c>
      <c r="AL49" s="291">
        <v>1459446.568</v>
      </c>
      <c r="AM49" s="149">
        <v>5232</v>
      </c>
      <c r="AN49" s="291">
        <v>796927672.15400004</v>
      </c>
    </row>
    <row r="50" spans="1:40" s="13" customFormat="1" ht="15.75" x14ac:dyDescent="0.25">
      <c r="A50" s="147" t="s">
        <v>349</v>
      </c>
      <c r="B50" s="148" t="s">
        <v>75</v>
      </c>
      <c r="C50" s="292"/>
      <c r="D50" s="292"/>
      <c r="E50" s="292"/>
      <c r="F50" s="292"/>
      <c r="G50" s="292"/>
      <c r="H50" s="292"/>
      <c r="I50" s="293">
        <v>116</v>
      </c>
      <c r="J50" s="293">
        <v>15638374.4286</v>
      </c>
      <c r="K50" s="293">
        <v>1772</v>
      </c>
      <c r="L50" s="293">
        <v>318340442.73610008</v>
      </c>
      <c r="M50" s="294">
        <v>75</v>
      </c>
      <c r="N50" s="293">
        <v>14842722.010500001</v>
      </c>
      <c r="O50" s="293">
        <v>100</v>
      </c>
      <c r="P50" s="293">
        <v>13243014.440000001</v>
      </c>
      <c r="Q50" s="293">
        <v>1135</v>
      </c>
      <c r="R50" s="293">
        <v>180711195.18640003</v>
      </c>
      <c r="S50" s="293">
        <v>288</v>
      </c>
      <c r="T50" s="293">
        <v>63371167.989800006</v>
      </c>
      <c r="U50" s="293">
        <v>150</v>
      </c>
      <c r="V50" s="293">
        <v>14335692.538399998</v>
      </c>
      <c r="W50" s="293">
        <v>808</v>
      </c>
      <c r="X50" s="293">
        <v>59815540.110399999</v>
      </c>
      <c r="Y50" s="293">
        <v>20</v>
      </c>
      <c r="Z50" s="293">
        <v>2272465.4930000002</v>
      </c>
      <c r="AA50" s="293">
        <v>70</v>
      </c>
      <c r="AB50" s="293">
        <v>7329192.6960000005</v>
      </c>
      <c r="AC50" s="293">
        <v>80</v>
      </c>
      <c r="AD50" s="293">
        <v>10603387.998199999</v>
      </c>
      <c r="AE50" s="149">
        <v>478</v>
      </c>
      <c r="AF50" s="149">
        <v>76998473.189599991</v>
      </c>
      <c r="AG50" s="149">
        <v>25</v>
      </c>
      <c r="AH50" s="291">
        <v>3801171.0649999999</v>
      </c>
      <c r="AI50" s="149">
        <v>100</v>
      </c>
      <c r="AJ50" s="291">
        <v>13641871.940000001</v>
      </c>
      <c r="AK50" s="149">
        <v>10</v>
      </c>
      <c r="AL50" s="291">
        <v>1459446.568</v>
      </c>
      <c r="AM50" s="149">
        <v>5227</v>
      </c>
      <c r="AN50" s="291">
        <v>796404158.3900001</v>
      </c>
    </row>
    <row r="51" spans="1:40" ht="19.5" customHeight="1" x14ac:dyDescent="0.25">
      <c r="A51" s="147" t="s">
        <v>350</v>
      </c>
      <c r="B51" s="148" t="s">
        <v>75</v>
      </c>
      <c r="C51" s="295"/>
      <c r="D51" s="295"/>
      <c r="E51" s="295"/>
      <c r="F51" s="295"/>
      <c r="G51" s="295"/>
      <c r="H51" s="295"/>
      <c r="I51" s="296">
        <v>116</v>
      </c>
      <c r="J51" s="296">
        <v>15638374.4286</v>
      </c>
      <c r="K51" s="296">
        <v>1772</v>
      </c>
      <c r="L51" s="296">
        <v>318340442.73610008</v>
      </c>
      <c r="M51" s="296">
        <v>140</v>
      </c>
      <c r="N51" s="296">
        <v>26759986.140000004</v>
      </c>
      <c r="O51" s="296">
        <v>100</v>
      </c>
      <c r="P51" s="296">
        <v>13243014.440000001</v>
      </c>
      <c r="Q51" s="296">
        <v>1135</v>
      </c>
      <c r="R51" s="296">
        <v>180711195.18640003</v>
      </c>
      <c r="S51" s="296">
        <v>288</v>
      </c>
      <c r="T51" s="296">
        <v>63371167.989800006</v>
      </c>
      <c r="U51" s="296">
        <v>150</v>
      </c>
      <c r="V51" s="296">
        <v>14335692.538399998</v>
      </c>
      <c r="W51" s="296">
        <v>808</v>
      </c>
      <c r="X51" s="296">
        <v>59815540.110399999</v>
      </c>
      <c r="Y51" s="296">
        <v>20</v>
      </c>
      <c r="Z51" s="296">
        <v>2272465.4930000002</v>
      </c>
      <c r="AA51" s="296">
        <v>70</v>
      </c>
      <c r="AB51" s="296">
        <v>7329192.6960000005</v>
      </c>
      <c r="AC51" s="296">
        <v>80</v>
      </c>
      <c r="AD51" s="296">
        <v>10603387.998199999</v>
      </c>
      <c r="AE51" s="149">
        <v>478</v>
      </c>
      <c r="AF51" s="149">
        <v>76998473.189599991</v>
      </c>
      <c r="AG51" s="149">
        <v>25</v>
      </c>
      <c r="AH51" s="291">
        <v>3801171.0649999999</v>
      </c>
      <c r="AI51" s="149">
        <v>100</v>
      </c>
      <c r="AJ51" s="291">
        <v>13641871.940000001</v>
      </c>
      <c r="AK51" s="149">
        <v>10</v>
      </c>
      <c r="AL51" s="291">
        <v>1459446.568</v>
      </c>
      <c r="AM51" s="149">
        <v>5292</v>
      </c>
      <c r="AN51" s="291">
        <v>808321422.51950002</v>
      </c>
    </row>
    <row r="52" spans="1:40" x14ac:dyDescent="0.25">
      <c r="A52" s="25" t="s">
        <v>83</v>
      </c>
      <c r="B52" s="25"/>
      <c r="C52" s="25"/>
      <c r="D52" s="25"/>
      <c r="E52" s="25"/>
      <c r="F52" s="25"/>
      <c r="G52" s="25"/>
      <c r="H52" s="25"/>
      <c r="I52" s="113">
        <f>SUM(I44-I45)</f>
        <v>0</v>
      </c>
      <c r="J52" s="113">
        <f t="shared" ref="J52:AN52" si="15">SUM(J44-J45)</f>
        <v>0</v>
      </c>
      <c r="K52" s="113">
        <f t="shared" si="15"/>
        <v>0</v>
      </c>
      <c r="L52" s="113">
        <f t="shared" si="15"/>
        <v>0</v>
      </c>
      <c r="M52" s="113">
        <f t="shared" si="15"/>
        <v>0</v>
      </c>
      <c r="N52" s="113">
        <f t="shared" si="15"/>
        <v>0</v>
      </c>
      <c r="O52" s="113">
        <f t="shared" si="15"/>
        <v>0</v>
      </c>
      <c r="P52" s="113">
        <f t="shared" si="15"/>
        <v>0</v>
      </c>
      <c r="Q52" s="113">
        <f t="shared" si="15"/>
        <v>0</v>
      </c>
      <c r="R52" s="113">
        <f t="shared" si="15"/>
        <v>0</v>
      </c>
      <c r="S52" s="113">
        <f t="shared" si="15"/>
        <v>0</v>
      </c>
      <c r="T52" s="113">
        <f t="shared" si="15"/>
        <v>0</v>
      </c>
      <c r="U52" s="113">
        <f t="shared" si="15"/>
        <v>0</v>
      </c>
      <c r="V52" s="113">
        <f t="shared" si="15"/>
        <v>0</v>
      </c>
      <c r="W52" s="113">
        <f t="shared" si="15"/>
        <v>0</v>
      </c>
      <c r="X52" s="113">
        <f t="shared" si="15"/>
        <v>0</v>
      </c>
      <c r="Y52" s="113">
        <f t="shared" si="15"/>
        <v>0</v>
      </c>
      <c r="Z52" s="113">
        <f t="shared" si="15"/>
        <v>0</v>
      </c>
      <c r="AA52" s="113">
        <f t="shared" si="15"/>
        <v>0</v>
      </c>
      <c r="AB52" s="113">
        <f t="shared" si="15"/>
        <v>0</v>
      </c>
      <c r="AC52" s="113">
        <f t="shared" si="15"/>
        <v>0</v>
      </c>
      <c r="AD52" s="113">
        <f t="shared" si="15"/>
        <v>0</v>
      </c>
      <c r="AE52" s="113">
        <f t="shared" si="15"/>
        <v>-33</v>
      </c>
      <c r="AF52" s="113">
        <f t="shared" si="15"/>
        <v>-6315065.1921999902</v>
      </c>
      <c r="AG52" s="113">
        <f t="shared" si="15"/>
        <v>-7</v>
      </c>
      <c r="AH52" s="113">
        <f t="shared" si="15"/>
        <v>-1064327.8981999999</v>
      </c>
      <c r="AI52" s="113">
        <f t="shared" si="15"/>
        <v>-10</v>
      </c>
      <c r="AJ52" s="113">
        <f t="shared" si="15"/>
        <v>-1357539.5690000001</v>
      </c>
      <c r="AK52" s="113">
        <f t="shared" si="15"/>
        <v>0</v>
      </c>
      <c r="AL52" s="113">
        <f t="shared" si="15"/>
        <v>0</v>
      </c>
      <c r="AM52" s="113">
        <f t="shared" si="15"/>
        <v>-50</v>
      </c>
      <c r="AN52" s="113">
        <f t="shared" si="15"/>
        <v>-8736932.6593999863</v>
      </c>
    </row>
    <row r="53" spans="1:40" x14ac:dyDescent="0.25">
      <c r="A53" s="300" t="s">
        <v>78</v>
      </c>
      <c r="AM53" s="15"/>
    </row>
    <row r="54" spans="1:40" ht="45" x14ac:dyDescent="0.25">
      <c r="A54" s="302" t="s">
        <v>444</v>
      </c>
      <c r="I54" s="10">
        <v>116</v>
      </c>
      <c r="J54" s="10">
        <v>15638374.4286</v>
      </c>
      <c r="K54" s="10">
        <v>1772</v>
      </c>
      <c r="L54" s="10">
        <v>318340442.73610008</v>
      </c>
      <c r="M54" s="10">
        <v>75</v>
      </c>
      <c r="N54" s="10">
        <v>14842722.010500001</v>
      </c>
      <c r="O54" s="10">
        <v>100</v>
      </c>
      <c r="P54" s="10">
        <v>13243014.440000001</v>
      </c>
      <c r="Q54" s="199">
        <v>1180</v>
      </c>
      <c r="R54" s="200">
        <v>186744260.55039999</v>
      </c>
      <c r="S54" s="10">
        <v>291</v>
      </c>
      <c r="T54" s="10">
        <v>64133595.818000004</v>
      </c>
      <c r="U54" s="10">
        <v>150</v>
      </c>
      <c r="V54" s="10">
        <v>14335692.538399998</v>
      </c>
      <c r="W54" s="10">
        <v>808</v>
      </c>
      <c r="X54" s="10">
        <v>59815540.110399999</v>
      </c>
      <c r="Y54" s="10">
        <v>35</v>
      </c>
      <c r="Z54" s="10">
        <v>4190012.81</v>
      </c>
      <c r="AA54" s="10">
        <v>75</v>
      </c>
      <c r="AB54" s="10">
        <v>7852706.46</v>
      </c>
      <c r="AC54" s="10">
        <v>140</v>
      </c>
      <c r="AD54" s="10">
        <v>18690749.9822</v>
      </c>
      <c r="AE54" s="10">
        <v>457</v>
      </c>
      <c r="AF54" s="10">
        <v>70713378.074800014</v>
      </c>
      <c r="AG54" s="199">
        <v>3</v>
      </c>
      <c r="AH54" s="200">
        <v>456140.52780000004</v>
      </c>
      <c r="AI54" s="10">
        <v>50</v>
      </c>
      <c r="AJ54" s="10">
        <v>6787697.8450000007</v>
      </c>
      <c r="AK54" s="199">
        <v>5</v>
      </c>
      <c r="AL54" s="200">
        <v>735825.46980000008</v>
      </c>
      <c r="AM54" s="303">
        <v>5257</v>
      </c>
      <c r="AN54" s="304">
        <v>796520153.80200028</v>
      </c>
    </row>
    <row r="55" spans="1:40" x14ac:dyDescent="0.25">
      <c r="I55" s="13">
        <f>I54-I44</f>
        <v>0</v>
      </c>
      <c r="J55" s="13">
        <f t="shared" ref="J55:AN55" si="16">J54-J44</f>
        <v>0</v>
      </c>
      <c r="K55" s="13">
        <f t="shared" si="16"/>
        <v>0</v>
      </c>
      <c r="L55" s="13">
        <f t="shared" si="16"/>
        <v>0</v>
      </c>
      <c r="M55" s="13">
        <f t="shared" si="16"/>
        <v>0</v>
      </c>
      <c r="N55" s="13">
        <f t="shared" si="16"/>
        <v>0</v>
      </c>
      <c r="O55" s="13">
        <f t="shared" si="16"/>
        <v>0</v>
      </c>
      <c r="P55" s="13">
        <f t="shared" si="16"/>
        <v>0</v>
      </c>
      <c r="Q55" s="13">
        <f t="shared" si="16"/>
        <v>0</v>
      </c>
      <c r="R55" s="13">
        <f t="shared" si="16"/>
        <v>0</v>
      </c>
      <c r="S55" s="13">
        <f t="shared" si="16"/>
        <v>0</v>
      </c>
      <c r="T55" s="13">
        <f t="shared" si="16"/>
        <v>0</v>
      </c>
      <c r="U55" s="13">
        <f t="shared" si="16"/>
        <v>0</v>
      </c>
      <c r="V55" s="13">
        <f t="shared" si="16"/>
        <v>0</v>
      </c>
      <c r="W55" s="13">
        <f t="shared" si="16"/>
        <v>0</v>
      </c>
      <c r="X55" s="13">
        <f t="shared" si="16"/>
        <v>0</v>
      </c>
      <c r="Y55" s="13">
        <f t="shared" si="16"/>
        <v>0</v>
      </c>
      <c r="Z55" s="13">
        <f t="shared" si="16"/>
        <v>0</v>
      </c>
      <c r="AA55" s="13">
        <f t="shared" si="16"/>
        <v>0</v>
      </c>
      <c r="AB55" s="13">
        <f t="shared" si="16"/>
        <v>0</v>
      </c>
      <c r="AC55" s="13">
        <f t="shared" si="16"/>
        <v>0</v>
      </c>
      <c r="AD55" s="13">
        <f t="shared" si="16"/>
        <v>0</v>
      </c>
      <c r="AE55" s="13">
        <f t="shared" si="16"/>
        <v>0</v>
      </c>
      <c r="AF55" s="13">
        <f t="shared" si="16"/>
        <v>0</v>
      </c>
      <c r="AG55" s="13">
        <f t="shared" si="16"/>
        <v>0</v>
      </c>
      <c r="AH55" s="13">
        <f t="shared" si="16"/>
        <v>0</v>
      </c>
      <c r="AI55" s="13">
        <f t="shared" si="16"/>
        <v>0</v>
      </c>
      <c r="AJ55" s="13">
        <f t="shared" si="16"/>
        <v>0</v>
      </c>
      <c r="AK55" s="13">
        <f t="shared" si="16"/>
        <v>0</v>
      </c>
      <c r="AL55" s="13">
        <f t="shared" si="16"/>
        <v>0</v>
      </c>
      <c r="AM55" s="13">
        <f t="shared" si="16"/>
        <v>0</v>
      </c>
      <c r="AN55" s="13">
        <f t="shared" si="16"/>
        <v>0</v>
      </c>
    </row>
    <row r="56" spans="1:40" x14ac:dyDescent="0.25">
      <c r="AM56" s="10">
        <f ca="1">SUMIF(I7:AL44,I7,I44:AL44)</f>
        <v>5257</v>
      </c>
      <c r="AN56" s="105">
        <f ca="1">SUMIF(J7:AM44,J7,J44:AM44)</f>
        <v>796520153.80200005</v>
      </c>
    </row>
    <row r="57" spans="1:40" x14ac:dyDescent="0.25">
      <c r="B57" s="300"/>
      <c r="P57" s="342"/>
      <c r="Q57" s="342"/>
    </row>
    <row r="58" spans="1:40" ht="30" customHeight="1" x14ac:dyDescent="0.25">
      <c r="B58" s="301"/>
      <c r="P58" s="343"/>
      <c r="Q58" s="343"/>
    </row>
    <row r="59" spans="1:40" ht="32.25" customHeight="1" x14ac:dyDescent="0.25"/>
  </sheetData>
  <autoFilter ref="A6:AN44"/>
  <mergeCells count="38"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P57:Q57"/>
    <mergeCell ref="P58:Q58"/>
    <mergeCell ref="A40:A41"/>
    <mergeCell ref="A21:A22"/>
    <mergeCell ref="A23:A24"/>
    <mergeCell ref="A26:A27"/>
    <mergeCell ref="A29:A33"/>
    <mergeCell ref="A34:A35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theme="9" tint="-0.499984740745262"/>
  </sheetPr>
  <dimension ref="A1:BA164"/>
  <sheetViews>
    <sheetView zoomScaleNormal="100" workbookViewId="0">
      <pane xSplit="4" ySplit="6" topLeftCell="E7" activePane="bottomRight" state="frozen"/>
      <selection pane="topRight" activeCell="C1" sqref="C1"/>
      <selection pane="bottomLeft" activeCell="A5" sqref="A5"/>
      <selection pane="bottomRight" activeCell="Y124" sqref="Y124"/>
    </sheetView>
  </sheetViews>
  <sheetFormatPr defaultRowHeight="12" x14ac:dyDescent="0.2"/>
  <cols>
    <col min="1" max="1" width="3.42578125" style="49" customWidth="1"/>
    <col min="2" max="2" width="11" style="49" customWidth="1"/>
    <col min="3" max="3" width="25.140625" style="49" customWidth="1"/>
    <col min="4" max="4" width="4" style="49" customWidth="1"/>
    <col min="5" max="5" width="26.140625" style="49" customWidth="1"/>
    <col min="6" max="6" width="9.5703125" style="49" hidden="1" customWidth="1"/>
    <col min="7" max="9" width="11.28515625" style="49" hidden="1" customWidth="1"/>
    <col min="10" max="10" width="9.28515625" style="49" hidden="1" customWidth="1"/>
    <col min="11" max="11" width="11.85546875" style="49" hidden="1" customWidth="1"/>
    <col min="12" max="12" width="6" style="49" customWidth="1"/>
    <col min="13" max="13" width="13" style="49" customWidth="1"/>
    <col min="14" max="14" width="6.7109375" style="49" customWidth="1"/>
    <col min="15" max="15" width="13" style="49" customWidth="1"/>
    <col min="16" max="16" width="7.85546875" style="49" hidden="1" customWidth="1"/>
    <col min="17" max="17" width="13" style="49" hidden="1" customWidth="1"/>
    <col min="18" max="18" width="9.140625" style="49" hidden="1" customWidth="1"/>
    <col min="19" max="19" width="13" style="49" hidden="1" customWidth="1"/>
    <col min="20" max="20" width="5.7109375" style="49" customWidth="1"/>
    <col min="21" max="21" width="13" style="49" customWidth="1"/>
    <col min="22" max="22" width="5.42578125" style="49" customWidth="1"/>
    <col min="23" max="23" width="10.7109375" style="49" customWidth="1"/>
    <col min="24" max="24" width="6.42578125" style="49" customWidth="1"/>
    <col min="25" max="25" width="11.5703125" style="49" customWidth="1"/>
    <col min="26" max="27" width="4.7109375" style="49" customWidth="1"/>
    <col min="28" max="28" width="9.85546875" style="49" hidden="1" customWidth="1"/>
    <col min="29" max="29" width="12.42578125" style="49" hidden="1" customWidth="1"/>
    <col min="30" max="30" width="10.140625" style="49" hidden="1" customWidth="1"/>
    <col min="31" max="31" width="12.42578125" style="49" hidden="1" customWidth="1"/>
    <col min="32" max="32" width="10.28515625" style="49" hidden="1" customWidth="1"/>
    <col min="33" max="33" width="13.140625" style="49" hidden="1" customWidth="1"/>
    <col min="34" max="34" width="9.28515625" style="49" hidden="1" customWidth="1"/>
    <col min="35" max="35" width="13.140625" style="49" hidden="1" customWidth="1"/>
    <col min="36" max="36" width="9.28515625" style="49" hidden="1" customWidth="1"/>
    <col min="37" max="37" width="10.140625" style="49" hidden="1" customWidth="1"/>
    <col min="38" max="38" width="9.5703125" style="49" hidden="1" customWidth="1"/>
    <col min="39" max="39" width="12.28515625" style="49" hidden="1" customWidth="1"/>
    <col min="40" max="42" width="9.42578125" style="49" hidden="1" customWidth="1"/>
    <col min="43" max="43" width="10.42578125" style="49" hidden="1" customWidth="1"/>
    <col min="44" max="44" width="7.28515625" style="49" customWidth="1"/>
    <col min="45" max="45" width="10.7109375" style="49" customWidth="1"/>
    <col min="46" max="46" width="7" style="49" customWidth="1"/>
    <col min="47" max="47" width="10.28515625" style="49" customWidth="1"/>
    <col min="48" max="48" width="6.5703125" style="49" customWidth="1"/>
    <col min="49" max="49" width="11.5703125" style="49" customWidth="1"/>
    <col min="50" max="50" width="6.140625" style="49" customWidth="1"/>
    <col min="51" max="51" width="11.140625" style="49" customWidth="1"/>
    <col min="52" max="52" width="6.7109375" style="49" customWidth="1"/>
    <col min="53" max="53" width="12.5703125" style="49" customWidth="1"/>
    <col min="54" max="16384" width="9.140625" style="49"/>
  </cols>
  <sheetData>
    <row r="1" spans="1:53" x14ac:dyDescent="0.2">
      <c r="D1" s="54">
        <v>1</v>
      </c>
      <c r="E1" s="54">
        <v>2</v>
      </c>
      <c r="F1" s="170">
        <v>3</v>
      </c>
      <c r="G1" s="170">
        <v>4</v>
      </c>
      <c r="H1" s="170">
        <v>5</v>
      </c>
      <c r="I1" s="170">
        <v>6</v>
      </c>
      <c r="J1" s="54">
        <v>7</v>
      </c>
      <c r="K1" s="54">
        <v>8</v>
      </c>
      <c r="L1" s="54">
        <v>9</v>
      </c>
      <c r="M1" s="54">
        <v>10</v>
      </c>
      <c r="N1" s="54">
        <v>11</v>
      </c>
      <c r="O1" s="54">
        <v>12</v>
      </c>
      <c r="P1" s="54">
        <v>13</v>
      </c>
      <c r="Q1" s="54">
        <v>14</v>
      </c>
      <c r="R1" s="54">
        <v>15</v>
      </c>
      <c r="S1" s="54">
        <v>16</v>
      </c>
      <c r="T1" s="54">
        <v>17</v>
      </c>
      <c r="U1" s="54">
        <v>18</v>
      </c>
      <c r="V1" s="54">
        <v>19</v>
      </c>
      <c r="W1" s="54">
        <v>20</v>
      </c>
      <c r="X1" s="54">
        <v>21</v>
      </c>
      <c r="Y1" s="54">
        <v>22</v>
      </c>
      <c r="Z1" s="54">
        <v>23</v>
      </c>
      <c r="AA1" s="54">
        <v>24</v>
      </c>
      <c r="AB1" s="54">
        <v>25</v>
      </c>
      <c r="AC1" s="54">
        <v>26</v>
      </c>
      <c r="AD1" s="54">
        <v>27</v>
      </c>
      <c r="AE1" s="54">
        <v>28</v>
      </c>
      <c r="AF1" s="54">
        <v>29</v>
      </c>
      <c r="AG1" s="54">
        <v>30</v>
      </c>
      <c r="AH1" s="54">
        <v>31</v>
      </c>
      <c r="AI1" s="54">
        <v>32</v>
      </c>
      <c r="AJ1" s="54">
        <v>33</v>
      </c>
      <c r="AK1" s="54">
        <v>34</v>
      </c>
      <c r="AL1" s="54">
        <v>35</v>
      </c>
      <c r="AM1" s="54">
        <v>36</v>
      </c>
      <c r="AN1" s="54">
        <v>37</v>
      </c>
      <c r="AO1" s="54">
        <v>38</v>
      </c>
      <c r="AP1" s="54">
        <v>39</v>
      </c>
      <c r="AQ1" s="54">
        <v>40</v>
      </c>
      <c r="AR1" s="54">
        <v>41</v>
      </c>
      <c r="AS1" s="54">
        <v>42</v>
      </c>
      <c r="AT1" s="54">
        <v>43</v>
      </c>
      <c r="AU1" s="54">
        <v>44</v>
      </c>
      <c r="AV1" s="54">
        <v>45</v>
      </c>
      <c r="AW1" s="54">
        <v>46</v>
      </c>
      <c r="AX1" s="54">
        <v>47</v>
      </c>
      <c r="AY1" s="54">
        <v>48</v>
      </c>
      <c r="AZ1" s="54">
        <v>49</v>
      </c>
      <c r="BA1" s="54">
        <v>50</v>
      </c>
    </row>
    <row r="2" spans="1:53" x14ac:dyDescent="0.2">
      <c r="D2" s="54"/>
      <c r="E2" s="336" t="s">
        <v>469</v>
      </c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</row>
    <row r="3" spans="1:53" s="141" customFormat="1" ht="44.25" customHeight="1" x14ac:dyDescent="0.2">
      <c r="A3" s="370" t="s">
        <v>95</v>
      </c>
      <c r="B3" s="370" t="s">
        <v>97</v>
      </c>
      <c r="C3" s="370" t="s">
        <v>96</v>
      </c>
      <c r="D3" s="370" t="s">
        <v>94</v>
      </c>
      <c r="E3" s="370" t="s">
        <v>93</v>
      </c>
      <c r="F3" s="370" t="s">
        <v>105</v>
      </c>
      <c r="G3" s="370"/>
      <c r="H3" s="370"/>
      <c r="I3" s="370"/>
      <c r="J3" s="370" t="s">
        <v>106</v>
      </c>
      <c r="K3" s="370" t="e">
        <v>#N/A</v>
      </c>
      <c r="L3" s="370" t="s">
        <v>107</v>
      </c>
      <c r="M3" s="370"/>
      <c r="N3" s="370"/>
      <c r="O3" s="370"/>
      <c r="P3" s="370" t="s">
        <v>132</v>
      </c>
      <c r="Q3" s="370" t="e">
        <v>#N/A</v>
      </c>
      <c r="R3" s="370" t="s">
        <v>108</v>
      </c>
      <c r="S3" s="370"/>
      <c r="T3" s="370" t="s">
        <v>109</v>
      </c>
      <c r="U3" s="370"/>
      <c r="V3" s="370"/>
      <c r="W3" s="370"/>
      <c r="X3" s="370" t="s">
        <v>110</v>
      </c>
      <c r="Y3" s="370"/>
      <c r="Z3" s="370"/>
      <c r="AA3" s="370"/>
      <c r="AB3" s="370" t="s">
        <v>111</v>
      </c>
      <c r="AC3" s="370"/>
      <c r="AD3" s="370"/>
      <c r="AE3" s="370"/>
      <c r="AF3" s="370" t="s">
        <v>112</v>
      </c>
      <c r="AG3" s="370"/>
      <c r="AH3" s="370"/>
      <c r="AI3" s="370"/>
      <c r="AJ3" s="370" t="s">
        <v>113</v>
      </c>
      <c r="AK3" s="370"/>
      <c r="AL3" s="370" t="s">
        <v>114</v>
      </c>
      <c r="AM3" s="370"/>
      <c r="AN3" s="370"/>
      <c r="AO3" s="370"/>
      <c r="AP3" s="370" t="s">
        <v>330</v>
      </c>
      <c r="AQ3" s="370"/>
      <c r="AR3" s="370" t="s">
        <v>115</v>
      </c>
      <c r="AS3" s="370"/>
      <c r="AT3" s="370"/>
      <c r="AU3" s="370"/>
      <c r="AV3" s="369" t="s">
        <v>278</v>
      </c>
      <c r="AW3" s="369"/>
      <c r="AX3" s="369"/>
      <c r="AY3" s="369"/>
      <c r="AZ3" s="369"/>
      <c r="BA3" s="369"/>
    </row>
    <row r="4" spans="1:53" s="141" customFormat="1" ht="12" customHeight="1" x14ac:dyDescent="0.2">
      <c r="A4" s="370"/>
      <c r="B4" s="370"/>
      <c r="C4" s="370"/>
      <c r="D4" s="370"/>
      <c r="E4" s="370"/>
      <c r="F4" s="370" t="s">
        <v>86</v>
      </c>
      <c r="G4" s="370"/>
      <c r="H4" s="370"/>
      <c r="I4" s="370"/>
      <c r="J4" s="370" t="s">
        <v>85</v>
      </c>
      <c r="K4" s="370"/>
      <c r="L4" s="370" t="s">
        <v>98</v>
      </c>
      <c r="M4" s="370"/>
      <c r="N4" s="370"/>
      <c r="O4" s="370"/>
      <c r="P4" s="370" t="s">
        <v>87</v>
      </c>
      <c r="Q4" s="370"/>
      <c r="R4" s="370" t="s">
        <v>92</v>
      </c>
      <c r="S4" s="370"/>
      <c r="T4" s="370" t="s">
        <v>88</v>
      </c>
      <c r="U4" s="370"/>
      <c r="V4" s="370"/>
      <c r="W4" s="370"/>
      <c r="X4" s="370" t="s">
        <v>89</v>
      </c>
      <c r="Y4" s="370"/>
      <c r="Z4" s="370"/>
      <c r="AA4" s="370"/>
      <c r="AB4" s="370" t="s">
        <v>90</v>
      </c>
      <c r="AC4" s="370"/>
      <c r="AD4" s="370"/>
      <c r="AE4" s="370"/>
      <c r="AF4" s="370" t="s">
        <v>91</v>
      </c>
      <c r="AG4" s="370"/>
      <c r="AH4" s="370"/>
      <c r="AI4" s="370"/>
      <c r="AJ4" s="370" t="s">
        <v>99</v>
      </c>
      <c r="AK4" s="370"/>
      <c r="AL4" s="370" t="s">
        <v>100</v>
      </c>
      <c r="AM4" s="370"/>
      <c r="AN4" s="370"/>
      <c r="AO4" s="370"/>
      <c r="AP4" s="370" t="s">
        <v>102</v>
      </c>
      <c r="AQ4" s="370"/>
      <c r="AR4" s="370" t="s">
        <v>101</v>
      </c>
      <c r="AS4" s="370"/>
      <c r="AT4" s="370"/>
      <c r="AU4" s="370"/>
      <c r="AV4" s="369"/>
      <c r="AW4" s="369"/>
      <c r="AX4" s="369"/>
      <c r="AY4" s="369"/>
      <c r="AZ4" s="369"/>
      <c r="BA4" s="369"/>
    </row>
    <row r="5" spans="1:53" s="141" customFormat="1" ht="11.25" x14ac:dyDescent="0.2">
      <c r="A5" s="370"/>
      <c r="B5" s="370"/>
      <c r="C5" s="370"/>
      <c r="D5" s="370"/>
      <c r="E5" s="370"/>
      <c r="F5" s="370" t="s">
        <v>116</v>
      </c>
      <c r="G5" s="370"/>
      <c r="H5" s="370" t="s">
        <v>119</v>
      </c>
      <c r="I5" s="370"/>
      <c r="J5" s="370" t="s">
        <v>116</v>
      </c>
      <c r="K5" s="370"/>
      <c r="L5" s="370" t="s">
        <v>116</v>
      </c>
      <c r="M5" s="370"/>
      <c r="N5" s="370" t="s">
        <v>119</v>
      </c>
      <c r="O5" s="370"/>
      <c r="P5" s="370" t="s">
        <v>116</v>
      </c>
      <c r="Q5" s="370"/>
      <c r="R5" s="370" t="s">
        <v>116</v>
      </c>
      <c r="S5" s="370"/>
      <c r="T5" s="370" t="s">
        <v>116</v>
      </c>
      <c r="U5" s="370"/>
      <c r="V5" s="370" t="s">
        <v>119</v>
      </c>
      <c r="W5" s="370"/>
      <c r="X5" s="370" t="s">
        <v>116</v>
      </c>
      <c r="Y5" s="370"/>
      <c r="Z5" s="370" t="s">
        <v>119</v>
      </c>
      <c r="AA5" s="370"/>
      <c r="AB5" s="370" t="s">
        <v>116</v>
      </c>
      <c r="AC5" s="370"/>
      <c r="AD5" s="370" t="s">
        <v>119</v>
      </c>
      <c r="AE5" s="370"/>
      <c r="AF5" s="370" t="s">
        <v>116</v>
      </c>
      <c r="AG5" s="370"/>
      <c r="AH5" s="370" t="s">
        <v>119</v>
      </c>
      <c r="AI5" s="370"/>
      <c r="AJ5" s="370" t="s">
        <v>116</v>
      </c>
      <c r="AK5" s="370"/>
      <c r="AL5" s="370" t="s">
        <v>116</v>
      </c>
      <c r="AM5" s="370"/>
      <c r="AN5" s="370" t="s">
        <v>119</v>
      </c>
      <c r="AO5" s="370"/>
      <c r="AP5" s="370" t="s">
        <v>116</v>
      </c>
      <c r="AQ5" s="370"/>
      <c r="AR5" s="370" t="s">
        <v>116</v>
      </c>
      <c r="AS5" s="370"/>
      <c r="AT5" s="370" t="s">
        <v>119</v>
      </c>
      <c r="AU5" s="370"/>
      <c r="AV5" s="370" t="s">
        <v>116</v>
      </c>
      <c r="AW5" s="370"/>
      <c r="AX5" s="370" t="s">
        <v>119</v>
      </c>
      <c r="AY5" s="370"/>
      <c r="AZ5" s="370" t="s">
        <v>278</v>
      </c>
      <c r="BA5" s="370"/>
    </row>
    <row r="6" spans="1:53" s="141" customFormat="1" ht="22.5" x14ac:dyDescent="0.2">
      <c r="A6" s="370"/>
      <c r="B6" s="370"/>
      <c r="C6" s="370"/>
      <c r="D6" s="370"/>
      <c r="E6" s="370"/>
      <c r="F6" s="305" t="s">
        <v>117</v>
      </c>
      <c r="G6" s="305" t="s">
        <v>118</v>
      </c>
      <c r="H6" s="305" t="s">
        <v>117</v>
      </c>
      <c r="I6" s="305" t="s">
        <v>118</v>
      </c>
      <c r="J6" s="305" t="s">
        <v>117</v>
      </c>
      <c r="K6" s="305" t="s">
        <v>118</v>
      </c>
      <c r="L6" s="305" t="s">
        <v>117</v>
      </c>
      <c r="M6" s="305" t="s">
        <v>118</v>
      </c>
      <c r="N6" s="305" t="s">
        <v>117</v>
      </c>
      <c r="O6" s="305" t="s">
        <v>118</v>
      </c>
      <c r="P6" s="305" t="s">
        <v>117</v>
      </c>
      <c r="Q6" s="305" t="s">
        <v>118</v>
      </c>
      <c r="R6" s="305" t="s">
        <v>117</v>
      </c>
      <c r="S6" s="305" t="s">
        <v>118</v>
      </c>
      <c r="T6" s="305" t="s">
        <v>117</v>
      </c>
      <c r="U6" s="305" t="s">
        <v>118</v>
      </c>
      <c r="V6" s="305" t="s">
        <v>117</v>
      </c>
      <c r="W6" s="305" t="s">
        <v>118</v>
      </c>
      <c r="X6" s="305" t="s">
        <v>117</v>
      </c>
      <c r="Y6" s="305" t="s">
        <v>118</v>
      </c>
      <c r="Z6" s="305" t="s">
        <v>117</v>
      </c>
      <c r="AA6" s="305" t="s">
        <v>118</v>
      </c>
      <c r="AB6" s="305" t="s">
        <v>117</v>
      </c>
      <c r="AC6" s="305" t="s">
        <v>118</v>
      </c>
      <c r="AD6" s="305" t="s">
        <v>117</v>
      </c>
      <c r="AE6" s="305" t="s">
        <v>118</v>
      </c>
      <c r="AF6" s="305" t="s">
        <v>117</v>
      </c>
      <c r="AG6" s="305" t="s">
        <v>118</v>
      </c>
      <c r="AH6" s="305" t="s">
        <v>117</v>
      </c>
      <c r="AI6" s="305" t="s">
        <v>118</v>
      </c>
      <c r="AJ6" s="305" t="s">
        <v>117</v>
      </c>
      <c r="AK6" s="305" t="s">
        <v>118</v>
      </c>
      <c r="AL6" s="305" t="s">
        <v>117</v>
      </c>
      <c r="AM6" s="305" t="s">
        <v>118</v>
      </c>
      <c r="AN6" s="305" t="s">
        <v>117</v>
      </c>
      <c r="AO6" s="305" t="s">
        <v>118</v>
      </c>
      <c r="AP6" s="305" t="s">
        <v>117</v>
      </c>
      <c r="AQ6" s="305" t="s">
        <v>118</v>
      </c>
      <c r="AR6" s="305" t="s">
        <v>117</v>
      </c>
      <c r="AS6" s="305" t="s">
        <v>118</v>
      </c>
      <c r="AT6" s="305" t="s">
        <v>117</v>
      </c>
      <c r="AU6" s="305" t="s">
        <v>118</v>
      </c>
      <c r="AV6" s="305" t="s">
        <v>117</v>
      </c>
      <c r="AW6" s="306" t="s">
        <v>118</v>
      </c>
      <c r="AX6" s="305" t="s">
        <v>117</v>
      </c>
      <c r="AY6" s="306" t="s">
        <v>118</v>
      </c>
      <c r="AZ6" s="305" t="s">
        <v>117</v>
      </c>
      <c r="BA6" s="306" t="s">
        <v>118</v>
      </c>
    </row>
    <row r="7" spans="1:53" ht="53.25" hidden="1" customHeight="1" x14ac:dyDescent="0.2">
      <c r="A7" s="308">
        <v>1</v>
      </c>
      <c r="B7" s="308" t="s">
        <v>133</v>
      </c>
      <c r="C7" s="311" t="s">
        <v>134</v>
      </c>
      <c r="D7" s="321">
        <v>2</v>
      </c>
      <c r="E7" s="311" t="s">
        <v>135</v>
      </c>
      <c r="F7" s="312"/>
      <c r="G7" s="313"/>
      <c r="H7" s="312"/>
      <c r="I7" s="313"/>
      <c r="J7" s="312"/>
      <c r="K7" s="313"/>
      <c r="L7" s="312"/>
      <c r="M7" s="313"/>
      <c r="N7" s="312"/>
      <c r="O7" s="313"/>
      <c r="P7" s="312"/>
      <c r="Q7" s="313"/>
      <c r="R7" s="312"/>
      <c r="S7" s="313"/>
      <c r="T7" s="312"/>
      <c r="U7" s="313"/>
      <c r="V7" s="312"/>
      <c r="W7" s="313"/>
      <c r="X7" s="312"/>
      <c r="Y7" s="313"/>
      <c r="Z7" s="312"/>
      <c r="AA7" s="313"/>
      <c r="AB7" s="312"/>
      <c r="AC7" s="313"/>
      <c r="AD7" s="312"/>
      <c r="AE7" s="313"/>
      <c r="AF7" s="312"/>
      <c r="AG7" s="313"/>
      <c r="AH7" s="312"/>
      <c r="AI7" s="313"/>
      <c r="AJ7" s="312"/>
      <c r="AK7" s="313"/>
      <c r="AL7" s="312">
        <v>1</v>
      </c>
      <c r="AM7" s="313">
        <v>161459.75</v>
      </c>
      <c r="AN7" s="312"/>
      <c r="AO7" s="313"/>
      <c r="AP7" s="312"/>
      <c r="AQ7" s="313"/>
      <c r="AR7" s="312"/>
      <c r="AS7" s="313"/>
      <c r="AT7" s="312"/>
      <c r="AU7" s="313"/>
      <c r="AV7" s="314">
        <f>F7+J7+L7+P7+R7+T7+X7+AB7+AF7+AJ7+AL7+AP7+AR7</f>
        <v>1</v>
      </c>
      <c r="AW7" s="315">
        <f>G7+K7+M7+Q7+S7+U7+Y7+AC7+AG7+AK7+AM7+AQ7+AS7</f>
        <v>161459.75</v>
      </c>
      <c r="AX7" s="314">
        <f>H7+N7+V7+Z7+AD7+AH7+AN7+AT7</f>
        <v>0</v>
      </c>
      <c r="AY7" s="315">
        <f>I7+O7+W7+AA7+AE7+AI7+AO7+AU7</f>
        <v>0</v>
      </c>
      <c r="AZ7" s="314">
        <f>AV7+AX7</f>
        <v>1</v>
      </c>
      <c r="BA7" s="315">
        <f>AW7+AY7</f>
        <v>161459.75</v>
      </c>
    </row>
    <row r="8" spans="1:53" ht="42" hidden="1" customHeight="1" x14ac:dyDescent="0.2">
      <c r="A8" s="308">
        <v>1</v>
      </c>
      <c r="B8" s="308" t="s">
        <v>136</v>
      </c>
      <c r="C8" s="311" t="s">
        <v>137</v>
      </c>
      <c r="D8" s="321">
        <v>13</v>
      </c>
      <c r="E8" s="311" t="s">
        <v>138</v>
      </c>
      <c r="F8" s="312"/>
      <c r="G8" s="313"/>
      <c r="H8" s="312"/>
      <c r="I8" s="313"/>
      <c r="J8" s="312"/>
      <c r="K8" s="313"/>
      <c r="L8" s="312"/>
      <c r="M8" s="313"/>
      <c r="N8" s="312"/>
      <c r="O8" s="313"/>
      <c r="P8" s="312"/>
      <c r="Q8" s="313"/>
      <c r="R8" s="312"/>
      <c r="S8" s="313"/>
      <c r="T8" s="312"/>
      <c r="U8" s="313"/>
      <c r="V8" s="312"/>
      <c r="W8" s="313"/>
      <c r="X8" s="312"/>
      <c r="Y8" s="313"/>
      <c r="Z8" s="312"/>
      <c r="AA8" s="313"/>
      <c r="AB8" s="312"/>
      <c r="AC8" s="313"/>
      <c r="AD8" s="312"/>
      <c r="AE8" s="313"/>
      <c r="AF8" s="312"/>
      <c r="AG8" s="313"/>
      <c r="AH8" s="312"/>
      <c r="AI8" s="313"/>
      <c r="AJ8" s="312"/>
      <c r="AK8" s="313"/>
      <c r="AL8" s="312">
        <v>8</v>
      </c>
      <c r="AM8" s="313">
        <v>1291678</v>
      </c>
      <c r="AN8" s="312"/>
      <c r="AO8" s="313"/>
      <c r="AP8" s="312"/>
      <c r="AQ8" s="313"/>
      <c r="AR8" s="312"/>
      <c r="AS8" s="313"/>
      <c r="AT8" s="312"/>
      <c r="AU8" s="313"/>
      <c r="AV8" s="314">
        <f t="shared" ref="AV8:AW71" si="0">F8+J8+L8+P8+R8+T8+X8+AB8+AF8+AJ8+AL8+AP8+AR8</f>
        <v>8</v>
      </c>
      <c r="AW8" s="315">
        <f t="shared" si="0"/>
        <v>1291678</v>
      </c>
      <c r="AX8" s="314">
        <f t="shared" ref="AX8:AY71" si="1">H8+N8+V8+Z8+AD8+AH8+AN8+AT8</f>
        <v>0</v>
      </c>
      <c r="AY8" s="315">
        <f t="shared" si="1"/>
        <v>0</v>
      </c>
      <c r="AZ8" s="314">
        <f t="shared" ref="AZ8:BA71" si="2">AV8+AX8</f>
        <v>8</v>
      </c>
      <c r="BA8" s="315">
        <f t="shared" si="2"/>
        <v>1291678</v>
      </c>
    </row>
    <row r="9" spans="1:53" ht="107.25" hidden="1" customHeight="1" x14ac:dyDescent="0.2">
      <c r="A9" s="308">
        <v>5</v>
      </c>
      <c r="B9" s="308" t="s">
        <v>139</v>
      </c>
      <c r="C9" s="311" t="s">
        <v>140</v>
      </c>
      <c r="D9" s="321">
        <v>38</v>
      </c>
      <c r="E9" s="311" t="s">
        <v>141</v>
      </c>
      <c r="F9" s="312"/>
      <c r="G9" s="313"/>
      <c r="H9" s="312"/>
      <c r="I9" s="313"/>
      <c r="J9" s="312"/>
      <c r="K9" s="313"/>
      <c r="L9" s="312"/>
      <c r="M9" s="313"/>
      <c r="N9" s="312"/>
      <c r="O9" s="313"/>
      <c r="P9" s="312"/>
      <c r="Q9" s="313"/>
      <c r="R9" s="312"/>
      <c r="S9" s="313"/>
      <c r="T9" s="312">
        <v>64</v>
      </c>
      <c r="U9" s="313">
        <v>8275829.1200000029</v>
      </c>
      <c r="V9" s="312"/>
      <c r="W9" s="313"/>
      <c r="X9" s="312"/>
      <c r="Y9" s="313"/>
      <c r="Z9" s="312"/>
      <c r="AA9" s="313"/>
      <c r="AB9" s="312"/>
      <c r="AC9" s="313"/>
      <c r="AD9" s="312"/>
      <c r="AE9" s="313"/>
      <c r="AF9" s="312"/>
      <c r="AG9" s="313"/>
      <c r="AH9" s="312"/>
      <c r="AI9" s="313"/>
      <c r="AJ9" s="312"/>
      <c r="AK9" s="313"/>
      <c r="AL9" s="312"/>
      <c r="AM9" s="313"/>
      <c r="AN9" s="312"/>
      <c r="AO9" s="313"/>
      <c r="AP9" s="312"/>
      <c r="AQ9" s="313"/>
      <c r="AR9" s="312"/>
      <c r="AS9" s="313"/>
      <c r="AT9" s="312"/>
      <c r="AU9" s="313"/>
      <c r="AV9" s="314">
        <f t="shared" si="0"/>
        <v>64</v>
      </c>
      <c r="AW9" s="315">
        <f t="shared" si="0"/>
        <v>8275829.1200000029</v>
      </c>
      <c r="AX9" s="314">
        <f t="shared" si="1"/>
        <v>0</v>
      </c>
      <c r="AY9" s="315">
        <f t="shared" si="1"/>
        <v>0</v>
      </c>
      <c r="AZ9" s="314">
        <f t="shared" si="2"/>
        <v>64</v>
      </c>
      <c r="BA9" s="315">
        <f t="shared" si="2"/>
        <v>8275829.1200000029</v>
      </c>
    </row>
    <row r="10" spans="1:53" ht="56.25" hidden="1" customHeight="1" x14ac:dyDescent="0.2">
      <c r="A10" s="308">
        <v>6</v>
      </c>
      <c r="B10" s="308" t="s">
        <v>286</v>
      </c>
      <c r="C10" s="311" t="s">
        <v>287</v>
      </c>
      <c r="D10" s="321">
        <v>40</v>
      </c>
      <c r="E10" s="311" t="s">
        <v>288</v>
      </c>
      <c r="F10" s="312"/>
      <c r="G10" s="313"/>
      <c r="H10" s="312"/>
      <c r="I10" s="313"/>
      <c r="J10" s="312"/>
      <c r="K10" s="313"/>
      <c r="L10" s="312"/>
      <c r="M10" s="313"/>
      <c r="N10" s="312"/>
      <c r="O10" s="313"/>
      <c r="P10" s="312"/>
      <c r="Q10" s="313"/>
      <c r="R10" s="312"/>
      <c r="S10" s="313"/>
      <c r="T10" s="312">
        <v>6</v>
      </c>
      <c r="U10" s="313">
        <v>931858.74000000011</v>
      </c>
      <c r="V10" s="312"/>
      <c r="W10" s="313"/>
      <c r="X10" s="312"/>
      <c r="Y10" s="313"/>
      <c r="Z10" s="312"/>
      <c r="AA10" s="313"/>
      <c r="AB10" s="312"/>
      <c r="AC10" s="313"/>
      <c r="AD10" s="312"/>
      <c r="AE10" s="313"/>
      <c r="AF10" s="312"/>
      <c r="AG10" s="313"/>
      <c r="AH10" s="312"/>
      <c r="AI10" s="313"/>
      <c r="AJ10" s="312"/>
      <c r="AK10" s="313"/>
      <c r="AL10" s="312"/>
      <c r="AM10" s="313"/>
      <c r="AN10" s="312"/>
      <c r="AO10" s="313"/>
      <c r="AP10" s="312"/>
      <c r="AQ10" s="313"/>
      <c r="AR10" s="312"/>
      <c r="AS10" s="313"/>
      <c r="AT10" s="312"/>
      <c r="AU10" s="313"/>
      <c r="AV10" s="314">
        <f t="shared" si="0"/>
        <v>6</v>
      </c>
      <c r="AW10" s="315">
        <f t="shared" si="0"/>
        <v>931858.74000000011</v>
      </c>
      <c r="AX10" s="314">
        <f t="shared" si="1"/>
        <v>0</v>
      </c>
      <c r="AY10" s="315">
        <f t="shared" si="1"/>
        <v>0</v>
      </c>
      <c r="AZ10" s="314">
        <f t="shared" si="2"/>
        <v>6</v>
      </c>
      <c r="BA10" s="315">
        <f t="shared" si="2"/>
        <v>931858.74000000011</v>
      </c>
    </row>
    <row r="11" spans="1:53" ht="56.25" hidden="1" customHeight="1" x14ac:dyDescent="0.2">
      <c r="A11" s="308">
        <v>6</v>
      </c>
      <c r="B11" s="308" t="s">
        <v>286</v>
      </c>
      <c r="C11" s="311" t="s">
        <v>287</v>
      </c>
      <c r="D11" s="321">
        <v>41</v>
      </c>
      <c r="E11" s="311" t="s">
        <v>289</v>
      </c>
      <c r="F11" s="312"/>
      <c r="G11" s="313"/>
      <c r="H11" s="312"/>
      <c r="I11" s="313"/>
      <c r="J11" s="312"/>
      <c r="K11" s="313"/>
      <c r="L11" s="312"/>
      <c r="M11" s="313"/>
      <c r="N11" s="312"/>
      <c r="O11" s="313"/>
      <c r="P11" s="312"/>
      <c r="Q11" s="313"/>
      <c r="R11" s="312"/>
      <c r="S11" s="313"/>
      <c r="T11" s="312">
        <v>14</v>
      </c>
      <c r="U11" s="313">
        <v>2174337.06</v>
      </c>
      <c r="V11" s="312"/>
      <c r="W11" s="313"/>
      <c r="X11" s="312"/>
      <c r="Y11" s="313"/>
      <c r="Z11" s="312"/>
      <c r="AA11" s="313"/>
      <c r="AB11" s="312"/>
      <c r="AC11" s="313"/>
      <c r="AD11" s="312"/>
      <c r="AE11" s="313"/>
      <c r="AF11" s="312"/>
      <c r="AG11" s="313"/>
      <c r="AH11" s="312"/>
      <c r="AI11" s="313"/>
      <c r="AJ11" s="312"/>
      <c r="AK11" s="313"/>
      <c r="AL11" s="312"/>
      <c r="AM11" s="313"/>
      <c r="AN11" s="312"/>
      <c r="AO11" s="313"/>
      <c r="AP11" s="312"/>
      <c r="AQ11" s="313"/>
      <c r="AR11" s="312"/>
      <c r="AS11" s="313"/>
      <c r="AT11" s="312"/>
      <c r="AU11" s="313"/>
      <c r="AV11" s="314">
        <f t="shared" si="0"/>
        <v>14</v>
      </c>
      <c r="AW11" s="315">
        <f t="shared" si="0"/>
        <v>2174337.06</v>
      </c>
      <c r="AX11" s="314">
        <f t="shared" si="1"/>
        <v>0</v>
      </c>
      <c r="AY11" s="315">
        <f t="shared" si="1"/>
        <v>0</v>
      </c>
      <c r="AZ11" s="314">
        <f t="shared" si="2"/>
        <v>14</v>
      </c>
      <c r="BA11" s="315">
        <f t="shared" si="2"/>
        <v>2174337.06</v>
      </c>
    </row>
    <row r="12" spans="1:53" ht="56.25" hidden="1" customHeight="1" x14ac:dyDescent="0.2">
      <c r="A12" s="308">
        <v>6</v>
      </c>
      <c r="B12" s="308" t="s">
        <v>286</v>
      </c>
      <c r="C12" s="311" t="s">
        <v>287</v>
      </c>
      <c r="D12" s="321">
        <v>46</v>
      </c>
      <c r="E12" s="311" t="s">
        <v>290</v>
      </c>
      <c r="F12" s="312"/>
      <c r="G12" s="313"/>
      <c r="H12" s="312"/>
      <c r="I12" s="313"/>
      <c r="J12" s="312"/>
      <c r="K12" s="313"/>
      <c r="L12" s="312"/>
      <c r="M12" s="313"/>
      <c r="N12" s="312"/>
      <c r="O12" s="313"/>
      <c r="P12" s="312"/>
      <c r="Q12" s="313"/>
      <c r="R12" s="312"/>
      <c r="S12" s="313"/>
      <c r="T12" s="312">
        <v>1</v>
      </c>
      <c r="U12" s="313">
        <v>155309.79</v>
      </c>
      <c r="V12" s="312"/>
      <c r="W12" s="313"/>
      <c r="X12" s="312"/>
      <c r="Y12" s="313"/>
      <c r="Z12" s="312"/>
      <c r="AA12" s="313"/>
      <c r="AB12" s="312"/>
      <c r="AC12" s="313"/>
      <c r="AD12" s="312"/>
      <c r="AE12" s="313"/>
      <c r="AF12" s="312"/>
      <c r="AG12" s="313"/>
      <c r="AH12" s="312"/>
      <c r="AI12" s="313"/>
      <c r="AJ12" s="312"/>
      <c r="AK12" s="313"/>
      <c r="AL12" s="312"/>
      <c r="AM12" s="313"/>
      <c r="AN12" s="312"/>
      <c r="AO12" s="313"/>
      <c r="AP12" s="312"/>
      <c r="AQ12" s="313"/>
      <c r="AR12" s="312"/>
      <c r="AS12" s="313"/>
      <c r="AT12" s="312"/>
      <c r="AU12" s="313"/>
      <c r="AV12" s="314">
        <f t="shared" si="0"/>
        <v>1</v>
      </c>
      <c r="AW12" s="315">
        <f t="shared" si="0"/>
        <v>155309.79</v>
      </c>
      <c r="AX12" s="314">
        <f t="shared" si="1"/>
        <v>0</v>
      </c>
      <c r="AY12" s="315">
        <f t="shared" si="1"/>
        <v>0</v>
      </c>
      <c r="AZ12" s="314">
        <f t="shared" si="2"/>
        <v>1</v>
      </c>
      <c r="BA12" s="315">
        <f t="shared" si="2"/>
        <v>155309.79</v>
      </c>
    </row>
    <row r="13" spans="1:53" ht="113.25" hidden="1" customHeight="1" x14ac:dyDescent="0.2">
      <c r="A13" s="308">
        <v>9</v>
      </c>
      <c r="B13" s="308" t="s">
        <v>142</v>
      </c>
      <c r="C13" s="311" t="s">
        <v>143</v>
      </c>
      <c r="D13" s="321">
        <v>50</v>
      </c>
      <c r="E13" s="311" t="s">
        <v>144</v>
      </c>
      <c r="F13" s="312"/>
      <c r="G13" s="313"/>
      <c r="H13" s="312"/>
      <c r="I13" s="313"/>
      <c r="J13" s="312"/>
      <c r="K13" s="313"/>
      <c r="L13" s="312"/>
      <c r="M13" s="313"/>
      <c r="N13" s="312"/>
      <c r="O13" s="313"/>
      <c r="P13" s="312"/>
      <c r="Q13" s="313"/>
      <c r="R13" s="312">
        <v>50</v>
      </c>
      <c r="S13" s="313">
        <v>5235137.5</v>
      </c>
      <c r="T13" s="312"/>
      <c r="U13" s="313"/>
      <c r="V13" s="312"/>
      <c r="W13" s="313"/>
      <c r="X13" s="312"/>
      <c r="Y13" s="313"/>
      <c r="Z13" s="312"/>
      <c r="AA13" s="313"/>
      <c r="AB13" s="312"/>
      <c r="AC13" s="313"/>
      <c r="AD13" s="312"/>
      <c r="AE13" s="313"/>
      <c r="AF13" s="312"/>
      <c r="AG13" s="313"/>
      <c r="AH13" s="312"/>
      <c r="AI13" s="313"/>
      <c r="AJ13" s="312"/>
      <c r="AK13" s="313"/>
      <c r="AL13" s="312"/>
      <c r="AM13" s="313"/>
      <c r="AN13" s="312"/>
      <c r="AO13" s="313"/>
      <c r="AP13" s="312"/>
      <c r="AQ13" s="313"/>
      <c r="AR13" s="312"/>
      <c r="AS13" s="313"/>
      <c r="AT13" s="312"/>
      <c r="AU13" s="313"/>
      <c r="AV13" s="314">
        <f t="shared" si="0"/>
        <v>50</v>
      </c>
      <c r="AW13" s="315">
        <f t="shared" si="0"/>
        <v>5235137.5</v>
      </c>
      <c r="AX13" s="314">
        <f t="shared" si="1"/>
        <v>0</v>
      </c>
      <c r="AY13" s="315">
        <f t="shared" si="1"/>
        <v>0</v>
      </c>
      <c r="AZ13" s="314">
        <f t="shared" si="2"/>
        <v>50</v>
      </c>
      <c r="BA13" s="315">
        <f t="shared" si="2"/>
        <v>5235137.5</v>
      </c>
    </row>
    <row r="14" spans="1:53" ht="111.75" hidden="1" customHeight="1" x14ac:dyDescent="0.2">
      <c r="A14" s="308">
        <v>9</v>
      </c>
      <c r="B14" s="308" t="s">
        <v>142</v>
      </c>
      <c r="C14" s="311" t="s">
        <v>143</v>
      </c>
      <c r="D14" s="321">
        <v>52</v>
      </c>
      <c r="E14" s="311" t="s">
        <v>145</v>
      </c>
      <c r="F14" s="312"/>
      <c r="G14" s="313"/>
      <c r="H14" s="312"/>
      <c r="I14" s="313"/>
      <c r="J14" s="312"/>
      <c r="K14" s="313"/>
      <c r="L14" s="312"/>
      <c r="M14" s="313"/>
      <c r="N14" s="312"/>
      <c r="O14" s="313"/>
      <c r="P14" s="312"/>
      <c r="Q14" s="313"/>
      <c r="R14" s="312">
        <v>1</v>
      </c>
      <c r="S14" s="313">
        <v>104702.75</v>
      </c>
      <c r="T14" s="312"/>
      <c r="U14" s="313"/>
      <c r="V14" s="312"/>
      <c r="W14" s="313"/>
      <c r="X14" s="312"/>
      <c r="Y14" s="313"/>
      <c r="Z14" s="312"/>
      <c r="AA14" s="313"/>
      <c r="AB14" s="312"/>
      <c r="AC14" s="313"/>
      <c r="AD14" s="312"/>
      <c r="AE14" s="313"/>
      <c r="AF14" s="312"/>
      <c r="AG14" s="313"/>
      <c r="AH14" s="312"/>
      <c r="AI14" s="313"/>
      <c r="AJ14" s="312"/>
      <c r="AK14" s="313"/>
      <c r="AL14" s="312"/>
      <c r="AM14" s="313"/>
      <c r="AN14" s="312"/>
      <c r="AO14" s="313"/>
      <c r="AP14" s="312"/>
      <c r="AQ14" s="313"/>
      <c r="AR14" s="312"/>
      <c r="AS14" s="313"/>
      <c r="AT14" s="312"/>
      <c r="AU14" s="313"/>
      <c r="AV14" s="314">
        <f t="shared" si="0"/>
        <v>1</v>
      </c>
      <c r="AW14" s="315">
        <f t="shared" si="0"/>
        <v>104702.75</v>
      </c>
      <c r="AX14" s="314">
        <f t="shared" si="1"/>
        <v>0</v>
      </c>
      <c r="AY14" s="315">
        <f t="shared" si="1"/>
        <v>0</v>
      </c>
      <c r="AZ14" s="314">
        <f t="shared" si="2"/>
        <v>1</v>
      </c>
      <c r="BA14" s="315">
        <f t="shared" si="2"/>
        <v>104702.75</v>
      </c>
    </row>
    <row r="15" spans="1:53" ht="111.75" hidden="1" customHeight="1" x14ac:dyDescent="0.2">
      <c r="A15" s="308">
        <v>9</v>
      </c>
      <c r="B15" s="308" t="s">
        <v>142</v>
      </c>
      <c r="C15" s="311" t="s">
        <v>143</v>
      </c>
      <c r="D15" s="321">
        <v>55</v>
      </c>
      <c r="E15" s="311" t="s">
        <v>331</v>
      </c>
      <c r="F15" s="312"/>
      <c r="G15" s="313"/>
      <c r="H15" s="312"/>
      <c r="I15" s="313"/>
      <c r="J15" s="312"/>
      <c r="K15" s="313"/>
      <c r="L15" s="312"/>
      <c r="M15" s="313"/>
      <c r="N15" s="312"/>
      <c r="O15" s="313"/>
      <c r="P15" s="312"/>
      <c r="Q15" s="313"/>
      <c r="R15" s="312">
        <v>4</v>
      </c>
      <c r="S15" s="313">
        <v>418811</v>
      </c>
      <c r="T15" s="312"/>
      <c r="U15" s="313"/>
      <c r="V15" s="312"/>
      <c r="W15" s="313"/>
      <c r="X15" s="312"/>
      <c r="Y15" s="313"/>
      <c r="Z15" s="312"/>
      <c r="AA15" s="313"/>
      <c r="AB15" s="312"/>
      <c r="AC15" s="313"/>
      <c r="AD15" s="312"/>
      <c r="AE15" s="313"/>
      <c r="AF15" s="312"/>
      <c r="AG15" s="313"/>
      <c r="AH15" s="312"/>
      <c r="AI15" s="313"/>
      <c r="AJ15" s="312"/>
      <c r="AK15" s="313"/>
      <c r="AL15" s="312"/>
      <c r="AM15" s="313"/>
      <c r="AN15" s="312"/>
      <c r="AO15" s="313"/>
      <c r="AP15" s="312"/>
      <c r="AQ15" s="313"/>
      <c r="AR15" s="312"/>
      <c r="AS15" s="313"/>
      <c r="AT15" s="312"/>
      <c r="AU15" s="313"/>
      <c r="AV15" s="314">
        <f t="shared" si="0"/>
        <v>4</v>
      </c>
      <c r="AW15" s="315">
        <f t="shared" si="0"/>
        <v>418811</v>
      </c>
      <c r="AX15" s="314">
        <f t="shared" si="1"/>
        <v>0</v>
      </c>
      <c r="AY15" s="315">
        <f t="shared" si="1"/>
        <v>0</v>
      </c>
      <c r="AZ15" s="314">
        <f t="shared" si="2"/>
        <v>4</v>
      </c>
      <c r="BA15" s="315">
        <f t="shared" si="2"/>
        <v>418811</v>
      </c>
    </row>
    <row r="16" spans="1:53" ht="111.75" hidden="1" customHeight="1" x14ac:dyDescent="0.2">
      <c r="A16" s="308">
        <v>9</v>
      </c>
      <c r="B16" s="308" t="s">
        <v>323</v>
      </c>
      <c r="C16" s="311" t="s">
        <v>324</v>
      </c>
      <c r="D16" s="321">
        <v>56</v>
      </c>
      <c r="E16" s="311" t="s">
        <v>325</v>
      </c>
      <c r="F16" s="312"/>
      <c r="G16" s="313"/>
      <c r="H16" s="312"/>
      <c r="I16" s="313"/>
      <c r="J16" s="312"/>
      <c r="K16" s="313"/>
      <c r="L16" s="312"/>
      <c r="M16" s="313"/>
      <c r="N16" s="312"/>
      <c r="O16" s="313"/>
      <c r="P16" s="312"/>
      <c r="Q16" s="313"/>
      <c r="R16" s="312">
        <v>22</v>
      </c>
      <c r="S16" s="313">
        <v>2303460.5</v>
      </c>
      <c r="T16" s="312"/>
      <c r="U16" s="313"/>
      <c r="V16" s="312"/>
      <c r="W16" s="313"/>
      <c r="X16" s="312"/>
      <c r="Y16" s="313"/>
      <c r="Z16" s="312"/>
      <c r="AA16" s="313"/>
      <c r="AB16" s="312"/>
      <c r="AC16" s="313"/>
      <c r="AD16" s="312"/>
      <c r="AE16" s="313"/>
      <c r="AF16" s="312"/>
      <c r="AG16" s="313"/>
      <c r="AH16" s="312"/>
      <c r="AI16" s="313"/>
      <c r="AJ16" s="312"/>
      <c r="AK16" s="313"/>
      <c r="AL16" s="312"/>
      <c r="AM16" s="313"/>
      <c r="AN16" s="312"/>
      <c r="AO16" s="313"/>
      <c r="AP16" s="312"/>
      <c r="AQ16" s="313"/>
      <c r="AR16" s="312"/>
      <c r="AS16" s="313"/>
      <c r="AT16" s="312"/>
      <c r="AU16" s="313"/>
      <c r="AV16" s="314">
        <f t="shared" si="0"/>
        <v>22</v>
      </c>
      <c r="AW16" s="315">
        <f t="shared" si="0"/>
        <v>2303460.5</v>
      </c>
      <c r="AX16" s="314">
        <f t="shared" si="1"/>
        <v>0</v>
      </c>
      <c r="AY16" s="315">
        <f t="shared" si="1"/>
        <v>0</v>
      </c>
      <c r="AZ16" s="314">
        <f t="shared" si="2"/>
        <v>22</v>
      </c>
      <c r="BA16" s="315">
        <f t="shared" si="2"/>
        <v>2303460.5</v>
      </c>
    </row>
    <row r="17" spans="1:53" ht="87.75" hidden="1" customHeight="1" x14ac:dyDescent="0.2">
      <c r="A17" s="308">
        <v>10</v>
      </c>
      <c r="B17" s="308" t="s">
        <v>146</v>
      </c>
      <c r="C17" s="311" t="s">
        <v>147</v>
      </c>
      <c r="D17" s="321">
        <v>58</v>
      </c>
      <c r="E17" s="311" t="s">
        <v>148</v>
      </c>
      <c r="F17" s="312"/>
      <c r="G17" s="313"/>
      <c r="H17" s="312"/>
      <c r="I17" s="313"/>
      <c r="J17" s="312"/>
      <c r="K17" s="313"/>
      <c r="L17" s="312">
        <v>22</v>
      </c>
      <c r="M17" s="313">
        <v>3724546.7600000007</v>
      </c>
      <c r="N17" s="312">
        <v>6</v>
      </c>
      <c r="O17" s="313">
        <v>1015785.4799999999</v>
      </c>
      <c r="P17" s="312"/>
      <c r="Q17" s="313"/>
      <c r="R17" s="312"/>
      <c r="S17" s="313"/>
      <c r="T17" s="312"/>
      <c r="U17" s="313"/>
      <c r="V17" s="312"/>
      <c r="W17" s="313"/>
      <c r="X17" s="312"/>
      <c r="Y17" s="313"/>
      <c r="Z17" s="312"/>
      <c r="AA17" s="313"/>
      <c r="AB17" s="312"/>
      <c r="AC17" s="313"/>
      <c r="AD17" s="312"/>
      <c r="AE17" s="313"/>
      <c r="AF17" s="312"/>
      <c r="AG17" s="313"/>
      <c r="AH17" s="312"/>
      <c r="AI17" s="313"/>
      <c r="AJ17" s="312"/>
      <c r="AK17" s="313"/>
      <c r="AL17" s="312"/>
      <c r="AM17" s="313"/>
      <c r="AN17" s="312"/>
      <c r="AO17" s="313"/>
      <c r="AP17" s="312"/>
      <c r="AQ17" s="313"/>
      <c r="AR17" s="312"/>
      <c r="AS17" s="313"/>
      <c r="AT17" s="312"/>
      <c r="AU17" s="313"/>
      <c r="AV17" s="314">
        <f t="shared" si="0"/>
        <v>22</v>
      </c>
      <c r="AW17" s="315">
        <f t="shared" si="0"/>
        <v>3724546.7600000007</v>
      </c>
      <c r="AX17" s="314">
        <f t="shared" si="1"/>
        <v>6</v>
      </c>
      <c r="AY17" s="315">
        <f t="shared" si="1"/>
        <v>1015785.4799999999</v>
      </c>
      <c r="AZ17" s="314">
        <f t="shared" si="2"/>
        <v>28</v>
      </c>
      <c r="BA17" s="315">
        <f t="shared" si="2"/>
        <v>4740332.24</v>
      </c>
    </row>
    <row r="18" spans="1:53" ht="23.25" hidden="1" customHeight="1" x14ac:dyDescent="0.2">
      <c r="A18" s="308">
        <v>10</v>
      </c>
      <c r="B18" s="308" t="s">
        <v>146</v>
      </c>
      <c r="C18" s="311" t="s">
        <v>147</v>
      </c>
      <c r="D18" s="321">
        <v>59</v>
      </c>
      <c r="E18" s="311" t="s">
        <v>445</v>
      </c>
      <c r="F18" s="312"/>
      <c r="G18" s="313"/>
      <c r="H18" s="312"/>
      <c r="I18" s="313"/>
      <c r="J18" s="312"/>
      <c r="K18" s="313"/>
      <c r="L18" s="312">
        <v>1</v>
      </c>
      <c r="M18" s="313">
        <v>169297.58</v>
      </c>
      <c r="N18" s="312"/>
      <c r="O18" s="313"/>
      <c r="P18" s="312"/>
      <c r="Q18" s="313"/>
      <c r="R18" s="312"/>
      <c r="S18" s="313"/>
      <c r="T18" s="312"/>
      <c r="U18" s="313"/>
      <c r="V18" s="312"/>
      <c r="W18" s="313"/>
      <c r="X18" s="312"/>
      <c r="Y18" s="313"/>
      <c r="Z18" s="312"/>
      <c r="AA18" s="313"/>
      <c r="AB18" s="312"/>
      <c r="AC18" s="313"/>
      <c r="AD18" s="312"/>
      <c r="AE18" s="313"/>
      <c r="AF18" s="312"/>
      <c r="AG18" s="313"/>
      <c r="AH18" s="312"/>
      <c r="AI18" s="313"/>
      <c r="AJ18" s="312"/>
      <c r="AK18" s="313"/>
      <c r="AL18" s="312"/>
      <c r="AM18" s="313"/>
      <c r="AN18" s="312"/>
      <c r="AO18" s="313"/>
      <c r="AP18" s="312"/>
      <c r="AQ18" s="313"/>
      <c r="AR18" s="312"/>
      <c r="AS18" s="313"/>
      <c r="AT18" s="312"/>
      <c r="AU18" s="313"/>
      <c r="AV18" s="314">
        <f t="shared" si="0"/>
        <v>1</v>
      </c>
      <c r="AW18" s="315">
        <f t="shared" si="0"/>
        <v>169297.58</v>
      </c>
      <c r="AX18" s="314">
        <f t="shared" si="1"/>
        <v>0</v>
      </c>
      <c r="AY18" s="315">
        <f t="shared" si="1"/>
        <v>0</v>
      </c>
      <c r="AZ18" s="314">
        <f t="shared" si="2"/>
        <v>1</v>
      </c>
      <c r="BA18" s="315">
        <f t="shared" si="2"/>
        <v>169297.58</v>
      </c>
    </row>
    <row r="19" spans="1:53" ht="87.75" hidden="1" customHeight="1" x14ac:dyDescent="0.2">
      <c r="A19" s="308">
        <v>10</v>
      </c>
      <c r="B19" s="308" t="s">
        <v>146</v>
      </c>
      <c r="C19" s="311" t="s">
        <v>147</v>
      </c>
      <c r="D19" s="321">
        <v>67</v>
      </c>
      <c r="E19" s="311" t="s">
        <v>332</v>
      </c>
      <c r="F19" s="312"/>
      <c r="G19" s="313"/>
      <c r="H19" s="312"/>
      <c r="I19" s="313"/>
      <c r="J19" s="312"/>
      <c r="K19" s="313"/>
      <c r="L19" s="312">
        <v>3</v>
      </c>
      <c r="M19" s="313">
        <v>507892.74</v>
      </c>
      <c r="N19" s="312"/>
      <c r="O19" s="313"/>
      <c r="P19" s="312"/>
      <c r="Q19" s="313"/>
      <c r="R19" s="312"/>
      <c r="S19" s="313"/>
      <c r="T19" s="312"/>
      <c r="U19" s="313"/>
      <c r="V19" s="312"/>
      <c r="W19" s="313"/>
      <c r="X19" s="312"/>
      <c r="Y19" s="313"/>
      <c r="Z19" s="312"/>
      <c r="AA19" s="313"/>
      <c r="AB19" s="312"/>
      <c r="AC19" s="313"/>
      <c r="AD19" s="312"/>
      <c r="AE19" s="313"/>
      <c r="AF19" s="312"/>
      <c r="AG19" s="313"/>
      <c r="AH19" s="312"/>
      <c r="AI19" s="313"/>
      <c r="AJ19" s="312"/>
      <c r="AK19" s="313"/>
      <c r="AL19" s="312"/>
      <c r="AM19" s="313"/>
      <c r="AN19" s="312"/>
      <c r="AO19" s="313"/>
      <c r="AP19" s="312"/>
      <c r="AQ19" s="313"/>
      <c r="AR19" s="312"/>
      <c r="AS19" s="313"/>
      <c r="AT19" s="312"/>
      <c r="AU19" s="313"/>
      <c r="AV19" s="314">
        <f t="shared" si="0"/>
        <v>3</v>
      </c>
      <c r="AW19" s="315">
        <f t="shared" si="0"/>
        <v>507892.74</v>
      </c>
      <c r="AX19" s="314">
        <f t="shared" si="1"/>
        <v>0</v>
      </c>
      <c r="AY19" s="315">
        <f t="shared" si="1"/>
        <v>0</v>
      </c>
      <c r="AZ19" s="314">
        <f t="shared" si="2"/>
        <v>3</v>
      </c>
      <c r="BA19" s="315">
        <f t="shared" si="2"/>
        <v>507892.74</v>
      </c>
    </row>
    <row r="20" spans="1:53" ht="63.75" hidden="1" customHeight="1" x14ac:dyDescent="0.2">
      <c r="A20" s="308">
        <v>10</v>
      </c>
      <c r="B20" s="308" t="s">
        <v>149</v>
      </c>
      <c r="C20" s="311" t="s">
        <v>150</v>
      </c>
      <c r="D20" s="321">
        <v>71</v>
      </c>
      <c r="E20" s="311" t="s">
        <v>148</v>
      </c>
      <c r="F20" s="312"/>
      <c r="G20" s="313"/>
      <c r="H20" s="312"/>
      <c r="I20" s="313"/>
      <c r="J20" s="312"/>
      <c r="K20" s="313"/>
      <c r="L20" s="312">
        <v>11</v>
      </c>
      <c r="M20" s="313">
        <v>1862273.3800000001</v>
      </c>
      <c r="N20" s="312">
        <v>3</v>
      </c>
      <c r="O20" s="313">
        <v>507892.74</v>
      </c>
      <c r="P20" s="312"/>
      <c r="Q20" s="313"/>
      <c r="R20" s="312"/>
      <c r="S20" s="313"/>
      <c r="T20" s="312"/>
      <c r="U20" s="313"/>
      <c r="V20" s="312"/>
      <c r="W20" s="313"/>
      <c r="X20" s="312"/>
      <c r="Y20" s="313"/>
      <c r="Z20" s="312"/>
      <c r="AA20" s="313"/>
      <c r="AB20" s="312"/>
      <c r="AC20" s="313"/>
      <c r="AD20" s="312"/>
      <c r="AE20" s="313"/>
      <c r="AF20" s="312"/>
      <c r="AG20" s="313"/>
      <c r="AH20" s="312"/>
      <c r="AI20" s="313"/>
      <c r="AJ20" s="312"/>
      <c r="AK20" s="313"/>
      <c r="AL20" s="312"/>
      <c r="AM20" s="313"/>
      <c r="AN20" s="312"/>
      <c r="AO20" s="313"/>
      <c r="AP20" s="312"/>
      <c r="AQ20" s="313"/>
      <c r="AR20" s="312"/>
      <c r="AS20" s="313"/>
      <c r="AT20" s="312"/>
      <c r="AU20" s="313"/>
      <c r="AV20" s="314">
        <f t="shared" si="0"/>
        <v>11</v>
      </c>
      <c r="AW20" s="315">
        <f t="shared" si="0"/>
        <v>1862273.3800000001</v>
      </c>
      <c r="AX20" s="314">
        <f t="shared" si="1"/>
        <v>3</v>
      </c>
      <c r="AY20" s="315">
        <f t="shared" si="1"/>
        <v>507892.74</v>
      </c>
      <c r="AZ20" s="314">
        <f t="shared" si="2"/>
        <v>14</v>
      </c>
      <c r="BA20" s="315">
        <f t="shared" si="2"/>
        <v>2370166.12</v>
      </c>
    </row>
    <row r="21" spans="1:53" ht="63.75" hidden="1" customHeight="1" x14ac:dyDescent="0.2">
      <c r="A21" s="308">
        <v>10</v>
      </c>
      <c r="B21" s="308" t="s">
        <v>291</v>
      </c>
      <c r="C21" s="311" t="s">
        <v>292</v>
      </c>
      <c r="D21" s="321">
        <v>73</v>
      </c>
      <c r="E21" s="311" t="s">
        <v>148</v>
      </c>
      <c r="F21" s="312"/>
      <c r="G21" s="313"/>
      <c r="H21" s="312"/>
      <c r="I21" s="313"/>
      <c r="J21" s="312"/>
      <c r="K21" s="313"/>
      <c r="L21" s="312">
        <v>4</v>
      </c>
      <c r="M21" s="313">
        <v>677190.32</v>
      </c>
      <c r="N21" s="312">
        <v>1</v>
      </c>
      <c r="O21" s="313">
        <v>169297.58</v>
      </c>
      <c r="P21" s="312"/>
      <c r="Q21" s="313"/>
      <c r="R21" s="312"/>
      <c r="S21" s="313"/>
      <c r="T21" s="312"/>
      <c r="U21" s="313"/>
      <c r="V21" s="312"/>
      <c r="W21" s="313"/>
      <c r="X21" s="312"/>
      <c r="Y21" s="313"/>
      <c r="Z21" s="312"/>
      <c r="AA21" s="313"/>
      <c r="AB21" s="312"/>
      <c r="AC21" s="313"/>
      <c r="AD21" s="312"/>
      <c r="AE21" s="313"/>
      <c r="AF21" s="312"/>
      <c r="AG21" s="313"/>
      <c r="AH21" s="312"/>
      <c r="AI21" s="313"/>
      <c r="AJ21" s="312"/>
      <c r="AK21" s="313"/>
      <c r="AL21" s="312"/>
      <c r="AM21" s="313"/>
      <c r="AN21" s="312"/>
      <c r="AO21" s="313"/>
      <c r="AP21" s="312"/>
      <c r="AQ21" s="313"/>
      <c r="AR21" s="312"/>
      <c r="AS21" s="313"/>
      <c r="AT21" s="312"/>
      <c r="AU21" s="313"/>
      <c r="AV21" s="314">
        <f t="shared" si="0"/>
        <v>4</v>
      </c>
      <c r="AW21" s="315">
        <f t="shared" si="0"/>
        <v>677190.32</v>
      </c>
      <c r="AX21" s="314">
        <f t="shared" si="1"/>
        <v>1</v>
      </c>
      <c r="AY21" s="315">
        <f t="shared" si="1"/>
        <v>169297.58</v>
      </c>
      <c r="AZ21" s="314">
        <f t="shared" si="2"/>
        <v>5</v>
      </c>
      <c r="BA21" s="315">
        <f t="shared" si="2"/>
        <v>846487.89999999991</v>
      </c>
    </row>
    <row r="22" spans="1:53" ht="63.75" hidden="1" customHeight="1" x14ac:dyDescent="0.2">
      <c r="A22" s="308">
        <v>10</v>
      </c>
      <c r="B22" s="308" t="s">
        <v>291</v>
      </c>
      <c r="C22" s="311" t="s">
        <v>292</v>
      </c>
      <c r="D22" s="321">
        <v>74</v>
      </c>
      <c r="E22" s="311" t="s">
        <v>400</v>
      </c>
      <c r="F22" s="312"/>
      <c r="G22" s="313"/>
      <c r="H22" s="312"/>
      <c r="I22" s="313"/>
      <c r="J22" s="312"/>
      <c r="K22" s="313"/>
      <c r="L22" s="312">
        <v>1</v>
      </c>
      <c r="M22" s="313">
        <v>169297.58</v>
      </c>
      <c r="N22" s="312">
        <v>1</v>
      </c>
      <c r="O22" s="313">
        <v>169297.58</v>
      </c>
      <c r="P22" s="312"/>
      <c r="Q22" s="313"/>
      <c r="R22" s="312"/>
      <c r="S22" s="313"/>
      <c r="T22" s="312"/>
      <c r="U22" s="313"/>
      <c r="V22" s="312"/>
      <c r="W22" s="313"/>
      <c r="X22" s="312"/>
      <c r="Y22" s="313"/>
      <c r="Z22" s="312"/>
      <c r="AA22" s="313"/>
      <c r="AB22" s="312"/>
      <c r="AC22" s="313"/>
      <c r="AD22" s="312"/>
      <c r="AE22" s="313"/>
      <c r="AF22" s="312"/>
      <c r="AG22" s="313"/>
      <c r="AH22" s="312"/>
      <c r="AI22" s="313"/>
      <c r="AJ22" s="312"/>
      <c r="AK22" s="313"/>
      <c r="AL22" s="312"/>
      <c r="AM22" s="313"/>
      <c r="AN22" s="312"/>
      <c r="AO22" s="313"/>
      <c r="AP22" s="312"/>
      <c r="AQ22" s="313"/>
      <c r="AR22" s="312"/>
      <c r="AS22" s="313"/>
      <c r="AT22" s="312"/>
      <c r="AU22" s="313"/>
      <c r="AV22" s="314">
        <f t="shared" si="0"/>
        <v>1</v>
      </c>
      <c r="AW22" s="315">
        <f t="shared" si="0"/>
        <v>169297.58</v>
      </c>
      <c r="AX22" s="314">
        <f t="shared" si="1"/>
        <v>1</v>
      </c>
      <c r="AY22" s="315">
        <f t="shared" si="1"/>
        <v>169297.58</v>
      </c>
      <c r="AZ22" s="314">
        <f t="shared" si="2"/>
        <v>2</v>
      </c>
      <c r="BA22" s="315">
        <f t="shared" si="2"/>
        <v>338595.16</v>
      </c>
    </row>
    <row r="23" spans="1:53" ht="63.75" hidden="1" customHeight="1" x14ac:dyDescent="0.2">
      <c r="A23" s="308">
        <v>10</v>
      </c>
      <c r="B23" s="308" t="s">
        <v>291</v>
      </c>
      <c r="C23" s="311" t="s">
        <v>292</v>
      </c>
      <c r="D23" s="321">
        <v>75</v>
      </c>
      <c r="E23" s="311" t="s">
        <v>148</v>
      </c>
      <c r="F23" s="312"/>
      <c r="G23" s="313"/>
      <c r="H23" s="312"/>
      <c r="I23" s="313"/>
      <c r="J23" s="312"/>
      <c r="K23" s="313"/>
      <c r="L23" s="312">
        <v>1</v>
      </c>
      <c r="M23" s="313">
        <v>169297.58</v>
      </c>
      <c r="N23" s="312">
        <v>1</v>
      </c>
      <c r="O23" s="313">
        <v>169297.58</v>
      </c>
      <c r="P23" s="312"/>
      <c r="Q23" s="313"/>
      <c r="R23" s="312"/>
      <c r="S23" s="313"/>
      <c r="T23" s="312"/>
      <c r="U23" s="313"/>
      <c r="V23" s="312"/>
      <c r="W23" s="313"/>
      <c r="X23" s="312"/>
      <c r="Y23" s="313"/>
      <c r="Z23" s="312"/>
      <c r="AA23" s="313"/>
      <c r="AB23" s="312"/>
      <c r="AC23" s="313"/>
      <c r="AD23" s="312"/>
      <c r="AE23" s="313"/>
      <c r="AF23" s="312"/>
      <c r="AG23" s="313"/>
      <c r="AH23" s="312"/>
      <c r="AI23" s="313"/>
      <c r="AJ23" s="312"/>
      <c r="AK23" s="313"/>
      <c r="AL23" s="312"/>
      <c r="AM23" s="313"/>
      <c r="AN23" s="312"/>
      <c r="AO23" s="313"/>
      <c r="AP23" s="312"/>
      <c r="AQ23" s="313"/>
      <c r="AR23" s="312"/>
      <c r="AS23" s="313"/>
      <c r="AT23" s="312"/>
      <c r="AU23" s="313"/>
      <c r="AV23" s="314">
        <f t="shared" si="0"/>
        <v>1</v>
      </c>
      <c r="AW23" s="315">
        <f t="shared" si="0"/>
        <v>169297.58</v>
      </c>
      <c r="AX23" s="314">
        <f t="shared" si="1"/>
        <v>1</v>
      </c>
      <c r="AY23" s="315">
        <f t="shared" si="1"/>
        <v>169297.58</v>
      </c>
      <c r="AZ23" s="314">
        <f t="shared" si="2"/>
        <v>2</v>
      </c>
      <c r="BA23" s="315">
        <f t="shared" si="2"/>
        <v>338595.16</v>
      </c>
    </row>
    <row r="24" spans="1:53" ht="63.75" hidden="1" customHeight="1" x14ac:dyDescent="0.2">
      <c r="A24" s="308">
        <v>10</v>
      </c>
      <c r="B24" s="308" t="s">
        <v>291</v>
      </c>
      <c r="C24" s="311" t="s">
        <v>292</v>
      </c>
      <c r="D24" s="321">
        <v>76</v>
      </c>
      <c r="E24" s="311" t="s">
        <v>400</v>
      </c>
      <c r="F24" s="312"/>
      <c r="G24" s="313"/>
      <c r="H24" s="312"/>
      <c r="I24" s="313"/>
      <c r="J24" s="312"/>
      <c r="K24" s="313"/>
      <c r="L24" s="312">
        <v>4</v>
      </c>
      <c r="M24" s="313">
        <v>677190.32</v>
      </c>
      <c r="N24" s="312">
        <v>2</v>
      </c>
      <c r="O24" s="313">
        <v>338595.16</v>
      </c>
      <c r="P24" s="312"/>
      <c r="Q24" s="313"/>
      <c r="R24" s="312"/>
      <c r="S24" s="313"/>
      <c r="T24" s="312"/>
      <c r="U24" s="313"/>
      <c r="V24" s="312"/>
      <c r="W24" s="313"/>
      <c r="X24" s="312"/>
      <c r="Y24" s="313"/>
      <c r="Z24" s="312"/>
      <c r="AA24" s="313"/>
      <c r="AB24" s="312"/>
      <c r="AC24" s="313"/>
      <c r="AD24" s="312"/>
      <c r="AE24" s="313"/>
      <c r="AF24" s="312"/>
      <c r="AG24" s="313"/>
      <c r="AH24" s="312"/>
      <c r="AI24" s="313"/>
      <c r="AJ24" s="312"/>
      <c r="AK24" s="313"/>
      <c r="AL24" s="312"/>
      <c r="AM24" s="313"/>
      <c r="AN24" s="312"/>
      <c r="AO24" s="313"/>
      <c r="AP24" s="312"/>
      <c r="AQ24" s="313"/>
      <c r="AR24" s="312"/>
      <c r="AS24" s="313"/>
      <c r="AT24" s="312"/>
      <c r="AU24" s="313"/>
      <c r="AV24" s="314">
        <f t="shared" si="0"/>
        <v>4</v>
      </c>
      <c r="AW24" s="315">
        <f t="shared" si="0"/>
        <v>677190.32</v>
      </c>
      <c r="AX24" s="314">
        <f t="shared" si="1"/>
        <v>2</v>
      </c>
      <c r="AY24" s="315">
        <f t="shared" si="1"/>
        <v>338595.16</v>
      </c>
      <c r="AZ24" s="314">
        <f t="shared" si="2"/>
        <v>6</v>
      </c>
      <c r="BA24" s="315">
        <f t="shared" si="2"/>
        <v>1015785.48</v>
      </c>
    </row>
    <row r="25" spans="1:53" ht="63.75" hidden="1" customHeight="1" x14ac:dyDescent="0.2">
      <c r="A25" s="308">
        <v>10</v>
      </c>
      <c r="B25" s="308" t="s">
        <v>401</v>
      </c>
      <c r="C25" s="311" t="s">
        <v>402</v>
      </c>
      <c r="D25" s="321">
        <v>83</v>
      </c>
      <c r="E25" s="311" t="s">
        <v>403</v>
      </c>
      <c r="F25" s="312"/>
      <c r="G25" s="313"/>
      <c r="H25" s="312"/>
      <c r="I25" s="313"/>
      <c r="J25" s="312"/>
      <c r="K25" s="313"/>
      <c r="L25" s="312">
        <v>2</v>
      </c>
      <c r="M25" s="313">
        <v>338595.16</v>
      </c>
      <c r="N25" s="312"/>
      <c r="O25" s="313"/>
      <c r="P25" s="312"/>
      <c r="Q25" s="313"/>
      <c r="R25" s="312"/>
      <c r="S25" s="313"/>
      <c r="T25" s="312"/>
      <c r="U25" s="313"/>
      <c r="V25" s="312"/>
      <c r="W25" s="313"/>
      <c r="X25" s="312"/>
      <c r="Y25" s="313"/>
      <c r="Z25" s="312"/>
      <c r="AA25" s="313"/>
      <c r="AB25" s="312"/>
      <c r="AC25" s="313"/>
      <c r="AD25" s="312"/>
      <c r="AE25" s="313"/>
      <c r="AF25" s="312"/>
      <c r="AG25" s="313"/>
      <c r="AH25" s="312"/>
      <c r="AI25" s="313"/>
      <c r="AJ25" s="312"/>
      <c r="AK25" s="313"/>
      <c r="AL25" s="312"/>
      <c r="AM25" s="313"/>
      <c r="AN25" s="312"/>
      <c r="AO25" s="313"/>
      <c r="AP25" s="312"/>
      <c r="AQ25" s="313"/>
      <c r="AR25" s="312"/>
      <c r="AS25" s="313"/>
      <c r="AT25" s="312"/>
      <c r="AU25" s="313"/>
      <c r="AV25" s="314">
        <f t="shared" si="0"/>
        <v>2</v>
      </c>
      <c r="AW25" s="315">
        <f t="shared" si="0"/>
        <v>338595.16</v>
      </c>
      <c r="AX25" s="314">
        <f t="shared" si="1"/>
        <v>0</v>
      </c>
      <c r="AY25" s="315">
        <f t="shared" si="1"/>
        <v>0</v>
      </c>
      <c r="AZ25" s="314">
        <f t="shared" si="2"/>
        <v>2</v>
      </c>
      <c r="BA25" s="315">
        <f t="shared" si="2"/>
        <v>338595.16</v>
      </c>
    </row>
    <row r="26" spans="1:53" ht="41.25" hidden="1" customHeight="1" x14ac:dyDescent="0.2">
      <c r="A26" s="308">
        <v>10</v>
      </c>
      <c r="B26" s="308" t="s">
        <v>151</v>
      </c>
      <c r="C26" s="311" t="s">
        <v>152</v>
      </c>
      <c r="D26" s="321">
        <v>85</v>
      </c>
      <c r="E26" s="311" t="s">
        <v>153</v>
      </c>
      <c r="F26" s="312"/>
      <c r="G26" s="313"/>
      <c r="H26" s="312"/>
      <c r="I26" s="313"/>
      <c r="J26" s="312"/>
      <c r="K26" s="313"/>
      <c r="L26" s="312">
        <v>13</v>
      </c>
      <c r="M26" s="313">
        <v>2200868.54</v>
      </c>
      <c r="N26" s="312">
        <v>1</v>
      </c>
      <c r="O26" s="313">
        <v>169297.58</v>
      </c>
      <c r="P26" s="312"/>
      <c r="Q26" s="313"/>
      <c r="R26" s="312"/>
      <c r="S26" s="313"/>
      <c r="T26" s="312"/>
      <c r="U26" s="313"/>
      <c r="V26" s="312"/>
      <c r="W26" s="313"/>
      <c r="X26" s="312"/>
      <c r="Y26" s="313"/>
      <c r="Z26" s="312"/>
      <c r="AA26" s="313"/>
      <c r="AB26" s="312"/>
      <c r="AC26" s="313"/>
      <c r="AD26" s="312"/>
      <c r="AE26" s="313"/>
      <c r="AF26" s="312"/>
      <c r="AG26" s="313"/>
      <c r="AH26" s="312"/>
      <c r="AI26" s="313"/>
      <c r="AJ26" s="312"/>
      <c r="AK26" s="313"/>
      <c r="AL26" s="312"/>
      <c r="AM26" s="313"/>
      <c r="AN26" s="312"/>
      <c r="AO26" s="313"/>
      <c r="AP26" s="312"/>
      <c r="AQ26" s="313"/>
      <c r="AR26" s="312"/>
      <c r="AS26" s="313"/>
      <c r="AT26" s="312"/>
      <c r="AU26" s="313"/>
      <c r="AV26" s="314">
        <f t="shared" si="0"/>
        <v>13</v>
      </c>
      <c r="AW26" s="315">
        <f t="shared" si="0"/>
        <v>2200868.54</v>
      </c>
      <c r="AX26" s="314">
        <f t="shared" si="1"/>
        <v>1</v>
      </c>
      <c r="AY26" s="315">
        <f t="shared" si="1"/>
        <v>169297.58</v>
      </c>
      <c r="AZ26" s="314">
        <f t="shared" si="2"/>
        <v>14</v>
      </c>
      <c r="BA26" s="315">
        <f t="shared" si="2"/>
        <v>2370166.12</v>
      </c>
    </row>
    <row r="27" spans="1:53" ht="41.25" hidden="1" customHeight="1" x14ac:dyDescent="0.2">
      <c r="A27" s="308">
        <v>10</v>
      </c>
      <c r="B27" s="308" t="s">
        <v>154</v>
      </c>
      <c r="C27" s="311" t="s">
        <v>155</v>
      </c>
      <c r="D27" s="321">
        <v>88</v>
      </c>
      <c r="E27" s="311" t="s">
        <v>156</v>
      </c>
      <c r="F27" s="312"/>
      <c r="G27" s="313"/>
      <c r="H27" s="312"/>
      <c r="I27" s="313"/>
      <c r="J27" s="312"/>
      <c r="K27" s="313"/>
      <c r="L27" s="312">
        <v>11</v>
      </c>
      <c r="M27" s="313">
        <v>1862273.38</v>
      </c>
      <c r="N27" s="312"/>
      <c r="O27" s="313"/>
      <c r="P27" s="312"/>
      <c r="Q27" s="313"/>
      <c r="R27" s="312"/>
      <c r="S27" s="313"/>
      <c r="T27" s="312"/>
      <c r="U27" s="313"/>
      <c r="V27" s="312"/>
      <c r="W27" s="313"/>
      <c r="X27" s="312"/>
      <c r="Y27" s="313"/>
      <c r="Z27" s="312"/>
      <c r="AA27" s="313"/>
      <c r="AB27" s="312"/>
      <c r="AC27" s="313"/>
      <c r="AD27" s="312"/>
      <c r="AE27" s="313"/>
      <c r="AF27" s="312"/>
      <c r="AG27" s="313"/>
      <c r="AH27" s="312"/>
      <c r="AI27" s="313"/>
      <c r="AJ27" s="312"/>
      <c r="AK27" s="313"/>
      <c r="AL27" s="312"/>
      <c r="AM27" s="313"/>
      <c r="AN27" s="312"/>
      <c r="AO27" s="313"/>
      <c r="AP27" s="312"/>
      <c r="AQ27" s="313"/>
      <c r="AR27" s="312"/>
      <c r="AS27" s="313"/>
      <c r="AT27" s="312"/>
      <c r="AU27" s="313"/>
      <c r="AV27" s="314">
        <f t="shared" si="0"/>
        <v>11</v>
      </c>
      <c r="AW27" s="315">
        <f t="shared" si="0"/>
        <v>1862273.38</v>
      </c>
      <c r="AX27" s="314">
        <f t="shared" si="1"/>
        <v>0</v>
      </c>
      <c r="AY27" s="315">
        <f t="shared" si="1"/>
        <v>0</v>
      </c>
      <c r="AZ27" s="314">
        <f t="shared" si="2"/>
        <v>11</v>
      </c>
      <c r="BA27" s="315">
        <f t="shared" si="2"/>
        <v>1862273.38</v>
      </c>
    </row>
    <row r="28" spans="1:53" ht="66" hidden="1" customHeight="1" x14ac:dyDescent="0.2">
      <c r="A28" s="308">
        <v>10</v>
      </c>
      <c r="B28" s="308" t="s">
        <v>157</v>
      </c>
      <c r="C28" s="311" t="s">
        <v>158</v>
      </c>
      <c r="D28" s="321">
        <v>89</v>
      </c>
      <c r="E28" s="311" t="s">
        <v>159</v>
      </c>
      <c r="F28" s="312"/>
      <c r="G28" s="313"/>
      <c r="H28" s="312"/>
      <c r="I28" s="313"/>
      <c r="J28" s="312"/>
      <c r="K28" s="313"/>
      <c r="L28" s="312">
        <v>29</v>
      </c>
      <c r="M28" s="313">
        <v>4909629.82</v>
      </c>
      <c r="N28" s="312">
        <v>2</v>
      </c>
      <c r="O28" s="313">
        <v>338595.16</v>
      </c>
      <c r="P28" s="312"/>
      <c r="Q28" s="313"/>
      <c r="R28" s="312"/>
      <c r="S28" s="313"/>
      <c r="T28" s="312"/>
      <c r="U28" s="313"/>
      <c r="V28" s="312"/>
      <c r="W28" s="313"/>
      <c r="X28" s="312"/>
      <c r="Y28" s="313"/>
      <c r="Z28" s="312"/>
      <c r="AA28" s="313"/>
      <c r="AB28" s="312"/>
      <c r="AC28" s="313"/>
      <c r="AD28" s="312"/>
      <c r="AE28" s="313"/>
      <c r="AF28" s="312"/>
      <c r="AG28" s="313"/>
      <c r="AH28" s="312"/>
      <c r="AI28" s="313"/>
      <c r="AJ28" s="312"/>
      <c r="AK28" s="313"/>
      <c r="AL28" s="312"/>
      <c r="AM28" s="313"/>
      <c r="AN28" s="312"/>
      <c r="AO28" s="313"/>
      <c r="AP28" s="312"/>
      <c r="AQ28" s="313"/>
      <c r="AR28" s="312"/>
      <c r="AS28" s="313"/>
      <c r="AT28" s="312"/>
      <c r="AU28" s="313"/>
      <c r="AV28" s="314">
        <f t="shared" si="0"/>
        <v>29</v>
      </c>
      <c r="AW28" s="315">
        <f t="shared" si="0"/>
        <v>4909629.82</v>
      </c>
      <c r="AX28" s="314">
        <f t="shared" si="1"/>
        <v>2</v>
      </c>
      <c r="AY28" s="315">
        <f t="shared" si="1"/>
        <v>338595.16</v>
      </c>
      <c r="AZ28" s="314">
        <f t="shared" si="2"/>
        <v>31</v>
      </c>
      <c r="BA28" s="315">
        <f t="shared" si="2"/>
        <v>5248224.9800000004</v>
      </c>
    </row>
    <row r="29" spans="1:53" ht="125.25" hidden="1" customHeight="1" x14ac:dyDescent="0.2">
      <c r="A29" s="308">
        <v>14</v>
      </c>
      <c r="B29" s="308" t="s">
        <v>160</v>
      </c>
      <c r="C29" s="311" t="s">
        <v>161</v>
      </c>
      <c r="D29" s="321">
        <v>91</v>
      </c>
      <c r="E29" s="311" t="s">
        <v>162</v>
      </c>
      <c r="F29" s="312"/>
      <c r="G29" s="313"/>
      <c r="H29" s="312"/>
      <c r="I29" s="313"/>
      <c r="J29" s="312">
        <v>41</v>
      </c>
      <c r="K29" s="313">
        <v>9913851.6599999983</v>
      </c>
      <c r="L29" s="312"/>
      <c r="M29" s="313"/>
      <c r="N29" s="312"/>
      <c r="O29" s="313"/>
      <c r="P29" s="312"/>
      <c r="Q29" s="313"/>
      <c r="R29" s="312"/>
      <c r="S29" s="313"/>
      <c r="T29" s="312"/>
      <c r="U29" s="313"/>
      <c r="V29" s="312"/>
      <c r="W29" s="313"/>
      <c r="X29" s="312"/>
      <c r="Y29" s="313"/>
      <c r="Z29" s="312"/>
      <c r="AA29" s="313"/>
      <c r="AB29" s="312"/>
      <c r="AC29" s="313"/>
      <c r="AD29" s="312"/>
      <c r="AE29" s="313"/>
      <c r="AF29" s="312"/>
      <c r="AG29" s="313"/>
      <c r="AH29" s="312"/>
      <c r="AI29" s="313"/>
      <c r="AJ29" s="312"/>
      <c r="AK29" s="313"/>
      <c r="AL29" s="312"/>
      <c r="AM29" s="313"/>
      <c r="AN29" s="312"/>
      <c r="AO29" s="313"/>
      <c r="AP29" s="312"/>
      <c r="AQ29" s="313"/>
      <c r="AR29" s="312"/>
      <c r="AS29" s="313"/>
      <c r="AT29" s="312"/>
      <c r="AU29" s="313"/>
      <c r="AV29" s="314">
        <f t="shared" si="0"/>
        <v>41</v>
      </c>
      <c r="AW29" s="315">
        <f t="shared" si="0"/>
        <v>9913851.6599999983</v>
      </c>
      <c r="AX29" s="314">
        <f t="shared" si="1"/>
        <v>0</v>
      </c>
      <c r="AY29" s="315">
        <f t="shared" si="1"/>
        <v>0</v>
      </c>
      <c r="AZ29" s="314">
        <f t="shared" si="2"/>
        <v>41</v>
      </c>
      <c r="BA29" s="315">
        <f t="shared" si="2"/>
        <v>9913851.6599999983</v>
      </c>
    </row>
    <row r="30" spans="1:53" ht="29.25" hidden="1" customHeight="1" x14ac:dyDescent="0.2">
      <c r="A30" s="308">
        <v>16</v>
      </c>
      <c r="B30" s="308" t="s">
        <v>163</v>
      </c>
      <c r="C30" s="311" t="s">
        <v>164</v>
      </c>
      <c r="D30" s="321">
        <v>108</v>
      </c>
      <c r="E30" s="311" t="s">
        <v>446</v>
      </c>
      <c r="F30" s="312"/>
      <c r="G30" s="313"/>
      <c r="H30" s="312"/>
      <c r="I30" s="313"/>
      <c r="J30" s="312"/>
      <c r="K30" s="313"/>
      <c r="L30" s="312"/>
      <c r="M30" s="313"/>
      <c r="N30" s="312"/>
      <c r="O30" s="313"/>
      <c r="P30" s="312"/>
      <c r="Q30" s="313"/>
      <c r="R30" s="312"/>
      <c r="S30" s="313"/>
      <c r="T30" s="312">
        <v>1</v>
      </c>
      <c r="U30" s="313">
        <v>132430.14000000001</v>
      </c>
      <c r="V30" s="312"/>
      <c r="W30" s="313"/>
      <c r="X30" s="312"/>
      <c r="Y30" s="313"/>
      <c r="Z30" s="312"/>
      <c r="AA30" s="313"/>
      <c r="AB30" s="312"/>
      <c r="AC30" s="313"/>
      <c r="AD30" s="312"/>
      <c r="AE30" s="313"/>
      <c r="AF30" s="312"/>
      <c r="AG30" s="313"/>
      <c r="AH30" s="312"/>
      <c r="AI30" s="313"/>
      <c r="AJ30" s="312"/>
      <c r="AK30" s="313"/>
      <c r="AL30" s="312"/>
      <c r="AM30" s="313"/>
      <c r="AN30" s="312"/>
      <c r="AO30" s="313"/>
      <c r="AP30" s="312"/>
      <c r="AQ30" s="313"/>
      <c r="AR30" s="312"/>
      <c r="AS30" s="313"/>
      <c r="AT30" s="312"/>
      <c r="AU30" s="313"/>
      <c r="AV30" s="314">
        <f t="shared" si="0"/>
        <v>1</v>
      </c>
      <c r="AW30" s="315">
        <f t="shared" si="0"/>
        <v>132430.14000000001</v>
      </c>
      <c r="AX30" s="314">
        <f t="shared" si="1"/>
        <v>0</v>
      </c>
      <c r="AY30" s="315">
        <f t="shared" si="1"/>
        <v>0</v>
      </c>
      <c r="AZ30" s="314">
        <f t="shared" si="2"/>
        <v>1</v>
      </c>
      <c r="BA30" s="315">
        <f t="shared" si="2"/>
        <v>132430.14000000001</v>
      </c>
    </row>
    <row r="31" spans="1:53" ht="125.25" hidden="1" customHeight="1" x14ac:dyDescent="0.2">
      <c r="A31" s="308">
        <v>16</v>
      </c>
      <c r="B31" s="308" t="s">
        <v>163</v>
      </c>
      <c r="C31" s="311" t="s">
        <v>164</v>
      </c>
      <c r="D31" s="321">
        <v>115</v>
      </c>
      <c r="E31" s="311" t="s">
        <v>326</v>
      </c>
      <c r="F31" s="312"/>
      <c r="G31" s="313"/>
      <c r="H31" s="312"/>
      <c r="I31" s="313"/>
      <c r="J31" s="312"/>
      <c r="K31" s="313"/>
      <c r="L31" s="312"/>
      <c r="M31" s="313"/>
      <c r="N31" s="312"/>
      <c r="O31" s="313"/>
      <c r="P31" s="312"/>
      <c r="Q31" s="313"/>
      <c r="R31" s="312"/>
      <c r="S31" s="313"/>
      <c r="T31" s="312"/>
      <c r="U31" s="313"/>
      <c r="V31" s="312"/>
      <c r="W31" s="313"/>
      <c r="X31" s="312"/>
      <c r="Y31" s="313"/>
      <c r="Z31" s="312"/>
      <c r="AA31" s="313"/>
      <c r="AB31" s="312">
        <v>1</v>
      </c>
      <c r="AC31" s="313">
        <v>132430.14000000001</v>
      </c>
      <c r="AD31" s="312"/>
      <c r="AE31" s="313"/>
      <c r="AF31" s="312"/>
      <c r="AG31" s="313"/>
      <c r="AH31" s="312"/>
      <c r="AI31" s="313"/>
      <c r="AJ31" s="312"/>
      <c r="AK31" s="313"/>
      <c r="AL31" s="312"/>
      <c r="AM31" s="313"/>
      <c r="AN31" s="312"/>
      <c r="AO31" s="313"/>
      <c r="AP31" s="312"/>
      <c r="AQ31" s="313"/>
      <c r="AR31" s="312"/>
      <c r="AS31" s="313"/>
      <c r="AT31" s="312"/>
      <c r="AU31" s="313"/>
      <c r="AV31" s="314">
        <f t="shared" si="0"/>
        <v>1</v>
      </c>
      <c r="AW31" s="315">
        <f t="shared" si="0"/>
        <v>132430.14000000001</v>
      </c>
      <c r="AX31" s="314">
        <f t="shared" si="1"/>
        <v>0</v>
      </c>
      <c r="AY31" s="315">
        <f t="shared" si="1"/>
        <v>0</v>
      </c>
      <c r="AZ31" s="314">
        <f t="shared" si="2"/>
        <v>1</v>
      </c>
      <c r="BA31" s="315">
        <f t="shared" si="2"/>
        <v>132430.14000000001</v>
      </c>
    </row>
    <row r="32" spans="1:53" ht="46.5" hidden="1" customHeight="1" x14ac:dyDescent="0.2">
      <c r="A32" s="308">
        <v>16</v>
      </c>
      <c r="B32" s="308" t="s">
        <v>163</v>
      </c>
      <c r="C32" s="311" t="s">
        <v>164</v>
      </c>
      <c r="D32" s="321">
        <v>133</v>
      </c>
      <c r="E32" s="311" t="s">
        <v>420</v>
      </c>
      <c r="F32" s="312"/>
      <c r="G32" s="313"/>
      <c r="H32" s="312"/>
      <c r="I32" s="313"/>
      <c r="J32" s="312"/>
      <c r="K32" s="313"/>
      <c r="L32" s="312"/>
      <c r="M32" s="313"/>
      <c r="N32" s="312"/>
      <c r="O32" s="313"/>
      <c r="P32" s="312"/>
      <c r="Q32" s="313"/>
      <c r="R32" s="312"/>
      <c r="S32" s="313"/>
      <c r="T32" s="312"/>
      <c r="U32" s="313"/>
      <c r="V32" s="312"/>
      <c r="W32" s="313"/>
      <c r="X32" s="312"/>
      <c r="Y32" s="313"/>
      <c r="Z32" s="312"/>
      <c r="AA32" s="313"/>
      <c r="AB32" s="312"/>
      <c r="AC32" s="313"/>
      <c r="AD32" s="312"/>
      <c r="AE32" s="313"/>
      <c r="AF32" s="312"/>
      <c r="AG32" s="313"/>
      <c r="AH32" s="312"/>
      <c r="AI32" s="313"/>
      <c r="AJ32" s="312"/>
      <c r="AK32" s="313"/>
      <c r="AL32" s="312"/>
      <c r="AM32" s="313"/>
      <c r="AN32" s="312"/>
      <c r="AO32" s="313"/>
      <c r="AP32" s="312">
        <v>1</v>
      </c>
      <c r="AQ32" s="313">
        <v>132430.14000000001</v>
      </c>
      <c r="AR32" s="312"/>
      <c r="AS32" s="313"/>
      <c r="AT32" s="312"/>
      <c r="AU32" s="313"/>
      <c r="AV32" s="314">
        <f t="shared" si="0"/>
        <v>1</v>
      </c>
      <c r="AW32" s="315">
        <f t="shared" si="0"/>
        <v>132430.14000000001</v>
      </c>
      <c r="AX32" s="314">
        <f t="shared" si="1"/>
        <v>0</v>
      </c>
      <c r="AY32" s="315">
        <f t="shared" si="1"/>
        <v>0</v>
      </c>
      <c r="AZ32" s="314">
        <f t="shared" si="2"/>
        <v>1</v>
      </c>
      <c r="BA32" s="315">
        <f t="shared" si="2"/>
        <v>132430.14000000001</v>
      </c>
    </row>
    <row r="33" spans="1:53" ht="94.5" hidden="1" customHeight="1" x14ac:dyDescent="0.2">
      <c r="A33" s="308">
        <v>16</v>
      </c>
      <c r="B33" s="308" t="s">
        <v>163</v>
      </c>
      <c r="C33" s="311" t="s">
        <v>164</v>
      </c>
      <c r="D33" s="321">
        <v>135</v>
      </c>
      <c r="E33" s="311" t="s">
        <v>165</v>
      </c>
      <c r="F33" s="312"/>
      <c r="G33" s="313"/>
      <c r="H33" s="312"/>
      <c r="I33" s="313"/>
      <c r="J33" s="312"/>
      <c r="K33" s="313"/>
      <c r="L33" s="312"/>
      <c r="M33" s="313"/>
      <c r="N33" s="312"/>
      <c r="O33" s="313"/>
      <c r="P33" s="312"/>
      <c r="Q33" s="313"/>
      <c r="R33" s="312"/>
      <c r="S33" s="313"/>
      <c r="T33" s="312">
        <v>18</v>
      </c>
      <c r="U33" s="313">
        <v>2383742.5200000014</v>
      </c>
      <c r="V33" s="312"/>
      <c r="W33" s="313"/>
      <c r="X33" s="312"/>
      <c r="Y33" s="313"/>
      <c r="Z33" s="312"/>
      <c r="AA33" s="313"/>
      <c r="AB33" s="312"/>
      <c r="AC33" s="313"/>
      <c r="AD33" s="312"/>
      <c r="AE33" s="313"/>
      <c r="AF33" s="312"/>
      <c r="AG33" s="313"/>
      <c r="AH33" s="312"/>
      <c r="AI33" s="313"/>
      <c r="AJ33" s="312"/>
      <c r="AK33" s="313"/>
      <c r="AL33" s="312"/>
      <c r="AM33" s="313"/>
      <c r="AN33" s="312"/>
      <c r="AO33" s="313"/>
      <c r="AP33" s="312"/>
      <c r="AQ33" s="313"/>
      <c r="AR33" s="312"/>
      <c r="AS33" s="313"/>
      <c r="AT33" s="312"/>
      <c r="AU33" s="313"/>
      <c r="AV33" s="314">
        <f t="shared" si="0"/>
        <v>18</v>
      </c>
      <c r="AW33" s="315">
        <f t="shared" si="0"/>
        <v>2383742.5200000014</v>
      </c>
      <c r="AX33" s="314">
        <f t="shared" si="1"/>
        <v>0</v>
      </c>
      <c r="AY33" s="315">
        <f t="shared" si="1"/>
        <v>0</v>
      </c>
      <c r="AZ33" s="314">
        <f t="shared" si="2"/>
        <v>18</v>
      </c>
      <c r="BA33" s="315">
        <f t="shared" si="2"/>
        <v>2383742.5200000014</v>
      </c>
    </row>
    <row r="34" spans="1:53" ht="94.5" hidden="1" customHeight="1" x14ac:dyDescent="0.2">
      <c r="A34" s="308">
        <v>16</v>
      </c>
      <c r="B34" s="308" t="s">
        <v>163</v>
      </c>
      <c r="C34" s="311" t="s">
        <v>164</v>
      </c>
      <c r="D34" s="321">
        <v>139</v>
      </c>
      <c r="E34" s="311" t="s">
        <v>404</v>
      </c>
      <c r="F34" s="312"/>
      <c r="G34" s="313"/>
      <c r="H34" s="312"/>
      <c r="I34" s="313"/>
      <c r="J34" s="312"/>
      <c r="K34" s="313"/>
      <c r="L34" s="312"/>
      <c r="M34" s="313"/>
      <c r="N34" s="312"/>
      <c r="O34" s="313"/>
      <c r="P34" s="312"/>
      <c r="Q34" s="313"/>
      <c r="R34" s="312"/>
      <c r="S34" s="313"/>
      <c r="T34" s="312">
        <v>5</v>
      </c>
      <c r="U34" s="313">
        <v>662150.70000000007</v>
      </c>
      <c r="V34" s="312"/>
      <c r="W34" s="313"/>
      <c r="X34" s="312"/>
      <c r="Y34" s="313"/>
      <c r="Z34" s="312"/>
      <c r="AA34" s="313"/>
      <c r="AB34" s="312"/>
      <c r="AC34" s="313"/>
      <c r="AD34" s="312"/>
      <c r="AE34" s="313"/>
      <c r="AF34" s="312"/>
      <c r="AG34" s="313"/>
      <c r="AH34" s="312"/>
      <c r="AI34" s="313"/>
      <c r="AJ34" s="312"/>
      <c r="AK34" s="313"/>
      <c r="AL34" s="312"/>
      <c r="AM34" s="313"/>
      <c r="AN34" s="312"/>
      <c r="AO34" s="313"/>
      <c r="AP34" s="312"/>
      <c r="AQ34" s="313"/>
      <c r="AR34" s="312"/>
      <c r="AS34" s="313"/>
      <c r="AT34" s="312"/>
      <c r="AU34" s="313"/>
      <c r="AV34" s="314">
        <f t="shared" si="0"/>
        <v>5</v>
      </c>
      <c r="AW34" s="315">
        <f t="shared" si="0"/>
        <v>662150.70000000007</v>
      </c>
      <c r="AX34" s="314">
        <f t="shared" si="1"/>
        <v>0</v>
      </c>
      <c r="AY34" s="315">
        <f t="shared" si="1"/>
        <v>0</v>
      </c>
      <c r="AZ34" s="314">
        <f t="shared" si="2"/>
        <v>5</v>
      </c>
      <c r="BA34" s="315">
        <f t="shared" si="2"/>
        <v>662150.70000000007</v>
      </c>
    </row>
    <row r="35" spans="1:53" ht="94.5" hidden="1" customHeight="1" x14ac:dyDescent="0.2">
      <c r="A35" s="308">
        <v>16</v>
      </c>
      <c r="B35" s="308" t="s">
        <v>163</v>
      </c>
      <c r="C35" s="311" t="s">
        <v>164</v>
      </c>
      <c r="D35" s="321">
        <v>190</v>
      </c>
      <c r="E35" s="311" t="s">
        <v>354</v>
      </c>
      <c r="F35" s="312"/>
      <c r="G35" s="313"/>
      <c r="H35" s="312"/>
      <c r="I35" s="313"/>
      <c r="J35" s="312"/>
      <c r="K35" s="313"/>
      <c r="L35" s="312"/>
      <c r="M35" s="313"/>
      <c r="N35" s="312"/>
      <c r="O35" s="313"/>
      <c r="P35" s="312"/>
      <c r="Q35" s="313"/>
      <c r="R35" s="312"/>
      <c r="S35" s="313"/>
      <c r="T35" s="312">
        <v>1</v>
      </c>
      <c r="U35" s="313">
        <v>132430.14000000001</v>
      </c>
      <c r="V35" s="312"/>
      <c r="W35" s="313"/>
      <c r="X35" s="312"/>
      <c r="Y35" s="313"/>
      <c r="Z35" s="312"/>
      <c r="AA35" s="313"/>
      <c r="AB35" s="312"/>
      <c r="AC35" s="313"/>
      <c r="AD35" s="312"/>
      <c r="AE35" s="313"/>
      <c r="AF35" s="312"/>
      <c r="AG35" s="313"/>
      <c r="AH35" s="312"/>
      <c r="AI35" s="313"/>
      <c r="AJ35" s="312"/>
      <c r="AK35" s="313"/>
      <c r="AL35" s="312"/>
      <c r="AM35" s="313"/>
      <c r="AN35" s="312"/>
      <c r="AO35" s="313"/>
      <c r="AP35" s="312"/>
      <c r="AQ35" s="313"/>
      <c r="AR35" s="312"/>
      <c r="AS35" s="313"/>
      <c r="AT35" s="312"/>
      <c r="AU35" s="313"/>
      <c r="AV35" s="314">
        <f t="shared" si="0"/>
        <v>1</v>
      </c>
      <c r="AW35" s="315">
        <f t="shared" si="0"/>
        <v>132430.14000000001</v>
      </c>
      <c r="AX35" s="314">
        <f t="shared" si="1"/>
        <v>0</v>
      </c>
      <c r="AY35" s="315">
        <f t="shared" si="1"/>
        <v>0</v>
      </c>
      <c r="AZ35" s="314">
        <f t="shared" si="2"/>
        <v>1</v>
      </c>
      <c r="BA35" s="315">
        <f t="shared" si="2"/>
        <v>132430.14000000001</v>
      </c>
    </row>
    <row r="36" spans="1:53" ht="92.25" hidden="1" customHeight="1" x14ac:dyDescent="0.2">
      <c r="A36" s="308">
        <v>16</v>
      </c>
      <c r="B36" s="308" t="s">
        <v>163</v>
      </c>
      <c r="C36" s="311" t="s">
        <v>164</v>
      </c>
      <c r="D36" s="321">
        <v>209</v>
      </c>
      <c r="E36" s="311" t="s">
        <v>166</v>
      </c>
      <c r="F36" s="312"/>
      <c r="G36" s="313"/>
      <c r="H36" s="312"/>
      <c r="I36" s="313"/>
      <c r="J36" s="312"/>
      <c r="K36" s="313"/>
      <c r="L36" s="312"/>
      <c r="M36" s="313"/>
      <c r="N36" s="312"/>
      <c r="O36" s="313"/>
      <c r="P36" s="312"/>
      <c r="Q36" s="313"/>
      <c r="R36" s="312"/>
      <c r="S36" s="313"/>
      <c r="T36" s="312">
        <v>2</v>
      </c>
      <c r="U36" s="313">
        <v>264860.28000000003</v>
      </c>
      <c r="V36" s="312"/>
      <c r="W36" s="313"/>
      <c r="X36" s="312"/>
      <c r="Y36" s="313"/>
      <c r="Z36" s="312"/>
      <c r="AA36" s="313"/>
      <c r="AB36" s="312"/>
      <c r="AC36" s="313"/>
      <c r="AD36" s="312"/>
      <c r="AE36" s="313"/>
      <c r="AF36" s="312"/>
      <c r="AG36" s="313"/>
      <c r="AH36" s="312"/>
      <c r="AI36" s="313"/>
      <c r="AJ36" s="312"/>
      <c r="AK36" s="313"/>
      <c r="AL36" s="312"/>
      <c r="AM36" s="313"/>
      <c r="AN36" s="312"/>
      <c r="AO36" s="313"/>
      <c r="AP36" s="312"/>
      <c r="AQ36" s="313"/>
      <c r="AR36" s="312"/>
      <c r="AS36" s="313"/>
      <c r="AT36" s="312"/>
      <c r="AU36" s="313"/>
      <c r="AV36" s="314">
        <f t="shared" si="0"/>
        <v>2</v>
      </c>
      <c r="AW36" s="315">
        <f t="shared" si="0"/>
        <v>264860.28000000003</v>
      </c>
      <c r="AX36" s="314">
        <f t="shared" si="1"/>
        <v>0</v>
      </c>
      <c r="AY36" s="315">
        <f t="shared" si="1"/>
        <v>0</v>
      </c>
      <c r="AZ36" s="314">
        <f t="shared" si="2"/>
        <v>2</v>
      </c>
      <c r="BA36" s="315">
        <f t="shared" si="2"/>
        <v>264860.28000000003</v>
      </c>
    </row>
    <row r="37" spans="1:53" ht="92.25" hidden="1" customHeight="1" x14ac:dyDescent="0.2">
      <c r="A37" s="308">
        <v>16</v>
      </c>
      <c r="B37" s="308" t="s">
        <v>163</v>
      </c>
      <c r="C37" s="311" t="s">
        <v>164</v>
      </c>
      <c r="D37" s="321">
        <v>217</v>
      </c>
      <c r="E37" s="311" t="s">
        <v>355</v>
      </c>
      <c r="F37" s="312"/>
      <c r="G37" s="313"/>
      <c r="H37" s="312"/>
      <c r="I37" s="313"/>
      <c r="J37" s="312"/>
      <c r="K37" s="313"/>
      <c r="L37" s="312"/>
      <c r="M37" s="313"/>
      <c r="N37" s="312"/>
      <c r="O37" s="313"/>
      <c r="P37" s="312">
        <v>3</v>
      </c>
      <c r="Q37" s="313">
        <v>397290.42000000004</v>
      </c>
      <c r="R37" s="312"/>
      <c r="S37" s="313"/>
      <c r="T37" s="312"/>
      <c r="U37" s="313"/>
      <c r="V37" s="312"/>
      <c r="W37" s="313"/>
      <c r="X37" s="312"/>
      <c r="Y37" s="313"/>
      <c r="Z37" s="312"/>
      <c r="AA37" s="313"/>
      <c r="AB37" s="312"/>
      <c r="AC37" s="313"/>
      <c r="AD37" s="312"/>
      <c r="AE37" s="313"/>
      <c r="AF37" s="312"/>
      <c r="AG37" s="313"/>
      <c r="AH37" s="312"/>
      <c r="AI37" s="313"/>
      <c r="AJ37" s="312"/>
      <c r="AK37" s="313"/>
      <c r="AL37" s="312"/>
      <c r="AM37" s="313"/>
      <c r="AN37" s="312"/>
      <c r="AO37" s="313"/>
      <c r="AP37" s="312"/>
      <c r="AQ37" s="313"/>
      <c r="AR37" s="312"/>
      <c r="AS37" s="313"/>
      <c r="AT37" s="312"/>
      <c r="AU37" s="313"/>
      <c r="AV37" s="314">
        <f t="shared" si="0"/>
        <v>3</v>
      </c>
      <c r="AW37" s="315">
        <f t="shared" si="0"/>
        <v>397290.42000000004</v>
      </c>
      <c r="AX37" s="314">
        <f t="shared" si="1"/>
        <v>0</v>
      </c>
      <c r="AY37" s="315">
        <f t="shared" si="1"/>
        <v>0</v>
      </c>
      <c r="AZ37" s="314">
        <f t="shared" si="2"/>
        <v>3</v>
      </c>
      <c r="BA37" s="315">
        <f t="shared" si="2"/>
        <v>397290.42000000004</v>
      </c>
    </row>
    <row r="38" spans="1:53" ht="86.25" hidden="1" customHeight="1" x14ac:dyDescent="0.2">
      <c r="A38" s="308">
        <v>16</v>
      </c>
      <c r="B38" s="308" t="s">
        <v>167</v>
      </c>
      <c r="C38" s="311" t="s">
        <v>168</v>
      </c>
      <c r="D38" s="321">
        <v>246</v>
      </c>
      <c r="E38" s="311" t="s">
        <v>169</v>
      </c>
      <c r="F38" s="312"/>
      <c r="G38" s="313"/>
      <c r="H38" s="312"/>
      <c r="I38" s="313"/>
      <c r="J38" s="312"/>
      <c r="K38" s="313"/>
      <c r="L38" s="312"/>
      <c r="M38" s="313"/>
      <c r="N38" s="312"/>
      <c r="O38" s="313"/>
      <c r="P38" s="312">
        <v>5</v>
      </c>
      <c r="Q38" s="313">
        <v>662150.70000000007</v>
      </c>
      <c r="R38" s="312"/>
      <c r="S38" s="313"/>
      <c r="T38" s="312"/>
      <c r="U38" s="313"/>
      <c r="V38" s="312"/>
      <c r="W38" s="313"/>
      <c r="X38" s="312"/>
      <c r="Y38" s="313"/>
      <c r="Z38" s="312"/>
      <c r="AA38" s="313"/>
      <c r="AB38" s="312"/>
      <c r="AC38" s="313"/>
      <c r="AD38" s="312"/>
      <c r="AE38" s="313"/>
      <c r="AF38" s="312"/>
      <c r="AG38" s="313"/>
      <c r="AH38" s="312"/>
      <c r="AI38" s="313"/>
      <c r="AJ38" s="312"/>
      <c r="AK38" s="313"/>
      <c r="AL38" s="312"/>
      <c r="AM38" s="313"/>
      <c r="AN38" s="312"/>
      <c r="AO38" s="313"/>
      <c r="AP38" s="312"/>
      <c r="AQ38" s="313"/>
      <c r="AR38" s="312"/>
      <c r="AS38" s="313"/>
      <c r="AT38" s="312"/>
      <c r="AU38" s="313"/>
      <c r="AV38" s="314">
        <f t="shared" si="0"/>
        <v>5</v>
      </c>
      <c r="AW38" s="315">
        <f t="shared" si="0"/>
        <v>662150.70000000007</v>
      </c>
      <c r="AX38" s="314">
        <f t="shared" si="1"/>
        <v>0</v>
      </c>
      <c r="AY38" s="315">
        <f t="shared" si="1"/>
        <v>0</v>
      </c>
      <c r="AZ38" s="314">
        <f t="shared" si="2"/>
        <v>5</v>
      </c>
      <c r="BA38" s="315">
        <f t="shared" si="2"/>
        <v>662150.70000000007</v>
      </c>
    </row>
    <row r="39" spans="1:53" ht="86.25" hidden="1" customHeight="1" x14ac:dyDescent="0.2">
      <c r="A39" s="308">
        <v>16</v>
      </c>
      <c r="B39" s="308" t="s">
        <v>167</v>
      </c>
      <c r="C39" s="311" t="s">
        <v>168</v>
      </c>
      <c r="D39" s="321">
        <v>258</v>
      </c>
      <c r="E39" s="311" t="s">
        <v>405</v>
      </c>
      <c r="F39" s="312"/>
      <c r="G39" s="313"/>
      <c r="H39" s="312"/>
      <c r="I39" s="313"/>
      <c r="J39" s="312"/>
      <c r="K39" s="313"/>
      <c r="L39" s="312"/>
      <c r="M39" s="313"/>
      <c r="N39" s="312"/>
      <c r="O39" s="313"/>
      <c r="P39" s="312">
        <v>1</v>
      </c>
      <c r="Q39" s="313">
        <v>132430.14000000001</v>
      </c>
      <c r="R39" s="312"/>
      <c r="S39" s="313"/>
      <c r="T39" s="312">
        <v>1</v>
      </c>
      <c r="U39" s="313">
        <v>132430.14000000001</v>
      </c>
      <c r="V39" s="312"/>
      <c r="W39" s="313"/>
      <c r="X39" s="312"/>
      <c r="Y39" s="313"/>
      <c r="Z39" s="312"/>
      <c r="AA39" s="313"/>
      <c r="AB39" s="312"/>
      <c r="AC39" s="313"/>
      <c r="AD39" s="312"/>
      <c r="AE39" s="313"/>
      <c r="AF39" s="312"/>
      <c r="AG39" s="313"/>
      <c r="AH39" s="312"/>
      <c r="AI39" s="313"/>
      <c r="AJ39" s="312"/>
      <c r="AK39" s="313"/>
      <c r="AL39" s="312"/>
      <c r="AM39" s="313"/>
      <c r="AN39" s="312"/>
      <c r="AO39" s="313"/>
      <c r="AP39" s="312"/>
      <c r="AQ39" s="313"/>
      <c r="AR39" s="312"/>
      <c r="AS39" s="313"/>
      <c r="AT39" s="312"/>
      <c r="AU39" s="313"/>
      <c r="AV39" s="314">
        <f t="shared" si="0"/>
        <v>2</v>
      </c>
      <c r="AW39" s="315">
        <f t="shared" si="0"/>
        <v>264860.28000000003</v>
      </c>
      <c r="AX39" s="314">
        <f t="shared" si="1"/>
        <v>0</v>
      </c>
      <c r="AY39" s="315">
        <f t="shared" si="1"/>
        <v>0</v>
      </c>
      <c r="AZ39" s="314">
        <f t="shared" si="2"/>
        <v>2</v>
      </c>
      <c r="BA39" s="315">
        <f t="shared" si="2"/>
        <v>264860.28000000003</v>
      </c>
    </row>
    <row r="40" spans="1:53" ht="86.25" hidden="1" customHeight="1" x14ac:dyDescent="0.2">
      <c r="A40" s="308">
        <v>16</v>
      </c>
      <c r="B40" s="308" t="s">
        <v>167</v>
      </c>
      <c r="C40" s="311" t="s">
        <v>168</v>
      </c>
      <c r="D40" s="321">
        <v>259</v>
      </c>
      <c r="E40" s="311" t="s">
        <v>406</v>
      </c>
      <c r="F40" s="312"/>
      <c r="G40" s="313"/>
      <c r="H40" s="312"/>
      <c r="I40" s="313"/>
      <c r="J40" s="312"/>
      <c r="K40" s="313"/>
      <c r="L40" s="312"/>
      <c r="M40" s="313"/>
      <c r="N40" s="312"/>
      <c r="O40" s="313"/>
      <c r="P40" s="312">
        <v>3</v>
      </c>
      <c r="Q40" s="313">
        <v>397290.42000000004</v>
      </c>
      <c r="R40" s="312"/>
      <c r="S40" s="313"/>
      <c r="T40" s="312"/>
      <c r="U40" s="313"/>
      <c r="V40" s="312"/>
      <c r="W40" s="313"/>
      <c r="X40" s="312"/>
      <c r="Y40" s="313"/>
      <c r="Z40" s="312"/>
      <c r="AA40" s="313"/>
      <c r="AB40" s="312"/>
      <c r="AC40" s="313"/>
      <c r="AD40" s="312"/>
      <c r="AE40" s="313"/>
      <c r="AF40" s="312"/>
      <c r="AG40" s="313"/>
      <c r="AH40" s="312"/>
      <c r="AI40" s="313"/>
      <c r="AJ40" s="312"/>
      <c r="AK40" s="313"/>
      <c r="AL40" s="312"/>
      <c r="AM40" s="313"/>
      <c r="AN40" s="312"/>
      <c r="AO40" s="313"/>
      <c r="AP40" s="312">
        <v>1</v>
      </c>
      <c r="AQ40" s="313">
        <v>132430.14000000001</v>
      </c>
      <c r="AR40" s="312"/>
      <c r="AS40" s="313"/>
      <c r="AT40" s="312"/>
      <c r="AU40" s="313"/>
      <c r="AV40" s="314">
        <f t="shared" si="0"/>
        <v>4</v>
      </c>
      <c r="AW40" s="315">
        <f t="shared" si="0"/>
        <v>529720.56000000006</v>
      </c>
      <c r="AX40" s="314">
        <f t="shared" si="1"/>
        <v>0</v>
      </c>
      <c r="AY40" s="315">
        <f t="shared" si="1"/>
        <v>0</v>
      </c>
      <c r="AZ40" s="314">
        <f t="shared" si="2"/>
        <v>4</v>
      </c>
      <c r="BA40" s="315">
        <f t="shared" si="2"/>
        <v>529720.56000000006</v>
      </c>
    </row>
    <row r="41" spans="1:53" ht="105.75" hidden="1" customHeight="1" x14ac:dyDescent="0.2">
      <c r="A41" s="308">
        <v>16</v>
      </c>
      <c r="B41" s="308" t="s">
        <v>167</v>
      </c>
      <c r="C41" s="311" t="s">
        <v>168</v>
      </c>
      <c r="D41" s="321">
        <v>260</v>
      </c>
      <c r="E41" s="311" t="s">
        <v>170</v>
      </c>
      <c r="F41" s="312"/>
      <c r="G41" s="313"/>
      <c r="H41" s="312"/>
      <c r="I41" s="313"/>
      <c r="J41" s="312"/>
      <c r="K41" s="313"/>
      <c r="L41" s="312"/>
      <c r="M41" s="313"/>
      <c r="N41" s="312"/>
      <c r="O41" s="313"/>
      <c r="P41" s="312">
        <v>2</v>
      </c>
      <c r="Q41" s="313">
        <v>264860.28000000003</v>
      </c>
      <c r="R41" s="312"/>
      <c r="S41" s="313"/>
      <c r="T41" s="312">
        <v>2</v>
      </c>
      <c r="U41" s="313">
        <v>264860.28000000003</v>
      </c>
      <c r="V41" s="312"/>
      <c r="W41" s="313"/>
      <c r="X41" s="312"/>
      <c r="Y41" s="313"/>
      <c r="Z41" s="312"/>
      <c r="AA41" s="313"/>
      <c r="AB41" s="312"/>
      <c r="AC41" s="313"/>
      <c r="AD41" s="312"/>
      <c r="AE41" s="313"/>
      <c r="AF41" s="312"/>
      <c r="AG41" s="313"/>
      <c r="AH41" s="312"/>
      <c r="AI41" s="313"/>
      <c r="AJ41" s="312"/>
      <c r="AK41" s="313"/>
      <c r="AL41" s="312"/>
      <c r="AM41" s="313"/>
      <c r="AN41" s="312"/>
      <c r="AO41" s="313"/>
      <c r="AP41" s="312">
        <v>3</v>
      </c>
      <c r="AQ41" s="313">
        <v>397290.42000000004</v>
      </c>
      <c r="AR41" s="312"/>
      <c r="AS41" s="313"/>
      <c r="AT41" s="312"/>
      <c r="AU41" s="313"/>
      <c r="AV41" s="314">
        <f t="shared" si="0"/>
        <v>7</v>
      </c>
      <c r="AW41" s="315">
        <f t="shared" si="0"/>
        <v>927010.9800000001</v>
      </c>
      <c r="AX41" s="314">
        <f t="shared" si="1"/>
        <v>0</v>
      </c>
      <c r="AY41" s="315">
        <f t="shared" si="1"/>
        <v>0</v>
      </c>
      <c r="AZ41" s="314">
        <f t="shared" si="2"/>
        <v>7</v>
      </c>
      <c r="BA41" s="315">
        <f t="shared" si="2"/>
        <v>927010.9800000001</v>
      </c>
    </row>
    <row r="42" spans="1:53" ht="104.25" hidden="1" customHeight="1" x14ac:dyDescent="0.2">
      <c r="A42" s="308">
        <v>16</v>
      </c>
      <c r="B42" s="308" t="s">
        <v>167</v>
      </c>
      <c r="C42" s="311" t="s">
        <v>168</v>
      </c>
      <c r="D42" s="321">
        <v>266</v>
      </c>
      <c r="E42" s="311" t="s">
        <v>171</v>
      </c>
      <c r="F42" s="312"/>
      <c r="G42" s="313"/>
      <c r="H42" s="312"/>
      <c r="I42" s="313"/>
      <c r="J42" s="312"/>
      <c r="K42" s="313"/>
      <c r="L42" s="312"/>
      <c r="M42" s="313"/>
      <c r="N42" s="312"/>
      <c r="O42" s="313"/>
      <c r="P42" s="312">
        <v>1</v>
      </c>
      <c r="Q42" s="313">
        <v>132430.14000000001</v>
      </c>
      <c r="R42" s="312"/>
      <c r="S42" s="313"/>
      <c r="T42" s="312"/>
      <c r="U42" s="313"/>
      <c r="V42" s="312"/>
      <c r="W42" s="313"/>
      <c r="X42" s="312"/>
      <c r="Y42" s="313"/>
      <c r="Z42" s="312"/>
      <c r="AA42" s="313"/>
      <c r="AB42" s="312"/>
      <c r="AC42" s="313"/>
      <c r="AD42" s="312"/>
      <c r="AE42" s="313"/>
      <c r="AF42" s="312"/>
      <c r="AG42" s="313"/>
      <c r="AH42" s="312"/>
      <c r="AI42" s="313"/>
      <c r="AJ42" s="312"/>
      <c r="AK42" s="313"/>
      <c r="AL42" s="312"/>
      <c r="AM42" s="313"/>
      <c r="AN42" s="312"/>
      <c r="AO42" s="313"/>
      <c r="AP42" s="312"/>
      <c r="AQ42" s="313"/>
      <c r="AR42" s="312"/>
      <c r="AS42" s="313"/>
      <c r="AT42" s="312"/>
      <c r="AU42" s="313"/>
      <c r="AV42" s="314">
        <f t="shared" si="0"/>
        <v>1</v>
      </c>
      <c r="AW42" s="315">
        <f t="shared" si="0"/>
        <v>132430.14000000001</v>
      </c>
      <c r="AX42" s="314">
        <f t="shared" si="1"/>
        <v>0</v>
      </c>
      <c r="AY42" s="315">
        <f t="shared" si="1"/>
        <v>0</v>
      </c>
      <c r="AZ42" s="314">
        <f t="shared" si="2"/>
        <v>1</v>
      </c>
      <c r="BA42" s="315">
        <f t="shared" si="2"/>
        <v>132430.14000000001</v>
      </c>
    </row>
    <row r="43" spans="1:53" ht="25.5" hidden="1" customHeight="1" x14ac:dyDescent="0.2">
      <c r="A43" s="308">
        <v>16</v>
      </c>
      <c r="B43" s="308" t="s">
        <v>167</v>
      </c>
      <c r="C43" s="311" t="s">
        <v>168</v>
      </c>
      <c r="D43" s="321">
        <v>267</v>
      </c>
      <c r="E43" s="311" t="s">
        <v>447</v>
      </c>
      <c r="F43" s="312"/>
      <c r="G43" s="313"/>
      <c r="H43" s="312"/>
      <c r="I43" s="313"/>
      <c r="J43" s="312"/>
      <c r="K43" s="313"/>
      <c r="L43" s="312"/>
      <c r="M43" s="313"/>
      <c r="N43" s="312"/>
      <c r="O43" s="313"/>
      <c r="P43" s="312">
        <v>1</v>
      </c>
      <c r="Q43" s="313">
        <v>132430.14000000001</v>
      </c>
      <c r="R43" s="312"/>
      <c r="S43" s="313"/>
      <c r="T43" s="312"/>
      <c r="U43" s="313"/>
      <c r="V43" s="312"/>
      <c r="W43" s="313"/>
      <c r="X43" s="312"/>
      <c r="Y43" s="313"/>
      <c r="Z43" s="312"/>
      <c r="AA43" s="313"/>
      <c r="AB43" s="312"/>
      <c r="AC43" s="313"/>
      <c r="AD43" s="312"/>
      <c r="AE43" s="313"/>
      <c r="AF43" s="312"/>
      <c r="AG43" s="313"/>
      <c r="AH43" s="312"/>
      <c r="AI43" s="313"/>
      <c r="AJ43" s="312"/>
      <c r="AK43" s="313"/>
      <c r="AL43" s="312"/>
      <c r="AM43" s="313"/>
      <c r="AN43" s="312"/>
      <c r="AO43" s="313"/>
      <c r="AP43" s="312"/>
      <c r="AQ43" s="313"/>
      <c r="AR43" s="312"/>
      <c r="AS43" s="313"/>
      <c r="AT43" s="312"/>
      <c r="AU43" s="313"/>
      <c r="AV43" s="314">
        <f t="shared" si="0"/>
        <v>1</v>
      </c>
      <c r="AW43" s="315">
        <f t="shared" si="0"/>
        <v>132430.14000000001</v>
      </c>
      <c r="AX43" s="314">
        <f t="shared" si="1"/>
        <v>0</v>
      </c>
      <c r="AY43" s="315">
        <f t="shared" si="1"/>
        <v>0</v>
      </c>
      <c r="AZ43" s="314">
        <f t="shared" si="2"/>
        <v>1</v>
      </c>
      <c r="BA43" s="315">
        <f t="shared" si="2"/>
        <v>132430.14000000001</v>
      </c>
    </row>
    <row r="44" spans="1:53" ht="104.25" hidden="1" customHeight="1" x14ac:dyDescent="0.2">
      <c r="A44" s="308">
        <v>16</v>
      </c>
      <c r="B44" s="308" t="s">
        <v>167</v>
      </c>
      <c r="C44" s="311" t="s">
        <v>168</v>
      </c>
      <c r="D44" s="321">
        <v>268</v>
      </c>
      <c r="E44" s="311" t="s">
        <v>356</v>
      </c>
      <c r="F44" s="312"/>
      <c r="G44" s="313"/>
      <c r="H44" s="312"/>
      <c r="I44" s="313"/>
      <c r="J44" s="312"/>
      <c r="K44" s="313"/>
      <c r="L44" s="312"/>
      <c r="M44" s="313"/>
      <c r="N44" s="312"/>
      <c r="O44" s="313"/>
      <c r="P44" s="312"/>
      <c r="Q44" s="313"/>
      <c r="R44" s="312"/>
      <c r="S44" s="313"/>
      <c r="T44" s="312"/>
      <c r="U44" s="313"/>
      <c r="V44" s="312"/>
      <c r="W44" s="313"/>
      <c r="X44" s="312"/>
      <c r="Y44" s="313"/>
      <c r="Z44" s="312"/>
      <c r="AA44" s="313"/>
      <c r="AB44" s="312"/>
      <c r="AC44" s="313"/>
      <c r="AD44" s="312"/>
      <c r="AE44" s="313"/>
      <c r="AF44" s="312"/>
      <c r="AG44" s="313"/>
      <c r="AH44" s="312"/>
      <c r="AI44" s="313"/>
      <c r="AJ44" s="312"/>
      <c r="AK44" s="313"/>
      <c r="AL44" s="312"/>
      <c r="AM44" s="313"/>
      <c r="AN44" s="312"/>
      <c r="AO44" s="313"/>
      <c r="AP44" s="312">
        <v>1</v>
      </c>
      <c r="AQ44" s="313">
        <v>132430.14000000001</v>
      </c>
      <c r="AR44" s="312"/>
      <c r="AS44" s="313"/>
      <c r="AT44" s="312"/>
      <c r="AU44" s="313"/>
      <c r="AV44" s="314">
        <f t="shared" si="0"/>
        <v>1</v>
      </c>
      <c r="AW44" s="315">
        <f t="shared" si="0"/>
        <v>132430.14000000001</v>
      </c>
      <c r="AX44" s="314">
        <f t="shared" si="1"/>
        <v>0</v>
      </c>
      <c r="AY44" s="315">
        <f t="shared" si="1"/>
        <v>0</v>
      </c>
      <c r="AZ44" s="314">
        <f t="shared" si="2"/>
        <v>1</v>
      </c>
      <c r="BA44" s="315">
        <f t="shared" si="2"/>
        <v>132430.14000000001</v>
      </c>
    </row>
    <row r="45" spans="1:53" ht="104.25" hidden="1" customHeight="1" x14ac:dyDescent="0.2">
      <c r="A45" s="308">
        <v>16</v>
      </c>
      <c r="B45" s="308" t="s">
        <v>167</v>
      </c>
      <c r="C45" s="311" t="s">
        <v>168</v>
      </c>
      <c r="D45" s="321">
        <v>274</v>
      </c>
      <c r="E45" s="311" t="s">
        <v>357</v>
      </c>
      <c r="F45" s="312"/>
      <c r="G45" s="313"/>
      <c r="H45" s="312"/>
      <c r="I45" s="313"/>
      <c r="J45" s="312"/>
      <c r="K45" s="313"/>
      <c r="L45" s="312"/>
      <c r="M45" s="313"/>
      <c r="N45" s="312"/>
      <c r="O45" s="313"/>
      <c r="P45" s="312"/>
      <c r="Q45" s="313"/>
      <c r="R45" s="312"/>
      <c r="S45" s="313"/>
      <c r="T45" s="312"/>
      <c r="U45" s="313"/>
      <c r="V45" s="312"/>
      <c r="W45" s="313"/>
      <c r="X45" s="312"/>
      <c r="Y45" s="313"/>
      <c r="Z45" s="312"/>
      <c r="AA45" s="313"/>
      <c r="AB45" s="312"/>
      <c r="AC45" s="313"/>
      <c r="AD45" s="312"/>
      <c r="AE45" s="313"/>
      <c r="AF45" s="312"/>
      <c r="AG45" s="313"/>
      <c r="AH45" s="312"/>
      <c r="AI45" s="313"/>
      <c r="AJ45" s="312"/>
      <c r="AK45" s="313"/>
      <c r="AL45" s="312"/>
      <c r="AM45" s="313"/>
      <c r="AN45" s="312"/>
      <c r="AO45" s="313"/>
      <c r="AP45" s="312">
        <v>1</v>
      </c>
      <c r="AQ45" s="313">
        <v>132430.14000000001</v>
      </c>
      <c r="AR45" s="312"/>
      <c r="AS45" s="313"/>
      <c r="AT45" s="312"/>
      <c r="AU45" s="313"/>
      <c r="AV45" s="314">
        <f t="shared" si="0"/>
        <v>1</v>
      </c>
      <c r="AW45" s="315">
        <f t="shared" si="0"/>
        <v>132430.14000000001</v>
      </c>
      <c r="AX45" s="314">
        <f t="shared" si="1"/>
        <v>0</v>
      </c>
      <c r="AY45" s="315">
        <f t="shared" si="1"/>
        <v>0</v>
      </c>
      <c r="AZ45" s="314">
        <f t="shared" si="2"/>
        <v>1</v>
      </c>
      <c r="BA45" s="315">
        <f t="shared" si="2"/>
        <v>132430.14000000001</v>
      </c>
    </row>
    <row r="46" spans="1:53" ht="102.75" hidden="1" customHeight="1" x14ac:dyDescent="0.2">
      <c r="A46" s="308">
        <v>16</v>
      </c>
      <c r="B46" s="308" t="s">
        <v>167</v>
      </c>
      <c r="C46" s="311" t="s">
        <v>168</v>
      </c>
      <c r="D46" s="321">
        <v>276</v>
      </c>
      <c r="E46" s="311" t="s">
        <v>172</v>
      </c>
      <c r="F46" s="312"/>
      <c r="G46" s="313"/>
      <c r="H46" s="312"/>
      <c r="I46" s="313"/>
      <c r="J46" s="312"/>
      <c r="K46" s="313"/>
      <c r="L46" s="312"/>
      <c r="M46" s="313"/>
      <c r="N46" s="312"/>
      <c r="O46" s="313"/>
      <c r="P46" s="312">
        <v>4</v>
      </c>
      <c r="Q46" s="313">
        <v>529720.56000000006</v>
      </c>
      <c r="R46" s="312"/>
      <c r="S46" s="313"/>
      <c r="T46" s="312">
        <v>3</v>
      </c>
      <c r="U46" s="313">
        <v>397290.42000000004</v>
      </c>
      <c r="V46" s="312"/>
      <c r="W46" s="313"/>
      <c r="X46" s="312"/>
      <c r="Y46" s="313"/>
      <c r="Z46" s="312"/>
      <c r="AA46" s="313"/>
      <c r="AB46" s="312"/>
      <c r="AC46" s="313"/>
      <c r="AD46" s="312"/>
      <c r="AE46" s="313"/>
      <c r="AF46" s="312"/>
      <c r="AG46" s="313"/>
      <c r="AH46" s="312"/>
      <c r="AI46" s="313"/>
      <c r="AJ46" s="312"/>
      <c r="AK46" s="313"/>
      <c r="AL46" s="312"/>
      <c r="AM46" s="313"/>
      <c r="AN46" s="312"/>
      <c r="AO46" s="313"/>
      <c r="AP46" s="312"/>
      <c r="AQ46" s="313"/>
      <c r="AR46" s="312"/>
      <c r="AS46" s="313"/>
      <c r="AT46" s="312"/>
      <c r="AU46" s="313"/>
      <c r="AV46" s="314">
        <f t="shared" si="0"/>
        <v>7</v>
      </c>
      <c r="AW46" s="315">
        <f t="shared" si="0"/>
        <v>927010.9800000001</v>
      </c>
      <c r="AX46" s="314">
        <f t="shared" si="1"/>
        <v>0</v>
      </c>
      <c r="AY46" s="315">
        <f t="shared" si="1"/>
        <v>0</v>
      </c>
      <c r="AZ46" s="314">
        <f t="shared" si="2"/>
        <v>7</v>
      </c>
      <c r="BA46" s="315">
        <f t="shared" si="2"/>
        <v>927010.9800000001</v>
      </c>
    </row>
    <row r="47" spans="1:53" ht="30" hidden="1" customHeight="1" x14ac:dyDescent="0.2">
      <c r="A47" s="308">
        <v>16</v>
      </c>
      <c r="B47" s="308" t="s">
        <v>167</v>
      </c>
      <c r="C47" s="311" t="s">
        <v>168</v>
      </c>
      <c r="D47" s="321">
        <v>277</v>
      </c>
      <c r="E47" s="311" t="s">
        <v>421</v>
      </c>
      <c r="F47" s="312"/>
      <c r="G47" s="313"/>
      <c r="H47" s="312"/>
      <c r="I47" s="313"/>
      <c r="J47" s="312"/>
      <c r="K47" s="313"/>
      <c r="L47" s="312"/>
      <c r="M47" s="313"/>
      <c r="N47" s="312"/>
      <c r="O47" s="313"/>
      <c r="P47" s="312">
        <v>1</v>
      </c>
      <c r="Q47" s="313">
        <v>132430.14000000001</v>
      </c>
      <c r="R47" s="312"/>
      <c r="S47" s="313"/>
      <c r="T47" s="312">
        <v>2</v>
      </c>
      <c r="U47" s="313">
        <v>264860.28000000003</v>
      </c>
      <c r="V47" s="312"/>
      <c r="W47" s="313"/>
      <c r="X47" s="312"/>
      <c r="Y47" s="313"/>
      <c r="Z47" s="312"/>
      <c r="AA47" s="313"/>
      <c r="AB47" s="312"/>
      <c r="AC47" s="313"/>
      <c r="AD47" s="312"/>
      <c r="AE47" s="313"/>
      <c r="AF47" s="312"/>
      <c r="AG47" s="313"/>
      <c r="AH47" s="312"/>
      <c r="AI47" s="313"/>
      <c r="AJ47" s="312"/>
      <c r="AK47" s="313"/>
      <c r="AL47" s="312"/>
      <c r="AM47" s="313"/>
      <c r="AN47" s="312"/>
      <c r="AO47" s="313"/>
      <c r="AP47" s="312"/>
      <c r="AQ47" s="313"/>
      <c r="AR47" s="312"/>
      <c r="AS47" s="313"/>
      <c r="AT47" s="312"/>
      <c r="AU47" s="313"/>
      <c r="AV47" s="314">
        <f t="shared" si="0"/>
        <v>3</v>
      </c>
      <c r="AW47" s="315">
        <f t="shared" si="0"/>
        <v>397290.42000000004</v>
      </c>
      <c r="AX47" s="314">
        <f t="shared" si="1"/>
        <v>0</v>
      </c>
      <c r="AY47" s="315">
        <f t="shared" si="1"/>
        <v>0</v>
      </c>
      <c r="AZ47" s="314">
        <f t="shared" si="2"/>
        <v>3</v>
      </c>
      <c r="BA47" s="315">
        <f t="shared" si="2"/>
        <v>397290.42000000004</v>
      </c>
    </row>
    <row r="48" spans="1:53" ht="102.75" hidden="1" customHeight="1" x14ac:dyDescent="0.2">
      <c r="A48" s="308">
        <v>16</v>
      </c>
      <c r="B48" s="308" t="s">
        <v>167</v>
      </c>
      <c r="C48" s="311" t="s">
        <v>168</v>
      </c>
      <c r="D48" s="321">
        <v>278</v>
      </c>
      <c r="E48" s="311" t="s">
        <v>407</v>
      </c>
      <c r="F48" s="312"/>
      <c r="G48" s="313"/>
      <c r="H48" s="312"/>
      <c r="I48" s="313"/>
      <c r="J48" s="312"/>
      <c r="K48" s="313"/>
      <c r="L48" s="312"/>
      <c r="M48" s="313"/>
      <c r="N48" s="312"/>
      <c r="O48" s="313"/>
      <c r="P48" s="312">
        <v>3</v>
      </c>
      <c r="Q48" s="313">
        <v>397290.42000000004</v>
      </c>
      <c r="R48" s="312"/>
      <c r="S48" s="313"/>
      <c r="T48" s="312">
        <v>2</v>
      </c>
      <c r="U48" s="313">
        <v>264860.28000000003</v>
      </c>
      <c r="V48" s="312"/>
      <c r="W48" s="313"/>
      <c r="X48" s="312"/>
      <c r="Y48" s="313"/>
      <c r="Z48" s="312"/>
      <c r="AA48" s="313"/>
      <c r="AB48" s="312"/>
      <c r="AC48" s="313"/>
      <c r="AD48" s="312"/>
      <c r="AE48" s="313"/>
      <c r="AF48" s="312"/>
      <c r="AG48" s="313"/>
      <c r="AH48" s="312"/>
      <c r="AI48" s="313"/>
      <c r="AJ48" s="312"/>
      <c r="AK48" s="313"/>
      <c r="AL48" s="312"/>
      <c r="AM48" s="313"/>
      <c r="AN48" s="312"/>
      <c r="AO48" s="313"/>
      <c r="AP48" s="312"/>
      <c r="AQ48" s="313"/>
      <c r="AR48" s="312"/>
      <c r="AS48" s="313"/>
      <c r="AT48" s="312"/>
      <c r="AU48" s="313"/>
      <c r="AV48" s="314">
        <f t="shared" si="0"/>
        <v>5</v>
      </c>
      <c r="AW48" s="315">
        <f t="shared" si="0"/>
        <v>662150.70000000007</v>
      </c>
      <c r="AX48" s="314">
        <f t="shared" si="1"/>
        <v>0</v>
      </c>
      <c r="AY48" s="315">
        <f t="shared" si="1"/>
        <v>0</v>
      </c>
      <c r="AZ48" s="314">
        <f t="shared" si="2"/>
        <v>5</v>
      </c>
      <c r="BA48" s="315">
        <f t="shared" si="2"/>
        <v>662150.70000000007</v>
      </c>
    </row>
    <row r="49" spans="1:53" ht="99" hidden="1" customHeight="1" x14ac:dyDescent="0.2">
      <c r="A49" s="308">
        <v>16</v>
      </c>
      <c r="B49" s="308" t="s">
        <v>167</v>
      </c>
      <c r="C49" s="311" t="s">
        <v>168</v>
      </c>
      <c r="D49" s="321">
        <v>279</v>
      </c>
      <c r="E49" s="311" t="s">
        <v>173</v>
      </c>
      <c r="F49" s="312"/>
      <c r="G49" s="313"/>
      <c r="H49" s="312"/>
      <c r="I49" s="313"/>
      <c r="J49" s="312"/>
      <c r="K49" s="313"/>
      <c r="L49" s="312"/>
      <c r="M49" s="313"/>
      <c r="N49" s="312"/>
      <c r="O49" s="313"/>
      <c r="P49" s="312">
        <v>3</v>
      </c>
      <c r="Q49" s="313">
        <v>397290.42000000004</v>
      </c>
      <c r="R49" s="312"/>
      <c r="S49" s="313"/>
      <c r="T49" s="312"/>
      <c r="U49" s="313"/>
      <c r="V49" s="312"/>
      <c r="W49" s="313"/>
      <c r="X49" s="312"/>
      <c r="Y49" s="313"/>
      <c r="Z49" s="312"/>
      <c r="AA49" s="313"/>
      <c r="AB49" s="312"/>
      <c r="AC49" s="313"/>
      <c r="AD49" s="312"/>
      <c r="AE49" s="313"/>
      <c r="AF49" s="312"/>
      <c r="AG49" s="313"/>
      <c r="AH49" s="312"/>
      <c r="AI49" s="313"/>
      <c r="AJ49" s="312"/>
      <c r="AK49" s="313"/>
      <c r="AL49" s="312"/>
      <c r="AM49" s="313"/>
      <c r="AN49" s="312"/>
      <c r="AO49" s="313"/>
      <c r="AP49" s="312">
        <v>2</v>
      </c>
      <c r="AQ49" s="313">
        <v>264860.28000000003</v>
      </c>
      <c r="AR49" s="312"/>
      <c r="AS49" s="313"/>
      <c r="AT49" s="312"/>
      <c r="AU49" s="313"/>
      <c r="AV49" s="314">
        <f t="shared" si="0"/>
        <v>5</v>
      </c>
      <c r="AW49" s="315">
        <f t="shared" si="0"/>
        <v>662150.70000000007</v>
      </c>
      <c r="AX49" s="314">
        <f t="shared" si="1"/>
        <v>0</v>
      </c>
      <c r="AY49" s="315">
        <f t="shared" si="1"/>
        <v>0</v>
      </c>
      <c r="AZ49" s="314">
        <f t="shared" si="2"/>
        <v>5</v>
      </c>
      <c r="BA49" s="315">
        <f t="shared" si="2"/>
        <v>662150.70000000007</v>
      </c>
    </row>
    <row r="50" spans="1:53" ht="99" hidden="1" customHeight="1" x14ac:dyDescent="0.2">
      <c r="A50" s="308">
        <v>16</v>
      </c>
      <c r="B50" s="308" t="s">
        <v>167</v>
      </c>
      <c r="C50" s="311" t="s">
        <v>168</v>
      </c>
      <c r="D50" s="321">
        <v>281</v>
      </c>
      <c r="E50" s="311" t="s">
        <v>333</v>
      </c>
      <c r="F50" s="312"/>
      <c r="G50" s="313"/>
      <c r="H50" s="312"/>
      <c r="I50" s="313"/>
      <c r="J50" s="312"/>
      <c r="K50" s="313"/>
      <c r="L50" s="312"/>
      <c r="M50" s="313"/>
      <c r="N50" s="312"/>
      <c r="O50" s="313"/>
      <c r="P50" s="312">
        <v>1</v>
      </c>
      <c r="Q50" s="313">
        <v>132430.14000000001</v>
      </c>
      <c r="R50" s="312"/>
      <c r="S50" s="313"/>
      <c r="T50" s="312">
        <v>4</v>
      </c>
      <c r="U50" s="313">
        <v>529720.56000000006</v>
      </c>
      <c r="V50" s="312"/>
      <c r="W50" s="313"/>
      <c r="X50" s="312"/>
      <c r="Y50" s="313"/>
      <c r="Z50" s="312"/>
      <c r="AA50" s="313"/>
      <c r="AB50" s="312"/>
      <c r="AC50" s="313"/>
      <c r="AD50" s="312"/>
      <c r="AE50" s="313"/>
      <c r="AF50" s="312"/>
      <c r="AG50" s="313"/>
      <c r="AH50" s="312"/>
      <c r="AI50" s="313"/>
      <c r="AJ50" s="312"/>
      <c r="AK50" s="313"/>
      <c r="AL50" s="312"/>
      <c r="AM50" s="313"/>
      <c r="AN50" s="312"/>
      <c r="AO50" s="313"/>
      <c r="AP50" s="312"/>
      <c r="AQ50" s="313"/>
      <c r="AR50" s="312"/>
      <c r="AS50" s="313"/>
      <c r="AT50" s="312"/>
      <c r="AU50" s="313"/>
      <c r="AV50" s="314">
        <f t="shared" si="0"/>
        <v>5</v>
      </c>
      <c r="AW50" s="315">
        <f t="shared" si="0"/>
        <v>662150.70000000007</v>
      </c>
      <c r="AX50" s="314">
        <f t="shared" si="1"/>
        <v>0</v>
      </c>
      <c r="AY50" s="315">
        <f t="shared" si="1"/>
        <v>0</v>
      </c>
      <c r="AZ50" s="314">
        <f t="shared" si="2"/>
        <v>5</v>
      </c>
      <c r="BA50" s="315">
        <f t="shared" si="2"/>
        <v>662150.70000000007</v>
      </c>
    </row>
    <row r="51" spans="1:53" ht="99" hidden="1" customHeight="1" x14ac:dyDescent="0.2">
      <c r="A51" s="308">
        <v>16</v>
      </c>
      <c r="B51" s="308" t="s">
        <v>167</v>
      </c>
      <c r="C51" s="311" t="s">
        <v>168</v>
      </c>
      <c r="D51" s="321">
        <v>282</v>
      </c>
      <c r="E51" s="311" t="s">
        <v>358</v>
      </c>
      <c r="F51" s="312"/>
      <c r="G51" s="313"/>
      <c r="H51" s="312"/>
      <c r="I51" s="313"/>
      <c r="J51" s="312"/>
      <c r="K51" s="313"/>
      <c r="L51" s="312"/>
      <c r="M51" s="313"/>
      <c r="N51" s="312"/>
      <c r="O51" s="313"/>
      <c r="P51" s="312">
        <v>1</v>
      </c>
      <c r="Q51" s="313">
        <v>132430.14000000001</v>
      </c>
      <c r="R51" s="312"/>
      <c r="S51" s="313"/>
      <c r="T51" s="312"/>
      <c r="U51" s="313"/>
      <c r="V51" s="312"/>
      <c r="W51" s="313"/>
      <c r="X51" s="312"/>
      <c r="Y51" s="313"/>
      <c r="Z51" s="312"/>
      <c r="AA51" s="313"/>
      <c r="AB51" s="312"/>
      <c r="AC51" s="313"/>
      <c r="AD51" s="312"/>
      <c r="AE51" s="313"/>
      <c r="AF51" s="312"/>
      <c r="AG51" s="313"/>
      <c r="AH51" s="312"/>
      <c r="AI51" s="313"/>
      <c r="AJ51" s="312"/>
      <c r="AK51" s="313"/>
      <c r="AL51" s="312"/>
      <c r="AM51" s="313"/>
      <c r="AN51" s="312"/>
      <c r="AO51" s="313"/>
      <c r="AP51" s="312">
        <v>1</v>
      </c>
      <c r="AQ51" s="313">
        <v>132430.14000000001</v>
      </c>
      <c r="AR51" s="312"/>
      <c r="AS51" s="313"/>
      <c r="AT51" s="312"/>
      <c r="AU51" s="313"/>
      <c r="AV51" s="314">
        <f t="shared" si="0"/>
        <v>2</v>
      </c>
      <c r="AW51" s="315">
        <f t="shared" si="0"/>
        <v>264860.28000000003</v>
      </c>
      <c r="AX51" s="314">
        <f t="shared" si="1"/>
        <v>0</v>
      </c>
      <c r="AY51" s="315">
        <f t="shared" si="1"/>
        <v>0</v>
      </c>
      <c r="AZ51" s="314">
        <f t="shared" si="2"/>
        <v>2</v>
      </c>
      <c r="BA51" s="315">
        <f t="shared" si="2"/>
        <v>264860.28000000003</v>
      </c>
    </row>
    <row r="52" spans="1:53" ht="105.75" hidden="1" customHeight="1" x14ac:dyDescent="0.2">
      <c r="A52" s="308">
        <v>16</v>
      </c>
      <c r="B52" s="308" t="s">
        <v>167</v>
      </c>
      <c r="C52" s="311" t="s">
        <v>168</v>
      </c>
      <c r="D52" s="321">
        <v>284</v>
      </c>
      <c r="E52" s="311" t="s">
        <v>174</v>
      </c>
      <c r="F52" s="312"/>
      <c r="G52" s="313"/>
      <c r="H52" s="312"/>
      <c r="I52" s="313"/>
      <c r="J52" s="312"/>
      <c r="K52" s="313"/>
      <c r="L52" s="312"/>
      <c r="M52" s="313"/>
      <c r="N52" s="312"/>
      <c r="O52" s="313"/>
      <c r="P52" s="312">
        <v>3</v>
      </c>
      <c r="Q52" s="313">
        <v>397290.42000000004</v>
      </c>
      <c r="R52" s="312"/>
      <c r="S52" s="313"/>
      <c r="T52" s="312"/>
      <c r="U52" s="313"/>
      <c r="V52" s="312"/>
      <c r="W52" s="313"/>
      <c r="X52" s="312"/>
      <c r="Y52" s="313"/>
      <c r="Z52" s="312"/>
      <c r="AA52" s="313"/>
      <c r="AB52" s="312"/>
      <c r="AC52" s="313"/>
      <c r="AD52" s="312"/>
      <c r="AE52" s="313"/>
      <c r="AF52" s="312"/>
      <c r="AG52" s="313"/>
      <c r="AH52" s="312"/>
      <c r="AI52" s="313"/>
      <c r="AJ52" s="312"/>
      <c r="AK52" s="313"/>
      <c r="AL52" s="312"/>
      <c r="AM52" s="313"/>
      <c r="AN52" s="312"/>
      <c r="AO52" s="313"/>
      <c r="AP52" s="312"/>
      <c r="AQ52" s="313"/>
      <c r="AR52" s="312"/>
      <c r="AS52" s="313"/>
      <c r="AT52" s="312"/>
      <c r="AU52" s="313"/>
      <c r="AV52" s="314">
        <f t="shared" si="0"/>
        <v>3</v>
      </c>
      <c r="AW52" s="315">
        <f t="shared" si="0"/>
        <v>397290.42000000004</v>
      </c>
      <c r="AX52" s="314">
        <f t="shared" si="1"/>
        <v>0</v>
      </c>
      <c r="AY52" s="315">
        <f t="shared" si="1"/>
        <v>0</v>
      </c>
      <c r="AZ52" s="314">
        <f t="shared" si="2"/>
        <v>3</v>
      </c>
      <c r="BA52" s="315">
        <f t="shared" si="2"/>
        <v>397290.42000000004</v>
      </c>
    </row>
    <row r="53" spans="1:53" ht="24" hidden="1" customHeight="1" x14ac:dyDescent="0.2">
      <c r="A53" s="308">
        <v>16</v>
      </c>
      <c r="B53" s="308" t="s">
        <v>167</v>
      </c>
      <c r="C53" s="311" t="s">
        <v>168</v>
      </c>
      <c r="D53" s="321">
        <v>285</v>
      </c>
      <c r="E53" s="311" t="s">
        <v>422</v>
      </c>
      <c r="F53" s="312"/>
      <c r="G53" s="313"/>
      <c r="H53" s="312"/>
      <c r="I53" s="313"/>
      <c r="J53" s="312"/>
      <c r="K53" s="313"/>
      <c r="L53" s="312"/>
      <c r="M53" s="313"/>
      <c r="N53" s="312"/>
      <c r="O53" s="313"/>
      <c r="P53" s="312">
        <v>2</v>
      </c>
      <c r="Q53" s="313">
        <v>264860.28000000003</v>
      </c>
      <c r="R53" s="312"/>
      <c r="S53" s="313"/>
      <c r="T53" s="312"/>
      <c r="U53" s="313"/>
      <c r="V53" s="312"/>
      <c r="W53" s="313"/>
      <c r="X53" s="312"/>
      <c r="Y53" s="313"/>
      <c r="Z53" s="312"/>
      <c r="AA53" s="313"/>
      <c r="AB53" s="312"/>
      <c r="AC53" s="313"/>
      <c r="AD53" s="312"/>
      <c r="AE53" s="313"/>
      <c r="AF53" s="312"/>
      <c r="AG53" s="313"/>
      <c r="AH53" s="312"/>
      <c r="AI53" s="313"/>
      <c r="AJ53" s="312"/>
      <c r="AK53" s="313"/>
      <c r="AL53" s="312"/>
      <c r="AM53" s="313"/>
      <c r="AN53" s="312"/>
      <c r="AO53" s="313"/>
      <c r="AP53" s="312"/>
      <c r="AQ53" s="313"/>
      <c r="AR53" s="312"/>
      <c r="AS53" s="313"/>
      <c r="AT53" s="312"/>
      <c r="AU53" s="313"/>
      <c r="AV53" s="314">
        <f t="shared" si="0"/>
        <v>2</v>
      </c>
      <c r="AW53" s="315">
        <f t="shared" si="0"/>
        <v>264860.28000000003</v>
      </c>
      <c r="AX53" s="314">
        <f t="shared" si="1"/>
        <v>0</v>
      </c>
      <c r="AY53" s="315">
        <f t="shared" si="1"/>
        <v>0</v>
      </c>
      <c r="AZ53" s="314">
        <f t="shared" si="2"/>
        <v>2</v>
      </c>
      <c r="BA53" s="315">
        <f t="shared" si="2"/>
        <v>264860.28000000003</v>
      </c>
    </row>
    <row r="54" spans="1:53" ht="24" hidden="1" customHeight="1" x14ac:dyDescent="0.2">
      <c r="A54" s="308">
        <v>16</v>
      </c>
      <c r="B54" s="308" t="s">
        <v>167</v>
      </c>
      <c r="C54" s="311" t="s">
        <v>168</v>
      </c>
      <c r="D54" s="321">
        <v>286</v>
      </c>
      <c r="E54" s="311" t="s">
        <v>452</v>
      </c>
      <c r="F54" s="312"/>
      <c r="G54" s="313"/>
      <c r="H54" s="312"/>
      <c r="I54" s="313"/>
      <c r="J54" s="312"/>
      <c r="K54" s="313"/>
      <c r="L54" s="312"/>
      <c r="M54" s="313"/>
      <c r="N54" s="312"/>
      <c r="O54" s="313"/>
      <c r="P54" s="312"/>
      <c r="Q54" s="313"/>
      <c r="R54" s="312"/>
      <c r="S54" s="313"/>
      <c r="T54" s="312"/>
      <c r="U54" s="313"/>
      <c r="V54" s="312"/>
      <c r="W54" s="313"/>
      <c r="X54" s="312"/>
      <c r="Y54" s="313"/>
      <c r="Z54" s="312"/>
      <c r="AA54" s="313"/>
      <c r="AB54" s="312"/>
      <c r="AC54" s="313"/>
      <c r="AD54" s="312"/>
      <c r="AE54" s="313"/>
      <c r="AF54" s="312"/>
      <c r="AG54" s="313"/>
      <c r="AH54" s="312"/>
      <c r="AI54" s="313"/>
      <c r="AJ54" s="312"/>
      <c r="AK54" s="313"/>
      <c r="AL54" s="312"/>
      <c r="AM54" s="313"/>
      <c r="AN54" s="312"/>
      <c r="AO54" s="313"/>
      <c r="AP54" s="312">
        <v>1</v>
      </c>
      <c r="AQ54" s="313">
        <v>132430.14000000001</v>
      </c>
      <c r="AR54" s="312"/>
      <c r="AS54" s="313"/>
      <c r="AT54" s="312"/>
      <c r="AU54" s="313"/>
      <c r="AV54" s="314">
        <f t="shared" si="0"/>
        <v>1</v>
      </c>
      <c r="AW54" s="315">
        <f t="shared" si="0"/>
        <v>132430.14000000001</v>
      </c>
      <c r="AX54" s="314">
        <f t="shared" si="1"/>
        <v>0</v>
      </c>
      <c r="AY54" s="315">
        <f t="shared" si="1"/>
        <v>0</v>
      </c>
      <c r="AZ54" s="314">
        <f t="shared" si="2"/>
        <v>1</v>
      </c>
      <c r="BA54" s="315">
        <f t="shared" si="2"/>
        <v>132430.14000000001</v>
      </c>
    </row>
    <row r="55" spans="1:53" ht="24" hidden="1" customHeight="1" x14ac:dyDescent="0.2">
      <c r="A55" s="308">
        <v>16</v>
      </c>
      <c r="B55" s="308" t="s">
        <v>167</v>
      </c>
      <c r="C55" s="311" t="s">
        <v>168</v>
      </c>
      <c r="D55" s="321">
        <v>300</v>
      </c>
      <c r="E55" s="311" t="s">
        <v>453</v>
      </c>
      <c r="F55" s="312"/>
      <c r="G55" s="313"/>
      <c r="H55" s="312"/>
      <c r="I55" s="313"/>
      <c r="J55" s="312"/>
      <c r="K55" s="313"/>
      <c r="L55" s="312"/>
      <c r="M55" s="313"/>
      <c r="N55" s="312"/>
      <c r="O55" s="313"/>
      <c r="P55" s="312"/>
      <c r="Q55" s="313"/>
      <c r="R55" s="312"/>
      <c r="S55" s="313"/>
      <c r="T55" s="312">
        <v>1</v>
      </c>
      <c r="U55" s="313">
        <v>132430.14000000001</v>
      </c>
      <c r="V55" s="312"/>
      <c r="W55" s="313"/>
      <c r="X55" s="312"/>
      <c r="Y55" s="313"/>
      <c r="Z55" s="312"/>
      <c r="AA55" s="313"/>
      <c r="AB55" s="312"/>
      <c r="AC55" s="313"/>
      <c r="AD55" s="312"/>
      <c r="AE55" s="313"/>
      <c r="AF55" s="312"/>
      <c r="AG55" s="313"/>
      <c r="AH55" s="312"/>
      <c r="AI55" s="313"/>
      <c r="AJ55" s="312"/>
      <c r="AK55" s="313"/>
      <c r="AL55" s="312"/>
      <c r="AM55" s="313"/>
      <c r="AN55" s="312"/>
      <c r="AO55" s="313"/>
      <c r="AP55" s="312"/>
      <c r="AQ55" s="313"/>
      <c r="AR55" s="312"/>
      <c r="AS55" s="313"/>
      <c r="AT55" s="312"/>
      <c r="AU55" s="313"/>
      <c r="AV55" s="314">
        <f t="shared" si="0"/>
        <v>1</v>
      </c>
      <c r="AW55" s="315">
        <f t="shared" si="0"/>
        <v>132430.14000000001</v>
      </c>
      <c r="AX55" s="314">
        <f t="shared" si="1"/>
        <v>0</v>
      </c>
      <c r="AY55" s="315">
        <f t="shared" si="1"/>
        <v>0</v>
      </c>
      <c r="AZ55" s="314">
        <f t="shared" si="2"/>
        <v>1</v>
      </c>
      <c r="BA55" s="315">
        <f t="shared" si="2"/>
        <v>132430.14000000001</v>
      </c>
    </row>
    <row r="56" spans="1:53" ht="99" hidden="1" customHeight="1" x14ac:dyDescent="0.2">
      <c r="A56" s="308">
        <v>16</v>
      </c>
      <c r="B56" s="308" t="s">
        <v>167</v>
      </c>
      <c r="C56" s="311" t="s">
        <v>168</v>
      </c>
      <c r="D56" s="321">
        <v>301</v>
      </c>
      <c r="E56" s="311" t="s">
        <v>175</v>
      </c>
      <c r="F56" s="312"/>
      <c r="G56" s="313"/>
      <c r="H56" s="312"/>
      <c r="I56" s="313"/>
      <c r="J56" s="312"/>
      <c r="K56" s="313"/>
      <c r="L56" s="312"/>
      <c r="M56" s="313"/>
      <c r="N56" s="312"/>
      <c r="O56" s="313"/>
      <c r="P56" s="312">
        <v>5</v>
      </c>
      <c r="Q56" s="313">
        <v>662150.70000000007</v>
      </c>
      <c r="R56" s="312"/>
      <c r="S56" s="313"/>
      <c r="T56" s="312">
        <v>5</v>
      </c>
      <c r="U56" s="313">
        <v>662150.70000000007</v>
      </c>
      <c r="V56" s="312"/>
      <c r="W56" s="313"/>
      <c r="X56" s="312"/>
      <c r="Y56" s="313"/>
      <c r="Z56" s="312"/>
      <c r="AA56" s="313"/>
      <c r="AB56" s="312"/>
      <c r="AC56" s="313"/>
      <c r="AD56" s="312"/>
      <c r="AE56" s="313"/>
      <c r="AF56" s="312"/>
      <c r="AG56" s="313"/>
      <c r="AH56" s="312"/>
      <c r="AI56" s="313"/>
      <c r="AJ56" s="312"/>
      <c r="AK56" s="313"/>
      <c r="AL56" s="312"/>
      <c r="AM56" s="313"/>
      <c r="AN56" s="312"/>
      <c r="AO56" s="313"/>
      <c r="AP56" s="312"/>
      <c r="AQ56" s="313"/>
      <c r="AR56" s="312"/>
      <c r="AS56" s="313"/>
      <c r="AT56" s="312"/>
      <c r="AU56" s="313"/>
      <c r="AV56" s="314">
        <f t="shared" si="0"/>
        <v>10</v>
      </c>
      <c r="AW56" s="315">
        <f t="shared" si="0"/>
        <v>1324301.4000000001</v>
      </c>
      <c r="AX56" s="314">
        <f t="shared" si="1"/>
        <v>0</v>
      </c>
      <c r="AY56" s="315">
        <f t="shared" si="1"/>
        <v>0</v>
      </c>
      <c r="AZ56" s="314">
        <f t="shared" si="2"/>
        <v>10</v>
      </c>
      <c r="BA56" s="315">
        <f t="shared" si="2"/>
        <v>1324301.4000000001</v>
      </c>
    </row>
    <row r="57" spans="1:53" ht="26.25" hidden="1" customHeight="1" x14ac:dyDescent="0.2">
      <c r="A57" s="308">
        <v>16</v>
      </c>
      <c r="B57" s="308" t="s">
        <v>167</v>
      </c>
      <c r="C57" s="311" t="s">
        <v>168</v>
      </c>
      <c r="D57" s="321">
        <v>303</v>
      </c>
      <c r="E57" s="311" t="s">
        <v>423</v>
      </c>
      <c r="F57" s="312"/>
      <c r="G57" s="313"/>
      <c r="H57" s="312"/>
      <c r="I57" s="313"/>
      <c r="J57" s="312"/>
      <c r="K57" s="313"/>
      <c r="L57" s="312"/>
      <c r="M57" s="313"/>
      <c r="N57" s="312"/>
      <c r="O57" s="313"/>
      <c r="P57" s="312">
        <v>1</v>
      </c>
      <c r="Q57" s="313">
        <v>132430.14000000001</v>
      </c>
      <c r="R57" s="312"/>
      <c r="S57" s="313"/>
      <c r="T57" s="312"/>
      <c r="U57" s="313"/>
      <c r="V57" s="312"/>
      <c r="W57" s="313"/>
      <c r="X57" s="312"/>
      <c r="Y57" s="313"/>
      <c r="Z57" s="312"/>
      <c r="AA57" s="313"/>
      <c r="AB57" s="312"/>
      <c r="AC57" s="313"/>
      <c r="AD57" s="312"/>
      <c r="AE57" s="313"/>
      <c r="AF57" s="312"/>
      <c r="AG57" s="313"/>
      <c r="AH57" s="312"/>
      <c r="AI57" s="313"/>
      <c r="AJ57" s="312"/>
      <c r="AK57" s="313"/>
      <c r="AL57" s="312"/>
      <c r="AM57" s="313"/>
      <c r="AN57" s="312"/>
      <c r="AO57" s="313"/>
      <c r="AP57" s="312"/>
      <c r="AQ57" s="313"/>
      <c r="AR57" s="312"/>
      <c r="AS57" s="313"/>
      <c r="AT57" s="312"/>
      <c r="AU57" s="313"/>
      <c r="AV57" s="314">
        <f t="shared" si="0"/>
        <v>1</v>
      </c>
      <c r="AW57" s="315">
        <f t="shared" si="0"/>
        <v>132430.14000000001</v>
      </c>
      <c r="AX57" s="314">
        <f t="shared" si="1"/>
        <v>0</v>
      </c>
      <c r="AY57" s="315">
        <f t="shared" si="1"/>
        <v>0</v>
      </c>
      <c r="AZ57" s="314">
        <f t="shared" si="2"/>
        <v>1</v>
      </c>
      <c r="BA57" s="315">
        <f t="shared" si="2"/>
        <v>132430.14000000001</v>
      </c>
    </row>
    <row r="58" spans="1:53" ht="99" hidden="1" customHeight="1" x14ac:dyDescent="0.2">
      <c r="A58" s="308">
        <v>16</v>
      </c>
      <c r="B58" s="308" t="s">
        <v>167</v>
      </c>
      <c r="C58" s="311" t="s">
        <v>168</v>
      </c>
      <c r="D58" s="321">
        <v>315</v>
      </c>
      <c r="E58" s="311" t="s">
        <v>359</v>
      </c>
      <c r="F58" s="312"/>
      <c r="G58" s="313"/>
      <c r="H58" s="312"/>
      <c r="I58" s="313"/>
      <c r="J58" s="312"/>
      <c r="K58" s="313"/>
      <c r="L58" s="312"/>
      <c r="M58" s="313"/>
      <c r="N58" s="312"/>
      <c r="O58" s="313"/>
      <c r="P58" s="312">
        <v>1</v>
      </c>
      <c r="Q58" s="313">
        <v>132430.14000000001</v>
      </c>
      <c r="R58" s="312"/>
      <c r="S58" s="313"/>
      <c r="T58" s="312"/>
      <c r="U58" s="313"/>
      <c r="V58" s="312"/>
      <c r="W58" s="313"/>
      <c r="X58" s="312"/>
      <c r="Y58" s="313"/>
      <c r="Z58" s="312"/>
      <c r="AA58" s="313"/>
      <c r="AB58" s="312"/>
      <c r="AC58" s="313"/>
      <c r="AD58" s="312"/>
      <c r="AE58" s="313"/>
      <c r="AF58" s="312"/>
      <c r="AG58" s="313"/>
      <c r="AH58" s="312"/>
      <c r="AI58" s="313"/>
      <c r="AJ58" s="312"/>
      <c r="AK58" s="313"/>
      <c r="AL58" s="312"/>
      <c r="AM58" s="313"/>
      <c r="AN58" s="312"/>
      <c r="AO58" s="313"/>
      <c r="AP58" s="312"/>
      <c r="AQ58" s="313"/>
      <c r="AR58" s="312"/>
      <c r="AS58" s="313"/>
      <c r="AT58" s="312"/>
      <c r="AU58" s="313"/>
      <c r="AV58" s="314">
        <f t="shared" si="0"/>
        <v>1</v>
      </c>
      <c r="AW58" s="315">
        <f t="shared" si="0"/>
        <v>132430.14000000001</v>
      </c>
      <c r="AX58" s="314">
        <f t="shared" si="1"/>
        <v>0</v>
      </c>
      <c r="AY58" s="315">
        <f t="shared" si="1"/>
        <v>0</v>
      </c>
      <c r="AZ58" s="314">
        <f t="shared" si="2"/>
        <v>1</v>
      </c>
      <c r="BA58" s="315">
        <f t="shared" si="2"/>
        <v>132430.14000000001</v>
      </c>
    </row>
    <row r="59" spans="1:53" ht="51" hidden="1" customHeight="1" x14ac:dyDescent="0.2">
      <c r="A59" s="308">
        <v>16</v>
      </c>
      <c r="B59" s="308" t="s">
        <v>167</v>
      </c>
      <c r="C59" s="311" t="s">
        <v>168</v>
      </c>
      <c r="D59" s="321">
        <v>323</v>
      </c>
      <c r="E59" s="311" t="s">
        <v>293</v>
      </c>
      <c r="F59" s="312"/>
      <c r="G59" s="313"/>
      <c r="H59" s="312"/>
      <c r="I59" s="313"/>
      <c r="J59" s="312"/>
      <c r="K59" s="313"/>
      <c r="L59" s="312"/>
      <c r="M59" s="313"/>
      <c r="N59" s="312"/>
      <c r="O59" s="313"/>
      <c r="P59" s="312">
        <v>4</v>
      </c>
      <c r="Q59" s="313">
        <v>529720.56000000006</v>
      </c>
      <c r="R59" s="312"/>
      <c r="S59" s="313"/>
      <c r="T59" s="312"/>
      <c r="U59" s="313"/>
      <c r="V59" s="312"/>
      <c r="W59" s="313"/>
      <c r="X59" s="312"/>
      <c r="Y59" s="313"/>
      <c r="Z59" s="312"/>
      <c r="AA59" s="313"/>
      <c r="AB59" s="312"/>
      <c r="AC59" s="313"/>
      <c r="AD59" s="312"/>
      <c r="AE59" s="313"/>
      <c r="AF59" s="312"/>
      <c r="AG59" s="313"/>
      <c r="AH59" s="312"/>
      <c r="AI59" s="313"/>
      <c r="AJ59" s="312"/>
      <c r="AK59" s="313"/>
      <c r="AL59" s="312"/>
      <c r="AM59" s="313"/>
      <c r="AN59" s="312"/>
      <c r="AO59" s="313"/>
      <c r="AP59" s="312"/>
      <c r="AQ59" s="313"/>
      <c r="AR59" s="312"/>
      <c r="AS59" s="313"/>
      <c r="AT59" s="312"/>
      <c r="AU59" s="313"/>
      <c r="AV59" s="314">
        <f t="shared" si="0"/>
        <v>4</v>
      </c>
      <c r="AW59" s="315">
        <f t="shared" si="0"/>
        <v>529720.56000000006</v>
      </c>
      <c r="AX59" s="314">
        <f t="shared" si="1"/>
        <v>0</v>
      </c>
      <c r="AY59" s="315">
        <f t="shared" si="1"/>
        <v>0</v>
      </c>
      <c r="AZ59" s="314">
        <f t="shared" si="2"/>
        <v>4</v>
      </c>
      <c r="BA59" s="315">
        <f t="shared" si="2"/>
        <v>529720.56000000006</v>
      </c>
    </row>
    <row r="60" spans="1:53" ht="51" hidden="1" customHeight="1" x14ac:dyDescent="0.2">
      <c r="A60" s="308">
        <v>16</v>
      </c>
      <c r="B60" s="308" t="s">
        <v>167</v>
      </c>
      <c r="C60" s="311" t="s">
        <v>168</v>
      </c>
      <c r="D60" s="321">
        <v>324</v>
      </c>
      <c r="E60" s="311" t="s">
        <v>294</v>
      </c>
      <c r="F60" s="312"/>
      <c r="G60" s="313"/>
      <c r="H60" s="312"/>
      <c r="I60" s="313"/>
      <c r="J60" s="312"/>
      <c r="K60" s="313"/>
      <c r="L60" s="312"/>
      <c r="M60" s="313"/>
      <c r="N60" s="312"/>
      <c r="O60" s="313"/>
      <c r="P60" s="312">
        <v>8</v>
      </c>
      <c r="Q60" s="313">
        <v>1059441.1200000001</v>
      </c>
      <c r="R60" s="312"/>
      <c r="S60" s="313"/>
      <c r="T60" s="312"/>
      <c r="U60" s="313"/>
      <c r="V60" s="312"/>
      <c r="W60" s="313"/>
      <c r="X60" s="312"/>
      <c r="Y60" s="313"/>
      <c r="Z60" s="312"/>
      <c r="AA60" s="313"/>
      <c r="AB60" s="312"/>
      <c r="AC60" s="313"/>
      <c r="AD60" s="312"/>
      <c r="AE60" s="313"/>
      <c r="AF60" s="312"/>
      <c r="AG60" s="313"/>
      <c r="AH60" s="312"/>
      <c r="AI60" s="313"/>
      <c r="AJ60" s="312"/>
      <c r="AK60" s="313"/>
      <c r="AL60" s="312"/>
      <c r="AM60" s="313"/>
      <c r="AN60" s="312"/>
      <c r="AO60" s="313"/>
      <c r="AP60" s="312"/>
      <c r="AQ60" s="313"/>
      <c r="AR60" s="312"/>
      <c r="AS60" s="313"/>
      <c r="AT60" s="312"/>
      <c r="AU60" s="313"/>
      <c r="AV60" s="314">
        <f t="shared" si="0"/>
        <v>8</v>
      </c>
      <c r="AW60" s="315">
        <f t="shared" si="0"/>
        <v>1059441.1200000001</v>
      </c>
      <c r="AX60" s="314">
        <f t="shared" si="1"/>
        <v>0</v>
      </c>
      <c r="AY60" s="315">
        <f t="shared" si="1"/>
        <v>0</v>
      </c>
      <c r="AZ60" s="314">
        <f t="shared" si="2"/>
        <v>8</v>
      </c>
      <c r="BA60" s="315">
        <f t="shared" si="2"/>
        <v>1059441.1200000001</v>
      </c>
    </row>
    <row r="61" spans="1:53" ht="51" hidden="1" customHeight="1" x14ac:dyDescent="0.2">
      <c r="A61" s="308">
        <v>16</v>
      </c>
      <c r="B61" s="308" t="s">
        <v>167</v>
      </c>
      <c r="C61" s="311" t="s">
        <v>168</v>
      </c>
      <c r="D61" s="321">
        <v>326</v>
      </c>
      <c r="E61" s="311" t="s">
        <v>295</v>
      </c>
      <c r="F61" s="312"/>
      <c r="G61" s="313"/>
      <c r="H61" s="312"/>
      <c r="I61" s="313"/>
      <c r="J61" s="312"/>
      <c r="K61" s="313"/>
      <c r="L61" s="312"/>
      <c r="M61" s="313"/>
      <c r="N61" s="312"/>
      <c r="O61" s="313"/>
      <c r="P61" s="312">
        <v>11</v>
      </c>
      <c r="Q61" s="313">
        <v>1456731.54</v>
      </c>
      <c r="R61" s="312"/>
      <c r="S61" s="313"/>
      <c r="T61" s="312"/>
      <c r="U61" s="313"/>
      <c r="V61" s="312"/>
      <c r="W61" s="313"/>
      <c r="X61" s="312"/>
      <c r="Y61" s="313"/>
      <c r="Z61" s="312"/>
      <c r="AA61" s="313"/>
      <c r="AB61" s="312"/>
      <c r="AC61" s="313"/>
      <c r="AD61" s="312"/>
      <c r="AE61" s="313"/>
      <c r="AF61" s="312"/>
      <c r="AG61" s="313"/>
      <c r="AH61" s="312"/>
      <c r="AI61" s="313"/>
      <c r="AJ61" s="312"/>
      <c r="AK61" s="313"/>
      <c r="AL61" s="312"/>
      <c r="AM61" s="313"/>
      <c r="AN61" s="312"/>
      <c r="AO61" s="313"/>
      <c r="AP61" s="312">
        <v>1</v>
      </c>
      <c r="AQ61" s="313">
        <v>132430.14000000001</v>
      </c>
      <c r="AR61" s="312"/>
      <c r="AS61" s="313"/>
      <c r="AT61" s="312"/>
      <c r="AU61" s="313"/>
      <c r="AV61" s="314">
        <f t="shared" si="0"/>
        <v>12</v>
      </c>
      <c r="AW61" s="315">
        <f t="shared" si="0"/>
        <v>1589161.6800000002</v>
      </c>
      <c r="AX61" s="314">
        <f t="shared" si="1"/>
        <v>0</v>
      </c>
      <c r="AY61" s="315">
        <f t="shared" si="1"/>
        <v>0</v>
      </c>
      <c r="AZ61" s="314">
        <f t="shared" si="2"/>
        <v>12</v>
      </c>
      <c r="BA61" s="315">
        <f t="shared" si="2"/>
        <v>1589161.6800000002</v>
      </c>
    </row>
    <row r="62" spans="1:53" ht="51" hidden="1" customHeight="1" x14ac:dyDescent="0.2">
      <c r="A62" s="308">
        <v>16</v>
      </c>
      <c r="B62" s="308" t="s">
        <v>167</v>
      </c>
      <c r="C62" s="311" t="s">
        <v>168</v>
      </c>
      <c r="D62" s="321">
        <v>329</v>
      </c>
      <c r="E62" s="311" t="s">
        <v>424</v>
      </c>
      <c r="F62" s="312"/>
      <c r="G62" s="313"/>
      <c r="H62" s="312"/>
      <c r="I62" s="313"/>
      <c r="J62" s="312"/>
      <c r="K62" s="313"/>
      <c r="L62" s="312"/>
      <c r="M62" s="313"/>
      <c r="N62" s="312"/>
      <c r="O62" s="313"/>
      <c r="P62" s="312"/>
      <c r="Q62" s="313"/>
      <c r="R62" s="312"/>
      <c r="S62" s="313"/>
      <c r="T62" s="312"/>
      <c r="U62" s="313"/>
      <c r="V62" s="312"/>
      <c r="W62" s="313"/>
      <c r="X62" s="312"/>
      <c r="Y62" s="313"/>
      <c r="Z62" s="312"/>
      <c r="AA62" s="313"/>
      <c r="AB62" s="312"/>
      <c r="AC62" s="313"/>
      <c r="AD62" s="312"/>
      <c r="AE62" s="313"/>
      <c r="AF62" s="312"/>
      <c r="AG62" s="313"/>
      <c r="AH62" s="312"/>
      <c r="AI62" s="313"/>
      <c r="AJ62" s="312"/>
      <c r="AK62" s="313"/>
      <c r="AL62" s="312"/>
      <c r="AM62" s="313"/>
      <c r="AN62" s="312"/>
      <c r="AO62" s="313"/>
      <c r="AP62" s="312">
        <v>1</v>
      </c>
      <c r="AQ62" s="313">
        <v>132430.14000000001</v>
      </c>
      <c r="AR62" s="312"/>
      <c r="AS62" s="313"/>
      <c r="AT62" s="312"/>
      <c r="AU62" s="313"/>
      <c r="AV62" s="314">
        <f t="shared" si="0"/>
        <v>1</v>
      </c>
      <c r="AW62" s="315">
        <f t="shared" si="0"/>
        <v>132430.14000000001</v>
      </c>
      <c r="AX62" s="314">
        <f t="shared" si="1"/>
        <v>0</v>
      </c>
      <c r="AY62" s="315">
        <f t="shared" si="1"/>
        <v>0</v>
      </c>
      <c r="AZ62" s="314">
        <f t="shared" si="2"/>
        <v>1</v>
      </c>
      <c r="BA62" s="315">
        <f t="shared" si="2"/>
        <v>132430.14000000001</v>
      </c>
    </row>
    <row r="63" spans="1:53" ht="51" hidden="1" customHeight="1" x14ac:dyDescent="0.2">
      <c r="A63" s="308">
        <v>16</v>
      </c>
      <c r="B63" s="308" t="s">
        <v>167</v>
      </c>
      <c r="C63" s="311" t="s">
        <v>168</v>
      </c>
      <c r="D63" s="321">
        <v>331</v>
      </c>
      <c r="E63" s="311" t="s">
        <v>296</v>
      </c>
      <c r="F63" s="312"/>
      <c r="G63" s="313"/>
      <c r="H63" s="312"/>
      <c r="I63" s="313"/>
      <c r="J63" s="312"/>
      <c r="K63" s="313"/>
      <c r="L63" s="312"/>
      <c r="M63" s="313"/>
      <c r="N63" s="312"/>
      <c r="O63" s="313"/>
      <c r="P63" s="312">
        <v>3</v>
      </c>
      <c r="Q63" s="313">
        <v>397290.42000000004</v>
      </c>
      <c r="R63" s="312"/>
      <c r="S63" s="313"/>
      <c r="T63" s="312"/>
      <c r="U63" s="313"/>
      <c r="V63" s="312"/>
      <c r="W63" s="313"/>
      <c r="X63" s="312"/>
      <c r="Y63" s="313"/>
      <c r="Z63" s="312"/>
      <c r="AA63" s="313"/>
      <c r="AB63" s="312"/>
      <c r="AC63" s="313"/>
      <c r="AD63" s="312"/>
      <c r="AE63" s="313"/>
      <c r="AF63" s="312"/>
      <c r="AG63" s="313"/>
      <c r="AH63" s="312"/>
      <c r="AI63" s="313"/>
      <c r="AJ63" s="312"/>
      <c r="AK63" s="313"/>
      <c r="AL63" s="312"/>
      <c r="AM63" s="313"/>
      <c r="AN63" s="312"/>
      <c r="AO63" s="313"/>
      <c r="AP63" s="312"/>
      <c r="AQ63" s="313"/>
      <c r="AR63" s="312"/>
      <c r="AS63" s="313"/>
      <c r="AT63" s="312"/>
      <c r="AU63" s="313"/>
      <c r="AV63" s="314">
        <f t="shared" si="0"/>
        <v>3</v>
      </c>
      <c r="AW63" s="315">
        <f t="shared" si="0"/>
        <v>397290.42000000004</v>
      </c>
      <c r="AX63" s="314">
        <f t="shared" si="1"/>
        <v>0</v>
      </c>
      <c r="AY63" s="315">
        <f t="shared" si="1"/>
        <v>0</v>
      </c>
      <c r="AZ63" s="314">
        <f t="shared" si="2"/>
        <v>3</v>
      </c>
      <c r="BA63" s="315">
        <f t="shared" si="2"/>
        <v>397290.42000000004</v>
      </c>
    </row>
    <row r="64" spans="1:53" ht="103.5" hidden="1" customHeight="1" x14ac:dyDescent="0.2">
      <c r="A64" s="308">
        <v>16</v>
      </c>
      <c r="B64" s="308" t="s">
        <v>167</v>
      </c>
      <c r="C64" s="311" t="s">
        <v>168</v>
      </c>
      <c r="D64" s="321">
        <v>336</v>
      </c>
      <c r="E64" s="311" t="s">
        <v>176</v>
      </c>
      <c r="F64" s="312"/>
      <c r="G64" s="313"/>
      <c r="H64" s="312"/>
      <c r="I64" s="313"/>
      <c r="J64" s="312"/>
      <c r="K64" s="313"/>
      <c r="L64" s="312"/>
      <c r="M64" s="313"/>
      <c r="N64" s="312"/>
      <c r="O64" s="313"/>
      <c r="P64" s="312">
        <v>3</v>
      </c>
      <c r="Q64" s="313">
        <v>397290.42000000004</v>
      </c>
      <c r="R64" s="312"/>
      <c r="S64" s="313"/>
      <c r="T64" s="312"/>
      <c r="U64" s="313"/>
      <c r="V64" s="312"/>
      <c r="W64" s="313"/>
      <c r="X64" s="312"/>
      <c r="Y64" s="313"/>
      <c r="Z64" s="312"/>
      <c r="AA64" s="313"/>
      <c r="AB64" s="312"/>
      <c r="AC64" s="313"/>
      <c r="AD64" s="312"/>
      <c r="AE64" s="313"/>
      <c r="AF64" s="312"/>
      <c r="AG64" s="313"/>
      <c r="AH64" s="312"/>
      <c r="AI64" s="313"/>
      <c r="AJ64" s="312"/>
      <c r="AK64" s="313"/>
      <c r="AL64" s="312"/>
      <c r="AM64" s="313"/>
      <c r="AN64" s="312"/>
      <c r="AO64" s="313"/>
      <c r="AP64" s="312"/>
      <c r="AQ64" s="313"/>
      <c r="AR64" s="312"/>
      <c r="AS64" s="313"/>
      <c r="AT64" s="312"/>
      <c r="AU64" s="313"/>
      <c r="AV64" s="314">
        <f t="shared" si="0"/>
        <v>3</v>
      </c>
      <c r="AW64" s="315">
        <f t="shared" si="0"/>
        <v>397290.42000000004</v>
      </c>
      <c r="AX64" s="314">
        <f t="shared" si="1"/>
        <v>0</v>
      </c>
      <c r="AY64" s="315">
        <f t="shared" si="1"/>
        <v>0</v>
      </c>
      <c r="AZ64" s="314">
        <f t="shared" si="2"/>
        <v>3</v>
      </c>
      <c r="BA64" s="315">
        <f t="shared" si="2"/>
        <v>397290.42000000004</v>
      </c>
    </row>
    <row r="65" spans="1:53" ht="104.25" hidden="1" customHeight="1" x14ac:dyDescent="0.2">
      <c r="A65" s="308">
        <v>16</v>
      </c>
      <c r="B65" s="308" t="s">
        <v>167</v>
      </c>
      <c r="C65" s="311" t="s">
        <v>168</v>
      </c>
      <c r="D65" s="321">
        <v>338</v>
      </c>
      <c r="E65" s="311" t="s">
        <v>177</v>
      </c>
      <c r="F65" s="312"/>
      <c r="G65" s="313"/>
      <c r="H65" s="312"/>
      <c r="I65" s="313"/>
      <c r="J65" s="312"/>
      <c r="K65" s="313"/>
      <c r="L65" s="312"/>
      <c r="M65" s="313"/>
      <c r="N65" s="312"/>
      <c r="O65" s="313"/>
      <c r="P65" s="312">
        <v>14</v>
      </c>
      <c r="Q65" s="313">
        <v>1854021.9600000004</v>
      </c>
      <c r="R65" s="312"/>
      <c r="S65" s="313"/>
      <c r="T65" s="312"/>
      <c r="U65" s="313"/>
      <c r="V65" s="312"/>
      <c r="W65" s="313"/>
      <c r="X65" s="312"/>
      <c r="Y65" s="313"/>
      <c r="Z65" s="312"/>
      <c r="AA65" s="313"/>
      <c r="AB65" s="312"/>
      <c r="AC65" s="313"/>
      <c r="AD65" s="312"/>
      <c r="AE65" s="313"/>
      <c r="AF65" s="312"/>
      <c r="AG65" s="313"/>
      <c r="AH65" s="312"/>
      <c r="AI65" s="313"/>
      <c r="AJ65" s="312"/>
      <c r="AK65" s="313"/>
      <c r="AL65" s="312"/>
      <c r="AM65" s="313"/>
      <c r="AN65" s="312"/>
      <c r="AO65" s="313"/>
      <c r="AP65" s="312">
        <v>1</v>
      </c>
      <c r="AQ65" s="313">
        <v>132430.14000000001</v>
      </c>
      <c r="AR65" s="312"/>
      <c r="AS65" s="313"/>
      <c r="AT65" s="312"/>
      <c r="AU65" s="313"/>
      <c r="AV65" s="314">
        <f t="shared" si="0"/>
        <v>15</v>
      </c>
      <c r="AW65" s="315">
        <f t="shared" si="0"/>
        <v>1986452.1000000006</v>
      </c>
      <c r="AX65" s="314">
        <f t="shared" si="1"/>
        <v>0</v>
      </c>
      <c r="AY65" s="315">
        <f t="shared" si="1"/>
        <v>0</v>
      </c>
      <c r="AZ65" s="314">
        <f t="shared" si="2"/>
        <v>15</v>
      </c>
      <c r="BA65" s="315">
        <f t="shared" si="2"/>
        <v>1986452.1000000006</v>
      </c>
    </row>
    <row r="66" spans="1:53" ht="104.25" hidden="1" customHeight="1" x14ac:dyDescent="0.2">
      <c r="A66" s="308">
        <v>16</v>
      </c>
      <c r="B66" s="308" t="s">
        <v>167</v>
      </c>
      <c r="C66" s="311" t="s">
        <v>168</v>
      </c>
      <c r="D66" s="321">
        <v>339</v>
      </c>
      <c r="E66" s="311" t="s">
        <v>334</v>
      </c>
      <c r="F66" s="312"/>
      <c r="G66" s="313"/>
      <c r="H66" s="312"/>
      <c r="I66" s="313"/>
      <c r="J66" s="312"/>
      <c r="K66" s="313"/>
      <c r="L66" s="312"/>
      <c r="M66" s="313"/>
      <c r="N66" s="312"/>
      <c r="O66" s="313"/>
      <c r="P66" s="312">
        <v>4</v>
      </c>
      <c r="Q66" s="313">
        <v>529720.56000000006</v>
      </c>
      <c r="R66" s="312"/>
      <c r="S66" s="313"/>
      <c r="T66" s="312"/>
      <c r="U66" s="313"/>
      <c r="V66" s="312"/>
      <c r="W66" s="313"/>
      <c r="X66" s="312"/>
      <c r="Y66" s="313"/>
      <c r="Z66" s="312"/>
      <c r="AA66" s="313"/>
      <c r="AB66" s="312"/>
      <c r="AC66" s="313"/>
      <c r="AD66" s="312"/>
      <c r="AE66" s="313"/>
      <c r="AF66" s="312"/>
      <c r="AG66" s="313"/>
      <c r="AH66" s="312"/>
      <c r="AI66" s="313"/>
      <c r="AJ66" s="312"/>
      <c r="AK66" s="313"/>
      <c r="AL66" s="312"/>
      <c r="AM66" s="313"/>
      <c r="AN66" s="312"/>
      <c r="AO66" s="313"/>
      <c r="AP66" s="312"/>
      <c r="AQ66" s="313"/>
      <c r="AR66" s="312"/>
      <c r="AS66" s="313"/>
      <c r="AT66" s="312"/>
      <c r="AU66" s="313"/>
      <c r="AV66" s="314">
        <f t="shared" si="0"/>
        <v>4</v>
      </c>
      <c r="AW66" s="315">
        <f t="shared" si="0"/>
        <v>529720.56000000006</v>
      </c>
      <c r="AX66" s="314">
        <f t="shared" si="1"/>
        <v>0</v>
      </c>
      <c r="AY66" s="315">
        <f t="shared" si="1"/>
        <v>0</v>
      </c>
      <c r="AZ66" s="314">
        <f t="shared" si="2"/>
        <v>4</v>
      </c>
      <c r="BA66" s="315">
        <f t="shared" si="2"/>
        <v>529720.56000000006</v>
      </c>
    </row>
    <row r="67" spans="1:53" ht="104.25" hidden="1" customHeight="1" x14ac:dyDescent="0.2">
      <c r="A67" s="308">
        <v>16</v>
      </c>
      <c r="B67" s="308" t="s">
        <v>167</v>
      </c>
      <c r="C67" s="311" t="s">
        <v>168</v>
      </c>
      <c r="D67" s="321">
        <v>341</v>
      </c>
      <c r="E67" s="311" t="s">
        <v>360</v>
      </c>
      <c r="F67" s="312"/>
      <c r="G67" s="313"/>
      <c r="H67" s="312"/>
      <c r="I67" s="313"/>
      <c r="J67" s="312"/>
      <c r="K67" s="313"/>
      <c r="L67" s="312"/>
      <c r="M67" s="313"/>
      <c r="N67" s="312"/>
      <c r="O67" s="313"/>
      <c r="P67" s="312">
        <v>4</v>
      </c>
      <c r="Q67" s="313">
        <v>529720.56000000006</v>
      </c>
      <c r="R67" s="312"/>
      <c r="S67" s="313"/>
      <c r="T67" s="312"/>
      <c r="U67" s="313"/>
      <c r="V67" s="312"/>
      <c r="W67" s="313"/>
      <c r="X67" s="312"/>
      <c r="Y67" s="313"/>
      <c r="Z67" s="312"/>
      <c r="AA67" s="313"/>
      <c r="AB67" s="312"/>
      <c r="AC67" s="313"/>
      <c r="AD67" s="312"/>
      <c r="AE67" s="313"/>
      <c r="AF67" s="312"/>
      <c r="AG67" s="313"/>
      <c r="AH67" s="312"/>
      <c r="AI67" s="313"/>
      <c r="AJ67" s="312"/>
      <c r="AK67" s="313"/>
      <c r="AL67" s="312"/>
      <c r="AM67" s="313"/>
      <c r="AN67" s="312"/>
      <c r="AO67" s="313"/>
      <c r="AP67" s="312"/>
      <c r="AQ67" s="313"/>
      <c r="AR67" s="312"/>
      <c r="AS67" s="313"/>
      <c r="AT67" s="312"/>
      <c r="AU67" s="313"/>
      <c r="AV67" s="314">
        <f t="shared" si="0"/>
        <v>4</v>
      </c>
      <c r="AW67" s="315">
        <f t="shared" si="0"/>
        <v>529720.56000000006</v>
      </c>
      <c r="AX67" s="314">
        <f t="shared" si="1"/>
        <v>0</v>
      </c>
      <c r="AY67" s="315">
        <f t="shared" si="1"/>
        <v>0</v>
      </c>
      <c r="AZ67" s="314">
        <f t="shared" si="2"/>
        <v>4</v>
      </c>
      <c r="BA67" s="315">
        <f t="shared" si="2"/>
        <v>529720.56000000006</v>
      </c>
    </row>
    <row r="68" spans="1:53" ht="104.25" hidden="1" customHeight="1" x14ac:dyDescent="0.2">
      <c r="A68" s="308">
        <v>16</v>
      </c>
      <c r="B68" s="308" t="s">
        <v>167</v>
      </c>
      <c r="C68" s="311" t="s">
        <v>168</v>
      </c>
      <c r="D68" s="322">
        <v>344</v>
      </c>
      <c r="E68" s="323" t="s">
        <v>460</v>
      </c>
      <c r="F68" s="312"/>
      <c r="G68" s="313"/>
      <c r="H68" s="312"/>
      <c r="I68" s="313"/>
      <c r="J68" s="312"/>
      <c r="K68" s="313"/>
      <c r="L68" s="312"/>
      <c r="M68" s="313"/>
      <c r="N68" s="312"/>
      <c r="O68" s="313"/>
      <c r="P68" s="312"/>
      <c r="Q68" s="313"/>
      <c r="R68" s="312"/>
      <c r="S68" s="313"/>
      <c r="T68" s="312">
        <v>1</v>
      </c>
      <c r="U68" s="313">
        <v>132430.14000000001</v>
      </c>
      <c r="V68" s="312"/>
      <c r="W68" s="313"/>
      <c r="X68" s="312"/>
      <c r="Y68" s="313"/>
      <c r="Z68" s="312"/>
      <c r="AA68" s="313"/>
      <c r="AB68" s="312"/>
      <c r="AC68" s="313"/>
      <c r="AD68" s="312"/>
      <c r="AE68" s="313"/>
      <c r="AF68" s="312"/>
      <c r="AG68" s="313"/>
      <c r="AH68" s="312"/>
      <c r="AI68" s="313"/>
      <c r="AJ68" s="312"/>
      <c r="AK68" s="313"/>
      <c r="AL68" s="312"/>
      <c r="AM68" s="313"/>
      <c r="AN68" s="312"/>
      <c r="AO68" s="313"/>
      <c r="AP68" s="312"/>
      <c r="AQ68" s="313"/>
      <c r="AR68" s="312"/>
      <c r="AS68" s="313"/>
      <c r="AT68" s="312"/>
      <c r="AU68" s="313"/>
      <c r="AV68" s="314">
        <f t="shared" si="0"/>
        <v>1</v>
      </c>
      <c r="AW68" s="315">
        <f t="shared" si="0"/>
        <v>132430.14000000001</v>
      </c>
      <c r="AX68" s="314">
        <f t="shared" si="1"/>
        <v>0</v>
      </c>
      <c r="AY68" s="315">
        <f t="shared" si="1"/>
        <v>0</v>
      </c>
      <c r="AZ68" s="314">
        <f t="shared" si="2"/>
        <v>1</v>
      </c>
      <c r="BA68" s="315">
        <f t="shared" si="2"/>
        <v>132430.14000000001</v>
      </c>
    </row>
    <row r="69" spans="1:53" ht="104.25" hidden="1" customHeight="1" x14ac:dyDescent="0.2">
      <c r="A69" s="308">
        <v>16</v>
      </c>
      <c r="B69" s="308" t="s">
        <v>338</v>
      </c>
      <c r="C69" s="311" t="s">
        <v>339</v>
      </c>
      <c r="D69" s="321">
        <v>348</v>
      </c>
      <c r="E69" s="311" t="s">
        <v>335</v>
      </c>
      <c r="F69" s="312"/>
      <c r="G69" s="313"/>
      <c r="H69" s="312"/>
      <c r="I69" s="313"/>
      <c r="J69" s="312"/>
      <c r="K69" s="313"/>
      <c r="L69" s="312"/>
      <c r="M69" s="313"/>
      <c r="N69" s="312"/>
      <c r="O69" s="313"/>
      <c r="P69" s="312"/>
      <c r="Q69" s="313"/>
      <c r="R69" s="312"/>
      <c r="S69" s="313"/>
      <c r="T69" s="312"/>
      <c r="U69" s="313"/>
      <c r="V69" s="312"/>
      <c r="W69" s="313"/>
      <c r="X69" s="312"/>
      <c r="Y69" s="313"/>
      <c r="Z69" s="312"/>
      <c r="AA69" s="313"/>
      <c r="AB69" s="312"/>
      <c r="AC69" s="313"/>
      <c r="AD69" s="312"/>
      <c r="AE69" s="313"/>
      <c r="AF69" s="312"/>
      <c r="AG69" s="313"/>
      <c r="AH69" s="312"/>
      <c r="AI69" s="313"/>
      <c r="AJ69" s="312"/>
      <c r="AK69" s="313"/>
      <c r="AL69" s="312"/>
      <c r="AM69" s="313"/>
      <c r="AN69" s="312"/>
      <c r="AO69" s="313"/>
      <c r="AP69" s="312">
        <v>14</v>
      </c>
      <c r="AQ69" s="313">
        <v>1854021.9600000009</v>
      </c>
      <c r="AR69" s="312"/>
      <c r="AS69" s="313"/>
      <c r="AT69" s="312"/>
      <c r="AU69" s="313"/>
      <c r="AV69" s="314">
        <f t="shared" si="0"/>
        <v>14</v>
      </c>
      <c r="AW69" s="315">
        <f t="shared" si="0"/>
        <v>1854021.9600000009</v>
      </c>
      <c r="AX69" s="314">
        <f t="shared" si="1"/>
        <v>0</v>
      </c>
      <c r="AY69" s="315">
        <f t="shared" si="1"/>
        <v>0</v>
      </c>
      <c r="AZ69" s="314">
        <f t="shared" si="2"/>
        <v>14</v>
      </c>
      <c r="BA69" s="315">
        <f t="shared" si="2"/>
        <v>1854021.9600000009</v>
      </c>
    </row>
    <row r="70" spans="1:53" ht="118.5" hidden="1" customHeight="1" x14ac:dyDescent="0.2">
      <c r="A70" s="308">
        <v>18</v>
      </c>
      <c r="B70" s="308" t="s">
        <v>178</v>
      </c>
      <c r="C70" s="311" t="s">
        <v>179</v>
      </c>
      <c r="D70" s="321">
        <v>356</v>
      </c>
      <c r="E70" s="311" t="s">
        <v>180</v>
      </c>
      <c r="F70" s="312">
        <v>29</v>
      </c>
      <c r="G70" s="313">
        <v>4033255.33</v>
      </c>
      <c r="H70" s="312"/>
      <c r="I70" s="313"/>
      <c r="J70" s="312"/>
      <c r="K70" s="313"/>
      <c r="L70" s="312"/>
      <c r="M70" s="313"/>
      <c r="N70" s="312"/>
      <c r="O70" s="313"/>
      <c r="P70" s="312"/>
      <c r="Q70" s="313"/>
      <c r="R70" s="312"/>
      <c r="S70" s="313"/>
      <c r="T70" s="312">
        <v>90</v>
      </c>
      <c r="U70" s="313">
        <v>12516999.29999998</v>
      </c>
      <c r="V70" s="312">
        <v>3</v>
      </c>
      <c r="W70" s="313">
        <v>417233.30999999994</v>
      </c>
      <c r="X70" s="312"/>
      <c r="Y70" s="313"/>
      <c r="Z70" s="312"/>
      <c r="AA70" s="313"/>
      <c r="AB70" s="312"/>
      <c r="AC70" s="313"/>
      <c r="AD70" s="312"/>
      <c r="AE70" s="313"/>
      <c r="AF70" s="312"/>
      <c r="AG70" s="313"/>
      <c r="AH70" s="312"/>
      <c r="AI70" s="313"/>
      <c r="AJ70" s="312"/>
      <c r="AK70" s="313"/>
      <c r="AL70" s="312"/>
      <c r="AM70" s="313"/>
      <c r="AN70" s="312"/>
      <c r="AO70" s="313"/>
      <c r="AP70" s="312">
        <v>15</v>
      </c>
      <c r="AQ70" s="313">
        <v>2086166.55</v>
      </c>
      <c r="AR70" s="312"/>
      <c r="AS70" s="313"/>
      <c r="AT70" s="312"/>
      <c r="AU70" s="313"/>
      <c r="AV70" s="314">
        <f t="shared" si="0"/>
        <v>134</v>
      </c>
      <c r="AW70" s="315">
        <f t="shared" si="0"/>
        <v>18636421.179999981</v>
      </c>
      <c r="AX70" s="314">
        <f t="shared" si="1"/>
        <v>3</v>
      </c>
      <c r="AY70" s="315">
        <f t="shared" si="1"/>
        <v>417233.30999999994</v>
      </c>
      <c r="AZ70" s="314">
        <f t="shared" si="2"/>
        <v>137</v>
      </c>
      <c r="BA70" s="315">
        <f t="shared" si="2"/>
        <v>19053654.48999998</v>
      </c>
    </row>
    <row r="71" spans="1:53" ht="88.5" hidden="1" customHeight="1" x14ac:dyDescent="0.2">
      <c r="A71" s="308">
        <v>19</v>
      </c>
      <c r="B71" s="308" t="s">
        <v>181</v>
      </c>
      <c r="C71" s="311" t="s">
        <v>182</v>
      </c>
      <c r="D71" s="321">
        <v>357</v>
      </c>
      <c r="E71" s="311" t="s">
        <v>183</v>
      </c>
      <c r="F71" s="312"/>
      <c r="G71" s="313"/>
      <c r="H71" s="312"/>
      <c r="I71" s="313"/>
      <c r="J71" s="312"/>
      <c r="K71" s="313"/>
      <c r="L71" s="312"/>
      <c r="M71" s="313"/>
      <c r="N71" s="312"/>
      <c r="O71" s="313"/>
      <c r="P71" s="312"/>
      <c r="Q71" s="313"/>
      <c r="R71" s="312"/>
      <c r="S71" s="313"/>
      <c r="T71" s="312">
        <v>7</v>
      </c>
      <c r="U71" s="313">
        <v>829642.52</v>
      </c>
      <c r="V71" s="312"/>
      <c r="W71" s="313"/>
      <c r="X71" s="312"/>
      <c r="Y71" s="313"/>
      <c r="Z71" s="312"/>
      <c r="AA71" s="313"/>
      <c r="AB71" s="312">
        <v>69</v>
      </c>
      <c r="AC71" s="313">
        <v>8177904.8400000008</v>
      </c>
      <c r="AD71" s="312">
        <v>17</v>
      </c>
      <c r="AE71" s="313">
        <v>2014846.1200000003</v>
      </c>
      <c r="AF71" s="312"/>
      <c r="AG71" s="313"/>
      <c r="AH71" s="312"/>
      <c r="AI71" s="313"/>
      <c r="AJ71" s="312"/>
      <c r="AK71" s="313"/>
      <c r="AL71" s="312"/>
      <c r="AM71" s="313"/>
      <c r="AN71" s="312"/>
      <c r="AO71" s="313"/>
      <c r="AP71" s="312"/>
      <c r="AQ71" s="313"/>
      <c r="AR71" s="312"/>
      <c r="AS71" s="313"/>
      <c r="AT71" s="312"/>
      <c r="AU71" s="313"/>
      <c r="AV71" s="314">
        <f t="shared" si="0"/>
        <v>76</v>
      </c>
      <c r="AW71" s="315">
        <f t="shared" si="0"/>
        <v>9007547.3600000013</v>
      </c>
      <c r="AX71" s="314">
        <f t="shared" si="1"/>
        <v>17</v>
      </c>
      <c r="AY71" s="315">
        <f t="shared" si="1"/>
        <v>2014846.1200000003</v>
      </c>
      <c r="AZ71" s="314">
        <f t="shared" si="2"/>
        <v>93</v>
      </c>
      <c r="BA71" s="315">
        <f t="shared" si="2"/>
        <v>11022393.480000002</v>
      </c>
    </row>
    <row r="72" spans="1:53" ht="88.5" hidden="1" customHeight="1" x14ac:dyDescent="0.2">
      <c r="A72" s="308">
        <v>19</v>
      </c>
      <c r="B72" s="308" t="s">
        <v>181</v>
      </c>
      <c r="C72" s="311" t="s">
        <v>182</v>
      </c>
      <c r="D72" s="321">
        <v>358</v>
      </c>
      <c r="E72" s="311" t="s">
        <v>361</v>
      </c>
      <c r="F72" s="312"/>
      <c r="G72" s="313"/>
      <c r="H72" s="312"/>
      <c r="I72" s="313"/>
      <c r="J72" s="312"/>
      <c r="K72" s="313"/>
      <c r="L72" s="312"/>
      <c r="M72" s="313"/>
      <c r="N72" s="312"/>
      <c r="O72" s="313"/>
      <c r="P72" s="312"/>
      <c r="Q72" s="313"/>
      <c r="R72" s="312"/>
      <c r="S72" s="313"/>
      <c r="T72" s="312"/>
      <c r="U72" s="313"/>
      <c r="V72" s="312"/>
      <c r="W72" s="313"/>
      <c r="X72" s="312"/>
      <c r="Y72" s="313"/>
      <c r="Z72" s="312"/>
      <c r="AA72" s="313"/>
      <c r="AB72" s="312"/>
      <c r="AC72" s="313"/>
      <c r="AD72" s="312">
        <v>1</v>
      </c>
      <c r="AE72" s="313">
        <v>118520.36</v>
      </c>
      <c r="AF72" s="312"/>
      <c r="AG72" s="313"/>
      <c r="AH72" s="312"/>
      <c r="AI72" s="313"/>
      <c r="AJ72" s="312"/>
      <c r="AK72" s="313"/>
      <c r="AL72" s="312"/>
      <c r="AM72" s="313"/>
      <c r="AN72" s="312"/>
      <c r="AO72" s="313"/>
      <c r="AP72" s="312"/>
      <c r="AQ72" s="313"/>
      <c r="AR72" s="312"/>
      <c r="AS72" s="313"/>
      <c r="AT72" s="312"/>
      <c r="AU72" s="313"/>
      <c r="AV72" s="314">
        <f t="shared" ref="AV72:AW135" si="3">F72+J72+L72+P72+R72+T72+X72+AB72+AF72+AJ72+AL72+AP72+AR72</f>
        <v>0</v>
      </c>
      <c r="AW72" s="315">
        <f t="shared" si="3"/>
        <v>0</v>
      </c>
      <c r="AX72" s="314">
        <f t="shared" ref="AX72:AY135" si="4">H72+N72+V72+Z72+AD72+AH72+AN72+AT72</f>
        <v>1</v>
      </c>
      <c r="AY72" s="315">
        <f t="shared" si="4"/>
        <v>118520.36</v>
      </c>
      <c r="AZ72" s="314">
        <f t="shared" ref="AZ72:BA135" si="5">AV72+AX72</f>
        <v>1</v>
      </c>
      <c r="BA72" s="315">
        <f t="shared" si="5"/>
        <v>118520.36</v>
      </c>
    </row>
    <row r="73" spans="1:53" ht="88.5" hidden="1" customHeight="1" x14ac:dyDescent="0.2">
      <c r="A73" s="308">
        <v>19</v>
      </c>
      <c r="B73" s="308" t="s">
        <v>181</v>
      </c>
      <c r="C73" s="311" t="s">
        <v>182</v>
      </c>
      <c r="D73" s="321">
        <v>359</v>
      </c>
      <c r="E73" s="311" t="s">
        <v>297</v>
      </c>
      <c r="F73" s="312"/>
      <c r="G73" s="313"/>
      <c r="H73" s="312"/>
      <c r="I73" s="313"/>
      <c r="J73" s="312"/>
      <c r="K73" s="313"/>
      <c r="L73" s="312"/>
      <c r="M73" s="313"/>
      <c r="N73" s="312"/>
      <c r="O73" s="313"/>
      <c r="P73" s="312"/>
      <c r="Q73" s="313"/>
      <c r="R73" s="312"/>
      <c r="S73" s="313"/>
      <c r="T73" s="312"/>
      <c r="U73" s="313"/>
      <c r="V73" s="312"/>
      <c r="W73" s="313"/>
      <c r="X73" s="312"/>
      <c r="Y73" s="313"/>
      <c r="Z73" s="312"/>
      <c r="AA73" s="313"/>
      <c r="AB73" s="312">
        <v>4</v>
      </c>
      <c r="AC73" s="313">
        <v>474081.44</v>
      </c>
      <c r="AD73" s="312"/>
      <c r="AE73" s="313"/>
      <c r="AF73" s="312"/>
      <c r="AG73" s="313"/>
      <c r="AH73" s="312"/>
      <c r="AI73" s="313"/>
      <c r="AJ73" s="312"/>
      <c r="AK73" s="313"/>
      <c r="AL73" s="312"/>
      <c r="AM73" s="313"/>
      <c r="AN73" s="312"/>
      <c r="AO73" s="313"/>
      <c r="AP73" s="312"/>
      <c r="AQ73" s="313"/>
      <c r="AR73" s="312"/>
      <c r="AS73" s="313"/>
      <c r="AT73" s="312"/>
      <c r="AU73" s="313"/>
      <c r="AV73" s="314">
        <f t="shared" si="3"/>
        <v>4</v>
      </c>
      <c r="AW73" s="315">
        <f t="shared" si="3"/>
        <v>474081.44</v>
      </c>
      <c r="AX73" s="314">
        <f t="shared" si="4"/>
        <v>0</v>
      </c>
      <c r="AY73" s="315">
        <f t="shared" si="4"/>
        <v>0</v>
      </c>
      <c r="AZ73" s="314">
        <f t="shared" si="5"/>
        <v>4</v>
      </c>
      <c r="BA73" s="315">
        <f t="shared" si="5"/>
        <v>474081.44</v>
      </c>
    </row>
    <row r="74" spans="1:53" ht="22.5" hidden="1" customHeight="1" x14ac:dyDescent="0.2">
      <c r="A74" s="308">
        <v>20</v>
      </c>
      <c r="B74" s="308" t="s">
        <v>448</v>
      </c>
      <c r="C74" s="311" t="s">
        <v>449</v>
      </c>
      <c r="D74" s="321">
        <v>365</v>
      </c>
      <c r="E74" s="311" t="s">
        <v>450</v>
      </c>
      <c r="F74" s="312"/>
      <c r="G74" s="313"/>
      <c r="H74" s="312"/>
      <c r="I74" s="313"/>
      <c r="J74" s="312"/>
      <c r="K74" s="313"/>
      <c r="L74" s="312"/>
      <c r="M74" s="313"/>
      <c r="N74" s="312"/>
      <c r="O74" s="313"/>
      <c r="P74" s="312"/>
      <c r="Q74" s="313"/>
      <c r="R74" s="312"/>
      <c r="S74" s="313"/>
      <c r="T74" s="312"/>
      <c r="U74" s="313"/>
      <c r="V74" s="312"/>
      <c r="W74" s="313"/>
      <c r="X74" s="312"/>
      <c r="Y74" s="313"/>
      <c r="Z74" s="312"/>
      <c r="AA74" s="313"/>
      <c r="AB74" s="312">
        <v>20</v>
      </c>
      <c r="AC74" s="313">
        <v>1419672.8</v>
      </c>
      <c r="AD74" s="312"/>
      <c r="AE74" s="313"/>
      <c r="AF74" s="312"/>
      <c r="AG74" s="313"/>
      <c r="AH74" s="312"/>
      <c r="AI74" s="313"/>
      <c r="AJ74" s="312"/>
      <c r="AK74" s="313"/>
      <c r="AL74" s="312"/>
      <c r="AM74" s="313"/>
      <c r="AN74" s="312"/>
      <c r="AO74" s="313"/>
      <c r="AP74" s="312"/>
      <c r="AQ74" s="313"/>
      <c r="AR74" s="312"/>
      <c r="AS74" s="313"/>
      <c r="AT74" s="312"/>
      <c r="AU74" s="313"/>
      <c r="AV74" s="314">
        <f t="shared" si="3"/>
        <v>20</v>
      </c>
      <c r="AW74" s="315">
        <f t="shared" si="3"/>
        <v>1419672.8</v>
      </c>
      <c r="AX74" s="314">
        <f t="shared" si="4"/>
        <v>0</v>
      </c>
      <c r="AY74" s="315">
        <f t="shared" si="4"/>
        <v>0</v>
      </c>
      <c r="AZ74" s="314">
        <f t="shared" si="5"/>
        <v>20</v>
      </c>
      <c r="BA74" s="315">
        <f t="shared" si="5"/>
        <v>1419672.8</v>
      </c>
    </row>
    <row r="75" spans="1:53" ht="57.75" hidden="1" customHeight="1" x14ac:dyDescent="0.2">
      <c r="A75" s="308">
        <v>20</v>
      </c>
      <c r="B75" s="308" t="s">
        <v>184</v>
      </c>
      <c r="C75" s="311" t="s">
        <v>185</v>
      </c>
      <c r="D75" s="321">
        <v>367</v>
      </c>
      <c r="E75" s="311" t="s">
        <v>186</v>
      </c>
      <c r="F75" s="312"/>
      <c r="G75" s="313"/>
      <c r="H75" s="312"/>
      <c r="I75" s="313"/>
      <c r="J75" s="312"/>
      <c r="K75" s="313"/>
      <c r="L75" s="312"/>
      <c r="M75" s="313"/>
      <c r="N75" s="312"/>
      <c r="O75" s="313"/>
      <c r="P75" s="312"/>
      <c r="Q75" s="313"/>
      <c r="R75" s="312"/>
      <c r="S75" s="313"/>
      <c r="T75" s="312">
        <v>21</v>
      </c>
      <c r="U75" s="313">
        <v>1490656.4399999997</v>
      </c>
      <c r="V75" s="312">
        <v>3</v>
      </c>
      <c r="W75" s="313">
        <v>212950.91999999998</v>
      </c>
      <c r="X75" s="312"/>
      <c r="Y75" s="313"/>
      <c r="Z75" s="312"/>
      <c r="AA75" s="313"/>
      <c r="AB75" s="312">
        <v>14</v>
      </c>
      <c r="AC75" s="313">
        <v>993770.96000000008</v>
      </c>
      <c r="AD75" s="312">
        <v>1</v>
      </c>
      <c r="AE75" s="313">
        <v>70983.64</v>
      </c>
      <c r="AF75" s="312"/>
      <c r="AG75" s="313"/>
      <c r="AH75" s="312"/>
      <c r="AI75" s="313"/>
      <c r="AJ75" s="312"/>
      <c r="AK75" s="313"/>
      <c r="AL75" s="312"/>
      <c r="AM75" s="313"/>
      <c r="AN75" s="312"/>
      <c r="AO75" s="313"/>
      <c r="AP75" s="312"/>
      <c r="AQ75" s="313"/>
      <c r="AR75" s="312"/>
      <c r="AS75" s="313"/>
      <c r="AT75" s="312"/>
      <c r="AU75" s="313"/>
      <c r="AV75" s="314">
        <f t="shared" si="3"/>
        <v>35</v>
      </c>
      <c r="AW75" s="315">
        <f t="shared" si="3"/>
        <v>2484427.4</v>
      </c>
      <c r="AX75" s="314">
        <f t="shared" si="4"/>
        <v>4</v>
      </c>
      <c r="AY75" s="315">
        <f t="shared" si="4"/>
        <v>283934.56</v>
      </c>
      <c r="AZ75" s="314">
        <f t="shared" si="5"/>
        <v>39</v>
      </c>
      <c r="BA75" s="315">
        <f t="shared" si="5"/>
        <v>2768361.96</v>
      </c>
    </row>
    <row r="76" spans="1:53" ht="42" hidden="1" customHeight="1" x14ac:dyDescent="0.2">
      <c r="A76" s="308">
        <v>20</v>
      </c>
      <c r="B76" s="308" t="s">
        <v>187</v>
      </c>
      <c r="C76" s="311" t="s">
        <v>188</v>
      </c>
      <c r="D76" s="321">
        <v>368</v>
      </c>
      <c r="E76" s="311" t="s">
        <v>189</v>
      </c>
      <c r="F76" s="312"/>
      <c r="G76" s="313"/>
      <c r="H76" s="312"/>
      <c r="I76" s="313"/>
      <c r="J76" s="312"/>
      <c r="K76" s="313"/>
      <c r="L76" s="312"/>
      <c r="M76" s="313"/>
      <c r="N76" s="312"/>
      <c r="O76" s="313"/>
      <c r="P76" s="312"/>
      <c r="Q76" s="313"/>
      <c r="R76" s="312"/>
      <c r="S76" s="313"/>
      <c r="T76" s="312">
        <v>21</v>
      </c>
      <c r="U76" s="313">
        <v>1490656.44</v>
      </c>
      <c r="V76" s="312">
        <v>2</v>
      </c>
      <c r="W76" s="313">
        <v>141967.28</v>
      </c>
      <c r="X76" s="312"/>
      <c r="Y76" s="313"/>
      <c r="Z76" s="312"/>
      <c r="AA76" s="313"/>
      <c r="AB76" s="312">
        <v>9</v>
      </c>
      <c r="AC76" s="313">
        <v>638852.75999999989</v>
      </c>
      <c r="AD76" s="312">
        <v>7</v>
      </c>
      <c r="AE76" s="313">
        <v>496885.48</v>
      </c>
      <c r="AF76" s="312"/>
      <c r="AG76" s="313"/>
      <c r="AH76" s="312"/>
      <c r="AI76" s="313"/>
      <c r="AJ76" s="312">
        <v>4</v>
      </c>
      <c r="AK76" s="313">
        <v>283934.56</v>
      </c>
      <c r="AL76" s="312"/>
      <c r="AM76" s="313"/>
      <c r="AN76" s="312"/>
      <c r="AO76" s="313"/>
      <c r="AP76" s="312"/>
      <c r="AQ76" s="313"/>
      <c r="AR76" s="312"/>
      <c r="AS76" s="313"/>
      <c r="AT76" s="312"/>
      <c r="AU76" s="313"/>
      <c r="AV76" s="314">
        <f t="shared" si="3"/>
        <v>34</v>
      </c>
      <c r="AW76" s="315">
        <f t="shared" si="3"/>
        <v>2413443.7599999998</v>
      </c>
      <c r="AX76" s="314">
        <f t="shared" si="4"/>
        <v>9</v>
      </c>
      <c r="AY76" s="315">
        <f t="shared" si="4"/>
        <v>638852.76</v>
      </c>
      <c r="AZ76" s="314">
        <f t="shared" si="5"/>
        <v>43</v>
      </c>
      <c r="BA76" s="315">
        <f t="shared" si="5"/>
        <v>3052296.5199999996</v>
      </c>
    </row>
    <row r="77" spans="1:53" ht="68.25" hidden="1" customHeight="1" x14ac:dyDescent="0.2">
      <c r="A77" s="308">
        <v>20</v>
      </c>
      <c r="B77" s="308" t="s">
        <v>187</v>
      </c>
      <c r="C77" s="311" t="s">
        <v>188</v>
      </c>
      <c r="D77" s="321">
        <v>369</v>
      </c>
      <c r="E77" s="311" t="s">
        <v>190</v>
      </c>
      <c r="F77" s="312"/>
      <c r="G77" s="313"/>
      <c r="H77" s="312"/>
      <c r="I77" s="313"/>
      <c r="J77" s="312"/>
      <c r="K77" s="313"/>
      <c r="L77" s="312"/>
      <c r="M77" s="313"/>
      <c r="N77" s="312"/>
      <c r="O77" s="313"/>
      <c r="P77" s="312"/>
      <c r="Q77" s="313"/>
      <c r="R77" s="312"/>
      <c r="S77" s="313"/>
      <c r="T77" s="312"/>
      <c r="U77" s="313"/>
      <c r="V77" s="312"/>
      <c r="W77" s="313"/>
      <c r="X77" s="312"/>
      <c r="Y77" s="313"/>
      <c r="Z77" s="312"/>
      <c r="AA77" s="313"/>
      <c r="AB77" s="312">
        <v>7</v>
      </c>
      <c r="AC77" s="313">
        <v>496885.48</v>
      </c>
      <c r="AD77" s="312">
        <v>4</v>
      </c>
      <c r="AE77" s="313">
        <v>283934.56</v>
      </c>
      <c r="AF77" s="312"/>
      <c r="AG77" s="313"/>
      <c r="AH77" s="312"/>
      <c r="AI77" s="313"/>
      <c r="AJ77" s="312"/>
      <c r="AK77" s="313"/>
      <c r="AL77" s="312"/>
      <c r="AM77" s="313"/>
      <c r="AN77" s="312"/>
      <c r="AO77" s="313"/>
      <c r="AP77" s="312"/>
      <c r="AQ77" s="313"/>
      <c r="AR77" s="312"/>
      <c r="AS77" s="313"/>
      <c r="AT77" s="312"/>
      <c r="AU77" s="313"/>
      <c r="AV77" s="314">
        <f t="shared" si="3"/>
        <v>7</v>
      </c>
      <c r="AW77" s="315">
        <f t="shared" si="3"/>
        <v>496885.48</v>
      </c>
      <c r="AX77" s="314">
        <f t="shared" si="4"/>
        <v>4</v>
      </c>
      <c r="AY77" s="315">
        <f t="shared" si="4"/>
        <v>283934.56</v>
      </c>
      <c r="AZ77" s="314">
        <f t="shared" si="5"/>
        <v>11</v>
      </c>
      <c r="BA77" s="315">
        <f t="shared" si="5"/>
        <v>780820.04</v>
      </c>
    </row>
    <row r="78" spans="1:53" ht="78.75" hidden="1" customHeight="1" x14ac:dyDescent="0.2">
      <c r="A78" s="308">
        <v>20</v>
      </c>
      <c r="B78" s="308" t="s">
        <v>191</v>
      </c>
      <c r="C78" s="311" t="s">
        <v>192</v>
      </c>
      <c r="D78" s="321">
        <v>372</v>
      </c>
      <c r="E78" s="311" t="s">
        <v>193</v>
      </c>
      <c r="F78" s="312"/>
      <c r="G78" s="313"/>
      <c r="H78" s="312"/>
      <c r="I78" s="313"/>
      <c r="J78" s="312"/>
      <c r="K78" s="313"/>
      <c r="L78" s="312"/>
      <c r="M78" s="313"/>
      <c r="N78" s="312"/>
      <c r="O78" s="313"/>
      <c r="P78" s="312"/>
      <c r="Q78" s="313"/>
      <c r="R78" s="312"/>
      <c r="S78" s="313"/>
      <c r="T78" s="312">
        <v>2</v>
      </c>
      <c r="U78" s="313">
        <v>141967.28</v>
      </c>
      <c r="V78" s="312"/>
      <c r="W78" s="313"/>
      <c r="X78" s="312"/>
      <c r="Y78" s="313"/>
      <c r="Z78" s="312"/>
      <c r="AA78" s="313"/>
      <c r="AB78" s="312">
        <v>5</v>
      </c>
      <c r="AC78" s="313">
        <v>354918.2</v>
      </c>
      <c r="AD78" s="312">
        <v>1</v>
      </c>
      <c r="AE78" s="313">
        <v>70983.64</v>
      </c>
      <c r="AF78" s="312"/>
      <c r="AG78" s="313"/>
      <c r="AH78" s="312"/>
      <c r="AI78" s="313"/>
      <c r="AJ78" s="312">
        <v>1</v>
      </c>
      <c r="AK78" s="313">
        <v>70983.64</v>
      </c>
      <c r="AL78" s="312"/>
      <c r="AM78" s="313"/>
      <c r="AN78" s="312"/>
      <c r="AO78" s="313"/>
      <c r="AP78" s="312"/>
      <c r="AQ78" s="313"/>
      <c r="AR78" s="312"/>
      <c r="AS78" s="313"/>
      <c r="AT78" s="312"/>
      <c r="AU78" s="313"/>
      <c r="AV78" s="314">
        <f t="shared" si="3"/>
        <v>8</v>
      </c>
      <c r="AW78" s="315">
        <f t="shared" si="3"/>
        <v>567869.12</v>
      </c>
      <c r="AX78" s="314">
        <f t="shared" si="4"/>
        <v>1</v>
      </c>
      <c r="AY78" s="315">
        <f t="shared" si="4"/>
        <v>70983.64</v>
      </c>
      <c r="AZ78" s="314">
        <f t="shared" si="5"/>
        <v>9</v>
      </c>
      <c r="BA78" s="315">
        <f t="shared" si="5"/>
        <v>638852.76</v>
      </c>
    </row>
    <row r="79" spans="1:53" ht="49.5" hidden="1" customHeight="1" x14ac:dyDescent="0.2">
      <c r="A79" s="308">
        <v>21</v>
      </c>
      <c r="B79" s="308" t="s">
        <v>194</v>
      </c>
      <c r="C79" s="311" t="s">
        <v>195</v>
      </c>
      <c r="D79" s="321">
        <v>378</v>
      </c>
      <c r="E79" s="311" t="s">
        <v>196</v>
      </c>
      <c r="F79" s="312"/>
      <c r="G79" s="313"/>
      <c r="H79" s="312"/>
      <c r="I79" s="313"/>
      <c r="J79" s="312"/>
      <c r="K79" s="313"/>
      <c r="L79" s="312"/>
      <c r="M79" s="313"/>
      <c r="N79" s="312"/>
      <c r="O79" s="313"/>
      <c r="P79" s="312"/>
      <c r="Q79" s="313"/>
      <c r="R79" s="312"/>
      <c r="S79" s="313"/>
      <c r="T79" s="312"/>
      <c r="U79" s="313"/>
      <c r="V79" s="312"/>
      <c r="W79" s="313"/>
      <c r="X79" s="312"/>
      <c r="Y79" s="313"/>
      <c r="Z79" s="312"/>
      <c r="AA79" s="313"/>
      <c r="AB79" s="312"/>
      <c r="AC79" s="313"/>
      <c r="AD79" s="312"/>
      <c r="AE79" s="313"/>
      <c r="AF79" s="312">
        <v>3</v>
      </c>
      <c r="AG79" s="313">
        <v>222087.39</v>
      </c>
      <c r="AH79" s="312">
        <v>6</v>
      </c>
      <c r="AI79" s="313">
        <v>444174.78</v>
      </c>
      <c r="AJ79" s="312"/>
      <c r="AK79" s="313"/>
      <c r="AL79" s="312"/>
      <c r="AM79" s="313"/>
      <c r="AN79" s="312"/>
      <c r="AO79" s="313"/>
      <c r="AP79" s="312"/>
      <c r="AQ79" s="313"/>
      <c r="AR79" s="312"/>
      <c r="AS79" s="313"/>
      <c r="AT79" s="312"/>
      <c r="AU79" s="313"/>
      <c r="AV79" s="314">
        <f t="shared" si="3"/>
        <v>3</v>
      </c>
      <c r="AW79" s="315">
        <f t="shared" si="3"/>
        <v>222087.39</v>
      </c>
      <c r="AX79" s="314">
        <f t="shared" si="4"/>
        <v>6</v>
      </c>
      <c r="AY79" s="315">
        <f t="shared" si="4"/>
        <v>444174.78</v>
      </c>
      <c r="AZ79" s="314">
        <f t="shared" si="5"/>
        <v>9</v>
      </c>
      <c r="BA79" s="315">
        <f t="shared" si="5"/>
        <v>666262.17000000004</v>
      </c>
    </row>
    <row r="80" spans="1:53" ht="57" hidden="1" customHeight="1" x14ac:dyDescent="0.2">
      <c r="A80" s="308">
        <v>21</v>
      </c>
      <c r="B80" s="308" t="s">
        <v>194</v>
      </c>
      <c r="C80" s="311" t="s">
        <v>195</v>
      </c>
      <c r="D80" s="321">
        <v>379</v>
      </c>
      <c r="E80" s="311" t="s">
        <v>197</v>
      </c>
      <c r="F80" s="312"/>
      <c r="G80" s="313"/>
      <c r="H80" s="312"/>
      <c r="I80" s="313"/>
      <c r="J80" s="312"/>
      <c r="K80" s="313"/>
      <c r="L80" s="312"/>
      <c r="M80" s="313"/>
      <c r="N80" s="312"/>
      <c r="O80" s="313"/>
      <c r="P80" s="312"/>
      <c r="Q80" s="313"/>
      <c r="R80" s="312"/>
      <c r="S80" s="313"/>
      <c r="T80" s="312"/>
      <c r="U80" s="313"/>
      <c r="V80" s="312"/>
      <c r="W80" s="313"/>
      <c r="X80" s="312"/>
      <c r="Y80" s="313"/>
      <c r="Z80" s="312"/>
      <c r="AA80" s="313"/>
      <c r="AB80" s="312"/>
      <c r="AC80" s="313"/>
      <c r="AD80" s="312"/>
      <c r="AE80" s="313"/>
      <c r="AF80" s="312">
        <v>389</v>
      </c>
      <c r="AG80" s="313">
        <v>28797331.569999985</v>
      </c>
      <c r="AH80" s="312">
        <v>181</v>
      </c>
      <c r="AI80" s="313">
        <v>13399272.530000001</v>
      </c>
      <c r="AJ80" s="312"/>
      <c r="AK80" s="313"/>
      <c r="AL80" s="312"/>
      <c r="AM80" s="313"/>
      <c r="AN80" s="312"/>
      <c r="AO80" s="313"/>
      <c r="AP80" s="312"/>
      <c r="AQ80" s="313"/>
      <c r="AR80" s="312"/>
      <c r="AS80" s="313"/>
      <c r="AT80" s="312"/>
      <c r="AU80" s="313"/>
      <c r="AV80" s="314">
        <f t="shared" si="3"/>
        <v>389</v>
      </c>
      <c r="AW80" s="315">
        <f t="shared" si="3"/>
        <v>28797331.569999985</v>
      </c>
      <c r="AX80" s="314">
        <f t="shared" si="4"/>
        <v>181</v>
      </c>
      <c r="AY80" s="315">
        <f t="shared" si="4"/>
        <v>13399272.530000001</v>
      </c>
      <c r="AZ80" s="314">
        <f t="shared" si="5"/>
        <v>570</v>
      </c>
      <c r="BA80" s="315">
        <f t="shared" si="5"/>
        <v>42196604.099999987</v>
      </c>
    </row>
    <row r="81" spans="1:53" ht="57.75" hidden="1" customHeight="1" x14ac:dyDescent="0.2">
      <c r="A81" s="308">
        <v>21</v>
      </c>
      <c r="B81" s="308" t="s">
        <v>194</v>
      </c>
      <c r="C81" s="311" t="s">
        <v>195</v>
      </c>
      <c r="D81" s="321">
        <v>380</v>
      </c>
      <c r="E81" s="311" t="s">
        <v>198</v>
      </c>
      <c r="F81" s="312"/>
      <c r="G81" s="313"/>
      <c r="H81" s="312"/>
      <c r="I81" s="313"/>
      <c r="J81" s="312"/>
      <c r="K81" s="313"/>
      <c r="L81" s="312"/>
      <c r="M81" s="313"/>
      <c r="N81" s="312"/>
      <c r="O81" s="313"/>
      <c r="P81" s="312"/>
      <c r="Q81" s="313"/>
      <c r="R81" s="312"/>
      <c r="S81" s="313"/>
      <c r="T81" s="312"/>
      <c r="U81" s="313"/>
      <c r="V81" s="312"/>
      <c r="W81" s="313"/>
      <c r="X81" s="312"/>
      <c r="Y81" s="313"/>
      <c r="Z81" s="312"/>
      <c r="AA81" s="313"/>
      <c r="AB81" s="312"/>
      <c r="AC81" s="313"/>
      <c r="AD81" s="312"/>
      <c r="AE81" s="313"/>
      <c r="AF81" s="312">
        <v>41</v>
      </c>
      <c r="AG81" s="313">
        <v>3035194.3299999996</v>
      </c>
      <c r="AH81" s="312">
        <v>19</v>
      </c>
      <c r="AI81" s="313">
        <v>1406553.47</v>
      </c>
      <c r="AJ81" s="312"/>
      <c r="AK81" s="313"/>
      <c r="AL81" s="312"/>
      <c r="AM81" s="313"/>
      <c r="AN81" s="312"/>
      <c r="AO81" s="313"/>
      <c r="AP81" s="312"/>
      <c r="AQ81" s="313"/>
      <c r="AR81" s="312"/>
      <c r="AS81" s="313"/>
      <c r="AT81" s="312"/>
      <c r="AU81" s="313"/>
      <c r="AV81" s="314">
        <f t="shared" si="3"/>
        <v>41</v>
      </c>
      <c r="AW81" s="315">
        <f t="shared" si="3"/>
        <v>3035194.3299999996</v>
      </c>
      <c r="AX81" s="314">
        <f t="shared" si="4"/>
        <v>19</v>
      </c>
      <c r="AY81" s="315">
        <f t="shared" si="4"/>
        <v>1406553.47</v>
      </c>
      <c r="AZ81" s="314">
        <f t="shared" si="5"/>
        <v>60</v>
      </c>
      <c r="BA81" s="315">
        <f t="shared" si="5"/>
        <v>4441747.8</v>
      </c>
    </row>
    <row r="82" spans="1:53" ht="52.5" hidden="1" customHeight="1" x14ac:dyDescent="0.2">
      <c r="A82" s="308">
        <v>21</v>
      </c>
      <c r="B82" s="308" t="s">
        <v>194</v>
      </c>
      <c r="C82" s="311" t="s">
        <v>195</v>
      </c>
      <c r="D82" s="321">
        <v>381</v>
      </c>
      <c r="E82" s="311" t="s">
        <v>199</v>
      </c>
      <c r="F82" s="312"/>
      <c r="G82" s="313"/>
      <c r="H82" s="312"/>
      <c r="I82" s="313"/>
      <c r="J82" s="312"/>
      <c r="K82" s="313"/>
      <c r="L82" s="312"/>
      <c r="M82" s="313"/>
      <c r="N82" s="312"/>
      <c r="O82" s="313"/>
      <c r="P82" s="312"/>
      <c r="Q82" s="313"/>
      <c r="R82" s="312"/>
      <c r="S82" s="313"/>
      <c r="T82" s="312"/>
      <c r="U82" s="313"/>
      <c r="V82" s="312"/>
      <c r="W82" s="313"/>
      <c r="X82" s="312"/>
      <c r="Y82" s="313"/>
      <c r="Z82" s="312"/>
      <c r="AA82" s="313"/>
      <c r="AB82" s="312"/>
      <c r="AC82" s="313"/>
      <c r="AD82" s="312"/>
      <c r="AE82" s="313"/>
      <c r="AF82" s="312">
        <v>54</v>
      </c>
      <c r="AG82" s="313">
        <v>3997573.0199999991</v>
      </c>
      <c r="AH82" s="312">
        <v>27</v>
      </c>
      <c r="AI82" s="313">
        <v>1998786.5100000002</v>
      </c>
      <c r="AJ82" s="312"/>
      <c r="AK82" s="313"/>
      <c r="AL82" s="312"/>
      <c r="AM82" s="313"/>
      <c r="AN82" s="312"/>
      <c r="AO82" s="313"/>
      <c r="AP82" s="312"/>
      <c r="AQ82" s="313"/>
      <c r="AR82" s="312"/>
      <c r="AS82" s="313"/>
      <c r="AT82" s="312"/>
      <c r="AU82" s="313"/>
      <c r="AV82" s="314">
        <f t="shared" si="3"/>
        <v>54</v>
      </c>
      <c r="AW82" s="315">
        <f t="shared" si="3"/>
        <v>3997573.0199999991</v>
      </c>
      <c r="AX82" s="314">
        <f t="shared" si="4"/>
        <v>27</v>
      </c>
      <c r="AY82" s="315">
        <f t="shared" si="4"/>
        <v>1998786.5100000002</v>
      </c>
      <c r="AZ82" s="314">
        <f t="shared" si="5"/>
        <v>81</v>
      </c>
      <c r="BA82" s="315">
        <f t="shared" si="5"/>
        <v>5996359.5299999993</v>
      </c>
    </row>
    <row r="83" spans="1:53" ht="52.5" hidden="1" customHeight="1" x14ac:dyDescent="0.2">
      <c r="A83" s="308">
        <v>21</v>
      </c>
      <c r="B83" s="308" t="s">
        <v>408</v>
      </c>
      <c r="C83" s="311" t="s">
        <v>409</v>
      </c>
      <c r="D83" s="321">
        <v>386</v>
      </c>
      <c r="E83" s="311" t="s">
        <v>410</v>
      </c>
      <c r="F83" s="312"/>
      <c r="G83" s="313"/>
      <c r="H83" s="312"/>
      <c r="I83" s="313"/>
      <c r="J83" s="312"/>
      <c r="K83" s="313"/>
      <c r="L83" s="312"/>
      <c r="M83" s="313"/>
      <c r="N83" s="312"/>
      <c r="O83" s="313"/>
      <c r="P83" s="312"/>
      <c r="Q83" s="313"/>
      <c r="R83" s="312"/>
      <c r="S83" s="313"/>
      <c r="T83" s="312"/>
      <c r="U83" s="313"/>
      <c r="V83" s="312"/>
      <c r="W83" s="313"/>
      <c r="X83" s="312"/>
      <c r="Y83" s="313"/>
      <c r="Z83" s="312"/>
      <c r="AA83" s="313"/>
      <c r="AB83" s="312"/>
      <c r="AC83" s="313"/>
      <c r="AD83" s="312"/>
      <c r="AE83" s="313"/>
      <c r="AF83" s="312">
        <v>1</v>
      </c>
      <c r="AG83" s="313">
        <v>74029.13</v>
      </c>
      <c r="AH83" s="312"/>
      <c r="AI83" s="313"/>
      <c r="AJ83" s="312"/>
      <c r="AK83" s="313"/>
      <c r="AL83" s="312"/>
      <c r="AM83" s="313"/>
      <c r="AN83" s="312"/>
      <c r="AO83" s="313"/>
      <c r="AP83" s="312"/>
      <c r="AQ83" s="313"/>
      <c r="AR83" s="312"/>
      <c r="AS83" s="313"/>
      <c r="AT83" s="312"/>
      <c r="AU83" s="313"/>
      <c r="AV83" s="314">
        <f t="shared" si="3"/>
        <v>1</v>
      </c>
      <c r="AW83" s="315">
        <f t="shared" si="3"/>
        <v>74029.13</v>
      </c>
      <c r="AX83" s="314">
        <f t="shared" si="4"/>
        <v>0</v>
      </c>
      <c r="AY83" s="315">
        <f t="shared" si="4"/>
        <v>0</v>
      </c>
      <c r="AZ83" s="314">
        <f t="shared" si="5"/>
        <v>1</v>
      </c>
      <c r="BA83" s="315">
        <f t="shared" si="5"/>
        <v>74029.13</v>
      </c>
    </row>
    <row r="84" spans="1:53" ht="49.5" hidden="1" customHeight="1" x14ac:dyDescent="0.2">
      <c r="A84" s="308">
        <v>21</v>
      </c>
      <c r="B84" s="308" t="s">
        <v>200</v>
      </c>
      <c r="C84" s="311" t="s">
        <v>201</v>
      </c>
      <c r="D84" s="321">
        <v>391</v>
      </c>
      <c r="E84" s="311" t="s">
        <v>202</v>
      </c>
      <c r="F84" s="312"/>
      <c r="G84" s="313"/>
      <c r="H84" s="312"/>
      <c r="I84" s="313"/>
      <c r="J84" s="312"/>
      <c r="K84" s="313"/>
      <c r="L84" s="312"/>
      <c r="M84" s="313"/>
      <c r="N84" s="312"/>
      <c r="O84" s="313"/>
      <c r="P84" s="312"/>
      <c r="Q84" s="313"/>
      <c r="R84" s="312"/>
      <c r="S84" s="313"/>
      <c r="T84" s="312"/>
      <c r="U84" s="313"/>
      <c r="V84" s="312"/>
      <c r="W84" s="313"/>
      <c r="X84" s="312"/>
      <c r="Y84" s="313"/>
      <c r="Z84" s="312"/>
      <c r="AA84" s="313"/>
      <c r="AB84" s="312"/>
      <c r="AC84" s="313"/>
      <c r="AD84" s="312"/>
      <c r="AE84" s="313"/>
      <c r="AF84" s="312">
        <v>14</v>
      </c>
      <c r="AG84" s="313">
        <v>1036407.8200000001</v>
      </c>
      <c r="AH84" s="312">
        <v>5</v>
      </c>
      <c r="AI84" s="313">
        <v>370145.65</v>
      </c>
      <c r="AJ84" s="312"/>
      <c r="AK84" s="313"/>
      <c r="AL84" s="312"/>
      <c r="AM84" s="313"/>
      <c r="AN84" s="312"/>
      <c r="AO84" s="313"/>
      <c r="AP84" s="312"/>
      <c r="AQ84" s="313"/>
      <c r="AR84" s="312"/>
      <c r="AS84" s="313"/>
      <c r="AT84" s="312"/>
      <c r="AU84" s="313"/>
      <c r="AV84" s="314">
        <f t="shared" si="3"/>
        <v>14</v>
      </c>
      <c r="AW84" s="315">
        <f t="shared" si="3"/>
        <v>1036407.8200000001</v>
      </c>
      <c r="AX84" s="314">
        <f t="shared" si="4"/>
        <v>5</v>
      </c>
      <c r="AY84" s="315">
        <f t="shared" si="4"/>
        <v>370145.65</v>
      </c>
      <c r="AZ84" s="314">
        <f t="shared" si="5"/>
        <v>19</v>
      </c>
      <c r="BA84" s="315">
        <f t="shared" si="5"/>
        <v>1406553.4700000002</v>
      </c>
    </row>
    <row r="85" spans="1:53" ht="49.5" hidden="1" customHeight="1" x14ac:dyDescent="0.2">
      <c r="A85" s="308">
        <v>21</v>
      </c>
      <c r="B85" s="308" t="s">
        <v>340</v>
      </c>
      <c r="C85" s="311" t="s">
        <v>341</v>
      </c>
      <c r="D85" s="321">
        <v>394</v>
      </c>
      <c r="E85" s="311" t="s">
        <v>362</v>
      </c>
      <c r="F85" s="312"/>
      <c r="G85" s="313"/>
      <c r="H85" s="312"/>
      <c r="I85" s="313"/>
      <c r="J85" s="312"/>
      <c r="K85" s="313"/>
      <c r="L85" s="312"/>
      <c r="M85" s="313"/>
      <c r="N85" s="312"/>
      <c r="O85" s="313"/>
      <c r="P85" s="312"/>
      <c r="Q85" s="313"/>
      <c r="R85" s="312"/>
      <c r="S85" s="313"/>
      <c r="T85" s="312"/>
      <c r="U85" s="313"/>
      <c r="V85" s="312"/>
      <c r="W85" s="313"/>
      <c r="X85" s="312"/>
      <c r="Y85" s="313"/>
      <c r="Z85" s="312"/>
      <c r="AA85" s="313"/>
      <c r="AB85" s="312"/>
      <c r="AC85" s="313"/>
      <c r="AD85" s="312"/>
      <c r="AE85" s="313"/>
      <c r="AF85" s="312">
        <v>1</v>
      </c>
      <c r="AG85" s="313">
        <v>74029.13</v>
      </c>
      <c r="AH85" s="312">
        <v>2</v>
      </c>
      <c r="AI85" s="313">
        <v>148058.26</v>
      </c>
      <c r="AJ85" s="312"/>
      <c r="AK85" s="313"/>
      <c r="AL85" s="312"/>
      <c r="AM85" s="313"/>
      <c r="AN85" s="312"/>
      <c r="AO85" s="313"/>
      <c r="AP85" s="312"/>
      <c r="AQ85" s="313"/>
      <c r="AR85" s="312"/>
      <c r="AS85" s="313"/>
      <c r="AT85" s="312"/>
      <c r="AU85" s="313"/>
      <c r="AV85" s="314">
        <f t="shared" si="3"/>
        <v>1</v>
      </c>
      <c r="AW85" s="315">
        <f t="shared" si="3"/>
        <v>74029.13</v>
      </c>
      <c r="AX85" s="314">
        <f t="shared" si="4"/>
        <v>2</v>
      </c>
      <c r="AY85" s="315">
        <f t="shared" si="4"/>
        <v>148058.26</v>
      </c>
      <c r="AZ85" s="314">
        <f t="shared" si="5"/>
        <v>3</v>
      </c>
      <c r="BA85" s="315">
        <f t="shared" si="5"/>
        <v>222087.39</v>
      </c>
    </row>
    <row r="86" spans="1:53" ht="94.5" hidden="1" customHeight="1" x14ac:dyDescent="0.2">
      <c r="A86" s="308">
        <v>23</v>
      </c>
      <c r="B86" s="308" t="s">
        <v>203</v>
      </c>
      <c r="C86" s="311" t="s">
        <v>204</v>
      </c>
      <c r="D86" s="321">
        <v>403</v>
      </c>
      <c r="E86" s="311" t="s">
        <v>205</v>
      </c>
      <c r="F86" s="312">
        <v>1</v>
      </c>
      <c r="G86" s="313">
        <v>85275.14</v>
      </c>
      <c r="H86" s="312"/>
      <c r="I86" s="313"/>
      <c r="J86" s="312"/>
      <c r="K86" s="313"/>
      <c r="L86" s="312"/>
      <c r="M86" s="313"/>
      <c r="N86" s="312"/>
      <c r="O86" s="313"/>
      <c r="P86" s="312"/>
      <c r="Q86" s="313"/>
      <c r="R86" s="312"/>
      <c r="S86" s="313"/>
      <c r="T86" s="312"/>
      <c r="U86" s="313"/>
      <c r="V86" s="312"/>
      <c r="W86" s="313"/>
      <c r="X86" s="312"/>
      <c r="Y86" s="313"/>
      <c r="Z86" s="312"/>
      <c r="AA86" s="313"/>
      <c r="AB86" s="312"/>
      <c r="AC86" s="313"/>
      <c r="AD86" s="312"/>
      <c r="AE86" s="313"/>
      <c r="AF86" s="312"/>
      <c r="AG86" s="313"/>
      <c r="AH86" s="312"/>
      <c r="AI86" s="313"/>
      <c r="AJ86" s="312"/>
      <c r="AK86" s="313"/>
      <c r="AL86" s="312"/>
      <c r="AM86" s="313"/>
      <c r="AN86" s="312"/>
      <c r="AO86" s="313"/>
      <c r="AP86" s="312"/>
      <c r="AQ86" s="313"/>
      <c r="AR86" s="312"/>
      <c r="AS86" s="313"/>
      <c r="AT86" s="312"/>
      <c r="AU86" s="313"/>
      <c r="AV86" s="314">
        <f t="shared" si="3"/>
        <v>1</v>
      </c>
      <c r="AW86" s="315">
        <f t="shared" si="3"/>
        <v>85275.14</v>
      </c>
      <c r="AX86" s="314">
        <f t="shared" si="4"/>
        <v>0</v>
      </c>
      <c r="AY86" s="315">
        <f t="shared" si="4"/>
        <v>0</v>
      </c>
      <c r="AZ86" s="314">
        <f t="shared" si="5"/>
        <v>1</v>
      </c>
      <c r="BA86" s="315">
        <f t="shared" si="5"/>
        <v>85275.14</v>
      </c>
    </row>
    <row r="87" spans="1:53" ht="94.5" hidden="1" customHeight="1" x14ac:dyDescent="0.2">
      <c r="A87" s="308">
        <v>24</v>
      </c>
      <c r="B87" s="308" t="s">
        <v>298</v>
      </c>
      <c r="C87" s="311" t="s">
        <v>299</v>
      </c>
      <c r="D87" s="321">
        <v>404</v>
      </c>
      <c r="E87" s="311" t="s">
        <v>300</v>
      </c>
      <c r="F87" s="312">
        <v>8</v>
      </c>
      <c r="G87" s="313">
        <v>1335060.8799999999</v>
      </c>
      <c r="H87" s="312"/>
      <c r="I87" s="313"/>
      <c r="J87" s="312"/>
      <c r="K87" s="313"/>
      <c r="L87" s="312"/>
      <c r="M87" s="313"/>
      <c r="N87" s="312"/>
      <c r="O87" s="313"/>
      <c r="P87" s="312"/>
      <c r="Q87" s="313"/>
      <c r="R87" s="312"/>
      <c r="S87" s="313"/>
      <c r="T87" s="312"/>
      <c r="U87" s="313"/>
      <c r="V87" s="312"/>
      <c r="W87" s="313"/>
      <c r="X87" s="312"/>
      <c r="Y87" s="313"/>
      <c r="Z87" s="312"/>
      <c r="AA87" s="313"/>
      <c r="AB87" s="312"/>
      <c r="AC87" s="313"/>
      <c r="AD87" s="312"/>
      <c r="AE87" s="313"/>
      <c r="AF87" s="312"/>
      <c r="AG87" s="313"/>
      <c r="AH87" s="312"/>
      <c r="AI87" s="313"/>
      <c r="AJ87" s="312"/>
      <c r="AK87" s="313"/>
      <c r="AL87" s="312"/>
      <c r="AM87" s="313"/>
      <c r="AN87" s="312"/>
      <c r="AO87" s="313"/>
      <c r="AP87" s="312"/>
      <c r="AQ87" s="313"/>
      <c r="AR87" s="312"/>
      <c r="AS87" s="313"/>
      <c r="AT87" s="312"/>
      <c r="AU87" s="313"/>
      <c r="AV87" s="314">
        <f t="shared" si="3"/>
        <v>8</v>
      </c>
      <c r="AW87" s="315">
        <f t="shared" si="3"/>
        <v>1335060.8799999999</v>
      </c>
      <c r="AX87" s="314">
        <f t="shared" si="4"/>
        <v>0</v>
      </c>
      <c r="AY87" s="315">
        <f t="shared" si="4"/>
        <v>0</v>
      </c>
      <c r="AZ87" s="314">
        <f t="shared" si="5"/>
        <v>8</v>
      </c>
      <c r="BA87" s="315">
        <f t="shared" si="5"/>
        <v>1335060.8799999999</v>
      </c>
    </row>
    <row r="88" spans="1:53" ht="123.75" hidden="1" customHeight="1" x14ac:dyDescent="0.2">
      <c r="A88" s="308">
        <v>26</v>
      </c>
      <c r="B88" s="308" t="s">
        <v>206</v>
      </c>
      <c r="C88" s="311" t="s">
        <v>207</v>
      </c>
      <c r="D88" s="321">
        <v>406</v>
      </c>
      <c r="E88" s="311" t="s">
        <v>208</v>
      </c>
      <c r="F88" s="312"/>
      <c r="G88" s="313"/>
      <c r="H88" s="312"/>
      <c r="I88" s="313"/>
      <c r="J88" s="312"/>
      <c r="K88" s="313"/>
      <c r="L88" s="312"/>
      <c r="M88" s="313"/>
      <c r="N88" s="312"/>
      <c r="O88" s="313"/>
      <c r="P88" s="312"/>
      <c r="Q88" s="313"/>
      <c r="R88" s="312"/>
      <c r="S88" s="313"/>
      <c r="T88" s="312">
        <v>137</v>
      </c>
      <c r="U88" s="313">
        <v>18673173.979999974</v>
      </c>
      <c r="V88" s="312"/>
      <c r="W88" s="313"/>
      <c r="X88" s="312"/>
      <c r="Y88" s="313"/>
      <c r="Z88" s="312"/>
      <c r="AA88" s="313"/>
      <c r="AB88" s="312"/>
      <c r="AC88" s="313"/>
      <c r="AD88" s="312"/>
      <c r="AE88" s="313"/>
      <c r="AF88" s="312"/>
      <c r="AG88" s="313"/>
      <c r="AH88" s="312"/>
      <c r="AI88" s="313"/>
      <c r="AJ88" s="312"/>
      <c r="AK88" s="313"/>
      <c r="AL88" s="312"/>
      <c r="AM88" s="313"/>
      <c r="AN88" s="312"/>
      <c r="AO88" s="313"/>
      <c r="AP88" s="312"/>
      <c r="AQ88" s="313"/>
      <c r="AR88" s="312"/>
      <c r="AS88" s="313"/>
      <c r="AT88" s="312"/>
      <c r="AU88" s="313"/>
      <c r="AV88" s="314">
        <f t="shared" si="3"/>
        <v>137</v>
      </c>
      <c r="AW88" s="315">
        <f t="shared" si="3"/>
        <v>18673173.979999974</v>
      </c>
      <c r="AX88" s="314">
        <f t="shared" si="4"/>
        <v>0</v>
      </c>
      <c r="AY88" s="315">
        <f t="shared" si="4"/>
        <v>0</v>
      </c>
      <c r="AZ88" s="314">
        <f t="shared" si="5"/>
        <v>137</v>
      </c>
      <c r="BA88" s="315">
        <f t="shared" si="5"/>
        <v>18673173.979999974</v>
      </c>
    </row>
    <row r="89" spans="1:53" ht="31.5" hidden="1" customHeight="1" x14ac:dyDescent="0.2">
      <c r="A89" s="308">
        <v>32</v>
      </c>
      <c r="B89" s="308" t="s">
        <v>209</v>
      </c>
      <c r="C89" s="311" t="s">
        <v>210</v>
      </c>
      <c r="D89" s="321">
        <v>413</v>
      </c>
      <c r="E89" s="311" t="s">
        <v>211</v>
      </c>
      <c r="F89" s="312"/>
      <c r="G89" s="313"/>
      <c r="H89" s="312"/>
      <c r="I89" s="313"/>
      <c r="J89" s="312"/>
      <c r="K89" s="313"/>
      <c r="L89" s="312"/>
      <c r="M89" s="313"/>
      <c r="N89" s="312"/>
      <c r="O89" s="313"/>
      <c r="P89" s="312"/>
      <c r="Q89" s="313"/>
      <c r="R89" s="312"/>
      <c r="S89" s="313"/>
      <c r="T89" s="312">
        <v>9</v>
      </c>
      <c r="U89" s="313">
        <v>1258582.23</v>
      </c>
      <c r="V89" s="312">
        <v>1</v>
      </c>
      <c r="W89" s="313">
        <v>139842.47</v>
      </c>
      <c r="X89" s="312"/>
      <c r="Y89" s="313"/>
      <c r="Z89" s="312"/>
      <c r="AA89" s="313"/>
      <c r="AB89" s="312"/>
      <c r="AC89" s="313"/>
      <c r="AD89" s="312"/>
      <c r="AE89" s="313"/>
      <c r="AF89" s="312"/>
      <c r="AG89" s="313"/>
      <c r="AH89" s="312"/>
      <c r="AI89" s="313"/>
      <c r="AJ89" s="312"/>
      <c r="AK89" s="313"/>
      <c r="AL89" s="312"/>
      <c r="AM89" s="313"/>
      <c r="AN89" s="312"/>
      <c r="AO89" s="313"/>
      <c r="AP89" s="312"/>
      <c r="AQ89" s="313"/>
      <c r="AR89" s="312"/>
      <c r="AS89" s="313"/>
      <c r="AT89" s="312"/>
      <c r="AU89" s="313"/>
      <c r="AV89" s="314">
        <f t="shared" si="3"/>
        <v>9</v>
      </c>
      <c r="AW89" s="315">
        <f t="shared" si="3"/>
        <v>1258582.23</v>
      </c>
      <c r="AX89" s="314">
        <f t="shared" si="4"/>
        <v>1</v>
      </c>
      <c r="AY89" s="315">
        <f t="shared" si="4"/>
        <v>139842.47</v>
      </c>
      <c r="AZ89" s="314">
        <f t="shared" si="5"/>
        <v>10</v>
      </c>
      <c r="BA89" s="315">
        <f t="shared" si="5"/>
        <v>1398424.7</v>
      </c>
    </row>
    <row r="90" spans="1:53" ht="32.25" hidden="1" customHeight="1" x14ac:dyDescent="0.2">
      <c r="A90" s="308">
        <v>33</v>
      </c>
      <c r="B90" s="308" t="s">
        <v>212</v>
      </c>
      <c r="C90" s="311" t="s">
        <v>213</v>
      </c>
      <c r="D90" s="321">
        <v>414</v>
      </c>
      <c r="E90" s="311" t="s">
        <v>214</v>
      </c>
      <c r="F90" s="312"/>
      <c r="G90" s="313"/>
      <c r="H90" s="312"/>
      <c r="I90" s="313"/>
      <c r="J90" s="312"/>
      <c r="K90" s="313"/>
      <c r="L90" s="312"/>
      <c r="M90" s="313"/>
      <c r="N90" s="312"/>
      <c r="O90" s="313"/>
      <c r="P90" s="312"/>
      <c r="Q90" s="313"/>
      <c r="R90" s="312"/>
      <c r="S90" s="313"/>
      <c r="T90" s="312">
        <v>2</v>
      </c>
      <c r="U90" s="313">
        <v>489456.28</v>
      </c>
      <c r="V90" s="312"/>
      <c r="W90" s="313"/>
      <c r="X90" s="312"/>
      <c r="Y90" s="313"/>
      <c r="Z90" s="312"/>
      <c r="AA90" s="313"/>
      <c r="AB90" s="312"/>
      <c r="AC90" s="313"/>
      <c r="AD90" s="312"/>
      <c r="AE90" s="313"/>
      <c r="AF90" s="312"/>
      <c r="AG90" s="313"/>
      <c r="AH90" s="312"/>
      <c r="AI90" s="313"/>
      <c r="AJ90" s="312"/>
      <c r="AK90" s="313"/>
      <c r="AL90" s="312"/>
      <c r="AM90" s="313"/>
      <c r="AN90" s="312"/>
      <c r="AO90" s="313"/>
      <c r="AP90" s="312"/>
      <c r="AQ90" s="313"/>
      <c r="AR90" s="312"/>
      <c r="AS90" s="313"/>
      <c r="AT90" s="312"/>
      <c r="AU90" s="313"/>
      <c r="AV90" s="314">
        <f t="shared" si="3"/>
        <v>2</v>
      </c>
      <c r="AW90" s="315">
        <f t="shared" si="3"/>
        <v>489456.28</v>
      </c>
      <c r="AX90" s="314">
        <f t="shared" si="4"/>
        <v>0</v>
      </c>
      <c r="AY90" s="315">
        <f t="shared" si="4"/>
        <v>0</v>
      </c>
      <c r="AZ90" s="314">
        <f t="shared" si="5"/>
        <v>2</v>
      </c>
      <c r="BA90" s="315">
        <f t="shared" si="5"/>
        <v>489456.28</v>
      </c>
    </row>
    <row r="91" spans="1:53" ht="32.25" hidden="1" customHeight="1" x14ac:dyDescent="0.2">
      <c r="A91" s="308">
        <v>34</v>
      </c>
      <c r="B91" s="308" t="s">
        <v>215</v>
      </c>
      <c r="C91" s="311" t="s">
        <v>216</v>
      </c>
      <c r="D91" s="322">
        <v>415</v>
      </c>
      <c r="E91" s="323" t="s">
        <v>461</v>
      </c>
      <c r="F91" s="312"/>
      <c r="G91" s="313"/>
      <c r="H91" s="312"/>
      <c r="I91" s="313"/>
      <c r="J91" s="312"/>
      <c r="K91" s="313"/>
      <c r="L91" s="312"/>
      <c r="M91" s="313"/>
      <c r="N91" s="312"/>
      <c r="O91" s="313"/>
      <c r="P91" s="312"/>
      <c r="Q91" s="313"/>
      <c r="R91" s="312"/>
      <c r="S91" s="313"/>
      <c r="T91" s="312"/>
      <c r="U91" s="313"/>
      <c r="V91" s="312"/>
      <c r="W91" s="313"/>
      <c r="X91" s="312"/>
      <c r="Y91" s="313"/>
      <c r="Z91" s="312"/>
      <c r="AA91" s="313"/>
      <c r="AB91" s="312"/>
      <c r="AC91" s="313"/>
      <c r="AD91" s="312"/>
      <c r="AE91" s="313"/>
      <c r="AF91" s="312"/>
      <c r="AG91" s="313"/>
      <c r="AH91" s="312"/>
      <c r="AI91" s="313"/>
      <c r="AJ91" s="312"/>
      <c r="AK91" s="313"/>
      <c r="AL91" s="312"/>
      <c r="AM91" s="313"/>
      <c r="AN91" s="312"/>
      <c r="AO91" s="313"/>
      <c r="AP91" s="312"/>
      <c r="AQ91" s="313"/>
      <c r="AR91" s="312">
        <v>1</v>
      </c>
      <c r="AS91" s="313">
        <v>134570.15</v>
      </c>
      <c r="AT91" s="312"/>
      <c r="AU91" s="313"/>
      <c r="AV91" s="314">
        <f t="shared" si="3"/>
        <v>1</v>
      </c>
      <c r="AW91" s="315">
        <f t="shared" si="3"/>
        <v>134570.15</v>
      </c>
      <c r="AX91" s="314">
        <f t="shared" si="4"/>
        <v>0</v>
      </c>
      <c r="AY91" s="315">
        <f t="shared" si="4"/>
        <v>0</v>
      </c>
      <c r="AZ91" s="314">
        <f t="shared" si="5"/>
        <v>1</v>
      </c>
      <c r="BA91" s="315">
        <f t="shared" si="5"/>
        <v>134570.15</v>
      </c>
    </row>
    <row r="92" spans="1:53" ht="86.25" hidden="1" customHeight="1" x14ac:dyDescent="0.2">
      <c r="A92" s="308">
        <v>34</v>
      </c>
      <c r="B92" s="308" t="s">
        <v>215</v>
      </c>
      <c r="C92" s="311" t="s">
        <v>216</v>
      </c>
      <c r="D92" s="321">
        <v>416</v>
      </c>
      <c r="E92" s="311" t="s">
        <v>217</v>
      </c>
      <c r="F92" s="312"/>
      <c r="G92" s="313"/>
      <c r="H92" s="312"/>
      <c r="I92" s="313"/>
      <c r="J92" s="312"/>
      <c r="K92" s="313"/>
      <c r="L92" s="312"/>
      <c r="M92" s="313"/>
      <c r="N92" s="312"/>
      <c r="O92" s="313"/>
      <c r="P92" s="312"/>
      <c r="Q92" s="313"/>
      <c r="R92" s="312"/>
      <c r="S92" s="313"/>
      <c r="T92" s="312"/>
      <c r="U92" s="313"/>
      <c r="V92" s="312"/>
      <c r="W92" s="313"/>
      <c r="X92" s="312"/>
      <c r="Y92" s="313"/>
      <c r="Z92" s="312"/>
      <c r="AA92" s="313"/>
      <c r="AB92" s="312"/>
      <c r="AC92" s="313"/>
      <c r="AD92" s="312"/>
      <c r="AE92" s="313"/>
      <c r="AF92" s="312"/>
      <c r="AG92" s="313"/>
      <c r="AH92" s="312"/>
      <c r="AI92" s="313"/>
      <c r="AJ92" s="312"/>
      <c r="AK92" s="313"/>
      <c r="AL92" s="312"/>
      <c r="AM92" s="313"/>
      <c r="AN92" s="312"/>
      <c r="AO92" s="313"/>
      <c r="AP92" s="312"/>
      <c r="AQ92" s="313"/>
      <c r="AR92" s="312">
        <v>17</v>
      </c>
      <c r="AS92" s="313">
        <v>2287692.5499999993</v>
      </c>
      <c r="AT92" s="312">
        <v>3</v>
      </c>
      <c r="AU92" s="313">
        <v>403710.44999999995</v>
      </c>
      <c r="AV92" s="314">
        <f t="shared" si="3"/>
        <v>17</v>
      </c>
      <c r="AW92" s="315">
        <f t="shared" si="3"/>
        <v>2287692.5499999993</v>
      </c>
      <c r="AX92" s="314">
        <f t="shared" si="4"/>
        <v>3</v>
      </c>
      <c r="AY92" s="315">
        <f t="shared" si="4"/>
        <v>403710.44999999995</v>
      </c>
      <c r="AZ92" s="314">
        <f t="shared" si="5"/>
        <v>20</v>
      </c>
      <c r="BA92" s="315">
        <f t="shared" si="5"/>
        <v>2691402.9999999991</v>
      </c>
    </row>
    <row r="93" spans="1:53" ht="91.5" hidden="1" customHeight="1" x14ac:dyDescent="0.2">
      <c r="A93" s="308">
        <v>35</v>
      </c>
      <c r="B93" s="308" t="s">
        <v>218</v>
      </c>
      <c r="C93" s="311" t="s">
        <v>216</v>
      </c>
      <c r="D93" s="321">
        <v>417</v>
      </c>
      <c r="E93" s="311" t="s">
        <v>219</v>
      </c>
      <c r="F93" s="312"/>
      <c r="G93" s="313"/>
      <c r="H93" s="312"/>
      <c r="I93" s="313"/>
      <c r="J93" s="312"/>
      <c r="K93" s="313"/>
      <c r="L93" s="312">
        <v>133</v>
      </c>
      <c r="M93" s="313">
        <v>26767598.620000008</v>
      </c>
      <c r="N93" s="312">
        <v>12</v>
      </c>
      <c r="O93" s="313">
        <v>2415121.6800000002</v>
      </c>
      <c r="P93" s="312"/>
      <c r="Q93" s="313"/>
      <c r="R93" s="312"/>
      <c r="S93" s="313"/>
      <c r="T93" s="312"/>
      <c r="U93" s="313"/>
      <c r="V93" s="312"/>
      <c r="W93" s="313"/>
      <c r="X93" s="312"/>
      <c r="Y93" s="313"/>
      <c r="Z93" s="312"/>
      <c r="AA93" s="313"/>
      <c r="AB93" s="312"/>
      <c r="AC93" s="313"/>
      <c r="AD93" s="312"/>
      <c r="AE93" s="313"/>
      <c r="AF93" s="312"/>
      <c r="AG93" s="313"/>
      <c r="AH93" s="312"/>
      <c r="AI93" s="313"/>
      <c r="AJ93" s="312"/>
      <c r="AK93" s="313"/>
      <c r="AL93" s="312"/>
      <c r="AM93" s="313"/>
      <c r="AN93" s="312"/>
      <c r="AO93" s="313"/>
      <c r="AP93" s="312"/>
      <c r="AQ93" s="313"/>
      <c r="AR93" s="312"/>
      <c r="AS93" s="313"/>
      <c r="AT93" s="312"/>
      <c r="AU93" s="313"/>
      <c r="AV93" s="314">
        <f t="shared" si="3"/>
        <v>133</v>
      </c>
      <c r="AW93" s="315">
        <f t="shared" si="3"/>
        <v>26767598.620000008</v>
      </c>
      <c r="AX93" s="314">
        <f t="shared" si="4"/>
        <v>12</v>
      </c>
      <c r="AY93" s="315">
        <f t="shared" si="4"/>
        <v>2415121.6800000002</v>
      </c>
      <c r="AZ93" s="314">
        <f t="shared" si="5"/>
        <v>145</v>
      </c>
      <c r="BA93" s="315">
        <f t="shared" si="5"/>
        <v>29182720.300000008</v>
      </c>
    </row>
    <row r="94" spans="1:53" ht="91.5" hidden="1" customHeight="1" x14ac:dyDescent="0.2">
      <c r="A94" s="308">
        <v>34</v>
      </c>
      <c r="B94" s="308" t="s">
        <v>220</v>
      </c>
      <c r="C94" s="311" t="s">
        <v>221</v>
      </c>
      <c r="D94" s="321">
        <v>419</v>
      </c>
      <c r="E94" s="311" t="s">
        <v>301</v>
      </c>
      <c r="F94" s="312">
        <v>2</v>
      </c>
      <c r="G94" s="313">
        <v>269140.3</v>
      </c>
      <c r="H94" s="312"/>
      <c r="I94" s="313"/>
      <c r="J94" s="312"/>
      <c r="K94" s="313"/>
      <c r="L94" s="312"/>
      <c r="M94" s="313"/>
      <c r="N94" s="312"/>
      <c r="O94" s="313"/>
      <c r="P94" s="312"/>
      <c r="Q94" s="313"/>
      <c r="R94" s="312"/>
      <c r="S94" s="313"/>
      <c r="T94" s="312"/>
      <c r="U94" s="313"/>
      <c r="V94" s="312"/>
      <c r="W94" s="313"/>
      <c r="X94" s="312"/>
      <c r="Y94" s="313"/>
      <c r="Z94" s="312"/>
      <c r="AA94" s="313"/>
      <c r="AB94" s="312"/>
      <c r="AC94" s="313"/>
      <c r="AD94" s="312"/>
      <c r="AE94" s="313"/>
      <c r="AF94" s="312"/>
      <c r="AG94" s="313"/>
      <c r="AH94" s="312"/>
      <c r="AI94" s="313"/>
      <c r="AJ94" s="312"/>
      <c r="AK94" s="313"/>
      <c r="AL94" s="312"/>
      <c r="AM94" s="313"/>
      <c r="AN94" s="312"/>
      <c r="AO94" s="313"/>
      <c r="AP94" s="312"/>
      <c r="AQ94" s="313"/>
      <c r="AR94" s="312"/>
      <c r="AS94" s="313"/>
      <c r="AT94" s="312"/>
      <c r="AU94" s="313"/>
      <c r="AV94" s="314">
        <f t="shared" si="3"/>
        <v>2</v>
      </c>
      <c r="AW94" s="315">
        <f t="shared" si="3"/>
        <v>269140.3</v>
      </c>
      <c r="AX94" s="314">
        <f t="shared" si="4"/>
        <v>0</v>
      </c>
      <c r="AY94" s="315">
        <f t="shared" si="4"/>
        <v>0</v>
      </c>
      <c r="AZ94" s="314">
        <f t="shared" si="5"/>
        <v>2</v>
      </c>
      <c r="BA94" s="315">
        <f t="shared" si="5"/>
        <v>269140.3</v>
      </c>
    </row>
    <row r="95" spans="1:53" ht="89.25" hidden="1" customHeight="1" x14ac:dyDescent="0.2">
      <c r="A95" s="308">
        <v>34</v>
      </c>
      <c r="B95" s="308" t="s">
        <v>220</v>
      </c>
      <c r="C95" s="311" t="s">
        <v>221</v>
      </c>
      <c r="D95" s="321">
        <v>420</v>
      </c>
      <c r="E95" s="311" t="s">
        <v>222</v>
      </c>
      <c r="F95" s="312">
        <v>9</v>
      </c>
      <c r="G95" s="313">
        <v>1211131.3499999999</v>
      </c>
      <c r="H95" s="312"/>
      <c r="I95" s="313"/>
      <c r="J95" s="312"/>
      <c r="K95" s="313"/>
      <c r="L95" s="312">
        <v>39</v>
      </c>
      <c r="M95" s="313">
        <v>5248235.8499999996</v>
      </c>
      <c r="N95" s="312"/>
      <c r="O95" s="313"/>
      <c r="P95" s="312"/>
      <c r="Q95" s="313"/>
      <c r="R95" s="312"/>
      <c r="S95" s="313"/>
      <c r="T95" s="312">
        <v>18</v>
      </c>
      <c r="U95" s="313">
        <v>2422262.6999999993</v>
      </c>
      <c r="V95" s="312"/>
      <c r="W95" s="313"/>
      <c r="X95" s="312"/>
      <c r="Y95" s="313"/>
      <c r="Z95" s="312"/>
      <c r="AA95" s="313"/>
      <c r="AB95" s="312"/>
      <c r="AC95" s="313"/>
      <c r="AD95" s="312"/>
      <c r="AE95" s="313"/>
      <c r="AF95" s="312"/>
      <c r="AG95" s="313"/>
      <c r="AH95" s="312"/>
      <c r="AI95" s="313"/>
      <c r="AJ95" s="312"/>
      <c r="AK95" s="313"/>
      <c r="AL95" s="312"/>
      <c r="AM95" s="313"/>
      <c r="AN95" s="312"/>
      <c r="AO95" s="313"/>
      <c r="AP95" s="312"/>
      <c r="AQ95" s="313"/>
      <c r="AR95" s="312"/>
      <c r="AS95" s="313"/>
      <c r="AT95" s="312"/>
      <c r="AU95" s="313"/>
      <c r="AV95" s="314">
        <f t="shared" si="3"/>
        <v>66</v>
      </c>
      <c r="AW95" s="315">
        <f t="shared" si="3"/>
        <v>8881629.8999999985</v>
      </c>
      <c r="AX95" s="314">
        <f t="shared" si="4"/>
        <v>0</v>
      </c>
      <c r="AY95" s="315">
        <f t="shared" si="4"/>
        <v>0</v>
      </c>
      <c r="AZ95" s="314">
        <f t="shared" si="5"/>
        <v>66</v>
      </c>
      <c r="BA95" s="315">
        <f t="shared" si="5"/>
        <v>8881629.8999999985</v>
      </c>
    </row>
    <row r="96" spans="1:53" ht="79.5" hidden="1" customHeight="1" x14ac:dyDescent="0.2">
      <c r="A96" s="308">
        <v>34</v>
      </c>
      <c r="B96" s="308" t="s">
        <v>223</v>
      </c>
      <c r="C96" s="311" t="s">
        <v>224</v>
      </c>
      <c r="D96" s="321">
        <v>422</v>
      </c>
      <c r="E96" s="311" t="s">
        <v>225</v>
      </c>
      <c r="F96" s="312">
        <v>3</v>
      </c>
      <c r="G96" s="313">
        <v>403710.44999999995</v>
      </c>
      <c r="H96" s="312"/>
      <c r="I96" s="313"/>
      <c r="J96" s="312"/>
      <c r="K96" s="313"/>
      <c r="L96" s="312"/>
      <c r="M96" s="313"/>
      <c r="N96" s="312"/>
      <c r="O96" s="313"/>
      <c r="P96" s="312"/>
      <c r="Q96" s="313"/>
      <c r="R96" s="312"/>
      <c r="S96" s="313"/>
      <c r="T96" s="312">
        <v>1</v>
      </c>
      <c r="U96" s="313">
        <v>134570.15</v>
      </c>
      <c r="V96" s="312"/>
      <c r="W96" s="313"/>
      <c r="X96" s="312"/>
      <c r="Y96" s="313"/>
      <c r="Z96" s="312"/>
      <c r="AA96" s="313"/>
      <c r="AB96" s="312"/>
      <c r="AC96" s="313"/>
      <c r="AD96" s="312"/>
      <c r="AE96" s="313"/>
      <c r="AF96" s="312"/>
      <c r="AG96" s="313"/>
      <c r="AH96" s="312"/>
      <c r="AI96" s="313"/>
      <c r="AJ96" s="312"/>
      <c r="AK96" s="313"/>
      <c r="AL96" s="312"/>
      <c r="AM96" s="313"/>
      <c r="AN96" s="312"/>
      <c r="AO96" s="313"/>
      <c r="AP96" s="312"/>
      <c r="AQ96" s="313"/>
      <c r="AR96" s="312"/>
      <c r="AS96" s="313"/>
      <c r="AT96" s="312"/>
      <c r="AU96" s="313"/>
      <c r="AV96" s="314">
        <f t="shared" si="3"/>
        <v>4</v>
      </c>
      <c r="AW96" s="315">
        <f t="shared" si="3"/>
        <v>538280.6</v>
      </c>
      <c r="AX96" s="314">
        <f t="shared" si="4"/>
        <v>0</v>
      </c>
      <c r="AY96" s="315">
        <f t="shared" si="4"/>
        <v>0</v>
      </c>
      <c r="AZ96" s="314">
        <f t="shared" si="5"/>
        <v>4</v>
      </c>
      <c r="BA96" s="315">
        <f t="shared" si="5"/>
        <v>538280.6</v>
      </c>
    </row>
    <row r="97" spans="1:53" ht="76.5" hidden="1" customHeight="1" x14ac:dyDescent="0.2">
      <c r="A97" s="308">
        <v>34</v>
      </c>
      <c r="B97" s="308" t="s">
        <v>223</v>
      </c>
      <c r="C97" s="311" t="s">
        <v>224</v>
      </c>
      <c r="D97" s="321">
        <v>423</v>
      </c>
      <c r="E97" s="311" t="s">
        <v>226</v>
      </c>
      <c r="F97" s="312">
        <v>2</v>
      </c>
      <c r="G97" s="313">
        <v>269140.3</v>
      </c>
      <c r="H97" s="312"/>
      <c r="I97" s="313"/>
      <c r="J97" s="312"/>
      <c r="K97" s="313"/>
      <c r="L97" s="312"/>
      <c r="M97" s="313"/>
      <c r="N97" s="312"/>
      <c r="O97" s="313"/>
      <c r="P97" s="312"/>
      <c r="Q97" s="313"/>
      <c r="R97" s="312"/>
      <c r="S97" s="313"/>
      <c r="T97" s="312">
        <v>4</v>
      </c>
      <c r="U97" s="313">
        <v>538280.6</v>
      </c>
      <c r="V97" s="312"/>
      <c r="W97" s="313"/>
      <c r="X97" s="312"/>
      <c r="Y97" s="313"/>
      <c r="Z97" s="312"/>
      <c r="AA97" s="313"/>
      <c r="AB97" s="312"/>
      <c r="AC97" s="313"/>
      <c r="AD97" s="312"/>
      <c r="AE97" s="313"/>
      <c r="AF97" s="312"/>
      <c r="AG97" s="313"/>
      <c r="AH97" s="312"/>
      <c r="AI97" s="313"/>
      <c r="AJ97" s="312"/>
      <c r="AK97" s="313"/>
      <c r="AL97" s="312"/>
      <c r="AM97" s="313"/>
      <c r="AN97" s="312"/>
      <c r="AO97" s="313"/>
      <c r="AP97" s="312"/>
      <c r="AQ97" s="313"/>
      <c r="AR97" s="312">
        <v>117</v>
      </c>
      <c r="AS97" s="313">
        <v>15744707.549999997</v>
      </c>
      <c r="AT97" s="312">
        <v>3</v>
      </c>
      <c r="AU97" s="313">
        <v>403710.44999999995</v>
      </c>
      <c r="AV97" s="314">
        <f t="shared" si="3"/>
        <v>123</v>
      </c>
      <c r="AW97" s="315">
        <f t="shared" si="3"/>
        <v>16552128.449999997</v>
      </c>
      <c r="AX97" s="314">
        <f t="shared" si="4"/>
        <v>3</v>
      </c>
      <c r="AY97" s="315">
        <f t="shared" si="4"/>
        <v>403710.44999999995</v>
      </c>
      <c r="AZ97" s="314">
        <f t="shared" si="5"/>
        <v>126</v>
      </c>
      <c r="BA97" s="315">
        <f t="shared" si="5"/>
        <v>16955838.899999999</v>
      </c>
    </row>
    <row r="98" spans="1:53" ht="75.75" hidden="1" customHeight="1" x14ac:dyDescent="0.2">
      <c r="A98" s="308">
        <v>34</v>
      </c>
      <c r="B98" s="308" t="s">
        <v>223</v>
      </c>
      <c r="C98" s="311" t="s">
        <v>224</v>
      </c>
      <c r="D98" s="321">
        <v>424</v>
      </c>
      <c r="E98" s="311" t="s">
        <v>227</v>
      </c>
      <c r="F98" s="312">
        <v>5</v>
      </c>
      <c r="G98" s="313">
        <v>672850.75</v>
      </c>
      <c r="H98" s="312"/>
      <c r="I98" s="313"/>
      <c r="J98" s="312"/>
      <c r="K98" s="313"/>
      <c r="L98" s="312">
        <v>415</v>
      </c>
      <c r="M98" s="313">
        <v>55846612.24999997</v>
      </c>
      <c r="N98" s="312">
        <v>10</v>
      </c>
      <c r="O98" s="313">
        <v>1345701.4999999998</v>
      </c>
      <c r="P98" s="312"/>
      <c r="Q98" s="313"/>
      <c r="R98" s="312"/>
      <c r="S98" s="313"/>
      <c r="T98" s="312">
        <v>55</v>
      </c>
      <c r="U98" s="313">
        <v>7401358.2500000047</v>
      </c>
      <c r="V98" s="312">
        <v>3</v>
      </c>
      <c r="W98" s="313">
        <v>403710.44999999995</v>
      </c>
      <c r="X98" s="312"/>
      <c r="Y98" s="313"/>
      <c r="Z98" s="312"/>
      <c r="AA98" s="313"/>
      <c r="AB98" s="312"/>
      <c r="AC98" s="313"/>
      <c r="AD98" s="312"/>
      <c r="AE98" s="313"/>
      <c r="AF98" s="312"/>
      <c r="AG98" s="313"/>
      <c r="AH98" s="312"/>
      <c r="AI98" s="313"/>
      <c r="AJ98" s="312"/>
      <c r="AK98" s="313"/>
      <c r="AL98" s="312"/>
      <c r="AM98" s="313"/>
      <c r="AN98" s="312"/>
      <c r="AO98" s="313"/>
      <c r="AP98" s="312"/>
      <c r="AQ98" s="313"/>
      <c r="AR98" s="312">
        <v>6</v>
      </c>
      <c r="AS98" s="313">
        <v>807420.9</v>
      </c>
      <c r="AT98" s="312"/>
      <c r="AU98" s="313"/>
      <c r="AV98" s="314">
        <f t="shared" si="3"/>
        <v>481</v>
      </c>
      <c r="AW98" s="315">
        <f t="shared" si="3"/>
        <v>64728242.149999976</v>
      </c>
      <c r="AX98" s="314">
        <f t="shared" si="4"/>
        <v>13</v>
      </c>
      <c r="AY98" s="315">
        <f t="shared" si="4"/>
        <v>1749411.9499999997</v>
      </c>
      <c r="AZ98" s="314">
        <f t="shared" si="5"/>
        <v>494</v>
      </c>
      <c r="BA98" s="315">
        <f t="shared" si="5"/>
        <v>66477654.099999979</v>
      </c>
    </row>
    <row r="99" spans="1:53" ht="87" hidden="1" customHeight="1" x14ac:dyDescent="0.2">
      <c r="A99" s="308">
        <v>34</v>
      </c>
      <c r="B99" s="308" t="s">
        <v>223</v>
      </c>
      <c r="C99" s="311" t="s">
        <v>224</v>
      </c>
      <c r="D99" s="321">
        <v>425</v>
      </c>
      <c r="E99" s="311" t="s">
        <v>228</v>
      </c>
      <c r="F99" s="312">
        <v>3</v>
      </c>
      <c r="G99" s="313">
        <v>403710.44999999995</v>
      </c>
      <c r="H99" s="312"/>
      <c r="I99" s="313"/>
      <c r="J99" s="312"/>
      <c r="K99" s="313"/>
      <c r="L99" s="312"/>
      <c r="M99" s="313"/>
      <c r="N99" s="312"/>
      <c r="O99" s="313"/>
      <c r="P99" s="312"/>
      <c r="Q99" s="313"/>
      <c r="R99" s="312"/>
      <c r="S99" s="313"/>
      <c r="T99" s="312"/>
      <c r="U99" s="313"/>
      <c r="V99" s="312"/>
      <c r="W99" s="313"/>
      <c r="X99" s="312"/>
      <c r="Y99" s="313"/>
      <c r="Z99" s="312"/>
      <c r="AA99" s="313"/>
      <c r="AB99" s="312"/>
      <c r="AC99" s="313"/>
      <c r="AD99" s="312"/>
      <c r="AE99" s="313"/>
      <c r="AF99" s="312"/>
      <c r="AG99" s="313"/>
      <c r="AH99" s="312"/>
      <c r="AI99" s="313"/>
      <c r="AJ99" s="312"/>
      <c r="AK99" s="313"/>
      <c r="AL99" s="312"/>
      <c r="AM99" s="313"/>
      <c r="AN99" s="312"/>
      <c r="AO99" s="313"/>
      <c r="AP99" s="312"/>
      <c r="AQ99" s="313"/>
      <c r="AR99" s="312"/>
      <c r="AS99" s="313"/>
      <c r="AT99" s="312"/>
      <c r="AU99" s="313"/>
      <c r="AV99" s="314">
        <f t="shared" si="3"/>
        <v>3</v>
      </c>
      <c r="AW99" s="315">
        <f t="shared" si="3"/>
        <v>403710.44999999995</v>
      </c>
      <c r="AX99" s="314">
        <f t="shared" si="4"/>
        <v>0</v>
      </c>
      <c r="AY99" s="315">
        <f t="shared" si="4"/>
        <v>0</v>
      </c>
      <c r="AZ99" s="314">
        <f t="shared" si="5"/>
        <v>3</v>
      </c>
      <c r="BA99" s="315">
        <f t="shared" si="5"/>
        <v>403710.44999999995</v>
      </c>
    </row>
    <row r="100" spans="1:53" ht="81.75" hidden="1" customHeight="1" x14ac:dyDescent="0.2">
      <c r="A100" s="308">
        <v>34</v>
      </c>
      <c r="B100" s="308" t="s">
        <v>223</v>
      </c>
      <c r="C100" s="311" t="s">
        <v>224</v>
      </c>
      <c r="D100" s="321">
        <v>426</v>
      </c>
      <c r="E100" s="311" t="s">
        <v>229</v>
      </c>
      <c r="F100" s="312">
        <v>2</v>
      </c>
      <c r="G100" s="313">
        <v>269140.3</v>
      </c>
      <c r="H100" s="312">
        <v>1</v>
      </c>
      <c r="I100" s="313">
        <v>134570.15</v>
      </c>
      <c r="J100" s="312"/>
      <c r="K100" s="313"/>
      <c r="L100" s="312"/>
      <c r="M100" s="313"/>
      <c r="N100" s="312"/>
      <c r="O100" s="313"/>
      <c r="P100" s="312"/>
      <c r="Q100" s="313"/>
      <c r="R100" s="312"/>
      <c r="S100" s="313"/>
      <c r="T100" s="312"/>
      <c r="U100" s="313"/>
      <c r="V100" s="312"/>
      <c r="W100" s="313"/>
      <c r="X100" s="312"/>
      <c r="Y100" s="313"/>
      <c r="Z100" s="312"/>
      <c r="AA100" s="313"/>
      <c r="AB100" s="312"/>
      <c r="AC100" s="313"/>
      <c r="AD100" s="312"/>
      <c r="AE100" s="313"/>
      <c r="AF100" s="312"/>
      <c r="AG100" s="313"/>
      <c r="AH100" s="312"/>
      <c r="AI100" s="313"/>
      <c r="AJ100" s="312"/>
      <c r="AK100" s="313"/>
      <c r="AL100" s="312"/>
      <c r="AM100" s="313"/>
      <c r="AN100" s="312"/>
      <c r="AO100" s="313"/>
      <c r="AP100" s="312"/>
      <c r="AQ100" s="313"/>
      <c r="AR100" s="312"/>
      <c r="AS100" s="313"/>
      <c r="AT100" s="312"/>
      <c r="AU100" s="313"/>
      <c r="AV100" s="314">
        <f t="shared" si="3"/>
        <v>2</v>
      </c>
      <c r="AW100" s="315">
        <f t="shared" si="3"/>
        <v>269140.3</v>
      </c>
      <c r="AX100" s="314">
        <f t="shared" si="4"/>
        <v>1</v>
      </c>
      <c r="AY100" s="315">
        <f t="shared" si="4"/>
        <v>134570.15</v>
      </c>
      <c r="AZ100" s="314">
        <f t="shared" si="5"/>
        <v>3</v>
      </c>
      <c r="BA100" s="315">
        <f t="shared" si="5"/>
        <v>403710.44999999995</v>
      </c>
    </row>
    <row r="101" spans="1:53" ht="21" hidden="1" customHeight="1" x14ac:dyDescent="0.2">
      <c r="A101" s="308">
        <v>36</v>
      </c>
      <c r="B101" s="308" t="s">
        <v>230</v>
      </c>
      <c r="C101" s="311" t="s">
        <v>231</v>
      </c>
      <c r="D101" s="321">
        <v>428</v>
      </c>
      <c r="E101" s="311" t="s">
        <v>232</v>
      </c>
      <c r="F101" s="312"/>
      <c r="G101" s="313"/>
      <c r="H101" s="312"/>
      <c r="I101" s="313"/>
      <c r="J101" s="312"/>
      <c r="K101" s="313"/>
      <c r="L101" s="312">
        <v>10</v>
      </c>
      <c r="M101" s="313">
        <v>1520468.4</v>
      </c>
      <c r="N101" s="312"/>
      <c r="O101" s="313"/>
      <c r="P101" s="312"/>
      <c r="Q101" s="313"/>
      <c r="R101" s="312"/>
      <c r="S101" s="313"/>
      <c r="T101" s="312">
        <v>10</v>
      </c>
      <c r="U101" s="313">
        <v>1520468.4000000001</v>
      </c>
      <c r="V101" s="312"/>
      <c r="W101" s="313"/>
      <c r="X101" s="312"/>
      <c r="Y101" s="313"/>
      <c r="Z101" s="312"/>
      <c r="AA101" s="313"/>
      <c r="AB101" s="312"/>
      <c r="AC101" s="313"/>
      <c r="AD101" s="312"/>
      <c r="AE101" s="313"/>
      <c r="AF101" s="312"/>
      <c r="AG101" s="313"/>
      <c r="AH101" s="312"/>
      <c r="AI101" s="313"/>
      <c r="AJ101" s="312"/>
      <c r="AK101" s="313"/>
      <c r="AL101" s="312"/>
      <c r="AM101" s="313"/>
      <c r="AN101" s="312"/>
      <c r="AO101" s="313"/>
      <c r="AP101" s="312"/>
      <c r="AQ101" s="313"/>
      <c r="AR101" s="312">
        <v>2</v>
      </c>
      <c r="AS101" s="313">
        <v>304093.68</v>
      </c>
      <c r="AT101" s="312">
        <v>1</v>
      </c>
      <c r="AU101" s="313">
        <v>152046.84</v>
      </c>
      <c r="AV101" s="314">
        <f t="shared" si="3"/>
        <v>22</v>
      </c>
      <c r="AW101" s="315">
        <f t="shared" si="3"/>
        <v>3345030.48</v>
      </c>
      <c r="AX101" s="314">
        <f t="shared" si="4"/>
        <v>1</v>
      </c>
      <c r="AY101" s="315">
        <f t="shared" si="4"/>
        <v>152046.84</v>
      </c>
      <c r="AZ101" s="314">
        <f t="shared" si="5"/>
        <v>23</v>
      </c>
      <c r="BA101" s="315">
        <f t="shared" si="5"/>
        <v>3497077.32</v>
      </c>
    </row>
    <row r="102" spans="1:53" ht="21" hidden="1" customHeight="1" x14ac:dyDescent="0.2">
      <c r="A102" s="308">
        <v>37</v>
      </c>
      <c r="B102" s="308" t="s">
        <v>302</v>
      </c>
      <c r="C102" s="311" t="s">
        <v>303</v>
      </c>
      <c r="D102" s="321">
        <v>429</v>
      </c>
      <c r="E102" s="311" t="s">
        <v>304</v>
      </c>
      <c r="F102" s="312">
        <v>2</v>
      </c>
      <c r="G102" s="313">
        <v>672227.86</v>
      </c>
      <c r="H102" s="312"/>
      <c r="I102" s="313"/>
      <c r="J102" s="312"/>
      <c r="K102" s="313"/>
      <c r="L102" s="312"/>
      <c r="M102" s="313"/>
      <c r="N102" s="312"/>
      <c r="O102" s="313"/>
      <c r="P102" s="312"/>
      <c r="Q102" s="313"/>
      <c r="R102" s="312"/>
      <c r="S102" s="313"/>
      <c r="T102" s="312">
        <v>3</v>
      </c>
      <c r="U102" s="313">
        <v>1008341.79</v>
      </c>
      <c r="V102" s="312"/>
      <c r="W102" s="313"/>
      <c r="X102" s="312"/>
      <c r="Y102" s="313"/>
      <c r="Z102" s="312"/>
      <c r="AA102" s="313"/>
      <c r="AB102" s="312"/>
      <c r="AC102" s="313"/>
      <c r="AD102" s="312"/>
      <c r="AE102" s="313"/>
      <c r="AF102" s="312"/>
      <c r="AG102" s="313"/>
      <c r="AH102" s="312"/>
      <c r="AI102" s="313"/>
      <c r="AJ102" s="312"/>
      <c r="AK102" s="313"/>
      <c r="AL102" s="312"/>
      <c r="AM102" s="313"/>
      <c r="AN102" s="312"/>
      <c r="AO102" s="313"/>
      <c r="AP102" s="312"/>
      <c r="AQ102" s="313"/>
      <c r="AR102" s="312"/>
      <c r="AS102" s="313"/>
      <c r="AT102" s="312"/>
      <c r="AU102" s="313"/>
      <c r="AV102" s="314">
        <f t="shared" si="3"/>
        <v>5</v>
      </c>
      <c r="AW102" s="315">
        <f t="shared" si="3"/>
        <v>1680569.65</v>
      </c>
      <c r="AX102" s="314">
        <f t="shared" si="4"/>
        <v>0</v>
      </c>
      <c r="AY102" s="315">
        <f t="shared" si="4"/>
        <v>0</v>
      </c>
      <c r="AZ102" s="314">
        <f t="shared" si="5"/>
        <v>5</v>
      </c>
      <c r="BA102" s="315">
        <f t="shared" si="5"/>
        <v>1680569.65</v>
      </c>
    </row>
    <row r="103" spans="1:53" ht="41.25" hidden="1" customHeight="1" x14ac:dyDescent="0.2">
      <c r="A103" s="308">
        <v>38</v>
      </c>
      <c r="B103" s="308" t="s">
        <v>233</v>
      </c>
      <c r="C103" s="311" t="s">
        <v>234</v>
      </c>
      <c r="D103" s="321">
        <v>432</v>
      </c>
      <c r="E103" s="311" t="s">
        <v>235</v>
      </c>
      <c r="F103" s="312"/>
      <c r="G103" s="313"/>
      <c r="H103" s="312"/>
      <c r="I103" s="313"/>
      <c r="J103" s="312"/>
      <c r="K103" s="313"/>
      <c r="L103" s="312"/>
      <c r="M103" s="313"/>
      <c r="N103" s="312"/>
      <c r="O103" s="313"/>
      <c r="P103" s="312"/>
      <c r="Q103" s="313"/>
      <c r="R103" s="312"/>
      <c r="S103" s="313"/>
      <c r="T103" s="312"/>
      <c r="U103" s="313"/>
      <c r="V103" s="312"/>
      <c r="W103" s="313"/>
      <c r="X103" s="312"/>
      <c r="Y103" s="313"/>
      <c r="Z103" s="312"/>
      <c r="AA103" s="313"/>
      <c r="AB103" s="312"/>
      <c r="AC103" s="313"/>
      <c r="AD103" s="312"/>
      <c r="AE103" s="313"/>
      <c r="AF103" s="312"/>
      <c r="AG103" s="313"/>
      <c r="AH103" s="312"/>
      <c r="AI103" s="313"/>
      <c r="AJ103" s="312"/>
      <c r="AK103" s="313"/>
      <c r="AL103" s="312">
        <v>4</v>
      </c>
      <c r="AM103" s="313">
        <v>394054.68</v>
      </c>
      <c r="AN103" s="312"/>
      <c r="AO103" s="313"/>
      <c r="AP103" s="312"/>
      <c r="AQ103" s="313"/>
      <c r="AR103" s="312"/>
      <c r="AS103" s="313"/>
      <c r="AT103" s="312"/>
      <c r="AU103" s="313"/>
      <c r="AV103" s="314">
        <f t="shared" si="3"/>
        <v>4</v>
      </c>
      <c r="AW103" s="315">
        <f t="shared" si="3"/>
        <v>394054.68</v>
      </c>
      <c r="AX103" s="314">
        <f t="shared" si="4"/>
        <v>0</v>
      </c>
      <c r="AY103" s="315">
        <f t="shared" si="4"/>
        <v>0</v>
      </c>
      <c r="AZ103" s="314">
        <f t="shared" si="5"/>
        <v>4</v>
      </c>
      <c r="BA103" s="315">
        <f t="shared" si="5"/>
        <v>394054.68</v>
      </c>
    </row>
    <row r="104" spans="1:53" ht="41.25" hidden="1" customHeight="1" x14ac:dyDescent="0.2">
      <c r="A104" s="308">
        <v>38</v>
      </c>
      <c r="B104" s="308" t="s">
        <v>233</v>
      </c>
      <c r="C104" s="311" t="s">
        <v>234</v>
      </c>
      <c r="D104" s="321">
        <v>435</v>
      </c>
      <c r="E104" s="311" t="s">
        <v>236</v>
      </c>
      <c r="F104" s="312">
        <v>1</v>
      </c>
      <c r="G104" s="313">
        <v>98513.67</v>
      </c>
      <c r="H104" s="312"/>
      <c r="I104" s="313"/>
      <c r="J104" s="312"/>
      <c r="K104" s="313"/>
      <c r="L104" s="312"/>
      <c r="M104" s="313"/>
      <c r="N104" s="312"/>
      <c r="O104" s="313"/>
      <c r="P104" s="312"/>
      <c r="Q104" s="313"/>
      <c r="R104" s="312"/>
      <c r="S104" s="313"/>
      <c r="T104" s="312">
        <v>40</v>
      </c>
      <c r="U104" s="313">
        <v>3940546.8000000003</v>
      </c>
      <c r="V104" s="312">
        <v>2</v>
      </c>
      <c r="W104" s="313">
        <v>197027.34</v>
      </c>
      <c r="X104" s="312"/>
      <c r="Y104" s="313"/>
      <c r="Z104" s="312"/>
      <c r="AA104" s="313"/>
      <c r="AB104" s="312"/>
      <c r="AC104" s="313"/>
      <c r="AD104" s="312"/>
      <c r="AE104" s="313"/>
      <c r="AF104" s="312"/>
      <c r="AG104" s="313"/>
      <c r="AH104" s="312"/>
      <c r="AI104" s="313"/>
      <c r="AJ104" s="312"/>
      <c r="AK104" s="313"/>
      <c r="AL104" s="312">
        <v>23</v>
      </c>
      <c r="AM104" s="313">
        <v>2265814.41</v>
      </c>
      <c r="AN104" s="312">
        <v>2</v>
      </c>
      <c r="AO104" s="313">
        <v>197027.34</v>
      </c>
      <c r="AP104" s="312"/>
      <c r="AQ104" s="313"/>
      <c r="AR104" s="312">
        <v>11</v>
      </c>
      <c r="AS104" s="313">
        <v>1083650.3700000001</v>
      </c>
      <c r="AT104" s="312">
        <v>2</v>
      </c>
      <c r="AU104" s="313">
        <v>197027.34</v>
      </c>
      <c r="AV104" s="314">
        <f t="shared" si="3"/>
        <v>75</v>
      </c>
      <c r="AW104" s="315">
        <f t="shared" si="3"/>
        <v>7388525.2500000009</v>
      </c>
      <c r="AX104" s="314">
        <f t="shared" si="4"/>
        <v>6</v>
      </c>
      <c r="AY104" s="315">
        <f t="shared" si="4"/>
        <v>591082.02</v>
      </c>
      <c r="AZ104" s="314">
        <f t="shared" si="5"/>
        <v>81</v>
      </c>
      <c r="BA104" s="315">
        <f t="shared" si="5"/>
        <v>7979607.2700000014</v>
      </c>
    </row>
    <row r="105" spans="1:53" ht="41.25" hidden="1" customHeight="1" x14ac:dyDescent="0.2">
      <c r="A105" s="308">
        <v>38</v>
      </c>
      <c r="B105" s="308" t="s">
        <v>233</v>
      </c>
      <c r="C105" s="311" t="s">
        <v>234</v>
      </c>
      <c r="D105" s="321">
        <v>436</v>
      </c>
      <c r="E105" s="311" t="s">
        <v>327</v>
      </c>
      <c r="F105" s="312"/>
      <c r="G105" s="313"/>
      <c r="H105" s="312"/>
      <c r="I105" s="313"/>
      <c r="J105" s="312"/>
      <c r="K105" s="313"/>
      <c r="L105" s="312"/>
      <c r="M105" s="313"/>
      <c r="N105" s="312"/>
      <c r="O105" s="313"/>
      <c r="P105" s="312"/>
      <c r="Q105" s="313"/>
      <c r="R105" s="312"/>
      <c r="S105" s="313"/>
      <c r="T105" s="312"/>
      <c r="U105" s="313"/>
      <c r="V105" s="312"/>
      <c r="W105" s="313"/>
      <c r="X105" s="312"/>
      <c r="Y105" s="313"/>
      <c r="Z105" s="312"/>
      <c r="AA105" s="313"/>
      <c r="AB105" s="312"/>
      <c r="AC105" s="313"/>
      <c r="AD105" s="312"/>
      <c r="AE105" s="313"/>
      <c r="AF105" s="312"/>
      <c r="AG105" s="313"/>
      <c r="AH105" s="312"/>
      <c r="AI105" s="313"/>
      <c r="AJ105" s="312"/>
      <c r="AK105" s="313"/>
      <c r="AL105" s="312"/>
      <c r="AM105" s="313"/>
      <c r="AN105" s="312"/>
      <c r="AO105" s="313"/>
      <c r="AP105" s="312"/>
      <c r="AQ105" s="313"/>
      <c r="AR105" s="312">
        <v>3</v>
      </c>
      <c r="AS105" s="313">
        <v>295541.01</v>
      </c>
      <c r="AT105" s="312">
        <v>1</v>
      </c>
      <c r="AU105" s="313">
        <v>98513.67</v>
      </c>
      <c r="AV105" s="314">
        <f t="shared" si="3"/>
        <v>3</v>
      </c>
      <c r="AW105" s="315">
        <f t="shared" si="3"/>
        <v>295541.01</v>
      </c>
      <c r="AX105" s="314">
        <f t="shared" si="4"/>
        <v>1</v>
      </c>
      <c r="AY105" s="315">
        <f t="shared" si="4"/>
        <v>98513.67</v>
      </c>
      <c r="AZ105" s="314">
        <f t="shared" si="5"/>
        <v>4</v>
      </c>
      <c r="BA105" s="315">
        <f t="shared" si="5"/>
        <v>394054.68</v>
      </c>
    </row>
    <row r="106" spans="1:53" ht="41.25" hidden="1" customHeight="1" x14ac:dyDescent="0.2">
      <c r="A106" s="308">
        <v>38</v>
      </c>
      <c r="B106" s="308" t="s">
        <v>237</v>
      </c>
      <c r="C106" s="311" t="s">
        <v>238</v>
      </c>
      <c r="D106" s="321">
        <v>439</v>
      </c>
      <c r="E106" s="311" t="s">
        <v>239</v>
      </c>
      <c r="F106" s="312"/>
      <c r="G106" s="313"/>
      <c r="H106" s="312"/>
      <c r="I106" s="313"/>
      <c r="J106" s="312"/>
      <c r="K106" s="313"/>
      <c r="L106" s="312"/>
      <c r="M106" s="313"/>
      <c r="N106" s="312"/>
      <c r="O106" s="313"/>
      <c r="P106" s="312"/>
      <c r="Q106" s="313"/>
      <c r="R106" s="312"/>
      <c r="S106" s="313"/>
      <c r="T106" s="312"/>
      <c r="U106" s="313"/>
      <c r="V106" s="312"/>
      <c r="W106" s="313"/>
      <c r="X106" s="312"/>
      <c r="Y106" s="313"/>
      <c r="Z106" s="312"/>
      <c r="AA106" s="313"/>
      <c r="AB106" s="312"/>
      <c r="AC106" s="313"/>
      <c r="AD106" s="312"/>
      <c r="AE106" s="313"/>
      <c r="AF106" s="312"/>
      <c r="AG106" s="313"/>
      <c r="AH106" s="312"/>
      <c r="AI106" s="313"/>
      <c r="AJ106" s="312"/>
      <c r="AK106" s="313"/>
      <c r="AL106" s="312">
        <v>16</v>
      </c>
      <c r="AM106" s="313">
        <v>1576218.72</v>
      </c>
      <c r="AN106" s="312"/>
      <c r="AO106" s="313"/>
      <c r="AP106" s="312"/>
      <c r="AQ106" s="313"/>
      <c r="AR106" s="312">
        <v>25</v>
      </c>
      <c r="AS106" s="313">
        <v>2462841.75</v>
      </c>
      <c r="AT106" s="312">
        <v>2</v>
      </c>
      <c r="AU106" s="313">
        <v>197027.34</v>
      </c>
      <c r="AV106" s="314">
        <f t="shared" si="3"/>
        <v>41</v>
      </c>
      <c r="AW106" s="315">
        <f t="shared" si="3"/>
        <v>4039060.4699999997</v>
      </c>
      <c r="AX106" s="314">
        <f t="shared" si="4"/>
        <v>2</v>
      </c>
      <c r="AY106" s="315">
        <f t="shared" si="4"/>
        <v>197027.34</v>
      </c>
      <c r="AZ106" s="314">
        <f t="shared" si="5"/>
        <v>43</v>
      </c>
      <c r="BA106" s="315">
        <f t="shared" si="5"/>
        <v>4236087.8099999996</v>
      </c>
    </row>
    <row r="107" spans="1:53" ht="41.25" hidden="1" customHeight="1" x14ac:dyDescent="0.2">
      <c r="A107" s="308">
        <v>40</v>
      </c>
      <c r="B107" s="308" t="s">
        <v>240</v>
      </c>
      <c r="C107" s="311" t="s">
        <v>241</v>
      </c>
      <c r="D107" s="321">
        <v>440</v>
      </c>
      <c r="E107" s="311" t="s">
        <v>242</v>
      </c>
      <c r="F107" s="312"/>
      <c r="G107" s="313"/>
      <c r="H107" s="312"/>
      <c r="I107" s="313"/>
      <c r="J107" s="312"/>
      <c r="K107" s="313"/>
      <c r="L107" s="312"/>
      <c r="M107" s="313"/>
      <c r="N107" s="312"/>
      <c r="O107" s="313"/>
      <c r="P107" s="312"/>
      <c r="Q107" s="313"/>
      <c r="R107" s="312"/>
      <c r="S107" s="313"/>
      <c r="T107" s="312">
        <v>1</v>
      </c>
      <c r="U107" s="313">
        <v>127836.49</v>
      </c>
      <c r="V107" s="312"/>
      <c r="W107" s="313"/>
      <c r="X107" s="312"/>
      <c r="Y107" s="313"/>
      <c r="Z107" s="312"/>
      <c r="AA107" s="313"/>
      <c r="AB107" s="312"/>
      <c r="AC107" s="313"/>
      <c r="AD107" s="312"/>
      <c r="AE107" s="313"/>
      <c r="AF107" s="312"/>
      <c r="AG107" s="313"/>
      <c r="AH107" s="312"/>
      <c r="AI107" s="313"/>
      <c r="AJ107" s="312">
        <v>4</v>
      </c>
      <c r="AK107" s="313">
        <v>511345.96</v>
      </c>
      <c r="AL107" s="312"/>
      <c r="AM107" s="313"/>
      <c r="AN107" s="312"/>
      <c r="AO107" s="313"/>
      <c r="AP107" s="312"/>
      <c r="AQ107" s="313"/>
      <c r="AR107" s="312"/>
      <c r="AS107" s="313"/>
      <c r="AT107" s="312"/>
      <c r="AU107" s="313"/>
      <c r="AV107" s="314">
        <f t="shared" si="3"/>
        <v>5</v>
      </c>
      <c r="AW107" s="315">
        <f t="shared" si="3"/>
        <v>639182.45000000007</v>
      </c>
      <c r="AX107" s="314">
        <f t="shared" si="4"/>
        <v>0</v>
      </c>
      <c r="AY107" s="315">
        <f t="shared" si="4"/>
        <v>0</v>
      </c>
      <c r="AZ107" s="314">
        <f t="shared" si="5"/>
        <v>5</v>
      </c>
      <c r="BA107" s="315">
        <f t="shared" si="5"/>
        <v>639182.45000000007</v>
      </c>
    </row>
    <row r="108" spans="1:53" ht="41.25" hidden="1" customHeight="1" x14ac:dyDescent="0.2">
      <c r="A108" s="308">
        <v>40</v>
      </c>
      <c r="B108" s="308" t="s">
        <v>240</v>
      </c>
      <c r="C108" s="311" t="s">
        <v>241</v>
      </c>
      <c r="D108" s="321">
        <v>441</v>
      </c>
      <c r="E108" s="311" t="s">
        <v>451</v>
      </c>
      <c r="F108" s="312"/>
      <c r="G108" s="313"/>
      <c r="H108" s="312"/>
      <c r="I108" s="313"/>
      <c r="J108" s="312"/>
      <c r="K108" s="313"/>
      <c r="L108" s="312"/>
      <c r="M108" s="313"/>
      <c r="N108" s="312"/>
      <c r="O108" s="313"/>
      <c r="P108" s="312"/>
      <c r="Q108" s="313"/>
      <c r="R108" s="312"/>
      <c r="S108" s="313"/>
      <c r="T108" s="312"/>
      <c r="U108" s="313"/>
      <c r="V108" s="312"/>
      <c r="W108" s="313"/>
      <c r="X108" s="312"/>
      <c r="Y108" s="313"/>
      <c r="Z108" s="312"/>
      <c r="AA108" s="313"/>
      <c r="AB108" s="312"/>
      <c r="AC108" s="313"/>
      <c r="AD108" s="312"/>
      <c r="AE108" s="313"/>
      <c r="AF108" s="312"/>
      <c r="AG108" s="313"/>
      <c r="AH108" s="312"/>
      <c r="AI108" s="313"/>
      <c r="AJ108" s="312">
        <v>1</v>
      </c>
      <c r="AK108" s="313">
        <v>127836.49</v>
      </c>
      <c r="AL108" s="312"/>
      <c r="AM108" s="313"/>
      <c r="AN108" s="312"/>
      <c r="AO108" s="313"/>
      <c r="AP108" s="312"/>
      <c r="AQ108" s="313"/>
      <c r="AR108" s="312"/>
      <c r="AS108" s="313"/>
      <c r="AT108" s="312"/>
      <c r="AU108" s="313"/>
      <c r="AV108" s="314">
        <f t="shared" si="3"/>
        <v>1</v>
      </c>
      <c r="AW108" s="315">
        <f t="shared" si="3"/>
        <v>127836.49</v>
      </c>
      <c r="AX108" s="314">
        <f t="shared" si="4"/>
        <v>0</v>
      </c>
      <c r="AY108" s="315">
        <f t="shared" si="4"/>
        <v>0</v>
      </c>
      <c r="AZ108" s="314">
        <f t="shared" si="5"/>
        <v>1</v>
      </c>
      <c r="BA108" s="315">
        <f t="shared" si="5"/>
        <v>127836.49</v>
      </c>
    </row>
    <row r="109" spans="1:53" ht="41.25" hidden="1" customHeight="1" x14ac:dyDescent="0.2">
      <c r="A109" s="308">
        <v>40</v>
      </c>
      <c r="B109" s="308" t="s">
        <v>240</v>
      </c>
      <c r="C109" s="311" t="s">
        <v>241</v>
      </c>
      <c r="D109" s="321">
        <v>442</v>
      </c>
      <c r="E109" s="311" t="s">
        <v>243</v>
      </c>
      <c r="F109" s="312"/>
      <c r="G109" s="313"/>
      <c r="H109" s="312"/>
      <c r="I109" s="313"/>
      <c r="J109" s="312"/>
      <c r="K109" s="313"/>
      <c r="L109" s="312"/>
      <c r="M109" s="313"/>
      <c r="N109" s="312"/>
      <c r="O109" s="313"/>
      <c r="P109" s="312"/>
      <c r="Q109" s="313"/>
      <c r="R109" s="312"/>
      <c r="S109" s="313"/>
      <c r="T109" s="312">
        <v>1</v>
      </c>
      <c r="U109" s="313">
        <v>127836.49</v>
      </c>
      <c r="V109" s="312"/>
      <c r="W109" s="313"/>
      <c r="X109" s="312"/>
      <c r="Y109" s="313"/>
      <c r="Z109" s="312"/>
      <c r="AA109" s="313"/>
      <c r="AB109" s="312"/>
      <c r="AC109" s="313"/>
      <c r="AD109" s="312"/>
      <c r="AE109" s="313"/>
      <c r="AF109" s="312"/>
      <c r="AG109" s="313"/>
      <c r="AH109" s="312"/>
      <c r="AI109" s="313"/>
      <c r="AJ109" s="312">
        <v>5</v>
      </c>
      <c r="AK109" s="313">
        <v>639182.45000000007</v>
      </c>
      <c r="AL109" s="312"/>
      <c r="AM109" s="313"/>
      <c r="AN109" s="312"/>
      <c r="AO109" s="313"/>
      <c r="AP109" s="312"/>
      <c r="AQ109" s="313"/>
      <c r="AR109" s="312"/>
      <c r="AS109" s="313"/>
      <c r="AT109" s="312"/>
      <c r="AU109" s="313"/>
      <c r="AV109" s="314">
        <f t="shared" si="3"/>
        <v>6</v>
      </c>
      <c r="AW109" s="315">
        <f t="shared" si="3"/>
        <v>767018.94000000006</v>
      </c>
      <c r="AX109" s="314">
        <f t="shared" si="4"/>
        <v>0</v>
      </c>
      <c r="AY109" s="315">
        <f t="shared" si="4"/>
        <v>0</v>
      </c>
      <c r="AZ109" s="314">
        <f t="shared" si="5"/>
        <v>6</v>
      </c>
      <c r="BA109" s="315">
        <f t="shared" si="5"/>
        <v>767018.94000000006</v>
      </c>
    </row>
    <row r="110" spans="1:53" ht="41.25" hidden="1" customHeight="1" x14ac:dyDescent="0.2">
      <c r="A110" s="308">
        <v>40</v>
      </c>
      <c r="B110" s="308" t="s">
        <v>240</v>
      </c>
      <c r="C110" s="311" t="s">
        <v>241</v>
      </c>
      <c r="D110" s="321">
        <v>443</v>
      </c>
      <c r="E110" s="311" t="s">
        <v>244</v>
      </c>
      <c r="F110" s="312"/>
      <c r="G110" s="313"/>
      <c r="H110" s="312"/>
      <c r="I110" s="313"/>
      <c r="J110" s="312"/>
      <c r="K110" s="313"/>
      <c r="L110" s="312"/>
      <c r="M110" s="313"/>
      <c r="N110" s="312"/>
      <c r="O110" s="313"/>
      <c r="P110" s="312"/>
      <c r="Q110" s="313"/>
      <c r="R110" s="312"/>
      <c r="S110" s="313"/>
      <c r="T110" s="312">
        <v>2</v>
      </c>
      <c r="U110" s="313">
        <v>255672.98</v>
      </c>
      <c r="V110" s="312"/>
      <c r="W110" s="313"/>
      <c r="X110" s="312"/>
      <c r="Y110" s="313"/>
      <c r="Z110" s="312"/>
      <c r="AA110" s="313"/>
      <c r="AB110" s="312"/>
      <c r="AC110" s="313"/>
      <c r="AD110" s="312"/>
      <c r="AE110" s="313"/>
      <c r="AF110" s="312"/>
      <c r="AG110" s="313"/>
      <c r="AH110" s="312"/>
      <c r="AI110" s="313"/>
      <c r="AJ110" s="312"/>
      <c r="AK110" s="313"/>
      <c r="AL110" s="312"/>
      <c r="AM110" s="313"/>
      <c r="AN110" s="312"/>
      <c r="AO110" s="313"/>
      <c r="AP110" s="312"/>
      <c r="AQ110" s="313"/>
      <c r="AR110" s="312"/>
      <c r="AS110" s="313"/>
      <c r="AT110" s="312"/>
      <c r="AU110" s="313"/>
      <c r="AV110" s="314">
        <f t="shared" si="3"/>
        <v>2</v>
      </c>
      <c r="AW110" s="315">
        <f t="shared" si="3"/>
        <v>255672.98</v>
      </c>
      <c r="AX110" s="314">
        <f t="shared" si="4"/>
        <v>0</v>
      </c>
      <c r="AY110" s="315">
        <f t="shared" si="4"/>
        <v>0</v>
      </c>
      <c r="AZ110" s="314">
        <f t="shared" si="5"/>
        <v>2</v>
      </c>
      <c r="BA110" s="315">
        <f t="shared" si="5"/>
        <v>255672.98</v>
      </c>
    </row>
    <row r="111" spans="1:53" ht="63" hidden="1" customHeight="1" x14ac:dyDescent="0.2">
      <c r="A111" s="308">
        <v>40</v>
      </c>
      <c r="B111" s="308" t="s">
        <v>240</v>
      </c>
      <c r="C111" s="311" t="s">
        <v>241</v>
      </c>
      <c r="D111" s="321">
        <v>444</v>
      </c>
      <c r="E111" s="311" t="s">
        <v>245</v>
      </c>
      <c r="F111" s="312"/>
      <c r="G111" s="313"/>
      <c r="H111" s="312"/>
      <c r="I111" s="313"/>
      <c r="J111" s="312"/>
      <c r="K111" s="313"/>
      <c r="L111" s="312"/>
      <c r="M111" s="313"/>
      <c r="N111" s="312"/>
      <c r="O111" s="313"/>
      <c r="P111" s="312"/>
      <c r="Q111" s="313"/>
      <c r="R111" s="312"/>
      <c r="S111" s="313"/>
      <c r="T111" s="312">
        <v>1</v>
      </c>
      <c r="U111" s="313">
        <v>127836.49</v>
      </c>
      <c r="V111" s="312"/>
      <c r="W111" s="313"/>
      <c r="X111" s="312"/>
      <c r="Y111" s="313"/>
      <c r="Z111" s="312"/>
      <c r="AA111" s="313"/>
      <c r="AB111" s="312"/>
      <c r="AC111" s="313"/>
      <c r="AD111" s="312"/>
      <c r="AE111" s="313"/>
      <c r="AF111" s="312"/>
      <c r="AG111" s="313"/>
      <c r="AH111" s="312"/>
      <c r="AI111" s="313"/>
      <c r="AJ111" s="312"/>
      <c r="AK111" s="313"/>
      <c r="AL111" s="312"/>
      <c r="AM111" s="313"/>
      <c r="AN111" s="312"/>
      <c r="AO111" s="313"/>
      <c r="AP111" s="312"/>
      <c r="AQ111" s="313"/>
      <c r="AR111" s="312"/>
      <c r="AS111" s="313"/>
      <c r="AT111" s="312"/>
      <c r="AU111" s="313"/>
      <c r="AV111" s="314">
        <f t="shared" si="3"/>
        <v>1</v>
      </c>
      <c r="AW111" s="315">
        <f t="shared" si="3"/>
        <v>127836.49</v>
      </c>
      <c r="AX111" s="314">
        <f t="shared" si="4"/>
        <v>0</v>
      </c>
      <c r="AY111" s="315">
        <f t="shared" si="4"/>
        <v>0</v>
      </c>
      <c r="AZ111" s="314">
        <f t="shared" si="5"/>
        <v>1</v>
      </c>
      <c r="BA111" s="315">
        <f t="shared" si="5"/>
        <v>127836.49</v>
      </c>
    </row>
    <row r="112" spans="1:53" ht="87" hidden="1" customHeight="1" x14ac:dyDescent="0.2">
      <c r="A112" s="308">
        <v>40</v>
      </c>
      <c r="B112" s="308" t="s">
        <v>246</v>
      </c>
      <c r="C112" s="311" t="s">
        <v>247</v>
      </c>
      <c r="D112" s="321">
        <v>449</v>
      </c>
      <c r="E112" s="311" t="s">
        <v>248</v>
      </c>
      <c r="F112" s="312"/>
      <c r="G112" s="313"/>
      <c r="H112" s="312"/>
      <c r="I112" s="313"/>
      <c r="J112" s="312"/>
      <c r="K112" s="313"/>
      <c r="L112" s="312"/>
      <c r="M112" s="313"/>
      <c r="N112" s="312"/>
      <c r="O112" s="313"/>
      <c r="P112" s="312"/>
      <c r="Q112" s="313"/>
      <c r="R112" s="312"/>
      <c r="S112" s="313"/>
      <c r="T112" s="312">
        <v>2</v>
      </c>
      <c r="U112" s="313">
        <v>255672.98</v>
      </c>
      <c r="V112" s="312"/>
      <c r="W112" s="313"/>
      <c r="X112" s="312"/>
      <c r="Y112" s="313"/>
      <c r="Z112" s="312"/>
      <c r="AA112" s="313"/>
      <c r="AB112" s="312"/>
      <c r="AC112" s="313"/>
      <c r="AD112" s="312"/>
      <c r="AE112" s="313"/>
      <c r="AF112" s="312"/>
      <c r="AG112" s="313"/>
      <c r="AH112" s="312"/>
      <c r="AI112" s="313"/>
      <c r="AJ112" s="312">
        <v>13</v>
      </c>
      <c r="AK112" s="313">
        <v>1661874.37</v>
      </c>
      <c r="AL112" s="312"/>
      <c r="AM112" s="313"/>
      <c r="AN112" s="312"/>
      <c r="AO112" s="313"/>
      <c r="AP112" s="312"/>
      <c r="AQ112" s="313"/>
      <c r="AR112" s="312"/>
      <c r="AS112" s="313"/>
      <c r="AT112" s="312"/>
      <c r="AU112" s="313"/>
      <c r="AV112" s="314">
        <f t="shared" si="3"/>
        <v>15</v>
      </c>
      <c r="AW112" s="315">
        <f t="shared" si="3"/>
        <v>1917547.35</v>
      </c>
      <c r="AX112" s="314">
        <f t="shared" si="4"/>
        <v>0</v>
      </c>
      <c r="AY112" s="315">
        <f t="shared" si="4"/>
        <v>0</v>
      </c>
      <c r="AZ112" s="314">
        <f t="shared" si="5"/>
        <v>15</v>
      </c>
      <c r="BA112" s="315">
        <f t="shared" si="5"/>
        <v>1917547.35</v>
      </c>
    </row>
    <row r="113" spans="1:53" ht="27" hidden="1" customHeight="1" x14ac:dyDescent="0.2">
      <c r="A113" s="308">
        <v>40</v>
      </c>
      <c r="B113" s="308" t="s">
        <v>246</v>
      </c>
      <c r="C113" s="311" t="s">
        <v>247</v>
      </c>
      <c r="D113" s="321">
        <v>450</v>
      </c>
      <c r="E113" s="311" t="s">
        <v>248</v>
      </c>
      <c r="F113" s="312"/>
      <c r="G113" s="313"/>
      <c r="H113" s="312"/>
      <c r="I113" s="313"/>
      <c r="J113" s="312"/>
      <c r="K113" s="313"/>
      <c r="L113" s="312"/>
      <c r="M113" s="313"/>
      <c r="N113" s="312"/>
      <c r="O113" s="313"/>
      <c r="P113" s="312"/>
      <c r="Q113" s="313"/>
      <c r="R113" s="312"/>
      <c r="S113" s="313"/>
      <c r="T113" s="312">
        <v>1</v>
      </c>
      <c r="U113" s="313">
        <v>127836.49</v>
      </c>
      <c r="V113" s="312"/>
      <c r="W113" s="313"/>
      <c r="X113" s="312"/>
      <c r="Y113" s="313"/>
      <c r="Z113" s="312"/>
      <c r="AA113" s="313"/>
      <c r="AB113" s="312"/>
      <c r="AC113" s="313"/>
      <c r="AD113" s="312"/>
      <c r="AE113" s="313"/>
      <c r="AF113" s="312"/>
      <c r="AG113" s="313"/>
      <c r="AH113" s="312"/>
      <c r="AI113" s="313"/>
      <c r="AJ113" s="312"/>
      <c r="AK113" s="313"/>
      <c r="AL113" s="312"/>
      <c r="AM113" s="313"/>
      <c r="AN113" s="312"/>
      <c r="AO113" s="313"/>
      <c r="AP113" s="312"/>
      <c r="AQ113" s="313"/>
      <c r="AR113" s="312"/>
      <c r="AS113" s="313"/>
      <c r="AT113" s="312"/>
      <c r="AU113" s="313"/>
      <c r="AV113" s="314">
        <f t="shared" si="3"/>
        <v>1</v>
      </c>
      <c r="AW113" s="315">
        <f t="shared" si="3"/>
        <v>127836.49</v>
      </c>
      <c r="AX113" s="314">
        <f t="shared" si="4"/>
        <v>0</v>
      </c>
      <c r="AY113" s="315">
        <f t="shared" si="4"/>
        <v>0</v>
      </c>
      <c r="AZ113" s="314">
        <f t="shared" si="5"/>
        <v>1</v>
      </c>
      <c r="BA113" s="315">
        <f t="shared" si="5"/>
        <v>127836.49</v>
      </c>
    </row>
    <row r="114" spans="1:53" ht="87" hidden="1" customHeight="1" x14ac:dyDescent="0.2">
      <c r="A114" s="308">
        <v>21</v>
      </c>
      <c r="B114" s="308" t="s">
        <v>194</v>
      </c>
      <c r="C114" s="311" t="s">
        <v>195</v>
      </c>
      <c r="D114" s="321">
        <v>456</v>
      </c>
      <c r="E114" s="311" t="s">
        <v>328</v>
      </c>
      <c r="F114" s="312"/>
      <c r="G114" s="313"/>
      <c r="H114" s="312"/>
      <c r="I114" s="313"/>
      <c r="J114" s="312"/>
      <c r="K114" s="313"/>
      <c r="L114" s="312"/>
      <c r="M114" s="313"/>
      <c r="N114" s="312"/>
      <c r="O114" s="313"/>
      <c r="P114" s="312"/>
      <c r="Q114" s="313"/>
      <c r="R114" s="312"/>
      <c r="S114" s="313"/>
      <c r="T114" s="312"/>
      <c r="U114" s="313"/>
      <c r="V114" s="312"/>
      <c r="W114" s="313"/>
      <c r="X114" s="312"/>
      <c r="Y114" s="313"/>
      <c r="Z114" s="312"/>
      <c r="AA114" s="313"/>
      <c r="AB114" s="312"/>
      <c r="AC114" s="313"/>
      <c r="AD114" s="312"/>
      <c r="AE114" s="313"/>
      <c r="AF114" s="312">
        <v>119</v>
      </c>
      <c r="AG114" s="313">
        <v>8809466.4699999951</v>
      </c>
      <c r="AH114" s="312">
        <v>47</v>
      </c>
      <c r="AI114" s="313">
        <v>3479369.1100000003</v>
      </c>
      <c r="AJ114" s="312"/>
      <c r="AK114" s="313"/>
      <c r="AL114" s="312"/>
      <c r="AM114" s="313"/>
      <c r="AN114" s="312"/>
      <c r="AO114" s="313"/>
      <c r="AP114" s="312"/>
      <c r="AQ114" s="313"/>
      <c r="AR114" s="312"/>
      <c r="AS114" s="313"/>
      <c r="AT114" s="312"/>
      <c r="AU114" s="313"/>
      <c r="AV114" s="314">
        <f t="shared" si="3"/>
        <v>119</v>
      </c>
      <c r="AW114" s="315">
        <f t="shared" si="3"/>
        <v>8809466.4699999951</v>
      </c>
      <c r="AX114" s="314">
        <f t="shared" si="4"/>
        <v>47</v>
      </c>
      <c r="AY114" s="315">
        <f t="shared" si="4"/>
        <v>3479369.1100000003</v>
      </c>
      <c r="AZ114" s="314">
        <f t="shared" si="5"/>
        <v>166</v>
      </c>
      <c r="BA114" s="315">
        <f t="shared" si="5"/>
        <v>12288835.579999994</v>
      </c>
    </row>
    <row r="115" spans="1:53" ht="52.5" hidden="1" customHeight="1" x14ac:dyDescent="0.2">
      <c r="A115" s="308">
        <v>1</v>
      </c>
      <c r="B115" s="308" t="s">
        <v>136</v>
      </c>
      <c r="C115" s="311" t="s">
        <v>137</v>
      </c>
      <c r="D115" s="321">
        <v>464</v>
      </c>
      <c r="E115" s="311" t="s">
        <v>249</v>
      </c>
      <c r="F115" s="312"/>
      <c r="G115" s="313"/>
      <c r="H115" s="312"/>
      <c r="I115" s="313"/>
      <c r="J115" s="312"/>
      <c r="K115" s="313"/>
      <c r="L115" s="312"/>
      <c r="M115" s="313"/>
      <c r="N115" s="312"/>
      <c r="O115" s="313"/>
      <c r="P115" s="312"/>
      <c r="Q115" s="313"/>
      <c r="R115" s="312"/>
      <c r="S115" s="313"/>
      <c r="T115" s="312"/>
      <c r="U115" s="313"/>
      <c r="V115" s="312"/>
      <c r="W115" s="313"/>
      <c r="X115" s="312"/>
      <c r="Y115" s="313"/>
      <c r="Z115" s="312"/>
      <c r="AA115" s="313"/>
      <c r="AB115" s="312"/>
      <c r="AC115" s="313"/>
      <c r="AD115" s="312"/>
      <c r="AE115" s="313"/>
      <c r="AF115" s="312"/>
      <c r="AG115" s="313"/>
      <c r="AH115" s="312"/>
      <c r="AI115" s="313"/>
      <c r="AJ115" s="312"/>
      <c r="AK115" s="313"/>
      <c r="AL115" s="312">
        <v>37</v>
      </c>
      <c r="AM115" s="313">
        <v>5974010.75</v>
      </c>
      <c r="AN115" s="312">
        <v>1</v>
      </c>
      <c r="AO115" s="313">
        <v>161459.75</v>
      </c>
      <c r="AP115" s="312"/>
      <c r="AQ115" s="313"/>
      <c r="AR115" s="312"/>
      <c r="AS115" s="313"/>
      <c r="AT115" s="312"/>
      <c r="AU115" s="313"/>
      <c r="AV115" s="314">
        <f t="shared" si="3"/>
        <v>37</v>
      </c>
      <c r="AW115" s="315">
        <f t="shared" si="3"/>
        <v>5974010.75</v>
      </c>
      <c r="AX115" s="314">
        <f t="shared" si="4"/>
        <v>1</v>
      </c>
      <c r="AY115" s="315">
        <f t="shared" si="4"/>
        <v>161459.75</v>
      </c>
      <c r="AZ115" s="314">
        <f t="shared" si="5"/>
        <v>38</v>
      </c>
      <c r="BA115" s="315">
        <f t="shared" si="5"/>
        <v>6135470.5</v>
      </c>
    </row>
    <row r="116" spans="1:53" ht="52.5" hidden="1" customHeight="1" x14ac:dyDescent="0.2">
      <c r="A116" s="308">
        <v>1</v>
      </c>
      <c r="B116" s="308" t="s">
        <v>136</v>
      </c>
      <c r="C116" s="311" t="s">
        <v>137</v>
      </c>
      <c r="D116" s="321">
        <v>465</v>
      </c>
      <c r="E116" s="311" t="s">
        <v>329</v>
      </c>
      <c r="F116" s="312"/>
      <c r="G116" s="313"/>
      <c r="H116" s="312"/>
      <c r="I116" s="313"/>
      <c r="J116" s="312"/>
      <c r="K116" s="313"/>
      <c r="L116" s="312"/>
      <c r="M116" s="313"/>
      <c r="N116" s="312"/>
      <c r="O116" s="313"/>
      <c r="P116" s="312"/>
      <c r="Q116" s="313"/>
      <c r="R116" s="312"/>
      <c r="S116" s="313"/>
      <c r="T116" s="312"/>
      <c r="U116" s="313"/>
      <c r="V116" s="312"/>
      <c r="W116" s="313"/>
      <c r="X116" s="312"/>
      <c r="Y116" s="313"/>
      <c r="Z116" s="312"/>
      <c r="AA116" s="313"/>
      <c r="AB116" s="312"/>
      <c r="AC116" s="313"/>
      <c r="AD116" s="312"/>
      <c r="AE116" s="313"/>
      <c r="AF116" s="312"/>
      <c r="AG116" s="313"/>
      <c r="AH116" s="312"/>
      <c r="AI116" s="313"/>
      <c r="AJ116" s="312"/>
      <c r="AK116" s="313"/>
      <c r="AL116" s="312">
        <v>1</v>
      </c>
      <c r="AM116" s="313">
        <v>161459.75</v>
      </c>
      <c r="AN116" s="312"/>
      <c r="AO116" s="313"/>
      <c r="AP116" s="312"/>
      <c r="AQ116" s="313"/>
      <c r="AR116" s="312"/>
      <c r="AS116" s="313"/>
      <c r="AT116" s="312"/>
      <c r="AU116" s="313"/>
      <c r="AV116" s="314">
        <f t="shared" si="3"/>
        <v>1</v>
      </c>
      <c r="AW116" s="315">
        <f t="shared" si="3"/>
        <v>161459.75</v>
      </c>
      <c r="AX116" s="314">
        <f t="shared" si="4"/>
        <v>0</v>
      </c>
      <c r="AY116" s="315">
        <f t="shared" si="4"/>
        <v>0</v>
      </c>
      <c r="AZ116" s="314">
        <f t="shared" si="5"/>
        <v>1</v>
      </c>
      <c r="BA116" s="315">
        <f t="shared" si="5"/>
        <v>161459.75</v>
      </c>
    </row>
    <row r="117" spans="1:53" ht="52.5" hidden="1" customHeight="1" x14ac:dyDescent="0.2">
      <c r="A117" s="308">
        <v>1</v>
      </c>
      <c r="B117" s="308" t="s">
        <v>136</v>
      </c>
      <c r="C117" s="311" t="s">
        <v>137</v>
      </c>
      <c r="D117" s="321">
        <v>468</v>
      </c>
      <c r="E117" s="311" t="s">
        <v>411</v>
      </c>
      <c r="F117" s="312">
        <v>1</v>
      </c>
      <c r="G117" s="313">
        <v>161459.75</v>
      </c>
      <c r="H117" s="312"/>
      <c r="I117" s="313"/>
      <c r="J117" s="312"/>
      <c r="K117" s="313"/>
      <c r="L117" s="312"/>
      <c r="M117" s="313"/>
      <c r="N117" s="312"/>
      <c r="O117" s="313"/>
      <c r="P117" s="312"/>
      <c r="Q117" s="313"/>
      <c r="R117" s="312"/>
      <c r="S117" s="313"/>
      <c r="T117" s="312"/>
      <c r="U117" s="313"/>
      <c r="V117" s="312"/>
      <c r="W117" s="313"/>
      <c r="X117" s="312"/>
      <c r="Y117" s="313"/>
      <c r="Z117" s="312"/>
      <c r="AA117" s="313"/>
      <c r="AB117" s="312"/>
      <c r="AC117" s="313"/>
      <c r="AD117" s="312"/>
      <c r="AE117" s="313"/>
      <c r="AF117" s="312"/>
      <c r="AG117" s="313"/>
      <c r="AH117" s="312"/>
      <c r="AI117" s="313"/>
      <c r="AJ117" s="312"/>
      <c r="AK117" s="313"/>
      <c r="AL117" s="312"/>
      <c r="AM117" s="313"/>
      <c r="AN117" s="312"/>
      <c r="AO117" s="313"/>
      <c r="AP117" s="312"/>
      <c r="AQ117" s="313"/>
      <c r="AR117" s="312"/>
      <c r="AS117" s="313"/>
      <c r="AT117" s="312"/>
      <c r="AU117" s="313"/>
      <c r="AV117" s="314">
        <f t="shared" si="3"/>
        <v>1</v>
      </c>
      <c r="AW117" s="315">
        <f t="shared" si="3"/>
        <v>161459.75</v>
      </c>
      <c r="AX117" s="314">
        <f t="shared" si="4"/>
        <v>0</v>
      </c>
      <c r="AY117" s="315">
        <f t="shared" si="4"/>
        <v>0</v>
      </c>
      <c r="AZ117" s="314">
        <f t="shared" si="5"/>
        <v>1</v>
      </c>
      <c r="BA117" s="315">
        <f t="shared" si="5"/>
        <v>161459.75</v>
      </c>
    </row>
    <row r="118" spans="1:53" ht="41.25" hidden="1" customHeight="1" x14ac:dyDescent="0.2">
      <c r="A118" s="308">
        <v>1</v>
      </c>
      <c r="B118" s="308" t="s">
        <v>136</v>
      </c>
      <c r="C118" s="311" t="s">
        <v>137</v>
      </c>
      <c r="D118" s="321">
        <v>470</v>
      </c>
      <c r="E118" s="311" t="s">
        <v>250</v>
      </c>
      <c r="F118" s="312">
        <v>3</v>
      </c>
      <c r="G118" s="313">
        <v>484379.25</v>
      </c>
      <c r="H118" s="312"/>
      <c r="I118" s="313"/>
      <c r="J118" s="312"/>
      <c r="K118" s="313"/>
      <c r="L118" s="312"/>
      <c r="M118" s="313"/>
      <c r="N118" s="312"/>
      <c r="O118" s="313"/>
      <c r="P118" s="312"/>
      <c r="Q118" s="313"/>
      <c r="R118" s="312"/>
      <c r="S118" s="313"/>
      <c r="T118" s="312">
        <v>1</v>
      </c>
      <c r="U118" s="313">
        <v>161459.75</v>
      </c>
      <c r="V118" s="312"/>
      <c r="W118" s="313"/>
      <c r="X118" s="312"/>
      <c r="Y118" s="313"/>
      <c r="Z118" s="312"/>
      <c r="AA118" s="313"/>
      <c r="AB118" s="312"/>
      <c r="AC118" s="313"/>
      <c r="AD118" s="312"/>
      <c r="AE118" s="313"/>
      <c r="AF118" s="312"/>
      <c r="AG118" s="313"/>
      <c r="AH118" s="312"/>
      <c r="AI118" s="313"/>
      <c r="AJ118" s="312"/>
      <c r="AK118" s="313"/>
      <c r="AL118" s="312">
        <v>10</v>
      </c>
      <c r="AM118" s="313">
        <v>1614597.5</v>
      </c>
      <c r="AN118" s="312"/>
      <c r="AO118" s="313"/>
      <c r="AP118" s="312"/>
      <c r="AQ118" s="313"/>
      <c r="AR118" s="312"/>
      <c r="AS118" s="313"/>
      <c r="AT118" s="312"/>
      <c r="AU118" s="313"/>
      <c r="AV118" s="314">
        <f t="shared" si="3"/>
        <v>14</v>
      </c>
      <c r="AW118" s="315">
        <f t="shared" si="3"/>
        <v>2260436.5</v>
      </c>
      <c r="AX118" s="314">
        <f t="shared" si="4"/>
        <v>0</v>
      </c>
      <c r="AY118" s="315">
        <f t="shared" si="4"/>
        <v>0</v>
      </c>
      <c r="AZ118" s="314">
        <f t="shared" si="5"/>
        <v>14</v>
      </c>
      <c r="BA118" s="315">
        <f t="shared" si="5"/>
        <v>2260436.5</v>
      </c>
    </row>
    <row r="119" spans="1:53" ht="52.5" hidden="1" customHeight="1" x14ac:dyDescent="0.2">
      <c r="A119" s="308">
        <v>1</v>
      </c>
      <c r="B119" s="308" t="s">
        <v>136</v>
      </c>
      <c r="C119" s="311" t="s">
        <v>137</v>
      </c>
      <c r="D119" s="321">
        <v>476</v>
      </c>
      <c r="E119" s="311" t="s">
        <v>412</v>
      </c>
      <c r="F119" s="312"/>
      <c r="G119" s="313"/>
      <c r="H119" s="312"/>
      <c r="I119" s="313"/>
      <c r="J119" s="312"/>
      <c r="K119" s="313"/>
      <c r="L119" s="312"/>
      <c r="M119" s="313"/>
      <c r="N119" s="312"/>
      <c r="O119" s="313"/>
      <c r="P119" s="312"/>
      <c r="Q119" s="313"/>
      <c r="R119" s="312"/>
      <c r="S119" s="313"/>
      <c r="T119" s="312"/>
      <c r="U119" s="313"/>
      <c r="V119" s="312"/>
      <c r="W119" s="313"/>
      <c r="X119" s="312"/>
      <c r="Y119" s="313"/>
      <c r="Z119" s="312"/>
      <c r="AA119" s="313"/>
      <c r="AB119" s="312"/>
      <c r="AC119" s="313"/>
      <c r="AD119" s="312"/>
      <c r="AE119" s="313"/>
      <c r="AF119" s="312"/>
      <c r="AG119" s="313"/>
      <c r="AH119" s="312"/>
      <c r="AI119" s="313"/>
      <c r="AJ119" s="312"/>
      <c r="AK119" s="313"/>
      <c r="AL119" s="312">
        <v>1</v>
      </c>
      <c r="AM119" s="313">
        <v>161459.75</v>
      </c>
      <c r="AN119" s="312"/>
      <c r="AO119" s="313"/>
      <c r="AP119" s="312"/>
      <c r="AQ119" s="313"/>
      <c r="AR119" s="312"/>
      <c r="AS119" s="313"/>
      <c r="AT119" s="312"/>
      <c r="AU119" s="313"/>
      <c r="AV119" s="314">
        <f t="shared" si="3"/>
        <v>1</v>
      </c>
      <c r="AW119" s="315">
        <f t="shared" si="3"/>
        <v>161459.75</v>
      </c>
      <c r="AX119" s="314">
        <f t="shared" si="4"/>
        <v>0</v>
      </c>
      <c r="AY119" s="315">
        <f t="shared" si="4"/>
        <v>0</v>
      </c>
      <c r="AZ119" s="314">
        <f t="shared" si="5"/>
        <v>1</v>
      </c>
      <c r="BA119" s="315">
        <f t="shared" si="5"/>
        <v>161459.75</v>
      </c>
    </row>
    <row r="120" spans="1:53" ht="29.25" hidden="1" customHeight="1" x14ac:dyDescent="0.2">
      <c r="A120" s="308">
        <v>2</v>
      </c>
      <c r="B120" s="308" t="s">
        <v>251</v>
      </c>
      <c r="C120" s="311" t="s">
        <v>252</v>
      </c>
      <c r="D120" s="321">
        <v>481</v>
      </c>
      <c r="E120" s="311" t="s">
        <v>253</v>
      </c>
      <c r="F120" s="312">
        <v>1</v>
      </c>
      <c r="G120" s="313">
        <v>186800.04</v>
      </c>
      <c r="H120" s="312"/>
      <c r="I120" s="313"/>
      <c r="J120" s="312"/>
      <c r="K120" s="313"/>
      <c r="L120" s="312"/>
      <c r="M120" s="313"/>
      <c r="N120" s="312"/>
      <c r="O120" s="313"/>
      <c r="P120" s="312"/>
      <c r="Q120" s="313"/>
      <c r="R120" s="312"/>
      <c r="S120" s="313"/>
      <c r="T120" s="312">
        <v>7</v>
      </c>
      <c r="U120" s="313">
        <v>1307600.28</v>
      </c>
      <c r="V120" s="312"/>
      <c r="W120" s="313"/>
      <c r="X120" s="312"/>
      <c r="Y120" s="313"/>
      <c r="Z120" s="312"/>
      <c r="AA120" s="313"/>
      <c r="AB120" s="312"/>
      <c r="AC120" s="313"/>
      <c r="AD120" s="312"/>
      <c r="AE120" s="313"/>
      <c r="AF120" s="312"/>
      <c r="AG120" s="313"/>
      <c r="AH120" s="312"/>
      <c r="AI120" s="313"/>
      <c r="AJ120" s="312"/>
      <c r="AK120" s="313"/>
      <c r="AL120" s="312"/>
      <c r="AM120" s="313"/>
      <c r="AN120" s="312"/>
      <c r="AO120" s="313"/>
      <c r="AP120" s="312"/>
      <c r="AQ120" s="313"/>
      <c r="AR120" s="312"/>
      <c r="AS120" s="313"/>
      <c r="AT120" s="312"/>
      <c r="AU120" s="313"/>
      <c r="AV120" s="314">
        <f t="shared" si="3"/>
        <v>8</v>
      </c>
      <c r="AW120" s="315">
        <f t="shared" si="3"/>
        <v>1494400.32</v>
      </c>
      <c r="AX120" s="314">
        <f t="shared" si="4"/>
        <v>0</v>
      </c>
      <c r="AY120" s="315">
        <f t="shared" si="4"/>
        <v>0</v>
      </c>
      <c r="AZ120" s="314">
        <f t="shared" si="5"/>
        <v>8</v>
      </c>
      <c r="BA120" s="315">
        <f t="shared" si="5"/>
        <v>1494400.32</v>
      </c>
    </row>
    <row r="121" spans="1:53" ht="78.75" hidden="1" customHeight="1" x14ac:dyDescent="0.2">
      <c r="A121" s="308">
        <v>12</v>
      </c>
      <c r="B121" s="308" t="s">
        <v>254</v>
      </c>
      <c r="C121" s="311" t="s">
        <v>255</v>
      </c>
      <c r="D121" s="321">
        <v>486</v>
      </c>
      <c r="E121" s="311" t="s">
        <v>256</v>
      </c>
      <c r="F121" s="312"/>
      <c r="G121" s="313"/>
      <c r="H121" s="312"/>
      <c r="I121" s="313"/>
      <c r="J121" s="312"/>
      <c r="K121" s="313"/>
      <c r="L121" s="312">
        <v>11</v>
      </c>
      <c r="M121" s="313">
        <v>1702833.7700000005</v>
      </c>
      <c r="N121" s="312">
        <v>1</v>
      </c>
      <c r="O121" s="313">
        <v>154803.07</v>
      </c>
      <c r="P121" s="312"/>
      <c r="Q121" s="313"/>
      <c r="R121" s="312"/>
      <c r="S121" s="313"/>
      <c r="T121" s="312"/>
      <c r="U121" s="313"/>
      <c r="V121" s="312"/>
      <c r="W121" s="313"/>
      <c r="X121" s="312"/>
      <c r="Y121" s="313"/>
      <c r="Z121" s="312"/>
      <c r="AA121" s="313"/>
      <c r="AB121" s="312"/>
      <c r="AC121" s="313"/>
      <c r="AD121" s="312"/>
      <c r="AE121" s="313"/>
      <c r="AF121" s="312"/>
      <c r="AG121" s="313"/>
      <c r="AH121" s="312"/>
      <c r="AI121" s="313"/>
      <c r="AJ121" s="312"/>
      <c r="AK121" s="313"/>
      <c r="AL121" s="312"/>
      <c r="AM121" s="313"/>
      <c r="AN121" s="312"/>
      <c r="AO121" s="313"/>
      <c r="AP121" s="312"/>
      <c r="AQ121" s="313"/>
      <c r="AR121" s="312"/>
      <c r="AS121" s="313"/>
      <c r="AT121" s="312"/>
      <c r="AU121" s="313"/>
      <c r="AV121" s="314">
        <f t="shared" si="3"/>
        <v>11</v>
      </c>
      <c r="AW121" s="315">
        <f t="shared" si="3"/>
        <v>1702833.7700000005</v>
      </c>
      <c r="AX121" s="314">
        <f t="shared" si="4"/>
        <v>1</v>
      </c>
      <c r="AY121" s="315">
        <f t="shared" si="4"/>
        <v>154803.07</v>
      </c>
      <c r="AZ121" s="314">
        <f t="shared" si="5"/>
        <v>12</v>
      </c>
      <c r="BA121" s="315">
        <f t="shared" si="5"/>
        <v>1857636.8400000005</v>
      </c>
    </row>
    <row r="122" spans="1:53" ht="81" hidden="1" customHeight="1" x14ac:dyDescent="0.2">
      <c r="A122" s="308">
        <v>13</v>
      </c>
      <c r="B122" s="308" t="s">
        <v>257</v>
      </c>
      <c r="C122" s="311" t="s">
        <v>258</v>
      </c>
      <c r="D122" s="321">
        <v>487</v>
      </c>
      <c r="E122" s="311" t="s">
        <v>256</v>
      </c>
      <c r="F122" s="312"/>
      <c r="G122" s="313"/>
      <c r="H122" s="312"/>
      <c r="I122" s="313"/>
      <c r="J122" s="312"/>
      <c r="K122" s="313"/>
      <c r="L122" s="312">
        <v>10</v>
      </c>
      <c r="M122" s="313">
        <v>2225577.7999999998</v>
      </c>
      <c r="N122" s="312"/>
      <c r="O122" s="313"/>
      <c r="P122" s="312"/>
      <c r="Q122" s="313"/>
      <c r="R122" s="312"/>
      <c r="S122" s="313"/>
      <c r="T122" s="312"/>
      <c r="U122" s="313"/>
      <c r="V122" s="312"/>
      <c r="W122" s="313"/>
      <c r="X122" s="312"/>
      <c r="Y122" s="313"/>
      <c r="Z122" s="312"/>
      <c r="AA122" s="313"/>
      <c r="AB122" s="312"/>
      <c r="AC122" s="313"/>
      <c r="AD122" s="312"/>
      <c r="AE122" s="313"/>
      <c r="AF122" s="312"/>
      <c r="AG122" s="313"/>
      <c r="AH122" s="312"/>
      <c r="AI122" s="313"/>
      <c r="AJ122" s="312"/>
      <c r="AK122" s="313"/>
      <c r="AL122" s="312"/>
      <c r="AM122" s="313"/>
      <c r="AN122" s="312"/>
      <c r="AO122" s="313"/>
      <c r="AP122" s="312"/>
      <c r="AQ122" s="313"/>
      <c r="AR122" s="312"/>
      <c r="AS122" s="313"/>
      <c r="AT122" s="312"/>
      <c r="AU122" s="313"/>
      <c r="AV122" s="314">
        <f t="shared" si="3"/>
        <v>10</v>
      </c>
      <c r="AW122" s="315">
        <f t="shared" si="3"/>
        <v>2225577.7999999998</v>
      </c>
      <c r="AX122" s="314">
        <f t="shared" si="4"/>
        <v>0</v>
      </c>
      <c r="AY122" s="315">
        <f t="shared" si="4"/>
        <v>0</v>
      </c>
      <c r="AZ122" s="314">
        <f t="shared" si="5"/>
        <v>10</v>
      </c>
      <c r="BA122" s="315">
        <f t="shared" si="5"/>
        <v>2225577.7999999998</v>
      </c>
    </row>
    <row r="123" spans="1:53" ht="81" hidden="1" customHeight="1" x14ac:dyDescent="0.2">
      <c r="A123" s="308">
        <v>21</v>
      </c>
      <c r="B123" s="308" t="s">
        <v>340</v>
      </c>
      <c r="C123" s="311" t="s">
        <v>341</v>
      </c>
      <c r="D123" s="321">
        <v>493</v>
      </c>
      <c r="E123" s="311" t="s">
        <v>336</v>
      </c>
      <c r="F123" s="312"/>
      <c r="G123" s="313"/>
      <c r="H123" s="312"/>
      <c r="I123" s="313"/>
      <c r="J123" s="312"/>
      <c r="K123" s="313"/>
      <c r="L123" s="312"/>
      <c r="M123" s="313"/>
      <c r="N123" s="312"/>
      <c r="O123" s="313"/>
      <c r="P123" s="312"/>
      <c r="Q123" s="313"/>
      <c r="R123" s="312"/>
      <c r="S123" s="313"/>
      <c r="T123" s="312"/>
      <c r="U123" s="313"/>
      <c r="V123" s="312"/>
      <c r="W123" s="313"/>
      <c r="X123" s="312"/>
      <c r="Y123" s="313"/>
      <c r="Z123" s="312"/>
      <c r="AA123" s="313"/>
      <c r="AB123" s="312"/>
      <c r="AC123" s="313"/>
      <c r="AD123" s="312"/>
      <c r="AE123" s="313"/>
      <c r="AF123" s="312"/>
      <c r="AG123" s="313"/>
      <c r="AH123" s="312"/>
      <c r="AI123" s="313"/>
      <c r="AJ123" s="312"/>
      <c r="AK123" s="313"/>
      <c r="AL123" s="312">
        <v>7</v>
      </c>
      <c r="AM123" s="313">
        <v>518203.91000000003</v>
      </c>
      <c r="AN123" s="312">
        <v>1</v>
      </c>
      <c r="AO123" s="313">
        <v>74029.13</v>
      </c>
      <c r="AP123" s="312"/>
      <c r="AQ123" s="313"/>
      <c r="AR123" s="312"/>
      <c r="AS123" s="313"/>
      <c r="AT123" s="312"/>
      <c r="AU123" s="313"/>
      <c r="AV123" s="314">
        <f t="shared" si="3"/>
        <v>7</v>
      </c>
      <c r="AW123" s="315">
        <f t="shared" si="3"/>
        <v>518203.91000000003</v>
      </c>
      <c r="AX123" s="314">
        <f t="shared" si="4"/>
        <v>1</v>
      </c>
      <c r="AY123" s="315">
        <f t="shared" si="4"/>
        <v>74029.13</v>
      </c>
      <c r="AZ123" s="314">
        <f t="shared" si="5"/>
        <v>8</v>
      </c>
      <c r="BA123" s="315">
        <f t="shared" si="5"/>
        <v>592233.04</v>
      </c>
    </row>
    <row r="124" spans="1:53" ht="56.25" x14ac:dyDescent="0.2">
      <c r="A124" s="308">
        <v>27</v>
      </c>
      <c r="B124" s="308" t="s">
        <v>259</v>
      </c>
      <c r="C124" s="311" t="s">
        <v>260</v>
      </c>
      <c r="D124" s="321">
        <v>498</v>
      </c>
      <c r="E124" s="311" t="s">
        <v>261</v>
      </c>
      <c r="F124" s="312"/>
      <c r="G124" s="313"/>
      <c r="H124" s="312"/>
      <c r="I124" s="313"/>
      <c r="J124" s="312"/>
      <c r="K124" s="313"/>
      <c r="L124" s="312">
        <v>518</v>
      </c>
      <c r="M124" s="313">
        <v>105498044.84999983</v>
      </c>
      <c r="N124" s="312">
        <v>58</v>
      </c>
      <c r="O124" s="313">
        <v>11438267.120000003</v>
      </c>
      <c r="P124" s="312"/>
      <c r="Q124" s="313"/>
      <c r="R124" s="312"/>
      <c r="S124" s="313"/>
      <c r="T124" s="312">
        <v>23</v>
      </c>
      <c r="U124" s="313">
        <v>4483130.3299999991</v>
      </c>
      <c r="V124" s="312"/>
      <c r="W124" s="313"/>
      <c r="X124" s="312">
        <v>1</v>
      </c>
      <c r="Y124" s="313">
        <v>209492.07</v>
      </c>
      <c r="Z124" s="312"/>
      <c r="AA124" s="313"/>
      <c r="AB124" s="312"/>
      <c r="AC124" s="313"/>
      <c r="AD124" s="312"/>
      <c r="AE124" s="313"/>
      <c r="AF124" s="312"/>
      <c r="AG124" s="313"/>
      <c r="AH124" s="312"/>
      <c r="AI124" s="313"/>
      <c r="AJ124" s="312"/>
      <c r="AK124" s="313"/>
      <c r="AL124" s="312"/>
      <c r="AM124" s="313"/>
      <c r="AN124" s="312"/>
      <c r="AO124" s="313"/>
      <c r="AP124" s="312"/>
      <c r="AQ124" s="313"/>
      <c r="AR124" s="312">
        <v>20</v>
      </c>
      <c r="AS124" s="313">
        <v>4273638.2499999991</v>
      </c>
      <c r="AT124" s="312"/>
      <c r="AU124" s="313"/>
      <c r="AV124" s="314">
        <f t="shared" si="3"/>
        <v>562</v>
      </c>
      <c r="AW124" s="315">
        <f t="shared" si="3"/>
        <v>114464305.49999982</v>
      </c>
      <c r="AX124" s="314">
        <f t="shared" si="4"/>
        <v>58</v>
      </c>
      <c r="AY124" s="315">
        <f t="shared" si="4"/>
        <v>11438267.120000003</v>
      </c>
      <c r="AZ124" s="314">
        <f t="shared" si="5"/>
        <v>620</v>
      </c>
      <c r="BA124" s="315">
        <f t="shared" si="5"/>
        <v>125902572.61999983</v>
      </c>
    </row>
    <row r="125" spans="1:53" ht="56.25" x14ac:dyDescent="0.2">
      <c r="A125" s="308">
        <v>28</v>
      </c>
      <c r="B125" s="308" t="s">
        <v>262</v>
      </c>
      <c r="C125" s="311" t="s">
        <v>260</v>
      </c>
      <c r="D125" s="321">
        <v>499</v>
      </c>
      <c r="E125" s="311" t="s">
        <v>261</v>
      </c>
      <c r="F125" s="312"/>
      <c r="G125" s="313"/>
      <c r="H125" s="312"/>
      <c r="I125" s="313"/>
      <c r="J125" s="312"/>
      <c r="K125" s="313"/>
      <c r="L125" s="312">
        <v>247</v>
      </c>
      <c r="M125" s="313">
        <v>44418248.400000006</v>
      </c>
      <c r="N125" s="312">
        <v>10</v>
      </c>
      <c r="O125" s="313">
        <v>1867882.6</v>
      </c>
      <c r="P125" s="312"/>
      <c r="Q125" s="313"/>
      <c r="R125" s="312"/>
      <c r="S125" s="313"/>
      <c r="T125" s="312">
        <v>43</v>
      </c>
      <c r="U125" s="313">
        <v>7508888.0799999963</v>
      </c>
      <c r="V125" s="312">
        <v>3</v>
      </c>
      <c r="W125" s="313">
        <v>485649.48</v>
      </c>
      <c r="X125" s="312">
        <v>2</v>
      </c>
      <c r="Y125" s="313">
        <v>333817</v>
      </c>
      <c r="Z125" s="312"/>
      <c r="AA125" s="313"/>
      <c r="AB125" s="312"/>
      <c r="AC125" s="313"/>
      <c r="AD125" s="312"/>
      <c r="AE125" s="313"/>
      <c r="AF125" s="312"/>
      <c r="AG125" s="313"/>
      <c r="AH125" s="312"/>
      <c r="AI125" s="313"/>
      <c r="AJ125" s="312"/>
      <c r="AK125" s="313"/>
      <c r="AL125" s="312"/>
      <c r="AM125" s="313"/>
      <c r="AN125" s="312"/>
      <c r="AO125" s="313"/>
      <c r="AP125" s="312"/>
      <c r="AQ125" s="313"/>
      <c r="AR125" s="312">
        <v>121</v>
      </c>
      <c r="AS125" s="313">
        <v>21984978.270000003</v>
      </c>
      <c r="AT125" s="312">
        <v>9</v>
      </c>
      <c r="AU125" s="313">
        <v>1643736.69</v>
      </c>
      <c r="AV125" s="314">
        <f t="shared" si="3"/>
        <v>413</v>
      </c>
      <c r="AW125" s="315">
        <f t="shared" si="3"/>
        <v>74245931.75</v>
      </c>
      <c r="AX125" s="314">
        <f t="shared" si="4"/>
        <v>22</v>
      </c>
      <c r="AY125" s="315">
        <f t="shared" si="4"/>
        <v>3997268.77</v>
      </c>
      <c r="AZ125" s="314">
        <f t="shared" si="5"/>
        <v>435</v>
      </c>
      <c r="BA125" s="315">
        <f t="shared" si="5"/>
        <v>78243200.519999996</v>
      </c>
    </row>
    <row r="126" spans="1:53" ht="41.25" hidden="1" customHeight="1" x14ac:dyDescent="0.2">
      <c r="A126" s="308">
        <v>29</v>
      </c>
      <c r="B126" s="308" t="s">
        <v>263</v>
      </c>
      <c r="C126" s="311" t="s">
        <v>264</v>
      </c>
      <c r="D126" s="321">
        <v>500</v>
      </c>
      <c r="E126" s="311" t="s">
        <v>265</v>
      </c>
      <c r="F126" s="312"/>
      <c r="G126" s="313"/>
      <c r="H126" s="312"/>
      <c r="I126" s="313"/>
      <c r="J126" s="312"/>
      <c r="K126" s="313"/>
      <c r="L126" s="312"/>
      <c r="M126" s="313"/>
      <c r="N126" s="312"/>
      <c r="O126" s="313"/>
      <c r="P126" s="312"/>
      <c r="Q126" s="313"/>
      <c r="R126" s="312"/>
      <c r="S126" s="313"/>
      <c r="T126" s="312">
        <v>103</v>
      </c>
      <c r="U126" s="313">
        <v>15141666.410000006</v>
      </c>
      <c r="V126" s="312">
        <v>2</v>
      </c>
      <c r="W126" s="313">
        <v>294012.94</v>
      </c>
      <c r="X126" s="312">
        <v>63</v>
      </c>
      <c r="Y126" s="313">
        <v>9261407.6100000013</v>
      </c>
      <c r="Z126" s="312">
        <v>26</v>
      </c>
      <c r="AA126" s="313">
        <v>3822168.2200000021</v>
      </c>
      <c r="AB126" s="312"/>
      <c r="AC126" s="313"/>
      <c r="AD126" s="312"/>
      <c r="AE126" s="313"/>
      <c r="AF126" s="312"/>
      <c r="AG126" s="313"/>
      <c r="AH126" s="312"/>
      <c r="AI126" s="313"/>
      <c r="AJ126" s="312"/>
      <c r="AK126" s="313"/>
      <c r="AL126" s="312"/>
      <c r="AM126" s="313"/>
      <c r="AN126" s="312"/>
      <c r="AO126" s="313"/>
      <c r="AP126" s="312"/>
      <c r="AQ126" s="313"/>
      <c r="AR126" s="312">
        <v>3</v>
      </c>
      <c r="AS126" s="313">
        <v>441019.41000000003</v>
      </c>
      <c r="AT126" s="312"/>
      <c r="AU126" s="313"/>
      <c r="AV126" s="314">
        <f t="shared" si="3"/>
        <v>169</v>
      </c>
      <c r="AW126" s="315">
        <f t="shared" si="3"/>
        <v>24844093.430000007</v>
      </c>
      <c r="AX126" s="314">
        <f t="shared" si="4"/>
        <v>28</v>
      </c>
      <c r="AY126" s="315">
        <f t="shared" si="4"/>
        <v>4116181.160000002</v>
      </c>
      <c r="AZ126" s="314">
        <f t="shared" si="5"/>
        <v>197</v>
      </c>
      <c r="BA126" s="315">
        <f t="shared" si="5"/>
        <v>28960274.590000011</v>
      </c>
    </row>
    <row r="127" spans="1:53" ht="41.25" hidden="1" customHeight="1" x14ac:dyDescent="0.2">
      <c r="A127" s="308">
        <v>38</v>
      </c>
      <c r="B127" s="308" t="s">
        <v>305</v>
      </c>
      <c r="C127" s="311" t="s">
        <v>306</v>
      </c>
      <c r="D127" s="321">
        <v>504</v>
      </c>
      <c r="E127" s="311" t="s">
        <v>337</v>
      </c>
      <c r="F127" s="312">
        <v>2</v>
      </c>
      <c r="G127" s="313">
        <v>197027.34</v>
      </c>
      <c r="H127" s="312"/>
      <c r="I127" s="313"/>
      <c r="J127" s="312"/>
      <c r="K127" s="313"/>
      <c r="L127" s="312"/>
      <c r="M127" s="313"/>
      <c r="N127" s="312"/>
      <c r="O127" s="313"/>
      <c r="P127" s="312"/>
      <c r="Q127" s="313"/>
      <c r="R127" s="312"/>
      <c r="S127" s="313"/>
      <c r="T127" s="312"/>
      <c r="U127" s="313"/>
      <c r="V127" s="312"/>
      <c r="W127" s="313"/>
      <c r="X127" s="312"/>
      <c r="Y127" s="313"/>
      <c r="Z127" s="312"/>
      <c r="AA127" s="313"/>
      <c r="AB127" s="312"/>
      <c r="AC127" s="313"/>
      <c r="AD127" s="312"/>
      <c r="AE127" s="313"/>
      <c r="AF127" s="312"/>
      <c r="AG127" s="313"/>
      <c r="AH127" s="312"/>
      <c r="AI127" s="313"/>
      <c r="AJ127" s="312"/>
      <c r="AK127" s="313"/>
      <c r="AL127" s="312"/>
      <c r="AM127" s="313"/>
      <c r="AN127" s="312"/>
      <c r="AO127" s="313"/>
      <c r="AP127" s="312"/>
      <c r="AQ127" s="313"/>
      <c r="AR127" s="312"/>
      <c r="AS127" s="313"/>
      <c r="AT127" s="312"/>
      <c r="AU127" s="313"/>
      <c r="AV127" s="314">
        <f t="shared" si="3"/>
        <v>2</v>
      </c>
      <c r="AW127" s="315">
        <f t="shared" si="3"/>
        <v>197027.34</v>
      </c>
      <c r="AX127" s="314">
        <f t="shared" si="4"/>
        <v>0</v>
      </c>
      <c r="AY127" s="315">
        <f t="shared" si="4"/>
        <v>0</v>
      </c>
      <c r="AZ127" s="314">
        <f t="shared" si="5"/>
        <v>2</v>
      </c>
      <c r="BA127" s="315">
        <f t="shared" si="5"/>
        <v>197027.34</v>
      </c>
    </row>
    <row r="128" spans="1:53" ht="41.25" hidden="1" customHeight="1" x14ac:dyDescent="0.2">
      <c r="A128" s="308">
        <v>38</v>
      </c>
      <c r="B128" s="308" t="s">
        <v>305</v>
      </c>
      <c r="C128" s="311" t="s">
        <v>306</v>
      </c>
      <c r="D128" s="321">
        <v>506</v>
      </c>
      <c r="E128" s="311" t="s">
        <v>307</v>
      </c>
      <c r="F128" s="312">
        <v>2</v>
      </c>
      <c r="G128" s="313">
        <v>197027.34</v>
      </c>
      <c r="H128" s="312"/>
      <c r="I128" s="313"/>
      <c r="J128" s="312"/>
      <c r="K128" s="313"/>
      <c r="L128" s="312"/>
      <c r="M128" s="313"/>
      <c r="N128" s="312"/>
      <c r="O128" s="313"/>
      <c r="P128" s="312"/>
      <c r="Q128" s="313"/>
      <c r="R128" s="312"/>
      <c r="S128" s="313"/>
      <c r="T128" s="312"/>
      <c r="U128" s="313"/>
      <c r="V128" s="312"/>
      <c r="W128" s="313"/>
      <c r="X128" s="312"/>
      <c r="Y128" s="313"/>
      <c r="Z128" s="312"/>
      <c r="AA128" s="313"/>
      <c r="AB128" s="312"/>
      <c r="AC128" s="313"/>
      <c r="AD128" s="312"/>
      <c r="AE128" s="313"/>
      <c r="AF128" s="312"/>
      <c r="AG128" s="313"/>
      <c r="AH128" s="312"/>
      <c r="AI128" s="313"/>
      <c r="AJ128" s="312"/>
      <c r="AK128" s="313"/>
      <c r="AL128" s="312"/>
      <c r="AM128" s="313"/>
      <c r="AN128" s="312"/>
      <c r="AO128" s="313"/>
      <c r="AP128" s="312"/>
      <c r="AQ128" s="313"/>
      <c r="AR128" s="312"/>
      <c r="AS128" s="313"/>
      <c r="AT128" s="312"/>
      <c r="AU128" s="313"/>
      <c r="AV128" s="314">
        <f t="shared" si="3"/>
        <v>2</v>
      </c>
      <c r="AW128" s="315">
        <f t="shared" si="3"/>
        <v>197027.34</v>
      </c>
      <c r="AX128" s="314">
        <f t="shared" si="4"/>
        <v>0</v>
      </c>
      <c r="AY128" s="315">
        <f t="shared" si="4"/>
        <v>0</v>
      </c>
      <c r="AZ128" s="314">
        <f t="shared" si="5"/>
        <v>2</v>
      </c>
      <c r="BA128" s="315">
        <f t="shared" si="5"/>
        <v>197027.34</v>
      </c>
    </row>
    <row r="129" spans="1:53" ht="41.25" hidden="1" customHeight="1" x14ac:dyDescent="0.2">
      <c r="A129" s="308">
        <v>38</v>
      </c>
      <c r="B129" s="308" t="s">
        <v>305</v>
      </c>
      <c r="C129" s="311" t="s">
        <v>306</v>
      </c>
      <c r="D129" s="321">
        <v>508</v>
      </c>
      <c r="E129" s="311" t="s">
        <v>308</v>
      </c>
      <c r="F129" s="312">
        <v>17</v>
      </c>
      <c r="G129" s="313">
        <v>1674732.3899999997</v>
      </c>
      <c r="H129" s="312">
        <v>2</v>
      </c>
      <c r="I129" s="313">
        <v>197027.34</v>
      </c>
      <c r="J129" s="312"/>
      <c r="K129" s="313"/>
      <c r="L129" s="312"/>
      <c r="M129" s="313"/>
      <c r="N129" s="312"/>
      <c r="O129" s="313"/>
      <c r="P129" s="312"/>
      <c r="Q129" s="313"/>
      <c r="R129" s="312"/>
      <c r="S129" s="313"/>
      <c r="T129" s="312"/>
      <c r="U129" s="313"/>
      <c r="V129" s="312"/>
      <c r="W129" s="313"/>
      <c r="X129" s="312"/>
      <c r="Y129" s="313"/>
      <c r="Z129" s="312"/>
      <c r="AA129" s="313"/>
      <c r="AB129" s="312"/>
      <c r="AC129" s="313"/>
      <c r="AD129" s="312"/>
      <c r="AE129" s="313"/>
      <c r="AF129" s="312"/>
      <c r="AG129" s="313"/>
      <c r="AH129" s="312"/>
      <c r="AI129" s="313"/>
      <c r="AJ129" s="312"/>
      <c r="AK129" s="313"/>
      <c r="AL129" s="312"/>
      <c r="AM129" s="313"/>
      <c r="AN129" s="312"/>
      <c r="AO129" s="313"/>
      <c r="AP129" s="312"/>
      <c r="AQ129" s="313"/>
      <c r="AR129" s="312"/>
      <c r="AS129" s="313"/>
      <c r="AT129" s="312"/>
      <c r="AU129" s="313"/>
      <c r="AV129" s="314">
        <f t="shared" si="3"/>
        <v>17</v>
      </c>
      <c r="AW129" s="315">
        <f t="shared" si="3"/>
        <v>1674732.3899999997</v>
      </c>
      <c r="AX129" s="314">
        <f t="shared" si="4"/>
        <v>2</v>
      </c>
      <c r="AY129" s="315">
        <f t="shared" si="4"/>
        <v>197027.34</v>
      </c>
      <c r="AZ129" s="314">
        <f t="shared" si="5"/>
        <v>19</v>
      </c>
      <c r="BA129" s="315">
        <f t="shared" si="5"/>
        <v>1871759.7299999997</v>
      </c>
    </row>
    <row r="130" spans="1:53" ht="41.25" hidden="1" customHeight="1" x14ac:dyDescent="0.2">
      <c r="A130" s="308">
        <v>38</v>
      </c>
      <c r="B130" s="308" t="s">
        <v>305</v>
      </c>
      <c r="C130" s="311" t="s">
        <v>306</v>
      </c>
      <c r="D130" s="322">
        <v>511</v>
      </c>
      <c r="E130" s="323" t="s">
        <v>462</v>
      </c>
      <c r="F130" s="312"/>
      <c r="G130" s="313"/>
      <c r="H130" s="312"/>
      <c r="I130" s="313"/>
      <c r="J130" s="312"/>
      <c r="K130" s="313"/>
      <c r="L130" s="312"/>
      <c r="M130" s="313"/>
      <c r="N130" s="312"/>
      <c r="O130" s="313"/>
      <c r="P130" s="312"/>
      <c r="Q130" s="313"/>
      <c r="R130" s="312"/>
      <c r="S130" s="313"/>
      <c r="T130" s="312"/>
      <c r="U130" s="313"/>
      <c r="V130" s="312"/>
      <c r="W130" s="313"/>
      <c r="X130" s="312"/>
      <c r="Y130" s="313"/>
      <c r="Z130" s="312"/>
      <c r="AA130" s="313"/>
      <c r="AB130" s="312"/>
      <c r="AC130" s="313"/>
      <c r="AD130" s="312"/>
      <c r="AE130" s="313"/>
      <c r="AF130" s="312"/>
      <c r="AG130" s="313"/>
      <c r="AH130" s="312"/>
      <c r="AI130" s="313"/>
      <c r="AJ130" s="312"/>
      <c r="AK130" s="313"/>
      <c r="AL130" s="312">
        <v>1</v>
      </c>
      <c r="AM130" s="313">
        <v>98513.67</v>
      </c>
      <c r="AN130" s="312"/>
      <c r="AO130" s="313"/>
      <c r="AP130" s="312"/>
      <c r="AQ130" s="313"/>
      <c r="AR130" s="312"/>
      <c r="AS130" s="313"/>
      <c r="AT130" s="312"/>
      <c r="AU130" s="313"/>
      <c r="AV130" s="314">
        <f t="shared" si="3"/>
        <v>1</v>
      </c>
      <c r="AW130" s="315">
        <f t="shared" si="3"/>
        <v>98513.67</v>
      </c>
      <c r="AX130" s="314">
        <f t="shared" si="4"/>
        <v>0</v>
      </c>
      <c r="AY130" s="315">
        <f t="shared" si="4"/>
        <v>0</v>
      </c>
      <c r="AZ130" s="314">
        <f t="shared" si="5"/>
        <v>1</v>
      </c>
      <c r="BA130" s="315">
        <f t="shared" si="5"/>
        <v>98513.67</v>
      </c>
    </row>
    <row r="131" spans="1:53" ht="41.25" hidden="1" customHeight="1" x14ac:dyDescent="0.2">
      <c r="A131" s="308">
        <v>38</v>
      </c>
      <c r="B131" s="308" t="s">
        <v>305</v>
      </c>
      <c r="C131" s="311" t="s">
        <v>306</v>
      </c>
      <c r="D131" s="321">
        <v>512</v>
      </c>
      <c r="E131" s="311" t="s">
        <v>309</v>
      </c>
      <c r="F131" s="312">
        <v>12</v>
      </c>
      <c r="G131" s="313">
        <v>1182164.04</v>
      </c>
      <c r="H131" s="312">
        <v>3</v>
      </c>
      <c r="I131" s="313">
        <v>295541.01</v>
      </c>
      <c r="J131" s="312"/>
      <c r="K131" s="313"/>
      <c r="L131" s="312"/>
      <c r="M131" s="313"/>
      <c r="N131" s="312"/>
      <c r="O131" s="313"/>
      <c r="P131" s="312"/>
      <c r="Q131" s="313"/>
      <c r="R131" s="312"/>
      <c r="S131" s="313"/>
      <c r="T131" s="312"/>
      <c r="U131" s="313"/>
      <c r="V131" s="312"/>
      <c r="W131" s="313"/>
      <c r="X131" s="312"/>
      <c r="Y131" s="313"/>
      <c r="Z131" s="312"/>
      <c r="AA131" s="313"/>
      <c r="AB131" s="312"/>
      <c r="AC131" s="313"/>
      <c r="AD131" s="312"/>
      <c r="AE131" s="313"/>
      <c r="AF131" s="312"/>
      <c r="AG131" s="313"/>
      <c r="AH131" s="312"/>
      <c r="AI131" s="313"/>
      <c r="AJ131" s="312"/>
      <c r="AK131" s="313"/>
      <c r="AL131" s="312"/>
      <c r="AM131" s="313"/>
      <c r="AN131" s="312"/>
      <c r="AO131" s="313"/>
      <c r="AP131" s="312"/>
      <c r="AQ131" s="313"/>
      <c r="AR131" s="312">
        <v>1</v>
      </c>
      <c r="AS131" s="313">
        <v>98513.67</v>
      </c>
      <c r="AT131" s="312"/>
      <c r="AU131" s="313"/>
      <c r="AV131" s="314">
        <f t="shared" si="3"/>
        <v>13</v>
      </c>
      <c r="AW131" s="315">
        <f t="shared" si="3"/>
        <v>1280677.71</v>
      </c>
      <c r="AX131" s="314">
        <f t="shared" si="4"/>
        <v>3</v>
      </c>
      <c r="AY131" s="315">
        <f t="shared" si="4"/>
        <v>295541.01</v>
      </c>
      <c r="AZ131" s="314">
        <f t="shared" si="5"/>
        <v>16</v>
      </c>
      <c r="BA131" s="315">
        <f t="shared" si="5"/>
        <v>1576218.72</v>
      </c>
    </row>
    <row r="132" spans="1:53" ht="41.25" hidden="1" customHeight="1" x14ac:dyDescent="0.2">
      <c r="A132" s="308">
        <v>38</v>
      </c>
      <c r="B132" s="308" t="s">
        <v>305</v>
      </c>
      <c r="C132" s="311" t="s">
        <v>306</v>
      </c>
      <c r="D132" s="321">
        <v>513</v>
      </c>
      <c r="E132" s="311" t="s">
        <v>413</v>
      </c>
      <c r="F132" s="312"/>
      <c r="G132" s="313"/>
      <c r="H132" s="312"/>
      <c r="I132" s="313"/>
      <c r="J132" s="312"/>
      <c r="K132" s="313"/>
      <c r="L132" s="312"/>
      <c r="M132" s="313"/>
      <c r="N132" s="312"/>
      <c r="O132" s="313"/>
      <c r="P132" s="312"/>
      <c r="Q132" s="313"/>
      <c r="R132" s="312"/>
      <c r="S132" s="313"/>
      <c r="T132" s="312"/>
      <c r="U132" s="313"/>
      <c r="V132" s="312"/>
      <c r="W132" s="313"/>
      <c r="X132" s="312"/>
      <c r="Y132" s="313"/>
      <c r="Z132" s="312"/>
      <c r="AA132" s="313"/>
      <c r="AB132" s="312"/>
      <c r="AC132" s="313"/>
      <c r="AD132" s="312"/>
      <c r="AE132" s="313"/>
      <c r="AF132" s="312"/>
      <c r="AG132" s="313"/>
      <c r="AH132" s="312"/>
      <c r="AI132" s="313"/>
      <c r="AJ132" s="312"/>
      <c r="AK132" s="313"/>
      <c r="AL132" s="312"/>
      <c r="AM132" s="313"/>
      <c r="AN132" s="312"/>
      <c r="AO132" s="313"/>
      <c r="AP132" s="312"/>
      <c r="AQ132" s="313"/>
      <c r="AR132" s="312">
        <v>1</v>
      </c>
      <c r="AS132" s="313">
        <v>98513.67</v>
      </c>
      <c r="AT132" s="312"/>
      <c r="AU132" s="313"/>
      <c r="AV132" s="314">
        <f t="shared" si="3"/>
        <v>1</v>
      </c>
      <c r="AW132" s="315">
        <f t="shared" si="3"/>
        <v>98513.67</v>
      </c>
      <c r="AX132" s="314">
        <f t="shared" si="4"/>
        <v>0</v>
      </c>
      <c r="AY132" s="315">
        <f t="shared" si="4"/>
        <v>0</v>
      </c>
      <c r="AZ132" s="314">
        <f t="shared" si="5"/>
        <v>1</v>
      </c>
      <c r="BA132" s="315">
        <f t="shared" si="5"/>
        <v>98513.67</v>
      </c>
    </row>
    <row r="133" spans="1:53" ht="41.25" hidden="1" customHeight="1" x14ac:dyDescent="0.2">
      <c r="A133" s="308">
        <v>38</v>
      </c>
      <c r="B133" s="308" t="s">
        <v>233</v>
      </c>
      <c r="C133" s="311" t="s">
        <v>234</v>
      </c>
      <c r="D133" s="321">
        <v>515</v>
      </c>
      <c r="E133" s="311" t="s">
        <v>363</v>
      </c>
      <c r="F133" s="312">
        <v>1</v>
      </c>
      <c r="G133" s="313">
        <v>98513.67</v>
      </c>
      <c r="H133" s="312"/>
      <c r="I133" s="313"/>
      <c r="J133" s="312"/>
      <c r="K133" s="313"/>
      <c r="L133" s="312"/>
      <c r="M133" s="313"/>
      <c r="N133" s="312"/>
      <c r="O133" s="313"/>
      <c r="P133" s="312"/>
      <c r="Q133" s="313"/>
      <c r="R133" s="312"/>
      <c r="S133" s="313"/>
      <c r="T133" s="312"/>
      <c r="U133" s="313"/>
      <c r="V133" s="312"/>
      <c r="W133" s="313"/>
      <c r="X133" s="312"/>
      <c r="Y133" s="313"/>
      <c r="Z133" s="312"/>
      <c r="AA133" s="313"/>
      <c r="AB133" s="312"/>
      <c r="AC133" s="313"/>
      <c r="AD133" s="312"/>
      <c r="AE133" s="313"/>
      <c r="AF133" s="312"/>
      <c r="AG133" s="313"/>
      <c r="AH133" s="312"/>
      <c r="AI133" s="313"/>
      <c r="AJ133" s="312"/>
      <c r="AK133" s="313"/>
      <c r="AL133" s="312"/>
      <c r="AM133" s="313"/>
      <c r="AN133" s="312"/>
      <c r="AO133" s="313"/>
      <c r="AP133" s="312"/>
      <c r="AQ133" s="313"/>
      <c r="AR133" s="312"/>
      <c r="AS133" s="313"/>
      <c r="AT133" s="312"/>
      <c r="AU133" s="313"/>
      <c r="AV133" s="314">
        <f t="shared" si="3"/>
        <v>1</v>
      </c>
      <c r="AW133" s="315">
        <f t="shared" si="3"/>
        <v>98513.67</v>
      </c>
      <c r="AX133" s="314">
        <f t="shared" si="4"/>
        <v>0</v>
      </c>
      <c r="AY133" s="315">
        <f t="shared" si="4"/>
        <v>0</v>
      </c>
      <c r="AZ133" s="314">
        <f t="shared" si="5"/>
        <v>1</v>
      </c>
      <c r="BA133" s="315">
        <f t="shared" si="5"/>
        <v>98513.67</v>
      </c>
    </row>
    <row r="134" spans="1:53" ht="24" hidden="1" customHeight="1" x14ac:dyDescent="0.2">
      <c r="A134" s="308">
        <v>36</v>
      </c>
      <c r="B134" s="308" t="s">
        <v>230</v>
      </c>
      <c r="C134" s="311" t="s">
        <v>231</v>
      </c>
      <c r="D134" s="321">
        <v>521</v>
      </c>
      <c r="E134" s="311" t="s">
        <v>232</v>
      </c>
      <c r="F134" s="312"/>
      <c r="G134" s="313"/>
      <c r="H134" s="312"/>
      <c r="I134" s="313"/>
      <c r="J134" s="312"/>
      <c r="K134" s="313"/>
      <c r="L134" s="312">
        <v>56</v>
      </c>
      <c r="M134" s="313">
        <v>8514623.040000001</v>
      </c>
      <c r="N134" s="312"/>
      <c r="O134" s="313"/>
      <c r="P134" s="312"/>
      <c r="Q134" s="313"/>
      <c r="R134" s="312"/>
      <c r="S134" s="313"/>
      <c r="T134" s="312">
        <v>40</v>
      </c>
      <c r="U134" s="313">
        <v>6081873.5999999987</v>
      </c>
      <c r="V134" s="312"/>
      <c r="W134" s="313"/>
      <c r="X134" s="312"/>
      <c r="Y134" s="313"/>
      <c r="Z134" s="312"/>
      <c r="AA134" s="313"/>
      <c r="AB134" s="312"/>
      <c r="AC134" s="313"/>
      <c r="AD134" s="312"/>
      <c r="AE134" s="313"/>
      <c r="AF134" s="312"/>
      <c r="AG134" s="313"/>
      <c r="AH134" s="312"/>
      <c r="AI134" s="313"/>
      <c r="AJ134" s="312"/>
      <c r="AK134" s="313"/>
      <c r="AL134" s="312"/>
      <c r="AM134" s="313"/>
      <c r="AN134" s="312"/>
      <c r="AO134" s="313"/>
      <c r="AP134" s="312"/>
      <c r="AQ134" s="313"/>
      <c r="AR134" s="312">
        <v>29</v>
      </c>
      <c r="AS134" s="313">
        <v>4409358.3600000003</v>
      </c>
      <c r="AT134" s="312">
        <v>2</v>
      </c>
      <c r="AU134" s="313">
        <v>304093.68</v>
      </c>
      <c r="AV134" s="314">
        <f t="shared" si="3"/>
        <v>125</v>
      </c>
      <c r="AW134" s="315">
        <f t="shared" si="3"/>
        <v>19005855</v>
      </c>
      <c r="AX134" s="314">
        <f t="shared" si="4"/>
        <v>2</v>
      </c>
      <c r="AY134" s="315">
        <f t="shared" si="4"/>
        <v>304093.68</v>
      </c>
      <c r="AZ134" s="314">
        <f t="shared" si="5"/>
        <v>127</v>
      </c>
      <c r="BA134" s="315">
        <f t="shared" si="5"/>
        <v>19309948.68</v>
      </c>
    </row>
    <row r="135" spans="1:53" ht="99" hidden="1" customHeight="1" x14ac:dyDescent="0.2">
      <c r="A135" s="308">
        <v>3</v>
      </c>
      <c r="B135" s="308" t="s">
        <v>266</v>
      </c>
      <c r="C135" s="311" t="s">
        <v>267</v>
      </c>
      <c r="D135" s="321">
        <v>523</v>
      </c>
      <c r="E135" s="311" t="s">
        <v>268</v>
      </c>
      <c r="F135" s="312"/>
      <c r="G135" s="313"/>
      <c r="H135" s="312"/>
      <c r="I135" s="313"/>
      <c r="J135" s="312">
        <v>35</v>
      </c>
      <c r="K135" s="313">
        <v>4621942.8499999996</v>
      </c>
      <c r="L135" s="312"/>
      <c r="M135" s="313"/>
      <c r="N135" s="312"/>
      <c r="O135" s="313"/>
      <c r="P135" s="312"/>
      <c r="Q135" s="313"/>
      <c r="R135" s="312"/>
      <c r="S135" s="313"/>
      <c r="T135" s="312"/>
      <c r="U135" s="313"/>
      <c r="V135" s="312"/>
      <c r="W135" s="313"/>
      <c r="X135" s="312"/>
      <c r="Y135" s="313"/>
      <c r="Z135" s="312"/>
      <c r="AA135" s="313"/>
      <c r="AB135" s="312"/>
      <c r="AC135" s="313"/>
      <c r="AD135" s="312"/>
      <c r="AE135" s="313"/>
      <c r="AF135" s="312"/>
      <c r="AG135" s="313"/>
      <c r="AH135" s="312"/>
      <c r="AI135" s="313"/>
      <c r="AJ135" s="312"/>
      <c r="AK135" s="313"/>
      <c r="AL135" s="312"/>
      <c r="AM135" s="313"/>
      <c r="AN135" s="312"/>
      <c r="AO135" s="313"/>
      <c r="AP135" s="312"/>
      <c r="AQ135" s="313"/>
      <c r="AR135" s="312"/>
      <c r="AS135" s="313"/>
      <c r="AT135" s="312"/>
      <c r="AU135" s="313"/>
      <c r="AV135" s="314">
        <f t="shared" si="3"/>
        <v>35</v>
      </c>
      <c r="AW135" s="315">
        <f t="shared" si="3"/>
        <v>4621942.8499999996</v>
      </c>
      <c r="AX135" s="314">
        <f t="shared" si="4"/>
        <v>0</v>
      </c>
      <c r="AY135" s="315">
        <f t="shared" si="4"/>
        <v>0</v>
      </c>
      <c r="AZ135" s="314">
        <f t="shared" si="5"/>
        <v>35</v>
      </c>
      <c r="BA135" s="315">
        <f t="shared" si="5"/>
        <v>4621942.8499999996</v>
      </c>
    </row>
    <row r="136" spans="1:53" ht="99" hidden="1" customHeight="1" x14ac:dyDescent="0.2">
      <c r="A136" s="308">
        <v>3</v>
      </c>
      <c r="B136" s="308" t="s">
        <v>266</v>
      </c>
      <c r="C136" s="311" t="s">
        <v>267</v>
      </c>
      <c r="D136" s="321">
        <v>524</v>
      </c>
      <c r="E136" s="311" t="s">
        <v>310</v>
      </c>
      <c r="F136" s="312"/>
      <c r="G136" s="313"/>
      <c r="H136" s="312"/>
      <c r="I136" s="313"/>
      <c r="J136" s="312">
        <v>1</v>
      </c>
      <c r="K136" s="313">
        <v>132055.51</v>
      </c>
      <c r="L136" s="312"/>
      <c r="M136" s="313"/>
      <c r="N136" s="312"/>
      <c r="O136" s="313"/>
      <c r="P136" s="312"/>
      <c r="Q136" s="313"/>
      <c r="R136" s="312"/>
      <c r="S136" s="313"/>
      <c r="T136" s="312"/>
      <c r="U136" s="313"/>
      <c r="V136" s="312"/>
      <c r="W136" s="313"/>
      <c r="X136" s="312"/>
      <c r="Y136" s="313"/>
      <c r="Z136" s="312"/>
      <c r="AA136" s="313"/>
      <c r="AB136" s="312"/>
      <c r="AC136" s="313"/>
      <c r="AD136" s="312"/>
      <c r="AE136" s="313"/>
      <c r="AF136" s="312"/>
      <c r="AG136" s="313"/>
      <c r="AH136" s="312"/>
      <c r="AI136" s="313"/>
      <c r="AJ136" s="312"/>
      <c r="AK136" s="313"/>
      <c r="AL136" s="312"/>
      <c r="AM136" s="313"/>
      <c r="AN136" s="312"/>
      <c r="AO136" s="313"/>
      <c r="AP136" s="312"/>
      <c r="AQ136" s="313"/>
      <c r="AR136" s="312"/>
      <c r="AS136" s="313"/>
      <c r="AT136" s="312"/>
      <c r="AU136" s="313"/>
      <c r="AV136" s="314">
        <f t="shared" ref="AV136:AW141" si="6">F136+J136+L136+P136+R136+T136+X136+AB136+AF136+AJ136+AL136+AP136+AR136</f>
        <v>1</v>
      </c>
      <c r="AW136" s="315">
        <f t="shared" si="6"/>
        <v>132055.51</v>
      </c>
      <c r="AX136" s="314">
        <f t="shared" ref="AX136:AY141" si="7">H136+N136+V136+Z136+AD136+AH136+AN136+AT136</f>
        <v>0</v>
      </c>
      <c r="AY136" s="315">
        <f t="shared" si="7"/>
        <v>0</v>
      </c>
      <c r="AZ136" s="314">
        <f t="shared" ref="AZ136:BA141" si="8">AV136+AX136</f>
        <v>1</v>
      </c>
      <c r="BA136" s="315">
        <f t="shared" si="8"/>
        <v>132055.51</v>
      </c>
    </row>
    <row r="137" spans="1:53" ht="95.25" hidden="1" customHeight="1" x14ac:dyDescent="0.2">
      <c r="A137" s="308">
        <v>4</v>
      </c>
      <c r="B137" s="308" t="s">
        <v>269</v>
      </c>
      <c r="C137" s="311" t="s">
        <v>270</v>
      </c>
      <c r="D137" s="321">
        <v>525</v>
      </c>
      <c r="E137" s="311" t="s">
        <v>271</v>
      </c>
      <c r="F137" s="312"/>
      <c r="G137" s="313"/>
      <c r="H137" s="312"/>
      <c r="I137" s="313"/>
      <c r="J137" s="312"/>
      <c r="K137" s="313"/>
      <c r="L137" s="312"/>
      <c r="M137" s="313"/>
      <c r="N137" s="312"/>
      <c r="O137" s="313"/>
      <c r="P137" s="312"/>
      <c r="Q137" s="313"/>
      <c r="R137" s="312"/>
      <c r="S137" s="313"/>
      <c r="T137" s="312">
        <v>9</v>
      </c>
      <c r="U137" s="313">
        <v>1790061.84</v>
      </c>
      <c r="V137" s="312"/>
      <c r="W137" s="313"/>
      <c r="X137" s="312"/>
      <c r="Y137" s="313"/>
      <c r="Z137" s="312"/>
      <c r="AA137" s="313"/>
      <c r="AB137" s="312"/>
      <c r="AC137" s="313"/>
      <c r="AD137" s="312"/>
      <c r="AE137" s="313"/>
      <c r="AF137" s="312"/>
      <c r="AG137" s="313"/>
      <c r="AH137" s="312"/>
      <c r="AI137" s="313"/>
      <c r="AJ137" s="312"/>
      <c r="AK137" s="313"/>
      <c r="AL137" s="312">
        <v>3</v>
      </c>
      <c r="AM137" s="313">
        <v>596687.28</v>
      </c>
      <c r="AN137" s="312"/>
      <c r="AO137" s="313"/>
      <c r="AP137" s="312"/>
      <c r="AQ137" s="313"/>
      <c r="AR137" s="312"/>
      <c r="AS137" s="313"/>
      <c r="AT137" s="312"/>
      <c r="AU137" s="313"/>
      <c r="AV137" s="314">
        <f t="shared" si="6"/>
        <v>12</v>
      </c>
      <c r="AW137" s="315">
        <f t="shared" si="6"/>
        <v>2386749.12</v>
      </c>
      <c r="AX137" s="314">
        <f t="shared" si="7"/>
        <v>0</v>
      </c>
      <c r="AY137" s="315">
        <f t="shared" si="7"/>
        <v>0</v>
      </c>
      <c r="AZ137" s="314">
        <f t="shared" si="8"/>
        <v>12</v>
      </c>
      <c r="BA137" s="315">
        <f t="shared" si="8"/>
        <v>2386749.12</v>
      </c>
    </row>
    <row r="138" spans="1:53" ht="39" hidden="1" customHeight="1" x14ac:dyDescent="0.2">
      <c r="A138" s="308">
        <v>31</v>
      </c>
      <c r="B138" s="308" t="s">
        <v>272</v>
      </c>
      <c r="C138" s="311" t="s">
        <v>273</v>
      </c>
      <c r="D138" s="321">
        <v>527</v>
      </c>
      <c r="E138" s="311" t="s">
        <v>274</v>
      </c>
      <c r="F138" s="312"/>
      <c r="G138" s="313"/>
      <c r="H138" s="312"/>
      <c r="I138" s="313"/>
      <c r="J138" s="312"/>
      <c r="K138" s="313"/>
      <c r="L138" s="312"/>
      <c r="M138" s="313"/>
      <c r="N138" s="312"/>
      <c r="O138" s="313"/>
      <c r="P138" s="312"/>
      <c r="Q138" s="313"/>
      <c r="R138" s="312"/>
      <c r="S138" s="313"/>
      <c r="T138" s="312">
        <v>159</v>
      </c>
      <c r="U138" s="313">
        <v>38585598.479999997</v>
      </c>
      <c r="V138" s="312">
        <v>1</v>
      </c>
      <c r="W138" s="313">
        <v>242676.72</v>
      </c>
      <c r="X138" s="312">
        <v>187</v>
      </c>
      <c r="Y138" s="313">
        <v>45380546.639999926</v>
      </c>
      <c r="Z138" s="312">
        <v>113</v>
      </c>
      <c r="AA138" s="313">
        <v>27422469.359999977</v>
      </c>
      <c r="AB138" s="312"/>
      <c r="AC138" s="313"/>
      <c r="AD138" s="312"/>
      <c r="AE138" s="313"/>
      <c r="AF138" s="312"/>
      <c r="AG138" s="313"/>
      <c r="AH138" s="312"/>
      <c r="AI138" s="313"/>
      <c r="AJ138" s="312"/>
      <c r="AK138" s="313"/>
      <c r="AL138" s="312"/>
      <c r="AM138" s="313"/>
      <c r="AN138" s="312"/>
      <c r="AO138" s="313"/>
      <c r="AP138" s="312"/>
      <c r="AQ138" s="313"/>
      <c r="AR138" s="312">
        <v>1</v>
      </c>
      <c r="AS138" s="313">
        <v>242676.72</v>
      </c>
      <c r="AT138" s="312"/>
      <c r="AU138" s="313"/>
      <c r="AV138" s="314">
        <f t="shared" si="6"/>
        <v>347</v>
      </c>
      <c r="AW138" s="315">
        <f t="shared" si="6"/>
        <v>84208821.839999914</v>
      </c>
      <c r="AX138" s="314">
        <f t="shared" si="7"/>
        <v>114</v>
      </c>
      <c r="AY138" s="315">
        <f t="shared" si="7"/>
        <v>27665146.079999976</v>
      </c>
      <c r="AZ138" s="314">
        <f t="shared" si="8"/>
        <v>461</v>
      </c>
      <c r="BA138" s="315">
        <f t="shared" si="8"/>
        <v>111873967.9199999</v>
      </c>
    </row>
    <row r="139" spans="1:53" ht="41.25" hidden="1" customHeight="1" x14ac:dyDescent="0.2">
      <c r="A139" s="308">
        <v>39</v>
      </c>
      <c r="B139" s="308" t="s">
        <v>275</v>
      </c>
      <c r="C139" s="311" t="s">
        <v>276</v>
      </c>
      <c r="D139" s="321">
        <v>528</v>
      </c>
      <c r="E139" s="311" t="s">
        <v>277</v>
      </c>
      <c r="F139" s="312"/>
      <c r="G139" s="313"/>
      <c r="H139" s="312"/>
      <c r="I139" s="313"/>
      <c r="J139" s="312"/>
      <c r="K139" s="313"/>
      <c r="L139" s="312"/>
      <c r="M139" s="313"/>
      <c r="N139" s="312"/>
      <c r="O139" s="313"/>
      <c r="P139" s="312"/>
      <c r="Q139" s="313"/>
      <c r="R139" s="312"/>
      <c r="S139" s="313"/>
      <c r="T139" s="312">
        <v>10</v>
      </c>
      <c r="U139" s="313">
        <v>1443946.9</v>
      </c>
      <c r="V139" s="312"/>
      <c r="W139" s="313"/>
      <c r="X139" s="312"/>
      <c r="Y139" s="313"/>
      <c r="Z139" s="312"/>
      <c r="AA139" s="313"/>
      <c r="AB139" s="312"/>
      <c r="AC139" s="313"/>
      <c r="AD139" s="312"/>
      <c r="AE139" s="313"/>
      <c r="AF139" s="312"/>
      <c r="AG139" s="313"/>
      <c r="AH139" s="312"/>
      <c r="AI139" s="313"/>
      <c r="AJ139" s="312"/>
      <c r="AK139" s="313"/>
      <c r="AL139" s="312">
        <v>10</v>
      </c>
      <c r="AM139" s="313">
        <v>1443946.9</v>
      </c>
      <c r="AN139" s="312"/>
      <c r="AO139" s="313"/>
      <c r="AP139" s="312"/>
      <c r="AQ139" s="313"/>
      <c r="AR139" s="312">
        <v>10</v>
      </c>
      <c r="AS139" s="313">
        <v>1443946.9</v>
      </c>
      <c r="AT139" s="312"/>
      <c r="AU139" s="313"/>
      <c r="AV139" s="314">
        <f t="shared" si="6"/>
        <v>30</v>
      </c>
      <c r="AW139" s="315">
        <f t="shared" si="6"/>
        <v>4331840.6999999993</v>
      </c>
      <c r="AX139" s="314">
        <f t="shared" si="7"/>
        <v>0</v>
      </c>
      <c r="AY139" s="315">
        <f t="shared" si="7"/>
        <v>0</v>
      </c>
      <c r="AZ139" s="314">
        <f t="shared" si="8"/>
        <v>30</v>
      </c>
      <c r="BA139" s="315">
        <f t="shared" si="8"/>
        <v>4331840.6999999993</v>
      </c>
    </row>
    <row r="140" spans="1:53" ht="41.25" hidden="1" customHeight="1" x14ac:dyDescent="0.2">
      <c r="A140" s="308">
        <v>41</v>
      </c>
      <c r="B140" s="308" t="s">
        <v>364</v>
      </c>
      <c r="C140" s="311" t="s">
        <v>365</v>
      </c>
      <c r="D140" s="321">
        <v>530</v>
      </c>
      <c r="E140" s="311" t="s">
        <v>366</v>
      </c>
      <c r="F140" s="312"/>
      <c r="G140" s="313"/>
      <c r="H140" s="312"/>
      <c r="I140" s="313"/>
      <c r="J140" s="312"/>
      <c r="K140" s="313"/>
      <c r="L140" s="312"/>
      <c r="M140" s="313"/>
      <c r="N140" s="312"/>
      <c r="O140" s="313"/>
      <c r="P140" s="312"/>
      <c r="Q140" s="313"/>
      <c r="R140" s="312"/>
      <c r="S140" s="313"/>
      <c r="T140" s="312">
        <v>8</v>
      </c>
      <c r="U140" s="313">
        <v>1453035.2</v>
      </c>
      <c r="V140" s="312"/>
      <c r="W140" s="313"/>
      <c r="X140" s="312"/>
      <c r="Y140" s="313"/>
      <c r="Z140" s="312"/>
      <c r="AA140" s="313"/>
      <c r="AB140" s="312"/>
      <c r="AC140" s="313"/>
      <c r="AD140" s="312"/>
      <c r="AE140" s="313"/>
      <c r="AF140" s="312"/>
      <c r="AG140" s="313"/>
      <c r="AH140" s="312"/>
      <c r="AI140" s="313"/>
      <c r="AJ140" s="312"/>
      <c r="AK140" s="313"/>
      <c r="AL140" s="312"/>
      <c r="AM140" s="313"/>
      <c r="AN140" s="312"/>
      <c r="AO140" s="313"/>
      <c r="AP140" s="312"/>
      <c r="AQ140" s="313"/>
      <c r="AR140" s="312"/>
      <c r="AS140" s="313"/>
      <c r="AT140" s="312"/>
      <c r="AU140" s="313"/>
      <c r="AV140" s="314">
        <f t="shared" si="6"/>
        <v>8</v>
      </c>
      <c r="AW140" s="315">
        <f t="shared" si="6"/>
        <v>1453035.2</v>
      </c>
      <c r="AX140" s="314">
        <f t="shared" si="7"/>
        <v>0</v>
      </c>
      <c r="AY140" s="315">
        <f t="shared" si="7"/>
        <v>0</v>
      </c>
      <c r="AZ140" s="314">
        <f t="shared" si="8"/>
        <v>8</v>
      </c>
      <c r="BA140" s="315">
        <f t="shared" si="8"/>
        <v>1453035.2</v>
      </c>
    </row>
    <row r="141" spans="1:53" ht="18.75" hidden="1" customHeight="1" x14ac:dyDescent="0.2">
      <c r="A141" s="316"/>
      <c r="B141" s="308" t="s">
        <v>463</v>
      </c>
      <c r="C141" s="311" t="e">
        <v>#N/A</v>
      </c>
      <c r="D141" s="317"/>
      <c r="E141" s="317"/>
      <c r="F141" s="318">
        <v>106</v>
      </c>
      <c r="G141" s="319">
        <v>13905260.599999996</v>
      </c>
      <c r="H141" s="318">
        <v>6</v>
      </c>
      <c r="I141" s="319">
        <v>627138.5</v>
      </c>
      <c r="J141" s="318">
        <v>77</v>
      </c>
      <c r="K141" s="319">
        <v>14667850.019999998</v>
      </c>
      <c r="L141" s="318">
        <v>1541</v>
      </c>
      <c r="M141" s="319">
        <v>269010596.13999981</v>
      </c>
      <c r="N141" s="318">
        <v>108</v>
      </c>
      <c r="O141" s="319">
        <v>20099834.830000006</v>
      </c>
      <c r="P141" s="318">
        <v>92</v>
      </c>
      <c r="Q141" s="319">
        <v>12183572.880000003</v>
      </c>
      <c r="R141" s="318">
        <v>77</v>
      </c>
      <c r="S141" s="319">
        <v>8062111.75</v>
      </c>
      <c r="T141" s="318">
        <v>964</v>
      </c>
      <c r="U141" s="319">
        <v>150730897.37999994</v>
      </c>
      <c r="V141" s="318">
        <v>20</v>
      </c>
      <c r="W141" s="319">
        <v>2535070.91</v>
      </c>
      <c r="X141" s="318">
        <v>253</v>
      </c>
      <c r="Y141" s="319">
        <v>55185263.319999926</v>
      </c>
      <c r="Z141" s="318">
        <v>139</v>
      </c>
      <c r="AA141" s="319">
        <v>31244637.57999998</v>
      </c>
      <c r="AB141" s="318">
        <v>129</v>
      </c>
      <c r="AC141" s="319">
        <v>12688516.620000001</v>
      </c>
      <c r="AD141" s="318">
        <v>31</v>
      </c>
      <c r="AE141" s="319">
        <v>3056153.8000000007</v>
      </c>
      <c r="AF141" s="318">
        <v>622</v>
      </c>
      <c r="AG141" s="319">
        <v>46046118.859999985</v>
      </c>
      <c r="AH141" s="318">
        <v>287</v>
      </c>
      <c r="AI141" s="319">
        <v>21246360.310000002</v>
      </c>
      <c r="AJ141" s="318">
        <v>28</v>
      </c>
      <c r="AK141" s="319">
        <v>3295157.47</v>
      </c>
      <c r="AL141" s="318">
        <v>122</v>
      </c>
      <c r="AM141" s="319">
        <v>16258105.069999998</v>
      </c>
      <c r="AN141" s="318">
        <v>4</v>
      </c>
      <c r="AO141" s="319">
        <v>432516.22</v>
      </c>
      <c r="AP141" s="318">
        <v>43</v>
      </c>
      <c r="AQ141" s="319">
        <v>5794210.4700000016</v>
      </c>
      <c r="AR141" s="318">
        <v>368</v>
      </c>
      <c r="AS141" s="319">
        <v>56113163.210000001</v>
      </c>
      <c r="AT141" s="318">
        <v>23</v>
      </c>
      <c r="AU141" s="319">
        <v>3399866.46</v>
      </c>
      <c r="AV141" s="314">
        <f t="shared" si="6"/>
        <v>4422</v>
      </c>
      <c r="AW141" s="315">
        <f t="shared" si="6"/>
        <v>663940823.78999984</v>
      </c>
      <c r="AX141" s="314">
        <f t="shared" si="7"/>
        <v>618</v>
      </c>
      <c r="AY141" s="315">
        <f t="shared" si="7"/>
        <v>82641578.609999985</v>
      </c>
      <c r="AZ141" s="314">
        <f t="shared" si="8"/>
        <v>5040</v>
      </c>
      <c r="BA141" s="315">
        <f t="shared" si="8"/>
        <v>746582402.39999986</v>
      </c>
    </row>
    <row r="145" spans="1:53" x14ac:dyDescent="0.2">
      <c r="E145" s="336" t="s">
        <v>470</v>
      </c>
    </row>
    <row r="146" spans="1:53" s="141" customFormat="1" ht="44.25" customHeight="1" x14ac:dyDescent="0.2">
      <c r="A146" s="370" t="s">
        <v>95</v>
      </c>
      <c r="B146" s="370" t="s">
        <v>97</v>
      </c>
      <c r="C146" s="370" t="s">
        <v>96</v>
      </c>
      <c r="D146" s="372" t="s">
        <v>94</v>
      </c>
      <c r="E146" s="370" t="s">
        <v>93</v>
      </c>
      <c r="F146" s="370" t="s">
        <v>105</v>
      </c>
      <c r="G146" s="370"/>
      <c r="H146" s="370"/>
      <c r="I146" s="370"/>
      <c r="J146" s="370" t="s">
        <v>106</v>
      </c>
      <c r="K146" s="370" t="e">
        <v>#N/A</v>
      </c>
      <c r="L146" s="370" t="s">
        <v>107</v>
      </c>
      <c r="M146" s="370"/>
      <c r="N146" s="370"/>
      <c r="O146" s="370"/>
      <c r="P146" s="370" t="s">
        <v>132</v>
      </c>
      <c r="Q146" s="370" t="e">
        <v>#N/A</v>
      </c>
      <c r="R146" s="370" t="s">
        <v>108</v>
      </c>
      <c r="S146" s="370"/>
      <c r="T146" s="370" t="s">
        <v>109</v>
      </c>
      <c r="U146" s="370"/>
      <c r="V146" s="370"/>
      <c r="W146" s="370"/>
      <c r="X146" s="370" t="s">
        <v>110</v>
      </c>
      <c r="Y146" s="370"/>
      <c r="Z146" s="370"/>
      <c r="AA146" s="370"/>
      <c r="AB146" s="370" t="s">
        <v>111</v>
      </c>
      <c r="AC146" s="370"/>
      <c r="AD146" s="370"/>
      <c r="AE146" s="370"/>
      <c r="AF146" s="370" t="s">
        <v>112</v>
      </c>
      <c r="AG146" s="370"/>
      <c r="AH146" s="370"/>
      <c r="AI146" s="370"/>
      <c r="AJ146" s="370" t="s">
        <v>113</v>
      </c>
      <c r="AK146" s="370"/>
      <c r="AL146" s="370" t="s">
        <v>114</v>
      </c>
      <c r="AM146" s="370"/>
      <c r="AN146" s="370"/>
      <c r="AO146" s="370"/>
      <c r="AP146" s="370" t="s">
        <v>330</v>
      </c>
      <c r="AQ146" s="370"/>
      <c r="AR146" s="370" t="s">
        <v>115</v>
      </c>
      <c r="AS146" s="370"/>
      <c r="AT146" s="370"/>
      <c r="AU146" s="370"/>
      <c r="AV146" s="369" t="s">
        <v>278</v>
      </c>
      <c r="AW146" s="369"/>
      <c r="AX146" s="369"/>
      <c r="AY146" s="369"/>
      <c r="AZ146" s="369"/>
      <c r="BA146" s="369"/>
    </row>
    <row r="147" spans="1:53" s="141" customFormat="1" ht="12" customHeight="1" x14ac:dyDescent="0.2">
      <c r="A147" s="370"/>
      <c r="B147" s="370"/>
      <c r="C147" s="370"/>
      <c r="D147" s="372"/>
      <c r="E147" s="370"/>
      <c r="F147" s="370" t="s">
        <v>86</v>
      </c>
      <c r="G147" s="370"/>
      <c r="H147" s="370"/>
      <c r="I147" s="370"/>
      <c r="J147" s="370" t="s">
        <v>85</v>
      </c>
      <c r="K147" s="370"/>
      <c r="L147" s="370" t="s">
        <v>98</v>
      </c>
      <c r="M147" s="370"/>
      <c r="N147" s="370"/>
      <c r="O147" s="370"/>
      <c r="P147" s="370" t="s">
        <v>87</v>
      </c>
      <c r="Q147" s="370"/>
      <c r="R147" s="370">
        <v>351002</v>
      </c>
      <c r="S147" s="370"/>
      <c r="T147" s="370" t="s">
        <v>88</v>
      </c>
      <c r="U147" s="370"/>
      <c r="V147" s="370"/>
      <c r="W147" s="370"/>
      <c r="X147" s="370" t="s">
        <v>89</v>
      </c>
      <c r="Y147" s="370"/>
      <c r="Z147" s="370"/>
      <c r="AA147" s="370"/>
      <c r="AB147" s="370" t="s">
        <v>90</v>
      </c>
      <c r="AC147" s="370"/>
      <c r="AD147" s="370"/>
      <c r="AE147" s="370"/>
      <c r="AF147" s="370" t="s">
        <v>91</v>
      </c>
      <c r="AG147" s="370"/>
      <c r="AH147" s="370"/>
      <c r="AI147" s="370"/>
      <c r="AJ147" s="370" t="s">
        <v>99</v>
      </c>
      <c r="AK147" s="370"/>
      <c r="AL147" s="370" t="s">
        <v>100</v>
      </c>
      <c r="AM147" s="370"/>
      <c r="AN147" s="370"/>
      <c r="AO147" s="370"/>
      <c r="AP147" s="370" t="s">
        <v>102</v>
      </c>
      <c r="AQ147" s="370"/>
      <c r="AR147" s="370" t="s">
        <v>101</v>
      </c>
      <c r="AS147" s="370"/>
      <c r="AT147" s="370"/>
      <c r="AU147" s="370"/>
      <c r="AV147" s="369"/>
      <c r="AW147" s="369"/>
      <c r="AX147" s="369"/>
      <c r="AY147" s="369"/>
      <c r="AZ147" s="369"/>
      <c r="BA147" s="369"/>
    </row>
    <row r="148" spans="1:53" s="141" customFormat="1" ht="11.25" x14ac:dyDescent="0.2">
      <c r="A148" s="370"/>
      <c r="B148" s="370"/>
      <c r="C148" s="370"/>
      <c r="D148" s="372"/>
      <c r="E148" s="370"/>
      <c r="F148" s="370" t="s">
        <v>116</v>
      </c>
      <c r="G148" s="370"/>
      <c r="H148" s="370" t="s">
        <v>119</v>
      </c>
      <c r="I148" s="370"/>
      <c r="J148" s="370" t="s">
        <v>116</v>
      </c>
      <c r="K148" s="370"/>
      <c r="L148" s="370" t="s">
        <v>116</v>
      </c>
      <c r="M148" s="370"/>
      <c r="N148" s="370" t="s">
        <v>119</v>
      </c>
      <c r="O148" s="370"/>
      <c r="P148" s="370" t="s">
        <v>116</v>
      </c>
      <c r="Q148" s="370"/>
      <c r="R148" s="370" t="s">
        <v>116</v>
      </c>
      <c r="S148" s="370"/>
      <c r="T148" s="370" t="s">
        <v>116</v>
      </c>
      <c r="U148" s="370"/>
      <c r="V148" s="370" t="s">
        <v>119</v>
      </c>
      <c r="W148" s="370"/>
      <c r="X148" s="370" t="s">
        <v>116</v>
      </c>
      <c r="Y148" s="370"/>
      <c r="Z148" s="370" t="s">
        <v>119</v>
      </c>
      <c r="AA148" s="370"/>
      <c r="AB148" s="370" t="s">
        <v>116</v>
      </c>
      <c r="AC148" s="370"/>
      <c r="AD148" s="370" t="s">
        <v>119</v>
      </c>
      <c r="AE148" s="370"/>
      <c r="AF148" s="370" t="s">
        <v>116</v>
      </c>
      <c r="AG148" s="370"/>
      <c r="AH148" s="370" t="s">
        <v>119</v>
      </c>
      <c r="AI148" s="370"/>
      <c r="AJ148" s="370" t="s">
        <v>116</v>
      </c>
      <c r="AK148" s="370"/>
      <c r="AL148" s="370" t="s">
        <v>116</v>
      </c>
      <c r="AM148" s="370"/>
      <c r="AN148" s="370" t="s">
        <v>119</v>
      </c>
      <c r="AO148" s="370"/>
      <c r="AP148" s="370" t="s">
        <v>116</v>
      </c>
      <c r="AQ148" s="370"/>
      <c r="AR148" s="370" t="s">
        <v>116</v>
      </c>
      <c r="AS148" s="370"/>
      <c r="AT148" s="370" t="s">
        <v>119</v>
      </c>
      <c r="AU148" s="370"/>
      <c r="AV148" s="370" t="s">
        <v>116</v>
      </c>
      <c r="AW148" s="370"/>
      <c r="AX148" s="370" t="s">
        <v>119</v>
      </c>
      <c r="AY148" s="370"/>
      <c r="AZ148" s="370" t="s">
        <v>278</v>
      </c>
      <c r="BA148" s="370"/>
    </row>
    <row r="149" spans="1:53" s="141" customFormat="1" ht="22.5" x14ac:dyDescent="0.2">
      <c r="A149" s="370"/>
      <c r="B149" s="370"/>
      <c r="C149" s="370"/>
      <c r="D149" s="372"/>
      <c r="E149" s="370"/>
      <c r="F149" s="305" t="s">
        <v>117</v>
      </c>
      <c r="G149" s="305" t="s">
        <v>118</v>
      </c>
      <c r="H149" s="305" t="s">
        <v>117</v>
      </c>
      <c r="I149" s="305" t="s">
        <v>118</v>
      </c>
      <c r="J149" s="305" t="s">
        <v>117</v>
      </c>
      <c r="K149" s="305" t="s">
        <v>118</v>
      </c>
      <c r="L149" s="305" t="s">
        <v>117</v>
      </c>
      <c r="M149" s="305" t="s">
        <v>118</v>
      </c>
      <c r="N149" s="305" t="s">
        <v>117</v>
      </c>
      <c r="O149" s="305" t="s">
        <v>118</v>
      </c>
      <c r="P149" s="305" t="s">
        <v>117</v>
      </c>
      <c r="Q149" s="305" t="s">
        <v>118</v>
      </c>
      <c r="R149" s="305" t="s">
        <v>117</v>
      </c>
      <c r="S149" s="305" t="s">
        <v>118</v>
      </c>
      <c r="T149" s="305" t="s">
        <v>117</v>
      </c>
      <c r="U149" s="305" t="s">
        <v>118</v>
      </c>
      <c r="V149" s="305" t="s">
        <v>117</v>
      </c>
      <c r="W149" s="305" t="s">
        <v>118</v>
      </c>
      <c r="X149" s="305" t="s">
        <v>117</v>
      </c>
      <c r="Y149" s="305" t="s">
        <v>118</v>
      </c>
      <c r="Z149" s="305" t="s">
        <v>117</v>
      </c>
      <c r="AA149" s="305" t="s">
        <v>118</v>
      </c>
      <c r="AB149" s="305" t="s">
        <v>117</v>
      </c>
      <c r="AC149" s="305" t="s">
        <v>118</v>
      </c>
      <c r="AD149" s="305" t="s">
        <v>117</v>
      </c>
      <c r="AE149" s="305" t="s">
        <v>118</v>
      </c>
      <c r="AF149" s="305" t="s">
        <v>117</v>
      </c>
      <c r="AG149" s="305" t="s">
        <v>118</v>
      </c>
      <c r="AH149" s="305" t="s">
        <v>117</v>
      </c>
      <c r="AI149" s="305" t="s">
        <v>118</v>
      </c>
      <c r="AJ149" s="305" t="s">
        <v>117</v>
      </c>
      <c r="AK149" s="305" t="s">
        <v>118</v>
      </c>
      <c r="AL149" s="305" t="s">
        <v>117</v>
      </c>
      <c r="AM149" s="305" t="s">
        <v>118</v>
      </c>
      <c r="AN149" s="305" t="s">
        <v>117</v>
      </c>
      <c r="AO149" s="305" t="s">
        <v>118</v>
      </c>
      <c r="AP149" s="305" t="s">
        <v>117</v>
      </c>
      <c r="AQ149" s="305" t="s">
        <v>118</v>
      </c>
      <c r="AR149" s="305" t="s">
        <v>117</v>
      </c>
      <c r="AS149" s="305" t="s">
        <v>118</v>
      </c>
      <c r="AT149" s="305" t="s">
        <v>117</v>
      </c>
      <c r="AU149" s="305" t="s">
        <v>118</v>
      </c>
      <c r="AV149" s="305" t="s">
        <v>117</v>
      </c>
      <c r="AW149" s="306" t="s">
        <v>118</v>
      </c>
      <c r="AX149" s="305" t="s">
        <v>117</v>
      </c>
      <c r="AY149" s="306" t="s">
        <v>118</v>
      </c>
      <c r="AZ149" s="305" t="s">
        <v>117</v>
      </c>
      <c r="BA149" s="306" t="s">
        <v>118</v>
      </c>
    </row>
    <row r="150" spans="1:53" ht="56.25" x14ac:dyDescent="0.2">
      <c r="A150" s="307">
        <v>27</v>
      </c>
      <c r="B150" s="308" t="s">
        <v>259</v>
      </c>
      <c r="C150" s="309" t="s">
        <v>260</v>
      </c>
      <c r="D150" s="310">
        <v>498</v>
      </c>
      <c r="E150" s="311" t="s">
        <v>261</v>
      </c>
      <c r="F150" s="312"/>
      <c r="G150" s="313"/>
      <c r="H150" s="312"/>
      <c r="I150" s="313"/>
      <c r="J150" s="312"/>
      <c r="K150" s="313"/>
      <c r="L150" s="312">
        <v>461</v>
      </c>
      <c r="M150" s="313">
        <v>94751101.449999839</v>
      </c>
      <c r="N150" s="312">
        <v>51</v>
      </c>
      <c r="O150" s="313">
        <v>10139416.26</v>
      </c>
      <c r="P150" s="312"/>
      <c r="Q150" s="313"/>
      <c r="R150" s="312"/>
      <c r="S150" s="313"/>
      <c r="T150" s="312">
        <v>19</v>
      </c>
      <c r="U150" s="313">
        <v>3812755.6899999995</v>
      </c>
      <c r="V150" s="312"/>
      <c r="W150" s="313"/>
      <c r="X150" s="312">
        <v>1</v>
      </c>
      <c r="Y150" s="313">
        <v>209492.07</v>
      </c>
      <c r="Z150" s="312"/>
      <c r="AA150" s="313"/>
      <c r="AB150" s="312"/>
      <c r="AC150" s="313"/>
      <c r="AD150" s="312"/>
      <c r="AE150" s="313"/>
      <c r="AF150" s="312"/>
      <c r="AG150" s="313"/>
      <c r="AH150" s="312"/>
      <c r="AI150" s="313"/>
      <c r="AJ150" s="312"/>
      <c r="AK150" s="313"/>
      <c r="AL150" s="312"/>
      <c r="AM150" s="313"/>
      <c r="AN150" s="312"/>
      <c r="AO150" s="313"/>
      <c r="AP150" s="312"/>
      <c r="AQ150" s="313"/>
      <c r="AR150" s="312">
        <v>15</v>
      </c>
      <c r="AS150" s="313">
        <v>3184279.4699999997</v>
      </c>
      <c r="AT150" s="312"/>
      <c r="AU150" s="313"/>
      <c r="AV150" s="314">
        <v>496</v>
      </c>
      <c r="AW150" s="315">
        <v>101957628.67999983</v>
      </c>
      <c r="AX150" s="314">
        <v>51</v>
      </c>
      <c r="AY150" s="315">
        <v>10139416.26</v>
      </c>
      <c r="AZ150" s="314">
        <v>547</v>
      </c>
      <c r="BA150" s="315">
        <v>112097044.93999983</v>
      </c>
    </row>
    <row r="151" spans="1:53" ht="56.25" x14ac:dyDescent="0.2">
      <c r="A151" s="307">
        <v>28</v>
      </c>
      <c r="B151" s="308" t="s">
        <v>262</v>
      </c>
      <c r="C151" s="309" t="s">
        <v>260</v>
      </c>
      <c r="D151" s="310">
        <v>499</v>
      </c>
      <c r="E151" s="311" t="s">
        <v>261</v>
      </c>
      <c r="F151" s="312"/>
      <c r="G151" s="313"/>
      <c r="H151" s="312"/>
      <c r="I151" s="313"/>
      <c r="J151" s="312"/>
      <c r="K151" s="313"/>
      <c r="L151" s="312">
        <v>217</v>
      </c>
      <c r="M151" s="313">
        <v>39487038.260000005</v>
      </c>
      <c r="N151" s="312">
        <v>10</v>
      </c>
      <c r="O151" s="313">
        <v>1867882.6</v>
      </c>
      <c r="P151" s="312"/>
      <c r="Q151" s="313"/>
      <c r="R151" s="312"/>
      <c r="S151" s="313"/>
      <c r="T151" s="312">
        <v>39</v>
      </c>
      <c r="U151" s="313">
        <v>6911165.6399999969</v>
      </c>
      <c r="V151" s="312">
        <v>3</v>
      </c>
      <c r="W151" s="313">
        <v>485649.48</v>
      </c>
      <c r="X151" s="312">
        <v>1</v>
      </c>
      <c r="Y151" s="313">
        <v>184386.39</v>
      </c>
      <c r="Z151" s="312"/>
      <c r="AA151" s="313"/>
      <c r="AB151" s="312"/>
      <c r="AC151" s="313"/>
      <c r="AD151" s="312"/>
      <c r="AE151" s="313"/>
      <c r="AF151" s="312"/>
      <c r="AG151" s="313"/>
      <c r="AH151" s="312"/>
      <c r="AI151" s="313"/>
      <c r="AJ151" s="312"/>
      <c r="AK151" s="313"/>
      <c r="AL151" s="312"/>
      <c r="AM151" s="313"/>
      <c r="AN151" s="312"/>
      <c r="AO151" s="313"/>
      <c r="AP151" s="312"/>
      <c r="AQ151" s="313"/>
      <c r="AR151" s="312">
        <v>110</v>
      </c>
      <c r="AS151" s="313">
        <v>20229168.599999994</v>
      </c>
      <c r="AT151" s="312">
        <v>9</v>
      </c>
      <c r="AU151" s="313">
        <v>1643736.69</v>
      </c>
      <c r="AV151" s="314">
        <v>367</v>
      </c>
      <c r="AW151" s="315">
        <v>66811758.890000001</v>
      </c>
      <c r="AX151" s="314">
        <v>22</v>
      </c>
      <c r="AY151" s="315">
        <v>3997268.77</v>
      </c>
      <c r="AZ151" s="314">
        <v>389</v>
      </c>
      <c r="BA151" s="315">
        <v>70809027.659999996</v>
      </c>
    </row>
    <row r="153" spans="1:53" ht="17.25" customHeight="1" x14ac:dyDescent="0.2">
      <c r="C153" s="341" t="s">
        <v>471</v>
      </c>
      <c r="E153" s="337" t="s">
        <v>471</v>
      </c>
    </row>
    <row r="154" spans="1:53" x14ac:dyDescent="0.2">
      <c r="A154" s="371" t="s">
        <v>95</v>
      </c>
      <c r="B154" s="371" t="s">
        <v>97</v>
      </c>
      <c r="C154" s="371" t="s">
        <v>96</v>
      </c>
      <c r="D154" s="371" t="s">
        <v>94</v>
      </c>
      <c r="E154" s="371" t="s">
        <v>93</v>
      </c>
      <c r="L154" s="370" t="s">
        <v>107</v>
      </c>
      <c r="M154" s="370"/>
      <c r="N154" s="370"/>
      <c r="O154" s="370"/>
      <c r="T154" s="370" t="s">
        <v>109</v>
      </c>
      <c r="U154" s="370"/>
      <c r="V154" s="370"/>
      <c r="W154" s="370"/>
      <c r="X154" s="370" t="s">
        <v>110</v>
      </c>
      <c r="Y154" s="370"/>
      <c r="Z154" s="370"/>
      <c r="AA154" s="370"/>
      <c r="AR154" s="370" t="s">
        <v>115</v>
      </c>
      <c r="AS154" s="370"/>
      <c r="AT154" s="370"/>
      <c r="AU154" s="370"/>
      <c r="AV154" s="369" t="s">
        <v>278</v>
      </c>
      <c r="AW154" s="369"/>
      <c r="AX154" s="369"/>
      <c r="AY154" s="369"/>
      <c r="AZ154" s="369"/>
      <c r="BA154" s="369"/>
    </row>
    <row r="155" spans="1:53" x14ac:dyDescent="0.2">
      <c r="A155" s="371"/>
      <c r="B155" s="371"/>
      <c r="C155" s="371"/>
      <c r="D155" s="371"/>
      <c r="E155" s="371"/>
      <c r="L155" s="370" t="s">
        <v>98</v>
      </c>
      <c r="M155" s="370"/>
      <c r="N155" s="370"/>
      <c r="O155" s="370"/>
      <c r="T155" s="370" t="s">
        <v>88</v>
      </c>
      <c r="U155" s="370"/>
      <c r="V155" s="370"/>
      <c r="W155" s="370"/>
      <c r="X155" s="370" t="s">
        <v>89</v>
      </c>
      <c r="Y155" s="370"/>
      <c r="Z155" s="370"/>
      <c r="AA155" s="370"/>
      <c r="AR155" s="370" t="s">
        <v>101</v>
      </c>
      <c r="AS155" s="370"/>
      <c r="AT155" s="370"/>
      <c r="AU155" s="370"/>
      <c r="AV155" s="369"/>
      <c r="AW155" s="369"/>
      <c r="AX155" s="369"/>
      <c r="AY155" s="369"/>
      <c r="AZ155" s="369"/>
      <c r="BA155" s="369"/>
    </row>
    <row r="156" spans="1:53" x14ac:dyDescent="0.2">
      <c r="A156" s="371"/>
      <c r="B156" s="371"/>
      <c r="C156" s="371"/>
      <c r="D156" s="371"/>
      <c r="E156" s="371"/>
      <c r="L156" s="370" t="s">
        <v>116</v>
      </c>
      <c r="M156" s="370"/>
      <c r="N156" s="370" t="s">
        <v>119</v>
      </c>
      <c r="O156" s="370"/>
      <c r="T156" s="370" t="s">
        <v>116</v>
      </c>
      <c r="U156" s="370"/>
      <c r="V156" s="370" t="s">
        <v>119</v>
      </c>
      <c r="W156" s="370"/>
      <c r="X156" s="370" t="s">
        <v>116</v>
      </c>
      <c r="Y156" s="370"/>
      <c r="Z156" s="370" t="s">
        <v>119</v>
      </c>
      <c r="AA156" s="370"/>
      <c r="AR156" s="370" t="s">
        <v>116</v>
      </c>
      <c r="AS156" s="370"/>
      <c r="AT156" s="370" t="s">
        <v>119</v>
      </c>
      <c r="AU156" s="370"/>
      <c r="AV156" s="370" t="s">
        <v>116</v>
      </c>
      <c r="AW156" s="370"/>
      <c r="AX156" s="370" t="s">
        <v>119</v>
      </c>
      <c r="AY156" s="370"/>
      <c r="AZ156" s="370" t="s">
        <v>278</v>
      </c>
      <c r="BA156" s="370"/>
    </row>
    <row r="157" spans="1:53" ht="22.5" x14ac:dyDescent="0.2">
      <c r="A157" s="371"/>
      <c r="B157" s="371"/>
      <c r="C157" s="371"/>
      <c r="D157" s="371"/>
      <c r="E157" s="371"/>
      <c r="L157" s="305" t="s">
        <v>117</v>
      </c>
      <c r="M157" s="305" t="s">
        <v>118</v>
      </c>
      <c r="N157" s="305" t="s">
        <v>117</v>
      </c>
      <c r="O157" s="305" t="s">
        <v>118</v>
      </c>
      <c r="T157" s="305" t="s">
        <v>117</v>
      </c>
      <c r="U157" s="305" t="s">
        <v>118</v>
      </c>
      <c r="V157" s="305" t="s">
        <v>117</v>
      </c>
      <c r="W157" s="305" t="s">
        <v>118</v>
      </c>
      <c r="X157" s="305" t="s">
        <v>117</v>
      </c>
      <c r="Y157" s="305" t="s">
        <v>118</v>
      </c>
      <c r="Z157" s="305" t="s">
        <v>117</v>
      </c>
      <c r="AA157" s="305" t="s">
        <v>118</v>
      </c>
      <c r="AR157" s="305" t="s">
        <v>117</v>
      </c>
      <c r="AS157" s="305" t="s">
        <v>118</v>
      </c>
      <c r="AT157" s="305" t="s">
        <v>117</v>
      </c>
      <c r="AU157" s="305" t="s">
        <v>118</v>
      </c>
      <c r="AV157" s="305" t="s">
        <v>117</v>
      </c>
      <c r="AW157" s="306" t="s">
        <v>118</v>
      </c>
      <c r="AX157" s="305" t="s">
        <v>117</v>
      </c>
      <c r="AY157" s="306" t="s">
        <v>118</v>
      </c>
      <c r="AZ157" s="305" t="s">
        <v>117</v>
      </c>
      <c r="BA157" s="306" t="s">
        <v>118</v>
      </c>
    </row>
    <row r="158" spans="1:53" ht="56.25" x14ac:dyDescent="0.2">
      <c r="A158" s="338">
        <v>27</v>
      </c>
      <c r="B158" s="332" t="s">
        <v>259</v>
      </c>
      <c r="C158" s="333" t="s">
        <v>260</v>
      </c>
      <c r="D158" s="334">
        <v>498</v>
      </c>
      <c r="E158" s="335" t="s">
        <v>261</v>
      </c>
      <c r="L158" s="339">
        <f>L124-L150</f>
        <v>57</v>
      </c>
      <c r="M158" s="339">
        <f t="shared" ref="M158:O158" si="9">M124-M150</f>
        <v>10746943.399999991</v>
      </c>
      <c r="N158" s="339">
        <f t="shared" si="9"/>
        <v>7</v>
      </c>
      <c r="O158" s="339">
        <f t="shared" si="9"/>
        <v>1298850.8600000031</v>
      </c>
      <c r="T158" s="339">
        <f t="shared" ref="T158:AA158" si="10">T124-T150</f>
        <v>4</v>
      </c>
      <c r="U158" s="339">
        <f t="shared" si="10"/>
        <v>670374.63999999966</v>
      </c>
      <c r="V158" s="339">
        <f t="shared" si="10"/>
        <v>0</v>
      </c>
      <c r="W158" s="339">
        <f t="shared" si="10"/>
        <v>0</v>
      </c>
      <c r="X158" s="339">
        <f t="shared" si="10"/>
        <v>0</v>
      </c>
      <c r="Y158" s="339">
        <f t="shared" si="10"/>
        <v>0</v>
      </c>
      <c r="Z158" s="339">
        <f t="shared" si="10"/>
        <v>0</v>
      </c>
      <c r="AA158" s="339">
        <f t="shared" si="10"/>
        <v>0</v>
      </c>
      <c r="AR158" s="339">
        <f t="shared" ref="AR158:BA158" si="11">AR124-AR150</f>
        <v>5</v>
      </c>
      <c r="AS158" s="339">
        <f t="shared" si="11"/>
        <v>1089358.7799999993</v>
      </c>
      <c r="AT158" s="339">
        <f t="shared" si="11"/>
        <v>0</v>
      </c>
      <c r="AU158" s="339">
        <f t="shared" si="11"/>
        <v>0</v>
      </c>
      <c r="AV158" s="339">
        <f t="shared" si="11"/>
        <v>66</v>
      </c>
      <c r="AW158" s="339">
        <f t="shared" si="11"/>
        <v>12506676.819999993</v>
      </c>
      <c r="AX158" s="339">
        <f t="shared" si="11"/>
        <v>7</v>
      </c>
      <c r="AY158" s="339">
        <f t="shared" si="11"/>
        <v>1298850.8600000031</v>
      </c>
      <c r="AZ158" s="339">
        <f t="shared" si="11"/>
        <v>73</v>
      </c>
      <c r="BA158" s="339">
        <f t="shared" si="11"/>
        <v>13805527.679999992</v>
      </c>
    </row>
    <row r="159" spans="1:53" ht="56.25" x14ac:dyDescent="0.2">
      <c r="A159" s="338">
        <v>28</v>
      </c>
      <c r="B159" s="332" t="s">
        <v>262</v>
      </c>
      <c r="C159" s="333" t="s">
        <v>260</v>
      </c>
      <c r="D159" s="334">
        <v>499</v>
      </c>
      <c r="E159" s="335" t="s">
        <v>261</v>
      </c>
      <c r="L159" s="339">
        <f>L125-L151</f>
        <v>30</v>
      </c>
      <c r="M159" s="339">
        <f t="shared" ref="M159:O159" si="12">M125-M151</f>
        <v>4931210.1400000006</v>
      </c>
      <c r="N159" s="339">
        <f t="shared" si="12"/>
        <v>0</v>
      </c>
      <c r="O159" s="339">
        <f t="shared" si="12"/>
        <v>0</v>
      </c>
      <c r="T159" s="339">
        <f t="shared" ref="T159:AA159" si="13">T125-T151</f>
        <v>4</v>
      </c>
      <c r="U159" s="339">
        <f t="shared" si="13"/>
        <v>597722.43999999948</v>
      </c>
      <c r="V159" s="339">
        <f t="shared" si="13"/>
        <v>0</v>
      </c>
      <c r="W159" s="339">
        <f t="shared" si="13"/>
        <v>0</v>
      </c>
      <c r="X159" s="339">
        <f t="shared" si="13"/>
        <v>1</v>
      </c>
      <c r="Y159" s="339">
        <f t="shared" si="13"/>
        <v>149430.60999999999</v>
      </c>
      <c r="Z159" s="339">
        <f t="shared" si="13"/>
        <v>0</v>
      </c>
      <c r="AA159" s="339">
        <f t="shared" si="13"/>
        <v>0</v>
      </c>
      <c r="AR159" s="339">
        <f t="shared" ref="AR159:BA159" si="14">AR125-AR151</f>
        <v>11</v>
      </c>
      <c r="AS159" s="339">
        <f t="shared" si="14"/>
        <v>1755809.6700000092</v>
      </c>
      <c r="AT159" s="339">
        <f t="shared" si="14"/>
        <v>0</v>
      </c>
      <c r="AU159" s="339">
        <f t="shared" si="14"/>
        <v>0</v>
      </c>
      <c r="AV159" s="339">
        <f t="shared" si="14"/>
        <v>46</v>
      </c>
      <c r="AW159" s="339">
        <f t="shared" si="14"/>
        <v>7434172.8599999994</v>
      </c>
      <c r="AX159" s="339">
        <f t="shared" si="14"/>
        <v>0</v>
      </c>
      <c r="AY159" s="339">
        <f t="shared" si="14"/>
        <v>0</v>
      </c>
      <c r="AZ159" s="339">
        <f t="shared" si="14"/>
        <v>46</v>
      </c>
      <c r="BA159" s="339">
        <f t="shared" si="14"/>
        <v>7434172.8599999994</v>
      </c>
    </row>
    <row r="162" spans="1:53" x14ac:dyDescent="0.2">
      <c r="C162" s="341" t="s">
        <v>472</v>
      </c>
      <c r="E162" s="325" t="s">
        <v>468</v>
      </c>
    </row>
    <row r="163" spans="1:53" ht="60" x14ac:dyDescent="0.2">
      <c r="A163" s="340">
        <v>27</v>
      </c>
      <c r="B163" s="326" t="s">
        <v>259</v>
      </c>
      <c r="C163" s="327" t="s">
        <v>260</v>
      </c>
      <c r="D163" s="328">
        <v>498</v>
      </c>
      <c r="E163" s="329" t="s">
        <v>261</v>
      </c>
      <c r="L163" s="330">
        <v>39</v>
      </c>
      <c r="M163" s="330">
        <v>7541714.6599998623</v>
      </c>
      <c r="N163" s="330">
        <v>14</v>
      </c>
      <c r="O163" s="330">
        <v>2597701.7199999988</v>
      </c>
      <c r="T163" s="330">
        <v>3</v>
      </c>
      <c r="U163" s="330">
        <v>502780.98</v>
      </c>
      <c r="V163" s="330">
        <v>0</v>
      </c>
      <c r="W163" s="330">
        <v>0</v>
      </c>
      <c r="X163" s="330">
        <v>0</v>
      </c>
      <c r="Y163" s="330">
        <v>0</v>
      </c>
      <c r="Z163" s="330">
        <v>0</v>
      </c>
      <c r="AA163" s="330">
        <v>0</v>
      </c>
      <c r="AR163" s="330">
        <v>1</v>
      </c>
      <c r="AS163" s="330">
        <v>293288.89999999991</v>
      </c>
      <c r="AT163" s="330">
        <v>0</v>
      </c>
      <c r="AU163" s="330">
        <v>0</v>
      </c>
      <c r="AV163" s="331">
        <v>43</v>
      </c>
      <c r="AW163" s="331">
        <v>8337784.5399998724</v>
      </c>
      <c r="AX163" s="331">
        <v>14</v>
      </c>
      <c r="AY163" s="331">
        <v>2597701.7199999988</v>
      </c>
      <c r="AZ163" s="331">
        <v>57</v>
      </c>
      <c r="BA163" s="331">
        <v>10935486.259999871</v>
      </c>
    </row>
    <row r="164" spans="1:53" ht="60" x14ac:dyDescent="0.2">
      <c r="A164" s="340">
        <v>28</v>
      </c>
      <c r="B164" s="326" t="s">
        <v>262</v>
      </c>
      <c r="C164" s="327" t="s">
        <v>260</v>
      </c>
      <c r="D164" s="328">
        <v>499</v>
      </c>
      <c r="E164" s="329" t="s">
        <v>261</v>
      </c>
      <c r="L164" s="330">
        <v>25</v>
      </c>
      <c r="M164" s="330">
        <v>3959911.1700000092</v>
      </c>
      <c r="N164" s="330">
        <v>0</v>
      </c>
      <c r="O164" s="330">
        <v>0</v>
      </c>
      <c r="T164" s="330">
        <v>4</v>
      </c>
      <c r="U164" s="330">
        <v>597722.43999999948</v>
      </c>
      <c r="V164" s="330">
        <v>1</v>
      </c>
      <c r="W164" s="330">
        <v>149430.60999999999</v>
      </c>
      <c r="X164" s="330">
        <v>0</v>
      </c>
      <c r="Y164" s="330">
        <v>0</v>
      </c>
      <c r="Z164" s="330">
        <v>0</v>
      </c>
      <c r="AA164" s="330">
        <v>0</v>
      </c>
      <c r="AR164" s="330">
        <v>15</v>
      </c>
      <c r="AS164" s="330">
        <v>2857860.3999999985</v>
      </c>
      <c r="AT164" s="330">
        <v>0</v>
      </c>
      <c r="AU164" s="330">
        <v>0</v>
      </c>
      <c r="AV164" s="331">
        <v>44</v>
      </c>
      <c r="AW164" s="331">
        <v>7415494.0100000128</v>
      </c>
      <c r="AX164" s="331">
        <v>1</v>
      </c>
      <c r="AY164" s="331">
        <v>149430.60999999987</v>
      </c>
      <c r="AZ164" s="331">
        <v>45</v>
      </c>
      <c r="BA164" s="331">
        <v>7564924.6200000048</v>
      </c>
    </row>
  </sheetData>
  <autoFilter ref="A6:BA141">
    <filterColumn colId="0">
      <filters>
        <filter val="27"/>
        <filter val="28"/>
      </filters>
    </filterColumn>
  </autoFilter>
  <mergeCells count="137">
    <mergeCell ref="L3:O3"/>
    <mergeCell ref="P3:Q3"/>
    <mergeCell ref="R3:S3"/>
    <mergeCell ref="T3:W3"/>
    <mergeCell ref="X3:AA3"/>
    <mergeCell ref="A3:A6"/>
    <mergeCell ref="B3:B6"/>
    <mergeCell ref="C3:C6"/>
    <mergeCell ref="D3:D6"/>
    <mergeCell ref="E3:E6"/>
    <mergeCell ref="F3:I3"/>
    <mergeCell ref="AR4:AU4"/>
    <mergeCell ref="F5:G5"/>
    <mergeCell ref="H5:I5"/>
    <mergeCell ref="J5:K5"/>
    <mergeCell ref="L5:M5"/>
    <mergeCell ref="N5:O5"/>
    <mergeCell ref="P5:Q5"/>
    <mergeCell ref="AV3:BA4"/>
    <mergeCell ref="F4:I4"/>
    <mergeCell ref="J4:K4"/>
    <mergeCell ref="L4:O4"/>
    <mergeCell ref="P4:Q4"/>
    <mergeCell ref="R4:S4"/>
    <mergeCell ref="T4:W4"/>
    <mergeCell ref="X4:AA4"/>
    <mergeCell ref="AB4:AE4"/>
    <mergeCell ref="AF4:AI4"/>
    <mergeCell ref="AB3:AE3"/>
    <mergeCell ref="AF3:AI3"/>
    <mergeCell ref="AJ3:AK3"/>
    <mergeCell ref="AL3:AO3"/>
    <mergeCell ref="AP3:AQ3"/>
    <mergeCell ref="AR3:AU3"/>
    <mergeCell ref="J3:K3"/>
    <mergeCell ref="R5:S5"/>
    <mergeCell ref="T5:U5"/>
    <mergeCell ref="V5:W5"/>
    <mergeCell ref="X5:Y5"/>
    <mergeCell ref="Z5:AA5"/>
    <mergeCell ref="AB5:AC5"/>
    <mergeCell ref="AJ4:AK4"/>
    <mergeCell ref="AL4:AO4"/>
    <mergeCell ref="AP4:AQ4"/>
    <mergeCell ref="AP5:AQ5"/>
    <mergeCell ref="AR5:AS5"/>
    <mergeCell ref="AT5:AU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T146:W146"/>
    <mergeCell ref="X146:AA146"/>
    <mergeCell ref="A146:A149"/>
    <mergeCell ref="B146:B149"/>
    <mergeCell ref="C146:C149"/>
    <mergeCell ref="D146:D149"/>
    <mergeCell ref="E146:E149"/>
    <mergeCell ref="F146:I146"/>
    <mergeCell ref="F148:G148"/>
    <mergeCell ref="H148:I148"/>
    <mergeCell ref="AB147:AE147"/>
    <mergeCell ref="AF147:AI147"/>
    <mergeCell ref="AJ147:AK147"/>
    <mergeCell ref="AL147:AO147"/>
    <mergeCell ref="AP147:AQ147"/>
    <mergeCell ref="AR147:AU147"/>
    <mergeCell ref="AV146:BA147"/>
    <mergeCell ref="F147:I147"/>
    <mergeCell ref="J147:K147"/>
    <mergeCell ref="L147:O147"/>
    <mergeCell ref="P147:Q147"/>
    <mergeCell ref="R147:S147"/>
    <mergeCell ref="T147:W147"/>
    <mergeCell ref="X147:AA147"/>
    <mergeCell ref="AB146:AE146"/>
    <mergeCell ref="AF146:AI146"/>
    <mergeCell ref="AJ146:AK146"/>
    <mergeCell ref="AL146:AO146"/>
    <mergeCell ref="AP146:AQ146"/>
    <mergeCell ref="AR146:AU146"/>
    <mergeCell ref="J146:K146"/>
    <mergeCell ref="L146:O146"/>
    <mergeCell ref="P146:Q146"/>
    <mergeCell ref="R146:S146"/>
    <mergeCell ref="AX148:AY148"/>
    <mergeCell ref="AZ148:BA148"/>
    <mergeCell ref="A154:A157"/>
    <mergeCell ref="B154:B157"/>
    <mergeCell ref="C154:C157"/>
    <mergeCell ref="D154:D157"/>
    <mergeCell ref="E154:E157"/>
    <mergeCell ref="L154:O154"/>
    <mergeCell ref="AH148:AI148"/>
    <mergeCell ref="AJ148:AK148"/>
    <mergeCell ref="AL148:AM148"/>
    <mergeCell ref="AN148:AO148"/>
    <mergeCell ref="AP148:AQ148"/>
    <mergeCell ref="AR148:AS148"/>
    <mergeCell ref="V148:W148"/>
    <mergeCell ref="X148:Y148"/>
    <mergeCell ref="Z148:AA148"/>
    <mergeCell ref="AB148:AC148"/>
    <mergeCell ref="AD148:AE148"/>
    <mergeCell ref="AF148:AG148"/>
    <mergeCell ref="J148:K148"/>
    <mergeCell ref="L148:M148"/>
    <mergeCell ref="N148:O148"/>
    <mergeCell ref="P148:Q148"/>
    <mergeCell ref="L155:O155"/>
    <mergeCell ref="L156:M156"/>
    <mergeCell ref="N156:O156"/>
    <mergeCell ref="T154:W154"/>
    <mergeCell ref="T155:W155"/>
    <mergeCell ref="T156:U156"/>
    <mergeCell ref="V156:W156"/>
    <mergeCell ref="AT148:AU148"/>
    <mergeCell ref="AV148:AW148"/>
    <mergeCell ref="R148:S148"/>
    <mergeCell ref="T148:U148"/>
    <mergeCell ref="AV154:BA155"/>
    <mergeCell ref="AV156:AW156"/>
    <mergeCell ref="AX156:AY156"/>
    <mergeCell ref="AZ156:BA156"/>
    <mergeCell ref="X154:AA154"/>
    <mergeCell ref="X155:AA155"/>
    <mergeCell ref="X156:Y156"/>
    <mergeCell ref="Z156:AA156"/>
    <mergeCell ref="AR154:AU154"/>
    <mergeCell ref="AR155:AU155"/>
    <mergeCell ref="AR156:AS156"/>
    <mergeCell ref="AT156:AU156"/>
  </mergeCells>
  <pageMargins left="0" right="0" top="0.35433070866141736" bottom="0.15748031496062992" header="0.11811023622047245" footer="0.11811023622047245"/>
  <pageSetup paperSize="9" scale="57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A153"/>
  <sheetViews>
    <sheetView zoomScaleNormal="100" workbookViewId="0">
      <pane xSplit="4" ySplit="6" topLeftCell="AG136" activePane="bottomRight" state="frozen"/>
      <selection pane="topRight" activeCell="C1" sqref="C1"/>
      <selection pane="bottomLeft" activeCell="A5" sqref="A5"/>
      <selection pane="bottomRight" activeCell="AW141" sqref="AW141"/>
    </sheetView>
  </sheetViews>
  <sheetFormatPr defaultRowHeight="12" x14ac:dyDescent="0.2"/>
  <cols>
    <col min="1" max="1" width="3.42578125" style="49" customWidth="1"/>
    <col min="2" max="2" width="11" style="49" customWidth="1"/>
    <col min="3" max="3" width="29.42578125" style="49" customWidth="1"/>
    <col min="4" max="4" width="4" style="49" customWidth="1"/>
    <col min="5" max="5" width="41" style="49" customWidth="1"/>
    <col min="6" max="6" width="9.5703125" style="49" customWidth="1"/>
    <col min="7" max="9" width="11.28515625" style="49" customWidth="1"/>
    <col min="10" max="10" width="9.28515625" style="49" customWidth="1"/>
    <col min="11" max="11" width="11.85546875" style="49" customWidth="1"/>
    <col min="12" max="12" width="6" style="49" customWidth="1"/>
    <col min="13" max="13" width="13" style="49" customWidth="1"/>
    <col min="14" max="14" width="6.7109375" style="49" customWidth="1"/>
    <col min="15" max="15" width="13" style="49" customWidth="1"/>
    <col min="16" max="16" width="7.85546875" style="49" customWidth="1"/>
    <col min="17" max="17" width="13" style="49" customWidth="1"/>
    <col min="18" max="18" width="9.140625" style="49" customWidth="1"/>
    <col min="19" max="19" width="13" style="49" customWidth="1"/>
    <col min="20" max="20" width="6.42578125" style="49" customWidth="1"/>
    <col min="21" max="21" width="13" style="49" customWidth="1"/>
    <col min="22" max="22" width="9.5703125" style="49" customWidth="1"/>
    <col min="23" max="23" width="13" style="49" customWidth="1"/>
    <col min="24" max="24" width="6.42578125" style="49" customWidth="1"/>
    <col min="25" max="25" width="12.42578125" style="49" customWidth="1"/>
    <col min="26" max="26" width="9" style="49" customWidth="1"/>
    <col min="27" max="27" width="12.42578125" style="49" customWidth="1"/>
    <col min="28" max="28" width="9.85546875" style="49" customWidth="1"/>
    <col min="29" max="29" width="12.42578125" style="49" customWidth="1"/>
    <col min="30" max="30" width="10.140625" style="49" customWidth="1"/>
    <col min="31" max="31" width="12.42578125" style="49" customWidth="1"/>
    <col min="32" max="32" width="10.28515625" style="49" customWidth="1"/>
    <col min="33" max="33" width="13.140625" style="49" customWidth="1"/>
    <col min="34" max="34" width="9.28515625" style="49" customWidth="1"/>
    <col min="35" max="35" width="13.140625" style="49" customWidth="1"/>
    <col min="36" max="36" width="9.28515625" style="49" customWidth="1"/>
    <col min="37" max="37" width="10.140625" style="49" customWidth="1"/>
    <col min="38" max="38" width="9.5703125" style="49" customWidth="1"/>
    <col min="39" max="39" width="12.28515625" style="49" bestFit="1" customWidth="1"/>
    <col min="40" max="42" width="9.42578125" style="49" customWidth="1"/>
    <col min="43" max="43" width="10.42578125" style="49" customWidth="1"/>
    <col min="44" max="44" width="7.28515625" style="49" customWidth="1"/>
    <col min="45" max="45" width="11" style="49" customWidth="1"/>
    <col min="46" max="46" width="8.7109375" style="49" customWidth="1"/>
    <col min="47" max="47" width="10.28515625" style="49" customWidth="1"/>
    <col min="48" max="48" width="6.5703125" style="49" customWidth="1"/>
    <col min="49" max="49" width="12.85546875" style="49" customWidth="1"/>
    <col min="50" max="50" width="6.140625" style="49" customWidth="1"/>
    <col min="51" max="51" width="11.140625" style="49" customWidth="1"/>
    <col min="52" max="52" width="6.7109375" style="49" customWidth="1"/>
    <col min="53" max="53" width="15.28515625" style="49" customWidth="1"/>
    <col min="54" max="16384" width="9.140625" style="49"/>
  </cols>
  <sheetData>
    <row r="1" spans="1:53" x14ac:dyDescent="0.2">
      <c r="D1" s="54">
        <v>1</v>
      </c>
      <c r="E1" s="54">
        <v>2</v>
      </c>
      <c r="F1" s="170">
        <v>3</v>
      </c>
      <c r="G1" s="170">
        <v>4</v>
      </c>
      <c r="H1" s="170">
        <v>5</v>
      </c>
      <c r="I1" s="170">
        <v>6</v>
      </c>
      <c r="J1" s="54">
        <v>7</v>
      </c>
      <c r="K1" s="54">
        <v>8</v>
      </c>
      <c r="L1" s="54">
        <v>9</v>
      </c>
      <c r="M1" s="54">
        <v>10</v>
      </c>
      <c r="N1" s="54">
        <v>11</v>
      </c>
      <c r="O1" s="54">
        <v>12</v>
      </c>
      <c r="P1" s="54">
        <v>13</v>
      </c>
      <c r="Q1" s="54">
        <v>14</v>
      </c>
      <c r="R1" s="54">
        <v>15</v>
      </c>
      <c r="S1" s="54">
        <v>16</v>
      </c>
      <c r="T1" s="54">
        <v>17</v>
      </c>
      <c r="U1" s="54">
        <v>18</v>
      </c>
      <c r="V1" s="54">
        <v>19</v>
      </c>
      <c r="W1" s="54">
        <v>20</v>
      </c>
      <c r="X1" s="54">
        <v>21</v>
      </c>
      <c r="Y1" s="54">
        <v>22</v>
      </c>
      <c r="Z1" s="54">
        <v>23</v>
      </c>
      <c r="AA1" s="54">
        <v>24</v>
      </c>
      <c r="AB1" s="54">
        <v>25</v>
      </c>
      <c r="AC1" s="54">
        <v>26</v>
      </c>
      <c r="AD1" s="54">
        <v>27</v>
      </c>
      <c r="AE1" s="54">
        <v>28</v>
      </c>
      <c r="AF1" s="54">
        <v>29</v>
      </c>
      <c r="AG1" s="54">
        <v>30</v>
      </c>
      <c r="AH1" s="54">
        <v>31</v>
      </c>
      <c r="AI1" s="54">
        <v>32</v>
      </c>
      <c r="AJ1" s="54">
        <v>33</v>
      </c>
      <c r="AK1" s="54">
        <v>34</v>
      </c>
      <c r="AL1" s="54">
        <v>35</v>
      </c>
      <c r="AM1" s="54">
        <v>36</v>
      </c>
      <c r="AN1" s="54">
        <v>37</v>
      </c>
      <c r="AO1" s="54">
        <v>38</v>
      </c>
      <c r="AP1" s="54">
        <v>39</v>
      </c>
      <c r="AQ1" s="54">
        <v>40</v>
      </c>
      <c r="AR1" s="54">
        <v>41</v>
      </c>
      <c r="AS1" s="54">
        <v>42</v>
      </c>
      <c r="AT1" s="54">
        <v>43</v>
      </c>
      <c r="AU1" s="54">
        <v>44</v>
      </c>
      <c r="AV1" s="54">
        <v>45</v>
      </c>
      <c r="AW1" s="54">
        <v>46</v>
      </c>
      <c r="AX1" s="54">
        <v>47</v>
      </c>
      <c r="AY1" s="54">
        <v>48</v>
      </c>
      <c r="AZ1" s="54">
        <v>49</v>
      </c>
      <c r="BA1" s="54">
        <v>50</v>
      </c>
    </row>
    <row r="2" spans="1:53" x14ac:dyDescent="0.2"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</row>
    <row r="3" spans="1:53" s="141" customFormat="1" ht="44.25" customHeight="1" x14ac:dyDescent="0.2">
      <c r="A3" s="370" t="s">
        <v>95</v>
      </c>
      <c r="B3" s="370" t="s">
        <v>97</v>
      </c>
      <c r="C3" s="370" t="s">
        <v>96</v>
      </c>
      <c r="D3" s="370" t="s">
        <v>94</v>
      </c>
      <c r="E3" s="370" t="s">
        <v>93</v>
      </c>
      <c r="F3" s="370" t="s">
        <v>105</v>
      </c>
      <c r="G3" s="370"/>
      <c r="H3" s="370"/>
      <c r="I3" s="370"/>
      <c r="J3" s="370" t="s">
        <v>106</v>
      </c>
      <c r="K3" s="370" t="e">
        <v>#N/A</v>
      </c>
      <c r="L3" s="370" t="s">
        <v>107</v>
      </c>
      <c r="M3" s="370"/>
      <c r="N3" s="370"/>
      <c r="O3" s="370"/>
      <c r="P3" s="370" t="s">
        <v>132</v>
      </c>
      <c r="Q3" s="370" t="e">
        <v>#N/A</v>
      </c>
      <c r="R3" s="370" t="s">
        <v>108</v>
      </c>
      <c r="S3" s="370"/>
      <c r="T3" s="370" t="s">
        <v>109</v>
      </c>
      <c r="U3" s="370"/>
      <c r="V3" s="370"/>
      <c r="W3" s="370"/>
      <c r="X3" s="370" t="s">
        <v>110</v>
      </c>
      <c r="Y3" s="370"/>
      <c r="Z3" s="370"/>
      <c r="AA3" s="370"/>
      <c r="AB3" s="370" t="s">
        <v>111</v>
      </c>
      <c r="AC3" s="370"/>
      <c r="AD3" s="370"/>
      <c r="AE3" s="370"/>
      <c r="AF3" s="370" t="s">
        <v>112</v>
      </c>
      <c r="AG3" s="370"/>
      <c r="AH3" s="370"/>
      <c r="AI3" s="370"/>
      <c r="AJ3" s="370" t="s">
        <v>113</v>
      </c>
      <c r="AK3" s="370"/>
      <c r="AL3" s="370" t="s">
        <v>114</v>
      </c>
      <c r="AM3" s="370"/>
      <c r="AN3" s="370"/>
      <c r="AO3" s="370"/>
      <c r="AP3" s="370" t="s">
        <v>330</v>
      </c>
      <c r="AQ3" s="370"/>
      <c r="AR3" s="370" t="s">
        <v>115</v>
      </c>
      <c r="AS3" s="370"/>
      <c r="AT3" s="370"/>
      <c r="AU3" s="370"/>
      <c r="AV3" s="369" t="s">
        <v>278</v>
      </c>
      <c r="AW3" s="369"/>
      <c r="AX3" s="369"/>
      <c r="AY3" s="369"/>
      <c r="AZ3" s="369"/>
      <c r="BA3" s="369"/>
    </row>
    <row r="4" spans="1:53" s="141" customFormat="1" ht="12" customHeight="1" x14ac:dyDescent="0.2">
      <c r="A4" s="370"/>
      <c r="B4" s="370"/>
      <c r="C4" s="370"/>
      <c r="D4" s="370"/>
      <c r="E4" s="370"/>
      <c r="F4" s="370" t="s">
        <v>86</v>
      </c>
      <c r="G4" s="370"/>
      <c r="H4" s="370"/>
      <c r="I4" s="370"/>
      <c r="J4" s="370" t="s">
        <v>85</v>
      </c>
      <c r="K4" s="370"/>
      <c r="L4" s="370" t="s">
        <v>98</v>
      </c>
      <c r="M4" s="370"/>
      <c r="N4" s="370"/>
      <c r="O4" s="370"/>
      <c r="P4" s="370" t="s">
        <v>87</v>
      </c>
      <c r="Q4" s="370"/>
      <c r="R4" s="370" t="s">
        <v>92</v>
      </c>
      <c r="S4" s="370"/>
      <c r="T4" s="370" t="s">
        <v>88</v>
      </c>
      <c r="U4" s="370"/>
      <c r="V4" s="370"/>
      <c r="W4" s="370"/>
      <c r="X4" s="370" t="s">
        <v>89</v>
      </c>
      <c r="Y4" s="370"/>
      <c r="Z4" s="370"/>
      <c r="AA4" s="370"/>
      <c r="AB4" s="370" t="s">
        <v>90</v>
      </c>
      <c r="AC4" s="370"/>
      <c r="AD4" s="370"/>
      <c r="AE4" s="370"/>
      <c r="AF4" s="370" t="s">
        <v>91</v>
      </c>
      <c r="AG4" s="370"/>
      <c r="AH4" s="370"/>
      <c r="AI4" s="370"/>
      <c r="AJ4" s="370" t="s">
        <v>99</v>
      </c>
      <c r="AK4" s="370"/>
      <c r="AL4" s="370" t="s">
        <v>100</v>
      </c>
      <c r="AM4" s="370"/>
      <c r="AN4" s="370"/>
      <c r="AO4" s="370"/>
      <c r="AP4" s="370" t="s">
        <v>102</v>
      </c>
      <c r="AQ4" s="370"/>
      <c r="AR4" s="370" t="s">
        <v>101</v>
      </c>
      <c r="AS4" s="370"/>
      <c r="AT4" s="370"/>
      <c r="AU4" s="370"/>
      <c r="AV4" s="369"/>
      <c r="AW4" s="369"/>
      <c r="AX4" s="369"/>
      <c r="AY4" s="369"/>
      <c r="AZ4" s="369"/>
      <c r="BA4" s="369"/>
    </row>
    <row r="5" spans="1:53" s="141" customFormat="1" ht="11.25" x14ac:dyDescent="0.2">
      <c r="A5" s="370"/>
      <c r="B5" s="370"/>
      <c r="C5" s="370"/>
      <c r="D5" s="370"/>
      <c r="E5" s="370"/>
      <c r="F5" s="370" t="s">
        <v>116</v>
      </c>
      <c r="G5" s="370"/>
      <c r="H5" s="370" t="s">
        <v>119</v>
      </c>
      <c r="I5" s="370"/>
      <c r="J5" s="370" t="s">
        <v>116</v>
      </c>
      <c r="K5" s="370"/>
      <c r="L5" s="370" t="s">
        <v>116</v>
      </c>
      <c r="M5" s="370"/>
      <c r="N5" s="370" t="s">
        <v>119</v>
      </c>
      <c r="O5" s="370"/>
      <c r="P5" s="370" t="s">
        <v>116</v>
      </c>
      <c r="Q5" s="370"/>
      <c r="R5" s="370" t="s">
        <v>116</v>
      </c>
      <c r="S5" s="370"/>
      <c r="T5" s="370" t="s">
        <v>116</v>
      </c>
      <c r="U5" s="370"/>
      <c r="V5" s="370" t="s">
        <v>119</v>
      </c>
      <c r="W5" s="370"/>
      <c r="X5" s="370" t="s">
        <v>116</v>
      </c>
      <c r="Y5" s="370"/>
      <c r="Z5" s="370" t="s">
        <v>119</v>
      </c>
      <c r="AA5" s="370"/>
      <c r="AB5" s="370" t="s">
        <v>116</v>
      </c>
      <c r="AC5" s="370"/>
      <c r="AD5" s="370" t="s">
        <v>119</v>
      </c>
      <c r="AE5" s="370"/>
      <c r="AF5" s="370" t="s">
        <v>116</v>
      </c>
      <c r="AG5" s="370"/>
      <c r="AH5" s="370" t="s">
        <v>119</v>
      </c>
      <c r="AI5" s="370"/>
      <c r="AJ5" s="370" t="s">
        <v>116</v>
      </c>
      <c r="AK5" s="370"/>
      <c r="AL5" s="370" t="s">
        <v>116</v>
      </c>
      <c r="AM5" s="370"/>
      <c r="AN5" s="370" t="s">
        <v>119</v>
      </c>
      <c r="AO5" s="370"/>
      <c r="AP5" s="370" t="s">
        <v>116</v>
      </c>
      <c r="AQ5" s="370"/>
      <c r="AR5" s="370" t="s">
        <v>116</v>
      </c>
      <c r="AS5" s="370"/>
      <c r="AT5" s="370" t="s">
        <v>119</v>
      </c>
      <c r="AU5" s="370"/>
      <c r="AV5" s="370" t="s">
        <v>116</v>
      </c>
      <c r="AW5" s="370"/>
      <c r="AX5" s="370" t="s">
        <v>119</v>
      </c>
      <c r="AY5" s="370"/>
      <c r="AZ5" s="370" t="s">
        <v>278</v>
      </c>
      <c r="BA5" s="370"/>
    </row>
    <row r="6" spans="1:53" s="141" customFormat="1" ht="22.5" x14ac:dyDescent="0.2">
      <c r="A6" s="370"/>
      <c r="B6" s="370"/>
      <c r="C6" s="370"/>
      <c r="D6" s="370"/>
      <c r="E6" s="370"/>
      <c r="F6" s="305" t="s">
        <v>117</v>
      </c>
      <c r="G6" s="305" t="s">
        <v>118</v>
      </c>
      <c r="H6" s="305" t="s">
        <v>117</v>
      </c>
      <c r="I6" s="305" t="s">
        <v>118</v>
      </c>
      <c r="J6" s="305" t="s">
        <v>117</v>
      </c>
      <c r="K6" s="305" t="s">
        <v>118</v>
      </c>
      <c r="L6" s="305" t="s">
        <v>117</v>
      </c>
      <c r="M6" s="305" t="s">
        <v>118</v>
      </c>
      <c r="N6" s="305" t="s">
        <v>117</v>
      </c>
      <c r="O6" s="305" t="s">
        <v>118</v>
      </c>
      <c r="P6" s="305" t="s">
        <v>117</v>
      </c>
      <c r="Q6" s="305" t="s">
        <v>118</v>
      </c>
      <c r="R6" s="305" t="s">
        <v>117</v>
      </c>
      <c r="S6" s="305" t="s">
        <v>118</v>
      </c>
      <c r="T6" s="305" t="s">
        <v>117</v>
      </c>
      <c r="U6" s="305" t="s">
        <v>118</v>
      </c>
      <c r="V6" s="305" t="s">
        <v>117</v>
      </c>
      <c r="W6" s="305" t="s">
        <v>118</v>
      </c>
      <c r="X6" s="305" t="s">
        <v>117</v>
      </c>
      <c r="Y6" s="305" t="s">
        <v>118</v>
      </c>
      <c r="Z6" s="305" t="s">
        <v>117</v>
      </c>
      <c r="AA6" s="305" t="s">
        <v>118</v>
      </c>
      <c r="AB6" s="305" t="s">
        <v>117</v>
      </c>
      <c r="AC6" s="305" t="s">
        <v>118</v>
      </c>
      <c r="AD6" s="305" t="s">
        <v>117</v>
      </c>
      <c r="AE6" s="305" t="s">
        <v>118</v>
      </c>
      <c r="AF6" s="305" t="s">
        <v>117</v>
      </c>
      <c r="AG6" s="305" t="s">
        <v>118</v>
      </c>
      <c r="AH6" s="305" t="s">
        <v>117</v>
      </c>
      <c r="AI6" s="305" t="s">
        <v>118</v>
      </c>
      <c r="AJ6" s="305" t="s">
        <v>117</v>
      </c>
      <c r="AK6" s="305" t="s">
        <v>118</v>
      </c>
      <c r="AL6" s="305" t="s">
        <v>117</v>
      </c>
      <c r="AM6" s="305" t="s">
        <v>118</v>
      </c>
      <c r="AN6" s="305" t="s">
        <v>117</v>
      </c>
      <c r="AO6" s="305" t="s">
        <v>118</v>
      </c>
      <c r="AP6" s="305" t="s">
        <v>117</v>
      </c>
      <c r="AQ6" s="305" t="s">
        <v>118</v>
      </c>
      <c r="AR6" s="305" t="s">
        <v>117</v>
      </c>
      <c r="AS6" s="305" t="s">
        <v>118</v>
      </c>
      <c r="AT6" s="305" t="s">
        <v>117</v>
      </c>
      <c r="AU6" s="305" t="s">
        <v>118</v>
      </c>
      <c r="AV6" s="305" t="s">
        <v>117</v>
      </c>
      <c r="AW6" s="306" t="s">
        <v>118</v>
      </c>
      <c r="AX6" s="305" t="s">
        <v>117</v>
      </c>
      <c r="AY6" s="306" t="s">
        <v>118</v>
      </c>
      <c r="AZ6" s="305" t="s">
        <v>117</v>
      </c>
      <c r="BA6" s="306" t="s">
        <v>118</v>
      </c>
    </row>
    <row r="7" spans="1:53" ht="53.25" customHeight="1" x14ac:dyDescent="0.2">
      <c r="A7" s="308">
        <v>1</v>
      </c>
      <c r="B7" s="308" t="s">
        <v>133</v>
      </c>
      <c r="C7" s="311" t="s">
        <v>134</v>
      </c>
      <c r="D7" s="321">
        <v>2</v>
      </c>
      <c r="E7" s="311" t="s">
        <v>135</v>
      </c>
      <c r="F7" s="312"/>
      <c r="G7" s="313"/>
      <c r="H7" s="312"/>
      <c r="I7" s="313"/>
      <c r="J7" s="312"/>
      <c r="K7" s="313"/>
      <c r="L7" s="312"/>
      <c r="M7" s="313"/>
      <c r="N7" s="312"/>
      <c r="O7" s="313"/>
      <c r="P7" s="312"/>
      <c r="Q7" s="313"/>
      <c r="R7" s="312"/>
      <c r="S7" s="313"/>
      <c r="T7" s="312"/>
      <c r="U7" s="313"/>
      <c r="V7" s="312"/>
      <c r="W7" s="313"/>
      <c r="X7" s="312"/>
      <c r="Y7" s="313"/>
      <c r="Z7" s="312"/>
      <c r="AA7" s="313"/>
      <c r="AB7" s="312"/>
      <c r="AC7" s="313"/>
      <c r="AD7" s="312"/>
      <c r="AE7" s="313"/>
      <c r="AF7" s="312"/>
      <c r="AG7" s="313"/>
      <c r="AH7" s="312"/>
      <c r="AI7" s="313"/>
      <c r="AJ7" s="312"/>
      <c r="AK7" s="313"/>
      <c r="AL7" s="312">
        <v>1</v>
      </c>
      <c r="AM7" s="313">
        <v>161459.75</v>
      </c>
      <c r="AN7" s="312"/>
      <c r="AO7" s="313"/>
      <c r="AP7" s="312"/>
      <c r="AQ7" s="313"/>
      <c r="AR7" s="312"/>
      <c r="AS7" s="313"/>
      <c r="AT7" s="312"/>
      <c r="AU7" s="313"/>
      <c r="AV7" s="314">
        <f>F7+J7+L7+P7+R7+T7+X7+AB7+AF7+AJ7+AL7+AP7+AR7</f>
        <v>1</v>
      </c>
      <c r="AW7" s="315">
        <f>G7+K7+M7+Q7+S7+U7+Y7+AC7+AG7+AK7+AM7+AQ7+AS7</f>
        <v>161459.75</v>
      </c>
      <c r="AX7" s="314">
        <f>H7+N7+V7+Z7+AD7+AH7+AN7+AT7</f>
        <v>0</v>
      </c>
      <c r="AY7" s="315">
        <f>I7+O7+W7+AA7+AE7+AI7+AO7+AU7</f>
        <v>0</v>
      </c>
      <c r="AZ7" s="314">
        <f>AV7+AX7</f>
        <v>1</v>
      </c>
      <c r="BA7" s="315">
        <f>AW7+AY7</f>
        <v>161459.75</v>
      </c>
    </row>
    <row r="8" spans="1:53" ht="42" customHeight="1" x14ac:dyDescent="0.2">
      <c r="A8" s="308">
        <v>1</v>
      </c>
      <c r="B8" s="308" t="s">
        <v>136</v>
      </c>
      <c r="C8" s="311" t="s">
        <v>137</v>
      </c>
      <c r="D8" s="321">
        <v>13</v>
      </c>
      <c r="E8" s="311" t="s">
        <v>138</v>
      </c>
      <c r="F8" s="312"/>
      <c r="G8" s="313"/>
      <c r="H8" s="312"/>
      <c r="I8" s="313"/>
      <c r="J8" s="312"/>
      <c r="K8" s="313"/>
      <c r="L8" s="312"/>
      <c r="M8" s="313"/>
      <c r="N8" s="312"/>
      <c r="O8" s="313"/>
      <c r="P8" s="312"/>
      <c r="Q8" s="313"/>
      <c r="R8" s="312"/>
      <c r="S8" s="313"/>
      <c r="T8" s="312"/>
      <c r="U8" s="313"/>
      <c r="V8" s="312"/>
      <c r="W8" s="313"/>
      <c r="X8" s="312"/>
      <c r="Y8" s="313"/>
      <c r="Z8" s="312"/>
      <c r="AA8" s="313"/>
      <c r="AB8" s="312"/>
      <c r="AC8" s="313"/>
      <c r="AD8" s="312"/>
      <c r="AE8" s="313"/>
      <c r="AF8" s="312"/>
      <c r="AG8" s="313"/>
      <c r="AH8" s="312"/>
      <c r="AI8" s="313"/>
      <c r="AJ8" s="312"/>
      <c r="AK8" s="313"/>
      <c r="AL8" s="312">
        <v>8</v>
      </c>
      <c r="AM8" s="313">
        <v>1291678</v>
      </c>
      <c r="AN8" s="312"/>
      <c r="AO8" s="313"/>
      <c r="AP8" s="312"/>
      <c r="AQ8" s="313"/>
      <c r="AR8" s="312"/>
      <c r="AS8" s="313"/>
      <c r="AT8" s="312"/>
      <c r="AU8" s="313"/>
      <c r="AV8" s="314">
        <f t="shared" ref="AV8:AW71" si="0">F8+J8+L8+P8+R8+T8+X8+AB8+AF8+AJ8+AL8+AP8+AR8</f>
        <v>8</v>
      </c>
      <c r="AW8" s="315">
        <f t="shared" si="0"/>
        <v>1291678</v>
      </c>
      <c r="AX8" s="314">
        <f t="shared" ref="AX8:AY71" si="1">H8+N8+V8+Z8+AD8+AH8+AN8+AT8</f>
        <v>0</v>
      </c>
      <c r="AY8" s="315">
        <f t="shared" si="1"/>
        <v>0</v>
      </c>
      <c r="AZ8" s="314">
        <f t="shared" ref="AZ8:BA71" si="2">AV8+AX8</f>
        <v>8</v>
      </c>
      <c r="BA8" s="315">
        <f t="shared" si="2"/>
        <v>1291678</v>
      </c>
    </row>
    <row r="9" spans="1:53" ht="107.25" customHeight="1" x14ac:dyDescent="0.2">
      <c r="A9" s="308">
        <v>5</v>
      </c>
      <c r="B9" s="308" t="s">
        <v>139</v>
      </c>
      <c r="C9" s="311" t="s">
        <v>140</v>
      </c>
      <c r="D9" s="321">
        <v>38</v>
      </c>
      <c r="E9" s="311" t="s">
        <v>141</v>
      </c>
      <c r="F9" s="312"/>
      <c r="G9" s="313"/>
      <c r="H9" s="312"/>
      <c r="I9" s="313"/>
      <c r="J9" s="312"/>
      <c r="K9" s="313"/>
      <c r="L9" s="312"/>
      <c r="M9" s="313"/>
      <c r="N9" s="312"/>
      <c r="O9" s="313"/>
      <c r="P9" s="312"/>
      <c r="Q9" s="313"/>
      <c r="R9" s="312"/>
      <c r="S9" s="313"/>
      <c r="T9" s="312">
        <v>64</v>
      </c>
      <c r="U9" s="313">
        <v>8275829.1200000029</v>
      </c>
      <c r="V9" s="312"/>
      <c r="W9" s="313"/>
      <c r="X9" s="312"/>
      <c r="Y9" s="313"/>
      <c r="Z9" s="312"/>
      <c r="AA9" s="313"/>
      <c r="AB9" s="312"/>
      <c r="AC9" s="313"/>
      <c r="AD9" s="312"/>
      <c r="AE9" s="313"/>
      <c r="AF9" s="312"/>
      <c r="AG9" s="313"/>
      <c r="AH9" s="312"/>
      <c r="AI9" s="313"/>
      <c r="AJ9" s="312"/>
      <c r="AK9" s="313"/>
      <c r="AL9" s="312"/>
      <c r="AM9" s="313"/>
      <c r="AN9" s="312"/>
      <c r="AO9" s="313"/>
      <c r="AP9" s="312"/>
      <c r="AQ9" s="313"/>
      <c r="AR9" s="312"/>
      <c r="AS9" s="313"/>
      <c r="AT9" s="312"/>
      <c r="AU9" s="313"/>
      <c r="AV9" s="314">
        <f t="shared" si="0"/>
        <v>64</v>
      </c>
      <c r="AW9" s="315">
        <f t="shared" si="0"/>
        <v>8275829.1200000029</v>
      </c>
      <c r="AX9" s="314">
        <f t="shared" si="1"/>
        <v>0</v>
      </c>
      <c r="AY9" s="315">
        <f t="shared" si="1"/>
        <v>0</v>
      </c>
      <c r="AZ9" s="314">
        <f t="shared" si="2"/>
        <v>64</v>
      </c>
      <c r="BA9" s="315">
        <f t="shared" si="2"/>
        <v>8275829.1200000029</v>
      </c>
    </row>
    <row r="10" spans="1:53" ht="56.25" customHeight="1" x14ac:dyDescent="0.2">
      <c r="A10" s="308">
        <v>6</v>
      </c>
      <c r="B10" s="308" t="s">
        <v>286</v>
      </c>
      <c r="C10" s="311" t="s">
        <v>287</v>
      </c>
      <c r="D10" s="321">
        <v>40</v>
      </c>
      <c r="E10" s="311" t="s">
        <v>288</v>
      </c>
      <c r="F10" s="312"/>
      <c r="G10" s="313"/>
      <c r="H10" s="312"/>
      <c r="I10" s="313"/>
      <c r="J10" s="312"/>
      <c r="K10" s="313"/>
      <c r="L10" s="312"/>
      <c r="M10" s="313"/>
      <c r="N10" s="312"/>
      <c r="O10" s="313"/>
      <c r="P10" s="312"/>
      <c r="Q10" s="313"/>
      <c r="R10" s="312"/>
      <c r="S10" s="313"/>
      <c r="T10" s="312">
        <v>6</v>
      </c>
      <c r="U10" s="313">
        <v>931858.74000000011</v>
      </c>
      <c r="V10" s="312"/>
      <c r="W10" s="313"/>
      <c r="X10" s="312"/>
      <c r="Y10" s="313"/>
      <c r="Z10" s="312"/>
      <c r="AA10" s="313"/>
      <c r="AB10" s="312"/>
      <c r="AC10" s="313"/>
      <c r="AD10" s="312"/>
      <c r="AE10" s="313"/>
      <c r="AF10" s="312"/>
      <c r="AG10" s="313"/>
      <c r="AH10" s="312"/>
      <c r="AI10" s="313"/>
      <c r="AJ10" s="312"/>
      <c r="AK10" s="313"/>
      <c r="AL10" s="312"/>
      <c r="AM10" s="313"/>
      <c r="AN10" s="312"/>
      <c r="AO10" s="313"/>
      <c r="AP10" s="312"/>
      <c r="AQ10" s="313"/>
      <c r="AR10" s="312"/>
      <c r="AS10" s="313"/>
      <c r="AT10" s="312"/>
      <c r="AU10" s="313"/>
      <c r="AV10" s="314">
        <f t="shared" si="0"/>
        <v>6</v>
      </c>
      <c r="AW10" s="315">
        <f t="shared" si="0"/>
        <v>931858.74000000011</v>
      </c>
      <c r="AX10" s="314">
        <f t="shared" si="1"/>
        <v>0</v>
      </c>
      <c r="AY10" s="315">
        <f t="shared" si="1"/>
        <v>0</v>
      </c>
      <c r="AZ10" s="314">
        <f t="shared" si="2"/>
        <v>6</v>
      </c>
      <c r="BA10" s="315">
        <f t="shared" si="2"/>
        <v>931858.74000000011</v>
      </c>
    </row>
    <row r="11" spans="1:53" ht="56.25" customHeight="1" x14ac:dyDescent="0.2">
      <c r="A11" s="308">
        <v>6</v>
      </c>
      <c r="B11" s="308" t="s">
        <v>286</v>
      </c>
      <c r="C11" s="311" t="s">
        <v>287</v>
      </c>
      <c r="D11" s="321">
        <v>41</v>
      </c>
      <c r="E11" s="311" t="s">
        <v>289</v>
      </c>
      <c r="F11" s="312"/>
      <c r="G11" s="313"/>
      <c r="H11" s="312"/>
      <c r="I11" s="313"/>
      <c r="J11" s="312"/>
      <c r="K11" s="313"/>
      <c r="L11" s="312"/>
      <c r="M11" s="313"/>
      <c r="N11" s="312"/>
      <c r="O11" s="313"/>
      <c r="P11" s="312"/>
      <c r="Q11" s="313"/>
      <c r="R11" s="312"/>
      <c r="S11" s="313"/>
      <c r="T11" s="312">
        <v>14</v>
      </c>
      <c r="U11" s="313">
        <v>2174337.06</v>
      </c>
      <c r="V11" s="312"/>
      <c r="W11" s="313"/>
      <c r="X11" s="312"/>
      <c r="Y11" s="313"/>
      <c r="Z11" s="312"/>
      <c r="AA11" s="313"/>
      <c r="AB11" s="312"/>
      <c r="AC11" s="313"/>
      <c r="AD11" s="312"/>
      <c r="AE11" s="313"/>
      <c r="AF11" s="312"/>
      <c r="AG11" s="313"/>
      <c r="AH11" s="312"/>
      <c r="AI11" s="313"/>
      <c r="AJ11" s="312"/>
      <c r="AK11" s="313"/>
      <c r="AL11" s="312"/>
      <c r="AM11" s="313"/>
      <c r="AN11" s="312"/>
      <c r="AO11" s="313"/>
      <c r="AP11" s="312"/>
      <c r="AQ11" s="313"/>
      <c r="AR11" s="312"/>
      <c r="AS11" s="313"/>
      <c r="AT11" s="312"/>
      <c r="AU11" s="313"/>
      <c r="AV11" s="314">
        <f t="shared" si="0"/>
        <v>14</v>
      </c>
      <c r="AW11" s="315">
        <f t="shared" si="0"/>
        <v>2174337.06</v>
      </c>
      <c r="AX11" s="314">
        <f t="shared" si="1"/>
        <v>0</v>
      </c>
      <c r="AY11" s="315">
        <f t="shared" si="1"/>
        <v>0</v>
      </c>
      <c r="AZ11" s="314">
        <f t="shared" si="2"/>
        <v>14</v>
      </c>
      <c r="BA11" s="315">
        <f t="shared" si="2"/>
        <v>2174337.06</v>
      </c>
    </row>
    <row r="12" spans="1:53" ht="56.25" customHeight="1" x14ac:dyDescent="0.2">
      <c r="A12" s="308">
        <v>6</v>
      </c>
      <c r="B12" s="308" t="s">
        <v>286</v>
      </c>
      <c r="C12" s="311" t="s">
        <v>287</v>
      </c>
      <c r="D12" s="321">
        <v>46</v>
      </c>
      <c r="E12" s="311" t="s">
        <v>290</v>
      </c>
      <c r="F12" s="312"/>
      <c r="G12" s="313"/>
      <c r="H12" s="312"/>
      <c r="I12" s="313"/>
      <c r="J12" s="312"/>
      <c r="K12" s="313"/>
      <c r="L12" s="312"/>
      <c r="M12" s="313"/>
      <c r="N12" s="312"/>
      <c r="O12" s="313"/>
      <c r="P12" s="312"/>
      <c r="Q12" s="313"/>
      <c r="R12" s="312"/>
      <c r="S12" s="313"/>
      <c r="T12" s="312">
        <v>1</v>
      </c>
      <c r="U12" s="313">
        <v>155309.79</v>
      </c>
      <c r="V12" s="312"/>
      <c r="W12" s="313"/>
      <c r="X12" s="312"/>
      <c r="Y12" s="313"/>
      <c r="Z12" s="312"/>
      <c r="AA12" s="313"/>
      <c r="AB12" s="312"/>
      <c r="AC12" s="313"/>
      <c r="AD12" s="312"/>
      <c r="AE12" s="313"/>
      <c r="AF12" s="312"/>
      <c r="AG12" s="313"/>
      <c r="AH12" s="312"/>
      <c r="AI12" s="313"/>
      <c r="AJ12" s="312"/>
      <c r="AK12" s="313"/>
      <c r="AL12" s="312"/>
      <c r="AM12" s="313"/>
      <c r="AN12" s="312"/>
      <c r="AO12" s="313"/>
      <c r="AP12" s="312"/>
      <c r="AQ12" s="313"/>
      <c r="AR12" s="312"/>
      <c r="AS12" s="313"/>
      <c r="AT12" s="312"/>
      <c r="AU12" s="313"/>
      <c r="AV12" s="314">
        <f t="shared" si="0"/>
        <v>1</v>
      </c>
      <c r="AW12" s="315">
        <f t="shared" si="0"/>
        <v>155309.79</v>
      </c>
      <c r="AX12" s="314">
        <f t="shared" si="1"/>
        <v>0</v>
      </c>
      <c r="AY12" s="315">
        <f t="shared" si="1"/>
        <v>0</v>
      </c>
      <c r="AZ12" s="314">
        <f t="shared" si="2"/>
        <v>1</v>
      </c>
      <c r="BA12" s="315">
        <f t="shared" si="2"/>
        <v>155309.79</v>
      </c>
    </row>
    <row r="13" spans="1:53" ht="113.25" customHeight="1" x14ac:dyDescent="0.2">
      <c r="A13" s="308">
        <v>9</v>
      </c>
      <c r="B13" s="308" t="s">
        <v>142</v>
      </c>
      <c r="C13" s="311" t="s">
        <v>143</v>
      </c>
      <c r="D13" s="321">
        <v>50</v>
      </c>
      <c r="E13" s="311" t="s">
        <v>144</v>
      </c>
      <c r="F13" s="312"/>
      <c r="G13" s="313"/>
      <c r="H13" s="312"/>
      <c r="I13" s="313"/>
      <c r="J13" s="312"/>
      <c r="K13" s="313"/>
      <c r="L13" s="312"/>
      <c r="M13" s="313"/>
      <c r="N13" s="312"/>
      <c r="O13" s="313"/>
      <c r="P13" s="312"/>
      <c r="Q13" s="313"/>
      <c r="R13" s="312">
        <v>50</v>
      </c>
      <c r="S13" s="313">
        <v>5235137.5</v>
      </c>
      <c r="T13" s="312"/>
      <c r="U13" s="313"/>
      <c r="V13" s="312"/>
      <c r="W13" s="313"/>
      <c r="X13" s="312"/>
      <c r="Y13" s="313"/>
      <c r="Z13" s="312"/>
      <c r="AA13" s="313"/>
      <c r="AB13" s="312"/>
      <c r="AC13" s="313"/>
      <c r="AD13" s="312"/>
      <c r="AE13" s="313"/>
      <c r="AF13" s="312"/>
      <c r="AG13" s="313"/>
      <c r="AH13" s="312"/>
      <c r="AI13" s="313"/>
      <c r="AJ13" s="312"/>
      <c r="AK13" s="313"/>
      <c r="AL13" s="312"/>
      <c r="AM13" s="313"/>
      <c r="AN13" s="312"/>
      <c r="AO13" s="313"/>
      <c r="AP13" s="312"/>
      <c r="AQ13" s="313"/>
      <c r="AR13" s="312"/>
      <c r="AS13" s="313"/>
      <c r="AT13" s="312"/>
      <c r="AU13" s="313"/>
      <c r="AV13" s="314">
        <f t="shared" si="0"/>
        <v>50</v>
      </c>
      <c r="AW13" s="315">
        <f t="shared" si="0"/>
        <v>5235137.5</v>
      </c>
      <c r="AX13" s="314">
        <f t="shared" si="1"/>
        <v>0</v>
      </c>
      <c r="AY13" s="315">
        <f t="shared" si="1"/>
        <v>0</v>
      </c>
      <c r="AZ13" s="314">
        <f t="shared" si="2"/>
        <v>50</v>
      </c>
      <c r="BA13" s="315">
        <f t="shared" si="2"/>
        <v>5235137.5</v>
      </c>
    </row>
    <row r="14" spans="1:53" ht="111.75" customHeight="1" x14ac:dyDescent="0.2">
      <c r="A14" s="308">
        <v>9</v>
      </c>
      <c r="B14" s="308" t="s">
        <v>142</v>
      </c>
      <c r="C14" s="311" t="s">
        <v>143</v>
      </c>
      <c r="D14" s="321">
        <v>52</v>
      </c>
      <c r="E14" s="311" t="s">
        <v>145</v>
      </c>
      <c r="F14" s="312"/>
      <c r="G14" s="313"/>
      <c r="H14" s="312"/>
      <c r="I14" s="313"/>
      <c r="J14" s="312"/>
      <c r="K14" s="313"/>
      <c r="L14" s="312"/>
      <c r="M14" s="313"/>
      <c r="N14" s="312"/>
      <c r="O14" s="313"/>
      <c r="P14" s="312"/>
      <c r="Q14" s="313"/>
      <c r="R14" s="312">
        <v>1</v>
      </c>
      <c r="S14" s="313">
        <v>104702.75</v>
      </c>
      <c r="T14" s="312"/>
      <c r="U14" s="313"/>
      <c r="V14" s="312"/>
      <c r="W14" s="313"/>
      <c r="X14" s="312"/>
      <c r="Y14" s="313"/>
      <c r="Z14" s="312"/>
      <c r="AA14" s="313"/>
      <c r="AB14" s="312"/>
      <c r="AC14" s="313"/>
      <c r="AD14" s="312"/>
      <c r="AE14" s="313"/>
      <c r="AF14" s="312"/>
      <c r="AG14" s="313"/>
      <c r="AH14" s="312"/>
      <c r="AI14" s="313"/>
      <c r="AJ14" s="312"/>
      <c r="AK14" s="313"/>
      <c r="AL14" s="312"/>
      <c r="AM14" s="313"/>
      <c r="AN14" s="312"/>
      <c r="AO14" s="313"/>
      <c r="AP14" s="312"/>
      <c r="AQ14" s="313"/>
      <c r="AR14" s="312"/>
      <c r="AS14" s="313"/>
      <c r="AT14" s="312"/>
      <c r="AU14" s="313"/>
      <c r="AV14" s="314">
        <f t="shared" si="0"/>
        <v>1</v>
      </c>
      <c r="AW14" s="315">
        <f t="shared" si="0"/>
        <v>104702.75</v>
      </c>
      <c r="AX14" s="314">
        <f t="shared" si="1"/>
        <v>0</v>
      </c>
      <c r="AY14" s="315">
        <f t="shared" si="1"/>
        <v>0</v>
      </c>
      <c r="AZ14" s="314">
        <f t="shared" si="2"/>
        <v>1</v>
      </c>
      <c r="BA14" s="315">
        <f t="shared" si="2"/>
        <v>104702.75</v>
      </c>
    </row>
    <row r="15" spans="1:53" ht="111.75" customHeight="1" x14ac:dyDescent="0.2">
      <c r="A15" s="308">
        <v>9</v>
      </c>
      <c r="B15" s="308" t="s">
        <v>142</v>
      </c>
      <c r="C15" s="311" t="s">
        <v>143</v>
      </c>
      <c r="D15" s="321">
        <v>55</v>
      </c>
      <c r="E15" s="311" t="s">
        <v>331</v>
      </c>
      <c r="F15" s="312"/>
      <c r="G15" s="313"/>
      <c r="H15" s="312"/>
      <c r="I15" s="313"/>
      <c r="J15" s="312"/>
      <c r="K15" s="313"/>
      <c r="L15" s="312"/>
      <c r="M15" s="313"/>
      <c r="N15" s="312"/>
      <c r="O15" s="313"/>
      <c r="P15" s="312"/>
      <c r="Q15" s="313"/>
      <c r="R15" s="312">
        <v>4</v>
      </c>
      <c r="S15" s="313">
        <v>418811</v>
      </c>
      <c r="T15" s="312"/>
      <c r="U15" s="313"/>
      <c r="V15" s="312"/>
      <c r="W15" s="313"/>
      <c r="X15" s="312"/>
      <c r="Y15" s="313"/>
      <c r="Z15" s="312"/>
      <c r="AA15" s="313"/>
      <c r="AB15" s="312"/>
      <c r="AC15" s="313"/>
      <c r="AD15" s="312"/>
      <c r="AE15" s="313"/>
      <c r="AF15" s="312"/>
      <c r="AG15" s="313"/>
      <c r="AH15" s="312"/>
      <c r="AI15" s="313"/>
      <c r="AJ15" s="312"/>
      <c r="AK15" s="313"/>
      <c r="AL15" s="312"/>
      <c r="AM15" s="313"/>
      <c r="AN15" s="312"/>
      <c r="AO15" s="313"/>
      <c r="AP15" s="312"/>
      <c r="AQ15" s="313"/>
      <c r="AR15" s="312"/>
      <c r="AS15" s="313"/>
      <c r="AT15" s="312"/>
      <c r="AU15" s="313"/>
      <c r="AV15" s="314">
        <f t="shared" si="0"/>
        <v>4</v>
      </c>
      <c r="AW15" s="315">
        <f t="shared" si="0"/>
        <v>418811</v>
      </c>
      <c r="AX15" s="314">
        <f t="shared" si="1"/>
        <v>0</v>
      </c>
      <c r="AY15" s="315">
        <f t="shared" si="1"/>
        <v>0</v>
      </c>
      <c r="AZ15" s="314">
        <f t="shared" si="2"/>
        <v>4</v>
      </c>
      <c r="BA15" s="315">
        <f t="shared" si="2"/>
        <v>418811</v>
      </c>
    </row>
    <row r="16" spans="1:53" ht="111.75" customHeight="1" x14ac:dyDescent="0.2">
      <c r="A16" s="308">
        <v>9</v>
      </c>
      <c r="B16" s="308" t="s">
        <v>323</v>
      </c>
      <c r="C16" s="311" t="s">
        <v>324</v>
      </c>
      <c r="D16" s="321">
        <v>56</v>
      </c>
      <c r="E16" s="311" t="s">
        <v>325</v>
      </c>
      <c r="F16" s="312"/>
      <c r="G16" s="313"/>
      <c r="H16" s="312"/>
      <c r="I16" s="313"/>
      <c r="J16" s="312"/>
      <c r="K16" s="313"/>
      <c r="L16" s="312"/>
      <c r="M16" s="313"/>
      <c r="N16" s="312"/>
      <c r="O16" s="313"/>
      <c r="P16" s="312"/>
      <c r="Q16" s="313"/>
      <c r="R16" s="312">
        <v>22</v>
      </c>
      <c r="S16" s="313">
        <v>2303460.5</v>
      </c>
      <c r="T16" s="312"/>
      <c r="U16" s="313"/>
      <c r="V16" s="312"/>
      <c r="W16" s="313"/>
      <c r="X16" s="312"/>
      <c r="Y16" s="313"/>
      <c r="Z16" s="312"/>
      <c r="AA16" s="313"/>
      <c r="AB16" s="312"/>
      <c r="AC16" s="313"/>
      <c r="AD16" s="312"/>
      <c r="AE16" s="313"/>
      <c r="AF16" s="312"/>
      <c r="AG16" s="313"/>
      <c r="AH16" s="312"/>
      <c r="AI16" s="313"/>
      <c r="AJ16" s="312"/>
      <c r="AK16" s="313"/>
      <c r="AL16" s="312"/>
      <c r="AM16" s="313"/>
      <c r="AN16" s="312"/>
      <c r="AO16" s="313"/>
      <c r="AP16" s="312"/>
      <c r="AQ16" s="313"/>
      <c r="AR16" s="312"/>
      <c r="AS16" s="313"/>
      <c r="AT16" s="312"/>
      <c r="AU16" s="313"/>
      <c r="AV16" s="314">
        <f t="shared" si="0"/>
        <v>22</v>
      </c>
      <c r="AW16" s="315">
        <f t="shared" si="0"/>
        <v>2303460.5</v>
      </c>
      <c r="AX16" s="314">
        <f t="shared" si="1"/>
        <v>0</v>
      </c>
      <c r="AY16" s="315">
        <f t="shared" si="1"/>
        <v>0</v>
      </c>
      <c r="AZ16" s="314">
        <f t="shared" si="2"/>
        <v>22</v>
      </c>
      <c r="BA16" s="315">
        <f t="shared" si="2"/>
        <v>2303460.5</v>
      </c>
    </row>
    <row r="17" spans="1:53" ht="87.75" customHeight="1" x14ac:dyDescent="0.2">
      <c r="A17" s="308">
        <v>10</v>
      </c>
      <c r="B17" s="308" t="s">
        <v>146</v>
      </c>
      <c r="C17" s="311" t="s">
        <v>147</v>
      </c>
      <c r="D17" s="321">
        <v>58</v>
      </c>
      <c r="E17" s="311" t="s">
        <v>148</v>
      </c>
      <c r="F17" s="312"/>
      <c r="G17" s="313"/>
      <c r="H17" s="312"/>
      <c r="I17" s="313"/>
      <c r="J17" s="312"/>
      <c r="K17" s="313"/>
      <c r="L17" s="312">
        <v>22</v>
      </c>
      <c r="M17" s="313">
        <v>3724546.7600000007</v>
      </c>
      <c r="N17" s="312">
        <v>6</v>
      </c>
      <c r="O17" s="313">
        <v>1015785.4799999999</v>
      </c>
      <c r="P17" s="312"/>
      <c r="Q17" s="313"/>
      <c r="R17" s="312"/>
      <c r="S17" s="313"/>
      <c r="T17" s="312"/>
      <c r="U17" s="313"/>
      <c r="V17" s="312"/>
      <c r="W17" s="313"/>
      <c r="X17" s="312"/>
      <c r="Y17" s="313"/>
      <c r="Z17" s="312"/>
      <c r="AA17" s="313"/>
      <c r="AB17" s="312"/>
      <c r="AC17" s="313"/>
      <c r="AD17" s="312"/>
      <c r="AE17" s="313"/>
      <c r="AF17" s="312"/>
      <c r="AG17" s="313"/>
      <c r="AH17" s="312"/>
      <c r="AI17" s="313"/>
      <c r="AJ17" s="312"/>
      <c r="AK17" s="313"/>
      <c r="AL17" s="312"/>
      <c r="AM17" s="313"/>
      <c r="AN17" s="312"/>
      <c r="AO17" s="313"/>
      <c r="AP17" s="312"/>
      <c r="AQ17" s="313"/>
      <c r="AR17" s="312"/>
      <c r="AS17" s="313"/>
      <c r="AT17" s="312"/>
      <c r="AU17" s="313"/>
      <c r="AV17" s="314">
        <f t="shared" si="0"/>
        <v>22</v>
      </c>
      <c r="AW17" s="315">
        <f t="shared" si="0"/>
        <v>3724546.7600000007</v>
      </c>
      <c r="AX17" s="314">
        <f t="shared" si="1"/>
        <v>6</v>
      </c>
      <c r="AY17" s="315">
        <f t="shared" si="1"/>
        <v>1015785.4799999999</v>
      </c>
      <c r="AZ17" s="314">
        <f t="shared" si="2"/>
        <v>28</v>
      </c>
      <c r="BA17" s="315">
        <f t="shared" si="2"/>
        <v>4740332.24</v>
      </c>
    </row>
    <row r="18" spans="1:53" ht="23.25" customHeight="1" x14ac:dyDescent="0.2">
      <c r="A18" s="308">
        <v>10</v>
      </c>
      <c r="B18" s="308" t="s">
        <v>146</v>
      </c>
      <c r="C18" s="311" t="s">
        <v>147</v>
      </c>
      <c r="D18" s="321">
        <v>59</v>
      </c>
      <c r="E18" s="311" t="s">
        <v>445</v>
      </c>
      <c r="F18" s="312"/>
      <c r="G18" s="313"/>
      <c r="H18" s="312"/>
      <c r="I18" s="313"/>
      <c r="J18" s="312"/>
      <c r="K18" s="313"/>
      <c r="L18" s="312">
        <v>1</v>
      </c>
      <c r="M18" s="313">
        <v>169297.58</v>
      </c>
      <c r="N18" s="312"/>
      <c r="O18" s="313"/>
      <c r="P18" s="312"/>
      <c r="Q18" s="313"/>
      <c r="R18" s="312"/>
      <c r="S18" s="313"/>
      <c r="T18" s="312"/>
      <c r="U18" s="313"/>
      <c r="V18" s="312"/>
      <c r="W18" s="313"/>
      <c r="X18" s="312"/>
      <c r="Y18" s="313"/>
      <c r="Z18" s="312"/>
      <c r="AA18" s="313"/>
      <c r="AB18" s="312"/>
      <c r="AC18" s="313"/>
      <c r="AD18" s="312"/>
      <c r="AE18" s="313"/>
      <c r="AF18" s="312"/>
      <c r="AG18" s="313"/>
      <c r="AH18" s="312"/>
      <c r="AI18" s="313"/>
      <c r="AJ18" s="312"/>
      <c r="AK18" s="313"/>
      <c r="AL18" s="312"/>
      <c r="AM18" s="313"/>
      <c r="AN18" s="312"/>
      <c r="AO18" s="313"/>
      <c r="AP18" s="312"/>
      <c r="AQ18" s="313"/>
      <c r="AR18" s="312"/>
      <c r="AS18" s="313"/>
      <c r="AT18" s="312"/>
      <c r="AU18" s="313"/>
      <c r="AV18" s="314">
        <f t="shared" si="0"/>
        <v>1</v>
      </c>
      <c r="AW18" s="315">
        <f t="shared" si="0"/>
        <v>169297.58</v>
      </c>
      <c r="AX18" s="314">
        <f t="shared" si="1"/>
        <v>0</v>
      </c>
      <c r="AY18" s="315">
        <f t="shared" si="1"/>
        <v>0</v>
      </c>
      <c r="AZ18" s="314">
        <f t="shared" si="2"/>
        <v>1</v>
      </c>
      <c r="BA18" s="315">
        <f t="shared" si="2"/>
        <v>169297.58</v>
      </c>
    </row>
    <row r="19" spans="1:53" ht="87.75" customHeight="1" x14ac:dyDescent="0.2">
      <c r="A19" s="308">
        <v>10</v>
      </c>
      <c r="B19" s="308" t="s">
        <v>146</v>
      </c>
      <c r="C19" s="311" t="s">
        <v>147</v>
      </c>
      <c r="D19" s="321">
        <v>67</v>
      </c>
      <c r="E19" s="311" t="s">
        <v>332</v>
      </c>
      <c r="F19" s="312"/>
      <c r="G19" s="313"/>
      <c r="H19" s="312"/>
      <c r="I19" s="313"/>
      <c r="J19" s="312"/>
      <c r="K19" s="313"/>
      <c r="L19" s="312">
        <v>3</v>
      </c>
      <c r="M19" s="313">
        <v>507892.74</v>
      </c>
      <c r="N19" s="312"/>
      <c r="O19" s="313"/>
      <c r="P19" s="312"/>
      <c r="Q19" s="313"/>
      <c r="R19" s="312"/>
      <c r="S19" s="313"/>
      <c r="T19" s="312"/>
      <c r="U19" s="313"/>
      <c r="V19" s="312"/>
      <c r="W19" s="313"/>
      <c r="X19" s="312"/>
      <c r="Y19" s="313"/>
      <c r="Z19" s="312"/>
      <c r="AA19" s="313"/>
      <c r="AB19" s="312"/>
      <c r="AC19" s="313"/>
      <c r="AD19" s="312"/>
      <c r="AE19" s="313"/>
      <c r="AF19" s="312"/>
      <c r="AG19" s="313"/>
      <c r="AH19" s="312"/>
      <c r="AI19" s="313"/>
      <c r="AJ19" s="312"/>
      <c r="AK19" s="313"/>
      <c r="AL19" s="312"/>
      <c r="AM19" s="313"/>
      <c r="AN19" s="312"/>
      <c r="AO19" s="313"/>
      <c r="AP19" s="312"/>
      <c r="AQ19" s="313"/>
      <c r="AR19" s="312"/>
      <c r="AS19" s="313"/>
      <c r="AT19" s="312"/>
      <c r="AU19" s="313"/>
      <c r="AV19" s="314">
        <f t="shared" si="0"/>
        <v>3</v>
      </c>
      <c r="AW19" s="315">
        <f t="shared" si="0"/>
        <v>507892.74</v>
      </c>
      <c r="AX19" s="314">
        <f t="shared" si="1"/>
        <v>0</v>
      </c>
      <c r="AY19" s="315">
        <f t="shared" si="1"/>
        <v>0</v>
      </c>
      <c r="AZ19" s="314">
        <f t="shared" si="2"/>
        <v>3</v>
      </c>
      <c r="BA19" s="315">
        <f t="shared" si="2"/>
        <v>507892.74</v>
      </c>
    </row>
    <row r="20" spans="1:53" ht="63.75" customHeight="1" x14ac:dyDescent="0.2">
      <c r="A20" s="308">
        <v>10</v>
      </c>
      <c r="B20" s="308" t="s">
        <v>149</v>
      </c>
      <c r="C20" s="311" t="s">
        <v>150</v>
      </c>
      <c r="D20" s="321">
        <v>71</v>
      </c>
      <c r="E20" s="311" t="s">
        <v>148</v>
      </c>
      <c r="F20" s="312"/>
      <c r="G20" s="313"/>
      <c r="H20" s="312"/>
      <c r="I20" s="313"/>
      <c r="J20" s="312"/>
      <c r="K20" s="313"/>
      <c r="L20" s="312">
        <v>11</v>
      </c>
      <c r="M20" s="313">
        <v>1862273.3800000001</v>
      </c>
      <c r="N20" s="312">
        <v>3</v>
      </c>
      <c r="O20" s="313">
        <v>507892.74</v>
      </c>
      <c r="P20" s="312"/>
      <c r="Q20" s="313"/>
      <c r="R20" s="312"/>
      <c r="S20" s="313"/>
      <c r="T20" s="312"/>
      <c r="U20" s="313"/>
      <c r="V20" s="312"/>
      <c r="W20" s="313"/>
      <c r="X20" s="312"/>
      <c r="Y20" s="313"/>
      <c r="Z20" s="312"/>
      <c r="AA20" s="313"/>
      <c r="AB20" s="312"/>
      <c r="AC20" s="313"/>
      <c r="AD20" s="312"/>
      <c r="AE20" s="313"/>
      <c r="AF20" s="312"/>
      <c r="AG20" s="313"/>
      <c r="AH20" s="312"/>
      <c r="AI20" s="313"/>
      <c r="AJ20" s="312"/>
      <c r="AK20" s="313"/>
      <c r="AL20" s="312"/>
      <c r="AM20" s="313"/>
      <c r="AN20" s="312"/>
      <c r="AO20" s="313"/>
      <c r="AP20" s="312"/>
      <c r="AQ20" s="313"/>
      <c r="AR20" s="312"/>
      <c r="AS20" s="313"/>
      <c r="AT20" s="312"/>
      <c r="AU20" s="313"/>
      <c r="AV20" s="314">
        <f t="shared" si="0"/>
        <v>11</v>
      </c>
      <c r="AW20" s="315">
        <f t="shared" si="0"/>
        <v>1862273.3800000001</v>
      </c>
      <c r="AX20" s="314">
        <f t="shared" si="1"/>
        <v>3</v>
      </c>
      <c r="AY20" s="315">
        <f t="shared" si="1"/>
        <v>507892.74</v>
      </c>
      <c r="AZ20" s="314">
        <f t="shared" si="2"/>
        <v>14</v>
      </c>
      <c r="BA20" s="315">
        <f t="shared" si="2"/>
        <v>2370166.12</v>
      </c>
    </row>
    <row r="21" spans="1:53" ht="63.75" customHeight="1" x14ac:dyDescent="0.2">
      <c r="A21" s="308">
        <v>10</v>
      </c>
      <c r="B21" s="308" t="s">
        <v>291</v>
      </c>
      <c r="C21" s="311" t="s">
        <v>292</v>
      </c>
      <c r="D21" s="321">
        <v>73</v>
      </c>
      <c r="E21" s="311" t="s">
        <v>148</v>
      </c>
      <c r="F21" s="312"/>
      <c r="G21" s="313"/>
      <c r="H21" s="312"/>
      <c r="I21" s="313"/>
      <c r="J21" s="312"/>
      <c r="K21" s="313"/>
      <c r="L21" s="312">
        <v>4</v>
      </c>
      <c r="M21" s="313">
        <v>677190.32</v>
      </c>
      <c r="N21" s="312">
        <v>1</v>
      </c>
      <c r="O21" s="313">
        <v>169297.58</v>
      </c>
      <c r="P21" s="312"/>
      <c r="Q21" s="313"/>
      <c r="R21" s="312"/>
      <c r="S21" s="313"/>
      <c r="T21" s="312"/>
      <c r="U21" s="313"/>
      <c r="V21" s="312"/>
      <c r="W21" s="313"/>
      <c r="X21" s="312"/>
      <c r="Y21" s="313"/>
      <c r="Z21" s="312"/>
      <c r="AA21" s="313"/>
      <c r="AB21" s="312"/>
      <c r="AC21" s="313"/>
      <c r="AD21" s="312"/>
      <c r="AE21" s="313"/>
      <c r="AF21" s="312"/>
      <c r="AG21" s="313"/>
      <c r="AH21" s="312"/>
      <c r="AI21" s="313"/>
      <c r="AJ21" s="312"/>
      <c r="AK21" s="313"/>
      <c r="AL21" s="312"/>
      <c r="AM21" s="313"/>
      <c r="AN21" s="312"/>
      <c r="AO21" s="313"/>
      <c r="AP21" s="312"/>
      <c r="AQ21" s="313"/>
      <c r="AR21" s="312"/>
      <c r="AS21" s="313"/>
      <c r="AT21" s="312"/>
      <c r="AU21" s="313"/>
      <c r="AV21" s="314">
        <f t="shared" si="0"/>
        <v>4</v>
      </c>
      <c r="AW21" s="315">
        <f t="shared" si="0"/>
        <v>677190.32</v>
      </c>
      <c r="AX21" s="314">
        <f t="shared" si="1"/>
        <v>1</v>
      </c>
      <c r="AY21" s="315">
        <f t="shared" si="1"/>
        <v>169297.58</v>
      </c>
      <c r="AZ21" s="314">
        <f t="shared" si="2"/>
        <v>5</v>
      </c>
      <c r="BA21" s="315">
        <f t="shared" si="2"/>
        <v>846487.89999999991</v>
      </c>
    </row>
    <row r="22" spans="1:53" ht="63.75" customHeight="1" x14ac:dyDescent="0.2">
      <c r="A22" s="308">
        <v>10</v>
      </c>
      <c r="B22" s="308" t="s">
        <v>291</v>
      </c>
      <c r="C22" s="311" t="s">
        <v>292</v>
      </c>
      <c r="D22" s="321">
        <v>74</v>
      </c>
      <c r="E22" s="311" t="s">
        <v>400</v>
      </c>
      <c r="F22" s="312"/>
      <c r="G22" s="313"/>
      <c r="H22" s="312"/>
      <c r="I22" s="313"/>
      <c r="J22" s="312"/>
      <c r="K22" s="313"/>
      <c r="L22" s="312">
        <v>1</v>
      </c>
      <c r="M22" s="313">
        <v>169297.58</v>
      </c>
      <c r="N22" s="312">
        <v>1</v>
      </c>
      <c r="O22" s="313">
        <v>169297.58</v>
      </c>
      <c r="P22" s="312"/>
      <c r="Q22" s="313"/>
      <c r="R22" s="312"/>
      <c r="S22" s="313"/>
      <c r="T22" s="312"/>
      <c r="U22" s="313"/>
      <c r="V22" s="312"/>
      <c r="W22" s="313"/>
      <c r="X22" s="312"/>
      <c r="Y22" s="313"/>
      <c r="Z22" s="312"/>
      <c r="AA22" s="313"/>
      <c r="AB22" s="312"/>
      <c r="AC22" s="313"/>
      <c r="AD22" s="312"/>
      <c r="AE22" s="313"/>
      <c r="AF22" s="312"/>
      <c r="AG22" s="313"/>
      <c r="AH22" s="312"/>
      <c r="AI22" s="313"/>
      <c r="AJ22" s="312"/>
      <c r="AK22" s="313"/>
      <c r="AL22" s="312"/>
      <c r="AM22" s="313"/>
      <c r="AN22" s="312"/>
      <c r="AO22" s="313"/>
      <c r="AP22" s="312"/>
      <c r="AQ22" s="313"/>
      <c r="AR22" s="312"/>
      <c r="AS22" s="313"/>
      <c r="AT22" s="312"/>
      <c r="AU22" s="313"/>
      <c r="AV22" s="314">
        <f t="shared" si="0"/>
        <v>1</v>
      </c>
      <c r="AW22" s="315">
        <f t="shared" si="0"/>
        <v>169297.58</v>
      </c>
      <c r="AX22" s="314">
        <f t="shared" si="1"/>
        <v>1</v>
      </c>
      <c r="AY22" s="315">
        <f t="shared" si="1"/>
        <v>169297.58</v>
      </c>
      <c r="AZ22" s="314">
        <f t="shared" si="2"/>
        <v>2</v>
      </c>
      <c r="BA22" s="315">
        <f t="shared" si="2"/>
        <v>338595.16</v>
      </c>
    </row>
    <row r="23" spans="1:53" ht="63.75" customHeight="1" x14ac:dyDescent="0.2">
      <c r="A23" s="308">
        <v>10</v>
      </c>
      <c r="B23" s="308" t="s">
        <v>291</v>
      </c>
      <c r="C23" s="311" t="s">
        <v>292</v>
      </c>
      <c r="D23" s="321">
        <v>75</v>
      </c>
      <c r="E23" s="311" t="s">
        <v>148</v>
      </c>
      <c r="F23" s="312"/>
      <c r="G23" s="313"/>
      <c r="H23" s="312"/>
      <c r="I23" s="313"/>
      <c r="J23" s="312"/>
      <c r="K23" s="313"/>
      <c r="L23" s="312">
        <v>1</v>
      </c>
      <c r="M23" s="313">
        <v>169297.58</v>
      </c>
      <c r="N23" s="312">
        <v>1</v>
      </c>
      <c r="O23" s="313">
        <v>169297.58</v>
      </c>
      <c r="P23" s="312"/>
      <c r="Q23" s="313"/>
      <c r="R23" s="312"/>
      <c r="S23" s="313"/>
      <c r="T23" s="312"/>
      <c r="U23" s="313"/>
      <c r="V23" s="312"/>
      <c r="W23" s="313"/>
      <c r="X23" s="312"/>
      <c r="Y23" s="313"/>
      <c r="Z23" s="312"/>
      <c r="AA23" s="313"/>
      <c r="AB23" s="312"/>
      <c r="AC23" s="313"/>
      <c r="AD23" s="312"/>
      <c r="AE23" s="313"/>
      <c r="AF23" s="312"/>
      <c r="AG23" s="313"/>
      <c r="AH23" s="312"/>
      <c r="AI23" s="313"/>
      <c r="AJ23" s="312"/>
      <c r="AK23" s="313"/>
      <c r="AL23" s="312"/>
      <c r="AM23" s="313"/>
      <c r="AN23" s="312"/>
      <c r="AO23" s="313"/>
      <c r="AP23" s="312"/>
      <c r="AQ23" s="313"/>
      <c r="AR23" s="312"/>
      <c r="AS23" s="313"/>
      <c r="AT23" s="312"/>
      <c r="AU23" s="313"/>
      <c r="AV23" s="314">
        <f t="shared" si="0"/>
        <v>1</v>
      </c>
      <c r="AW23" s="315">
        <f t="shared" si="0"/>
        <v>169297.58</v>
      </c>
      <c r="AX23" s="314">
        <f t="shared" si="1"/>
        <v>1</v>
      </c>
      <c r="AY23" s="315">
        <f t="shared" si="1"/>
        <v>169297.58</v>
      </c>
      <c r="AZ23" s="314">
        <f t="shared" si="2"/>
        <v>2</v>
      </c>
      <c r="BA23" s="315">
        <f t="shared" si="2"/>
        <v>338595.16</v>
      </c>
    </row>
    <row r="24" spans="1:53" ht="63.75" customHeight="1" x14ac:dyDescent="0.2">
      <c r="A24" s="308">
        <v>10</v>
      </c>
      <c r="B24" s="308" t="s">
        <v>291</v>
      </c>
      <c r="C24" s="311" t="s">
        <v>292</v>
      </c>
      <c r="D24" s="321">
        <v>76</v>
      </c>
      <c r="E24" s="311" t="s">
        <v>400</v>
      </c>
      <c r="F24" s="312"/>
      <c r="G24" s="313"/>
      <c r="H24" s="312"/>
      <c r="I24" s="313"/>
      <c r="J24" s="312"/>
      <c r="K24" s="313"/>
      <c r="L24" s="312">
        <v>4</v>
      </c>
      <c r="M24" s="313">
        <v>677190.32</v>
      </c>
      <c r="N24" s="312">
        <v>2</v>
      </c>
      <c r="O24" s="313">
        <v>338595.16</v>
      </c>
      <c r="P24" s="312"/>
      <c r="Q24" s="313"/>
      <c r="R24" s="312"/>
      <c r="S24" s="313"/>
      <c r="T24" s="312"/>
      <c r="U24" s="313"/>
      <c r="V24" s="312"/>
      <c r="W24" s="313"/>
      <c r="X24" s="312"/>
      <c r="Y24" s="313"/>
      <c r="Z24" s="312"/>
      <c r="AA24" s="313"/>
      <c r="AB24" s="312"/>
      <c r="AC24" s="313"/>
      <c r="AD24" s="312"/>
      <c r="AE24" s="313"/>
      <c r="AF24" s="312"/>
      <c r="AG24" s="313"/>
      <c r="AH24" s="312"/>
      <c r="AI24" s="313"/>
      <c r="AJ24" s="312"/>
      <c r="AK24" s="313"/>
      <c r="AL24" s="312"/>
      <c r="AM24" s="313"/>
      <c r="AN24" s="312"/>
      <c r="AO24" s="313"/>
      <c r="AP24" s="312"/>
      <c r="AQ24" s="313"/>
      <c r="AR24" s="312"/>
      <c r="AS24" s="313"/>
      <c r="AT24" s="312"/>
      <c r="AU24" s="313"/>
      <c r="AV24" s="314">
        <f t="shared" si="0"/>
        <v>4</v>
      </c>
      <c r="AW24" s="315">
        <f t="shared" si="0"/>
        <v>677190.32</v>
      </c>
      <c r="AX24" s="314">
        <f t="shared" si="1"/>
        <v>2</v>
      </c>
      <c r="AY24" s="315">
        <f t="shared" si="1"/>
        <v>338595.16</v>
      </c>
      <c r="AZ24" s="314">
        <f t="shared" si="2"/>
        <v>6</v>
      </c>
      <c r="BA24" s="315">
        <f t="shared" si="2"/>
        <v>1015785.48</v>
      </c>
    </row>
    <row r="25" spans="1:53" ht="63.75" customHeight="1" x14ac:dyDescent="0.2">
      <c r="A25" s="308">
        <v>10</v>
      </c>
      <c r="B25" s="308" t="s">
        <v>401</v>
      </c>
      <c r="C25" s="311" t="s">
        <v>402</v>
      </c>
      <c r="D25" s="321">
        <v>83</v>
      </c>
      <c r="E25" s="311" t="s">
        <v>403</v>
      </c>
      <c r="F25" s="312"/>
      <c r="G25" s="313"/>
      <c r="H25" s="312"/>
      <c r="I25" s="313"/>
      <c r="J25" s="312"/>
      <c r="K25" s="313"/>
      <c r="L25" s="312">
        <v>2</v>
      </c>
      <c r="M25" s="313">
        <v>338595.16</v>
      </c>
      <c r="N25" s="312"/>
      <c r="O25" s="313"/>
      <c r="P25" s="312"/>
      <c r="Q25" s="313"/>
      <c r="R25" s="312"/>
      <c r="S25" s="313"/>
      <c r="T25" s="312"/>
      <c r="U25" s="313"/>
      <c r="V25" s="312"/>
      <c r="W25" s="313"/>
      <c r="X25" s="312"/>
      <c r="Y25" s="313"/>
      <c r="Z25" s="312"/>
      <c r="AA25" s="313"/>
      <c r="AB25" s="312"/>
      <c r="AC25" s="313"/>
      <c r="AD25" s="312"/>
      <c r="AE25" s="313"/>
      <c r="AF25" s="312"/>
      <c r="AG25" s="313"/>
      <c r="AH25" s="312"/>
      <c r="AI25" s="313"/>
      <c r="AJ25" s="312"/>
      <c r="AK25" s="313"/>
      <c r="AL25" s="312"/>
      <c r="AM25" s="313"/>
      <c r="AN25" s="312"/>
      <c r="AO25" s="313"/>
      <c r="AP25" s="312"/>
      <c r="AQ25" s="313"/>
      <c r="AR25" s="312"/>
      <c r="AS25" s="313"/>
      <c r="AT25" s="312"/>
      <c r="AU25" s="313"/>
      <c r="AV25" s="314">
        <f t="shared" si="0"/>
        <v>2</v>
      </c>
      <c r="AW25" s="315">
        <f t="shared" si="0"/>
        <v>338595.16</v>
      </c>
      <c r="AX25" s="314">
        <f t="shared" si="1"/>
        <v>0</v>
      </c>
      <c r="AY25" s="315">
        <f t="shared" si="1"/>
        <v>0</v>
      </c>
      <c r="AZ25" s="314">
        <f t="shared" si="2"/>
        <v>2</v>
      </c>
      <c r="BA25" s="315">
        <f t="shared" si="2"/>
        <v>338595.16</v>
      </c>
    </row>
    <row r="26" spans="1:53" ht="41.25" customHeight="1" x14ac:dyDescent="0.2">
      <c r="A26" s="308">
        <v>10</v>
      </c>
      <c r="B26" s="308" t="s">
        <v>151</v>
      </c>
      <c r="C26" s="311" t="s">
        <v>152</v>
      </c>
      <c r="D26" s="321">
        <v>85</v>
      </c>
      <c r="E26" s="311" t="s">
        <v>153</v>
      </c>
      <c r="F26" s="312"/>
      <c r="G26" s="313"/>
      <c r="H26" s="312"/>
      <c r="I26" s="313"/>
      <c r="J26" s="312"/>
      <c r="K26" s="313"/>
      <c r="L26" s="312">
        <v>13</v>
      </c>
      <c r="M26" s="313">
        <v>2200868.54</v>
      </c>
      <c r="N26" s="312">
        <v>1</v>
      </c>
      <c r="O26" s="313">
        <v>169297.58</v>
      </c>
      <c r="P26" s="312"/>
      <c r="Q26" s="313"/>
      <c r="R26" s="312"/>
      <c r="S26" s="313"/>
      <c r="T26" s="312"/>
      <c r="U26" s="313"/>
      <c r="V26" s="312"/>
      <c r="W26" s="313"/>
      <c r="X26" s="312"/>
      <c r="Y26" s="313"/>
      <c r="Z26" s="312"/>
      <c r="AA26" s="313"/>
      <c r="AB26" s="312"/>
      <c r="AC26" s="313"/>
      <c r="AD26" s="312"/>
      <c r="AE26" s="313"/>
      <c r="AF26" s="312"/>
      <c r="AG26" s="313"/>
      <c r="AH26" s="312"/>
      <c r="AI26" s="313"/>
      <c r="AJ26" s="312"/>
      <c r="AK26" s="313"/>
      <c r="AL26" s="312"/>
      <c r="AM26" s="313"/>
      <c r="AN26" s="312"/>
      <c r="AO26" s="313"/>
      <c r="AP26" s="312"/>
      <c r="AQ26" s="313"/>
      <c r="AR26" s="312"/>
      <c r="AS26" s="313"/>
      <c r="AT26" s="312"/>
      <c r="AU26" s="313"/>
      <c r="AV26" s="314">
        <f t="shared" si="0"/>
        <v>13</v>
      </c>
      <c r="AW26" s="315">
        <f t="shared" si="0"/>
        <v>2200868.54</v>
      </c>
      <c r="AX26" s="314">
        <f t="shared" si="1"/>
        <v>1</v>
      </c>
      <c r="AY26" s="315">
        <f t="shared" si="1"/>
        <v>169297.58</v>
      </c>
      <c r="AZ26" s="314">
        <f t="shared" si="2"/>
        <v>14</v>
      </c>
      <c r="BA26" s="315">
        <f t="shared" si="2"/>
        <v>2370166.12</v>
      </c>
    </row>
    <row r="27" spans="1:53" ht="41.25" customHeight="1" x14ac:dyDescent="0.2">
      <c r="A27" s="308">
        <v>10</v>
      </c>
      <c r="B27" s="308" t="s">
        <v>154</v>
      </c>
      <c r="C27" s="311" t="s">
        <v>155</v>
      </c>
      <c r="D27" s="321">
        <v>88</v>
      </c>
      <c r="E27" s="311" t="s">
        <v>156</v>
      </c>
      <c r="F27" s="312"/>
      <c r="G27" s="313"/>
      <c r="H27" s="312"/>
      <c r="I27" s="313"/>
      <c r="J27" s="312"/>
      <c r="K27" s="313"/>
      <c r="L27" s="312">
        <v>11</v>
      </c>
      <c r="M27" s="313">
        <v>1862273.38</v>
      </c>
      <c r="N27" s="312"/>
      <c r="O27" s="313"/>
      <c r="P27" s="312"/>
      <c r="Q27" s="313"/>
      <c r="R27" s="312"/>
      <c r="S27" s="313"/>
      <c r="T27" s="312"/>
      <c r="U27" s="313"/>
      <c r="V27" s="312"/>
      <c r="W27" s="313"/>
      <c r="X27" s="312"/>
      <c r="Y27" s="313"/>
      <c r="Z27" s="312"/>
      <c r="AA27" s="313"/>
      <c r="AB27" s="312"/>
      <c r="AC27" s="313"/>
      <c r="AD27" s="312"/>
      <c r="AE27" s="313"/>
      <c r="AF27" s="312"/>
      <c r="AG27" s="313"/>
      <c r="AH27" s="312"/>
      <c r="AI27" s="313"/>
      <c r="AJ27" s="312"/>
      <c r="AK27" s="313"/>
      <c r="AL27" s="312"/>
      <c r="AM27" s="313"/>
      <c r="AN27" s="312"/>
      <c r="AO27" s="313"/>
      <c r="AP27" s="312"/>
      <c r="AQ27" s="313"/>
      <c r="AR27" s="312"/>
      <c r="AS27" s="313"/>
      <c r="AT27" s="312"/>
      <c r="AU27" s="313"/>
      <c r="AV27" s="314">
        <f t="shared" si="0"/>
        <v>11</v>
      </c>
      <c r="AW27" s="315">
        <f t="shared" si="0"/>
        <v>1862273.38</v>
      </c>
      <c r="AX27" s="314">
        <f t="shared" si="1"/>
        <v>0</v>
      </c>
      <c r="AY27" s="315">
        <f t="shared" si="1"/>
        <v>0</v>
      </c>
      <c r="AZ27" s="314">
        <f t="shared" si="2"/>
        <v>11</v>
      </c>
      <c r="BA27" s="315">
        <f t="shared" si="2"/>
        <v>1862273.38</v>
      </c>
    </row>
    <row r="28" spans="1:53" ht="66" customHeight="1" x14ac:dyDescent="0.2">
      <c r="A28" s="308">
        <v>10</v>
      </c>
      <c r="B28" s="308" t="s">
        <v>157</v>
      </c>
      <c r="C28" s="311" t="s">
        <v>158</v>
      </c>
      <c r="D28" s="321">
        <v>89</v>
      </c>
      <c r="E28" s="311" t="s">
        <v>159</v>
      </c>
      <c r="F28" s="312"/>
      <c r="G28" s="313"/>
      <c r="H28" s="312"/>
      <c r="I28" s="313"/>
      <c r="J28" s="312"/>
      <c r="K28" s="313"/>
      <c r="L28" s="312">
        <v>29</v>
      </c>
      <c r="M28" s="313">
        <v>4909629.82</v>
      </c>
      <c r="N28" s="312">
        <v>2</v>
      </c>
      <c r="O28" s="313">
        <v>338595.16</v>
      </c>
      <c r="P28" s="312"/>
      <c r="Q28" s="313"/>
      <c r="R28" s="312"/>
      <c r="S28" s="313"/>
      <c r="T28" s="312"/>
      <c r="U28" s="313"/>
      <c r="V28" s="312"/>
      <c r="W28" s="313"/>
      <c r="X28" s="312"/>
      <c r="Y28" s="313"/>
      <c r="Z28" s="312"/>
      <c r="AA28" s="313"/>
      <c r="AB28" s="312"/>
      <c r="AC28" s="313"/>
      <c r="AD28" s="312"/>
      <c r="AE28" s="313"/>
      <c r="AF28" s="312"/>
      <c r="AG28" s="313"/>
      <c r="AH28" s="312"/>
      <c r="AI28" s="313"/>
      <c r="AJ28" s="312"/>
      <c r="AK28" s="313"/>
      <c r="AL28" s="312"/>
      <c r="AM28" s="313"/>
      <c r="AN28" s="312"/>
      <c r="AO28" s="313"/>
      <c r="AP28" s="312"/>
      <c r="AQ28" s="313"/>
      <c r="AR28" s="312"/>
      <c r="AS28" s="313"/>
      <c r="AT28" s="312"/>
      <c r="AU28" s="313"/>
      <c r="AV28" s="314">
        <f t="shared" si="0"/>
        <v>29</v>
      </c>
      <c r="AW28" s="315">
        <f t="shared" si="0"/>
        <v>4909629.82</v>
      </c>
      <c r="AX28" s="314">
        <f t="shared" si="1"/>
        <v>2</v>
      </c>
      <c r="AY28" s="315">
        <f t="shared" si="1"/>
        <v>338595.16</v>
      </c>
      <c r="AZ28" s="314">
        <f t="shared" si="2"/>
        <v>31</v>
      </c>
      <c r="BA28" s="315">
        <f t="shared" si="2"/>
        <v>5248224.9800000004</v>
      </c>
    </row>
    <row r="29" spans="1:53" ht="125.25" customHeight="1" x14ac:dyDescent="0.2">
      <c r="A29" s="308">
        <v>14</v>
      </c>
      <c r="B29" s="308" t="s">
        <v>160</v>
      </c>
      <c r="C29" s="311" t="s">
        <v>161</v>
      </c>
      <c r="D29" s="321">
        <v>91</v>
      </c>
      <c r="E29" s="311" t="s">
        <v>162</v>
      </c>
      <c r="F29" s="312"/>
      <c r="G29" s="313"/>
      <c r="H29" s="312"/>
      <c r="I29" s="313"/>
      <c r="J29" s="312">
        <v>41</v>
      </c>
      <c r="K29" s="313">
        <v>9913851.6599999983</v>
      </c>
      <c r="L29" s="312"/>
      <c r="M29" s="313"/>
      <c r="N29" s="312"/>
      <c r="O29" s="313"/>
      <c r="P29" s="312"/>
      <c r="Q29" s="313"/>
      <c r="R29" s="312"/>
      <c r="S29" s="313"/>
      <c r="T29" s="312"/>
      <c r="U29" s="313"/>
      <c r="V29" s="312"/>
      <c r="W29" s="313"/>
      <c r="X29" s="312"/>
      <c r="Y29" s="313"/>
      <c r="Z29" s="312"/>
      <c r="AA29" s="313"/>
      <c r="AB29" s="312"/>
      <c r="AC29" s="313"/>
      <c r="AD29" s="312"/>
      <c r="AE29" s="313"/>
      <c r="AF29" s="312"/>
      <c r="AG29" s="313"/>
      <c r="AH29" s="312"/>
      <c r="AI29" s="313"/>
      <c r="AJ29" s="312"/>
      <c r="AK29" s="313"/>
      <c r="AL29" s="312"/>
      <c r="AM29" s="313"/>
      <c r="AN29" s="312"/>
      <c r="AO29" s="313"/>
      <c r="AP29" s="312"/>
      <c r="AQ29" s="313"/>
      <c r="AR29" s="312"/>
      <c r="AS29" s="313"/>
      <c r="AT29" s="312"/>
      <c r="AU29" s="313"/>
      <c r="AV29" s="314">
        <f t="shared" si="0"/>
        <v>41</v>
      </c>
      <c r="AW29" s="315">
        <f t="shared" si="0"/>
        <v>9913851.6599999983</v>
      </c>
      <c r="AX29" s="314">
        <f t="shared" si="1"/>
        <v>0</v>
      </c>
      <c r="AY29" s="315">
        <f t="shared" si="1"/>
        <v>0</v>
      </c>
      <c r="AZ29" s="314">
        <f t="shared" si="2"/>
        <v>41</v>
      </c>
      <c r="BA29" s="315">
        <f t="shared" si="2"/>
        <v>9913851.6599999983</v>
      </c>
    </row>
    <row r="30" spans="1:53" ht="29.25" customHeight="1" x14ac:dyDescent="0.2">
      <c r="A30" s="308">
        <v>16</v>
      </c>
      <c r="B30" s="308" t="s">
        <v>163</v>
      </c>
      <c r="C30" s="311" t="s">
        <v>164</v>
      </c>
      <c r="D30" s="321">
        <v>108</v>
      </c>
      <c r="E30" s="311" t="s">
        <v>446</v>
      </c>
      <c r="F30" s="312"/>
      <c r="G30" s="313"/>
      <c r="H30" s="312"/>
      <c r="I30" s="313"/>
      <c r="J30" s="312"/>
      <c r="K30" s="313"/>
      <c r="L30" s="312"/>
      <c r="M30" s="313"/>
      <c r="N30" s="312"/>
      <c r="O30" s="313"/>
      <c r="P30" s="312"/>
      <c r="Q30" s="313"/>
      <c r="R30" s="312"/>
      <c r="S30" s="313"/>
      <c r="T30" s="312">
        <v>1</v>
      </c>
      <c r="U30" s="313">
        <v>132430.14000000001</v>
      </c>
      <c r="V30" s="312"/>
      <c r="W30" s="313"/>
      <c r="X30" s="312"/>
      <c r="Y30" s="313"/>
      <c r="Z30" s="312"/>
      <c r="AA30" s="313"/>
      <c r="AB30" s="312"/>
      <c r="AC30" s="313"/>
      <c r="AD30" s="312"/>
      <c r="AE30" s="313"/>
      <c r="AF30" s="312"/>
      <c r="AG30" s="313"/>
      <c r="AH30" s="312"/>
      <c r="AI30" s="313"/>
      <c r="AJ30" s="312"/>
      <c r="AK30" s="313"/>
      <c r="AL30" s="312"/>
      <c r="AM30" s="313"/>
      <c r="AN30" s="312"/>
      <c r="AO30" s="313"/>
      <c r="AP30" s="312"/>
      <c r="AQ30" s="313"/>
      <c r="AR30" s="312"/>
      <c r="AS30" s="313"/>
      <c r="AT30" s="312"/>
      <c r="AU30" s="313"/>
      <c r="AV30" s="314">
        <f t="shared" si="0"/>
        <v>1</v>
      </c>
      <c r="AW30" s="315">
        <f t="shared" si="0"/>
        <v>132430.14000000001</v>
      </c>
      <c r="AX30" s="314">
        <f t="shared" si="1"/>
        <v>0</v>
      </c>
      <c r="AY30" s="315">
        <f t="shared" si="1"/>
        <v>0</v>
      </c>
      <c r="AZ30" s="314">
        <f t="shared" si="2"/>
        <v>1</v>
      </c>
      <c r="BA30" s="315">
        <f t="shared" si="2"/>
        <v>132430.14000000001</v>
      </c>
    </row>
    <row r="31" spans="1:53" ht="125.25" customHeight="1" x14ac:dyDescent="0.2">
      <c r="A31" s="308">
        <v>16</v>
      </c>
      <c r="B31" s="308" t="s">
        <v>163</v>
      </c>
      <c r="C31" s="311" t="s">
        <v>164</v>
      </c>
      <c r="D31" s="321">
        <v>115</v>
      </c>
      <c r="E31" s="311" t="s">
        <v>326</v>
      </c>
      <c r="F31" s="312"/>
      <c r="G31" s="313"/>
      <c r="H31" s="312"/>
      <c r="I31" s="313"/>
      <c r="J31" s="312"/>
      <c r="K31" s="313"/>
      <c r="L31" s="312"/>
      <c r="M31" s="313"/>
      <c r="N31" s="312"/>
      <c r="O31" s="313"/>
      <c r="P31" s="312"/>
      <c r="Q31" s="313"/>
      <c r="R31" s="312"/>
      <c r="S31" s="313"/>
      <c r="T31" s="312"/>
      <c r="U31" s="313"/>
      <c r="V31" s="312"/>
      <c r="W31" s="313"/>
      <c r="X31" s="312"/>
      <c r="Y31" s="313"/>
      <c r="Z31" s="312"/>
      <c r="AA31" s="313"/>
      <c r="AB31" s="312">
        <v>1</v>
      </c>
      <c r="AC31" s="313">
        <v>132430.14000000001</v>
      </c>
      <c r="AD31" s="312"/>
      <c r="AE31" s="313"/>
      <c r="AF31" s="312"/>
      <c r="AG31" s="313"/>
      <c r="AH31" s="312"/>
      <c r="AI31" s="313"/>
      <c r="AJ31" s="312"/>
      <c r="AK31" s="313"/>
      <c r="AL31" s="312"/>
      <c r="AM31" s="313"/>
      <c r="AN31" s="312"/>
      <c r="AO31" s="313"/>
      <c r="AP31" s="312"/>
      <c r="AQ31" s="313"/>
      <c r="AR31" s="312"/>
      <c r="AS31" s="313"/>
      <c r="AT31" s="312"/>
      <c r="AU31" s="313"/>
      <c r="AV31" s="314">
        <f t="shared" si="0"/>
        <v>1</v>
      </c>
      <c r="AW31" s="315">
        <f t="shared" si="0"/>
        <v>132430.14000000001</v>
      </c>
      <c r="AX31" s="314">
        <f t="shared" si="1"/>
        <v>0</v>
      </c>
      <c r="AY31" s="315">
        <f t="shared" si="1"/>
        <v>0</v>
      </c>
      <c r="AZ31" s="314">
        <f t="shared" si="2"/>
        <v>1</v>
      </c>
      <c r="BA31" s="315">
        <f t="shared" si="2"/>
        <v>132430.14000000001</v>
      </c>
    </row>
    <row r="32" spans="1:53" ht="46.5" customHeight="1" x14ac:dyDescent="0.2">
      <c r="A32" s="308">
        <v>16</v>
      </c>
      <c r="B32" s="308" t="s">
        <v>163</v>
      </c>
      <c r="C32" s="311" t="s">
        <v>164</v>
      </c>
      <c r="D32" s="321">
        <v>133</v>
      </c>
      <c r="E32" s="311" t="s">
        <v>420</v>
      </c>
      <c r="F32" s="312"/>
      <c r="G32" s="313"/>
      <c r="H32" s="312"/>
      <c r="I32" s="313"/>
      <c r="J32" s="312"/>
      <c r="K32" s="313"/>
      <c r="L32" s="312"/>
      <c r="M32" s="313"/>
      <c r="N32" s="312"/>
      <c r="O32" s="313"/>
      <c r="P32" s="312"/>
      <c r="Q32" s="313"/>
      <c r="R32" s="312"/>
      <c r="S32" s="313"/>
      <c r="T32" s="312"/>
      <c r="U32" s="313"/>
      <c r="V32" s="312"/>
      <c r="W32" s="313"/>
      <c r="X32" s="312"/>
      <c r="Y32" s="313"/>
      <c r="Z32" s="312"/>
      <c r="AA32" s="313"/>
      <c r="AB32" s="312"/>
      <c r="AC32" s="313"/>
      <c r="AD32" s="312"/>
      <c r="AE32" s="313"/>
      <c r="AF32" s="312"/>
      <c r="AG32" s="313"/>
      <c r="AH32" s="312"/>
      <c r="AI32" s="313"/>
      <c r="AJ32" s="312"/>
      <c r="AK32" s="313"/>
      <c r="AL32" s="312"/>
      <c r="AM32" s="313"/>
      <c r="AN32" s="312"/>
      <c r="AO32" s="313"/>
      <c r="AP32" s="312">
        <v>1</v>
      </c>
      <c r="AQ32" s="313">
        <v>132430.14000000001</v>
      </c>
      <c r="AR32" s="312"/>
      <c r="AS32" s="313"/>
      <c r="AT32" s="312"/>
      <c r="AU32" s="313"/>
      <c r="AV32" s="314">
        <f t="shared" si="0"/>
        <v>1</v>
      </c>
      <c r="AW32" s="315">
        <f t="shared" si="0"/>
        <v>132430.14000000001</v>
      </c>
      <c r="AX32" s="314">
        <f t="shared" si="1"/>
        <v>0</v>
      </c>
      <c r="AY32" s="315">
        <f t="shared" si="1"/>
        <v>0</v>
      </c>
      <c r="AZ32" s="314">
        <f t="shared" si="2"/>
        <v>1</v>
      </c>
      <c r="BA32" s="315">
        <f t="shared" si="2"/>
        <v>132430.14000000001</v>
      </c>
    </row>
    <row r="33" spans="1:53" ht="94.5" customHeight="1" x14ac:dyDescent="0.2">
      <c r="A33" s="308">
        <v>16</v>
      </c>
      <c r="B33" s="308" t="s">
        <v>163</v>
      </c>
      <c r="C33" s="311" t="s">
        <v>164</v>
      </c>
      <c r="D33" s="321">
        <v>135</v>
      </c>
      <c r="E33" s="311" t="s">
        <v>165</v>
      </c>
      <c r="F33" s="312"/>
      <c r="G33" s="313"/>
      <c r="H33" s="312"/>
      <c r="I33" s="313"/>
      <c r="J33" s="312"/>
      <c r="K33" s="313"/>
      <c r="L33" s="312"/>
      <c r="M33" s="313"/>
      <c r="N33" s="312"/>
      <c r="O33" s="313"/>
      <c r="P33" s="312"/>
      <c r="Q33" s="313"/>
      <c r="R33" s="312"/>
      <c r="S33" s="313"/>
      <c r="T33" s="312">
        <v>18</v>
      </c>
      <c r="U33" s="313">
        <v>2383742.5200000014</v>
      </c>
      <c r="V33" s="312"/>
      <c r="W33" s="313"/>
      <c r="X33" s="312"/>
      <c r="Y33" s="313"/>
      <c r="Z33" s="312"/>
      <c r="AA33" s="313"/>
      <c r="AB33" s="312"/>
      <c r="AC33" s="313"/>
      <c r="AD33" s="312"/>
      <c r="AE33" s="313"/>
      <c r="AF33" s="312"/>
      <c r="AG33" s="313"/>
      <c r="AH33" s="312"/>
      <c r="AI33" s="313"/>
      <c r="AJ33" s="312"/>
      <c r="AK33" s="313"/>
      <c r="AL33" s="312"/>
      <c r="AM33" s="313"/>
      <c r="AN33" s="312"/>
      <c r="AO33" s="313"/>
      <c r="AP33" s="312"/>
      <c r="AQ33" s="313"/>
      <c r="AR33" s="312"/>
      <c r="AS33" s="313"/>
      <c r="AT33" s="312"/>
      <c r="AU33" s="313"/>
      <c r="AV33" s="314">
        <f t="shared" si="0"/>
        <v>18</v>
      </c>
      <c r="AW33" s="315">
        <f t="shared" si="0"/>
        <v>2383742.5200000014</v>
      </c>
      <c r="AX33" s="314">
        <f t="shared" si="1"/>
        <v>0</v>
      </c>
      <c r="AY33" s="315">
        <f t="shared" si="1"/>
        <v>0</v>
      </c>
      <c r="AZ33" s="314">
        <f t="shared" si="2"/>
        <v>18</v>
      </c>
      <c r="BA33" s="315">
        <f t="shared" si="2"/>
        <v>2383742.5200000014</v>
      </c>
    </row>
    <row r="34" spans="1:53" ht="94.5" customHeight="1" x14ac:dyDescent="0.2">
      <c r="A34" s="308">
        <v>16</v>
      </c>
      <c r="B34" s="308" t="s">
        <v>163</v>
      </c>
      <c r="C34" s="311" t="s">
        <v>164</v>
      </c>
      <c r="D34" s="321">
        <v>139</v>
      </c>
      <c r="E34" s="311" t="s">
        <v>404</v>
      </c>
      <c r="F34" s="312"/>
      <c r="G34" s="313"/>
      <c r="H34" s="312"/>
      <c r="I34" s="313"/>
      <c r="J34" s="312"/>
      <c r="K34" s="313"/>
      <c r="L34" s="312"/>
      <c r="M34" s="313"/>
      <c r="N34" s="312"/>
      <c r="O34" s="313"/>
      <c r="P34" s="312"/>
      <c r="Q34" s="313"/>
      <c r="R34" s="312"/>
      <c r="S34" s="313"/>
      <c r="T34" s="312">
        <v>5</v>
      </c>
      <c r="U34" s="313">
        <v>662150.70000000007</v>
      </c>
      <c r="V34" s="312"/>
      <c r="W34" s="313"/>
      <c r="X34" s="312"/>
      <c r="Y34" s="313"/>
      <c r="Z34" s="312"/>
      <c r="AA34" s="313"/>
      <c r="AB34" s="312"/>
      <c r="AC34" s="313"/>
      <c r="AD34" s="312"/>
      <c r="AE34" s="313"/>
      <c r="AF34" s="312"/>
      <c r="AG34" s="313"/>
      <c r="AH34" s="312"/>
      <c r="AI34" s="313"/>
      <c r="AJ34" s="312"/>
      <c r="AK34" s="313"/>
      <c r="AL34" s="312"/>
      <c r="AM34" s="313"/>
      <c r="AN34" s="312"/>
      <c r="AO34" s="313"/>
      <c r="AP34" s="312"/>
      <c r="AQ34" s="313"/>
      <c r="AR34" s="312"/>
      <c r="AS34" s="313"/>
      <c r="AT34" s="312"/>
      <c r="AU34" s="313"/>
      <c r="AV34" s="314">
        <f t="shared" si="0"/>
        <v>5</v>
      </c>
      <c r="AW34" s="315">
        <f t="shared" si="0"/>
        <v>662150.70000000007</v>
      </c>
      <c r="AX34" s="314">
        <f t="shared" si="1"/>
        <v>0</v>
      </c>
      <c r="AY34" s="315">
        <f t="shared" si="1"/>
        <v>0</v>
      </c>
      <c r="AZ34" s="314">
        <f t="shared" si="2"/>
        <v>5</v>
      </c>
      <c r="BA34" s="315">
        <f t="shared" si="2"/>
        <v>662150.70000000007</v>
      </c>
    </row>
    <row r="35" spans="1:53" ht="94.5" customHeight="1" x14ac:dyDescent="0.2">
      <c r="A35" s="308">
        <v>16</v>
      </c>
      <c r="B35" s="308" t="s">
        <v>163</v>
      </c>
      <c r="C35" s="311" t="s">
        <v>164</v>
      </c>
      <c r="D35" s="321">
        <v>190</v>
      </c>
      <c r="E35" s="311" t="s">
        <v>354</v>
      </c>
      <c r="F35" s="312"/>
      <c r="G35" s="313"/>
      <c r="H35" s="312"/>
      <c r="I35" s="313"/>
      <c r="J35" s="312"/>
      <c r="K35" s="313"/>
      <c r="L35" s="312"/>
      <c r="M35" s="313"/>
      <c r="N35" s="312"/>
      <c r="O35" s="313"/>
      <c r="P35" s="312"/>
      <c r="Q35" s="313"/>
      <c r="R35" s="312"/>
      <c r="S35" s="313"/>
      <c r="T35" s="312">
        <v>1</v>
      </c>
      <c r="U35" s="313">
        <v>132430.14000000001</v>
      </c>
      <c r="V35" s="312"/>
      <c r="W35" s="313"/>
      <c r="X35" s="312"/>
      <c r="Y35" s="313"/>
      <c r="Z35" s="312"/>
      <c r="AA35" s="313"/>
      <c r="AB35" s="312"/>
      <c r="AC35" s="313"/>
      <c r="AD35" s="312"/>
      <c r="AE35" s="313"/>
      <c r="AF35" s="312"/>
      <c r="AG35" s="313"/>
      <c r="AH35" s="312"/>
      <c r="AI35" s="313"/>
      <c r="AJ35" s="312"/>
      <c r="AK35" s="313"/>
      <c r="AL35" s="312"/>
      <c r="AM35" s="313"/>
      <c r="AN35" s="312"/>
      <c r="AO35" s="313"/>
      <c r="AP35" s="312"/>
      <c r="AQ35" s="313"/>
      <c r="AR35" s="312"/>
      <c r="AS35" s="313"/>
      <c r="AT35" s="312"/>
      <c r="AU35" s="313"/>
      <c r="AV35" s="314">
        <f t="shared" si="0"/>
        <v>1</v>
      </c>
      <c r="AW35" s="315">
        <f t="shared" si="0"/>
        <v>132430.14000000001</v>
      </c>
      <c r="AX35" s="314">
        <f t="shared" si="1"/>
        <v>0</v>
      </c>
      <c r="AY35" s="315">
        <f t="shared" si="1"/>
        <v>0</v>
      </c>
      <c r="AZ35" s="314">
        <f t="shared" si="2"/>
        <v>1</v>
      </c>
      <c r="BA35" s="315">
        <f t="shared" si="2"/>
        <v>132430.14000000001</v>
      </c>
    </row>
    <row r="36" spans="1:53" ht="92.25" customHeight="1" x14ac:dyDescent="0.2">
      <c r="A36" s="308">
        <v>16</v>
      </c>
      <c r="B36" s="308" t="s">
        <v>163</v>
      </c>
      <c r="C36" s="311" t="s">
        <v>164</v>
      </c>
      <c r="D36" s="321">
        <v>209</v>
      </c>
      <c r="E36" s="311" t="s">
        <v>166</v>
      </c>
      <c r="F36" s="312"/>
      <c r="G36" s="313"/>
      <c r="H36" s="312"/>
      <c r="I36" s="313"/>
      <c r="J36" s="312"/>
      <c r="K36" s="313"/>
      <c r="L36" s="312"/>
      <c r="M36" s="313"/>
      <c r="N36" s="312"/>
      <c r="O36" s="313"/>
      <c r="P36" s="312"/>
      <c r="Q36" s="313"/>
      <c r="R36" s="312"/>
      <c r="S36" s="313"/>
      <c r="T36" s="312">
        <v>2</v>
      </c>
      <c r="U36" s="313">
        <v>264860.28000000003</v>
      </c>
      <c r="V36" s="312"/>
      <c r="W36" s="313"/>
      <c r="X36" s="312"/>
      <c r="Y36" s="313"/>
      <c r="Z36" s="312"/>
      <c r="AA36" s="313"/>
      <c r="AB36" s="312"/>
      <c r="AC36" s="313"/>
      <c r="AD36" s="312"/>
      <c r="AE36" s="313"/>
      <c r="AF36" s="312"/>
      <c r="AG36" s="313"/>
      <c r="AH36" s="312"/>
      <c r="AI36" s="313"/>
      <c r="AJ36" s="312"/>
      <c r="AK36" s="313"/>
      <c r="AL36" s="312"/>
      <c r="AM36" s="313"/>
      <c r="AN36" s="312"/>
      <c r="AO36" s="313"/>
      <c r="AP36" s="312"/>
      <c r="AQ36" s="313"/>
      <c r="AR36" s="312"/>
      <c r="AS36" s="313"/>
      <c r="AT36" s="312"/>
      <c r="AU36" s="313"/>
      <c r="AV36" s="314">
        <f t="shared" si="0"/>
        <v>2</v>
      </c>
      <c r="AW36" s="315">
        <f t="shared" si="0"/>
        <v>264860.28000000003</v>
      </c>
      <c r="AX36" s="314">
        <f t="shared" si="1"/>
        <v>0</v>
      </c>
      <c r="AY36" s="315">
        <f t="shared" si="1"/>
        <v>0</v>
      </c>
      <c r="AZ36" s="314">
        <f t="shared" si="2"/>
        <v>2</v>
      </c>
      <c r="BA36" s="315">
        <f t="shared" si="2"/>
        <v>264860.28000000003</v>
      </c>
    </row>
    <row r="37" spans="1:53" ht="92.25" customHeight="1" x14ac:dyDescent="0.2">
      <c r="A37" s="308">
        <v>16</v>
      </c>
      <c r="B37" s="308" t="s">
        <v>163</v>
      </c>
      <c r="C37" s="311" t="s">
        <v>164</v>
      </c>
      <c r="D37" s="321">
        <v>217</v>
      </c>
      <c r="E37" s="311" t="s">
        <v>355</v>
      </c>
      <c r="F37" s="312"/>
      <c r="G37" s="313"/>
      <c r="H37" s="312"/>
      <c r="I37" s="313"/>
      <c r="J37" s="312"/>
      <c r="K37" s="313"/>
      <c r="L37" s="312"/>
      <c r="M37" s="313"/>
      <c r="N37" s="312"/>
      <c r="O37" s="313"/>
      <c r="P37" s="312">
        <v>3</v>
      </c>
      <c r="Q37" s="313">
        <v>397290.42000000004</v>
      </c>
      <c r="R37" s="312"/>
      <c r="S37" s="313"/>
      <c r="T37" s="312"/>
      <c r="U37" s="313"/>
      <c r="V37" s="312"/>
      <c r="W37" s="313"/>
      <c r="X37" s="312"/>
      <c r="Y37" s="313"/>
      <c r="Z37" s="312"/>
      <c r="AA37" s="313"/>
      <c r="AB37" s="312"/>
      <c r="AC37" s="313"/>
      <c r="AD37" s="312"/>
      <c r="AE37" s="313"/>
      <c r="AF37" s="312"/>
      <c r="AG37" s="313"/>
      <c r="AH37" s="312"/>
      <c r="AI37" s="313"/>
      <c r="AJ37" s="312"/>
      <c r="AK37" s="313"/>
      <c r="AL37" s="312"/>
      <c r="AM37" s="313"/>
      <c r="AN37" s="312"/>
      <c r="AO37" s="313"/>
      <c r="AP37" s="312"/>
      <c r="AQ37" s="313"/>
      <c r="AR37" s="312"/>
      <c r="AS37" s="313"/>
      <c r="AT37" s="312"/>
      <c r="AU37" s="313"/>
      <c r="AV37" s="314">
        <f t="shared" si="0"/>
        <v>3</v>
      </c>
      <c r="AW37" s="315">
        <f t="shared" si="0"/>
        <v>397290.42000000004</v>
      </c>
      <c r="AX37" s="314">
        <f t="shared" si="1"/>
        <v>0</v>
      </c>
      <c r="AY37" s="315">
        <f t="shared" si="1"/>
        <v>0</v>
      </c>
      <c r="AZ37" s="314">
        <f t="shared" si="2"/>
        <v>3</v>
      </c>
      <c r="BA37" s="315">
        <f t="shared" si="2"/>
        <v>397290.42000000004</v>
      </c>
    </row>
    <row r="38" spans="1:53" ht="86.25" customHeight="1" x14ac:dyDescent="0.2">
      <c r="A38" s="308">
        <v>16</v>
      </c>
      <c r="B38" s="308" t="s">
        <v>167</v>
      </c>
      <c r="C38" s="311" t="s">
        <v>168</v>
      </c>
      <c r="D38" s="321">
        <v>246</v>
      </c>
      <c r="E38" s="311" t="s">
        <v>169</v>
      </c>
      <c r="F38" s="312"/>
      <c r="G38" s="313"/>
      <c r="H38" s="312"/>
      <c r="I38" s="313"/>
      <c r="J38" s="312"/>
      <c r="K38" s="313"/>
      <c r="L38" s="312"/>
      <c r="M38" s="313"/>
      <c r="N38" s="312"/>
      <c r="O38" s="313"/>
      <c r="P38" s="312">
        <v>5</v>
      </c>
      <c r="Q38" s="313">
        <v>662150.70000000007</v>
      </c>
      <c r="R38" s="312"/>
      <c r="S38" s="313"/>
      <c r="T38" s="312"/>
      <c r="U38" s="313"/>
      <c r="V38" s="312"/>
      <c r="W38" s="313"/>
      <c r="X38" s="312"/>
      <c r="Y38" s="313"/>
      <c r="Z38" s="312"/>
      <c r="AA38" s="313"/>
      <c r="AB38" s="312"/>
      <c r="AC38" s="313"/>
      <c r="AD38" s="312"/>
      <c r="AE38" s="313"/>
      <c r="AF38" s="312"/>
      <c r="AG38" s="313"/>
      <c r="AH38" s="312"/>
      <c r="AI38" s="313"/>
      <c r="AJ38" s="312"/>
      <c r="AK38" s="313"/>
      <c r="AL38" s="312"/>
      <c r="AM38" s="313"/>
      <c r="AN38" s="312"/>
      <c r="AO38" s="313"/>
      <c r="AP38" s="312"/>
      <c r="AQ38" s="313"/>
      <c r="AR38" s="312"/>
      <c r="AS38" s="313"/>
      <c r="AT38" s="312"/>
      <c r="AU38" s="313"/>
      <c r="AV38" s="314">
        <f t="shared" si="0"/>
        <v>5</v>
      </c>
      <c r="AW38" s="315">
        <f t="shared" si="0"/>
        <v>662150.70000000007</v>
      </c>
      <c r="AX38" s="314">
        <f t="shared" si="1"/>
        <v>0</v>
      </c>
      <c r="AY38" s="315">
        <f t="shared" si="1"/>
        <v>0</v>
      </c>
      <c r="AZ38" s="314">
        <f t="shared" si="2"/>
        <v>5</v>
      </c>
      <c r="BA38" s="315">
        <f t="shared" si="2"/>
        <v>662150.70000000007</v>
      </c>
    </row>
    <row r="39" spans="1:53" ht="86.25" customHeight="1" x14ac:dyDescent="0.2">
      <c r="A39" s="308">
        <v>16</v>
      </c>
      <c r="B39" s="308" t="s">
        <v>167</v>
      </c>
      <c r="C39" s="311" t="s">
        <v>168</v>
      </c>
      <c r="D39" s="321">
        <v>258</v>
      </c>
      <c r="E39" s="311" t="s">
        <v>405</v>
      </c>
      <c r="F39" s="312"/>
      <c r="G39" s="313"/>
      <c r="H39" s="312"/>
      <c r="I39" s="313"/>
      <c r="J39" s="312"/>
      <c r="K39" s="313"/>
      <c r="L39" s="312"/>
      <c r="M39" s="313"/>
      <c r="N39" s="312"/>
      <c r="O39" s="313"/>
      <c r="P39" s="312">
        <v>1</v>
      </c>
      <c r="Q39" s="313">
        <v>132430.14000000001</v>
      </c>
      <c r="R39" s="312"/>
      <c r="S39" s="313"/>
      <c r="T39" s="312">
        <v>1</v>
      </c>
      <c r="U39" s="313">
        <v>132430.14000000001</v>
      </c>
      <c r="V39" s="312"/>
      <c r="W39" s="313"/>
      <c r="X39" s="312"/>
      <c r="Y39" s="313"/>
      <c r="Z39" s="312"/>
      <c r="AA39" s="313"/>
      <c r="AB39" s="312"/>
      <c r="AC39" s="313"/>
      <c r="AD39" s="312"/>
      <c r="AE39" s="313"/>
      <c r="AF39" s="312"/>
      <c r="AG39" s="313"/>
      <c r="AH39" s="312"/>
      <c r="AI39" s="313"/>
      <c r="AJ39" s="312"/>
      <c r="AK39" s="313"/>
      <c r="AL39" s="312"/>
      <c r="AM39" s="313"/>
      <c r="AN39" s="312"/>
      <c r="AO39" s="313"/>
      <c r="AP39" s="312"/>
      <c r="AQ39" s="313"/>
      <c r="AR39" s="312"/>
      <c r="AS39" s="313"/>
      <c r="AT39" s="312"/>
      <c r="AU39" s="313"/>
      <c r="AV39" s="314">
        <f t="shared" si="0"/>
        <v>2</v>
      </c>
      <c r="AW39" s="315">
        <f t="shared" si="0"/>
        <v>264860.28000000003</v>
      </c>
      <c r="AX39" s="314">
        <f t="shared" si="1"/>
        <v>0</v>
      </c>
      <c r="AY39" s="315">
        <f t="shared" si="1"/>
        <v>0</v>
      </c>
      <c r="AZ39" s="314">
        <f t="shared" si="2"/>
        <v>2</v>
      </c>
      <c r="BA39" s="315">
        <f t="shared" si="2"/>
        <v>264860.28000000003</v>
      </c>
    </row>
    <row r="40" spans="1:53" ht="86.25" customHeight="1" x14ac:dyDescent="0.2">
      <c r="A40" s="308">
        <v>16</v>
      </c>
      <c r="B40" s="308" t="s">
        <v>167</v>
      </c>
      <c r="C40" s="311" t="s">
        <v>168</v>
      </c>
      <c r="D40" s="321">
        <v>259</v>
      </c>
      <c r="E40" s="311" t="s">
        <v>406</v>
      </c>
      <c r="F40" s="312"/>
      <c r="G40" s="313"/>
      <c r="H40" s="312"/>
      <c r="I40" s="313"/>
      <c r="J40" s="312"/>
      <c r="K40" s="313"/>
      <c r="L40" s="312"/>
      <c r="M40" s="313"/>
      <c r="N40" s="312"/>
      <c r="O40" s="313"/>
      <c r="P40" s="312">
        <v>3</v>
      </c>
      <c r="Q40" s="313">
        <v>397290.42000000004</v>
      </c>
      <c r="R40" s="312"/>
      <c r="S40" s="313"/>
      <c r="T40" s="312"/>
      <c r="U40" s="313"/>
      <c r="V40" s="312"/>
      <c r="W40" s="313"/>
      <c r="X40" s="312"/>
      <c r="Y40" s="313"/>
      <c r="Z40" s="312"/>
      <c r="AA40" s="313"/>
      <c r="AB40" s="312"/>
      <c r="AC40" s="313"/>
      <c r="AD40" s="312"/>
      <c r="AE40" s="313"/>
      <c r="AF40" s="312"/>
      <c r="AG40" s="313"/>
      <c r="AH40" s="312"/>
      <c r="AI40" s="313"/>
      <c r="AJ40" s="312"/>
      <c r="AK40" s="313"/>
      <c r="AL40" s="312"/>
      <c r="AM40" s="313"/>
      <c r="AN40" s="312"/>
      <c r="AO40" s="313"/>
      <c r="AP40" s="312">
        <v>1</v>
      </c>
      <c r="AQ40" s="313">
        <v>132430.14000000001</v>
      </c>
      <c r="AR40" s="312"/>
      <c r="AS40" s="313"/>
      <c r="AT40" s="312"/>
      <c r="AU40" s="313"/>
      <c r="AV40" s="314">
        <f t="shared" si="0"/>
        <v>4</v>
      </c>
      <c r="AW40" s="315">
        <f t="shared" si="0"/>
        <v>529720.56000000006</v>
      </c>
      <c r="AX40" s="314">
        <f t="shared" si="1"/>
        <v>0</v>
      </c>
      <c r="AY40" s="315">
        <f t="shared" si="1"/>
        <v>0</v>
      </c>
      <c r="AZ40" s="314">
        <f t="shared" si="2"/>
        <v>4</v>
      </c>
      <c r="BA40" s="315">
        <f t="shared" si="2"/>
        <v>529720.56000000006</v>
      </c>
    </row>
    <row r="41" spans="1:53" ht="105.75" customHeight="1" x14ac:dyDescent="0.2">
      <c r="A41" s="308">
        <v>16</v>
      </c>
      <c r="B41" s="308" t="s">
        <v>167</v>
      </c>
      <c r="C41" s="311" t="s">
        <v>168</v>
      </c>
      <c r="D41" s="321">
        <v>260</v>
      </c>
      <c r="E41" s="311" t="s">
        <v>170</v>
      </c>
      <c r="F41" s="312"/>
      <c r="G41" s="313"/>
      <c r="H41" s="312"/>
      <c r="I41" s="313"/>
      <c r="J41" s="312"/>
      <c r="K41" s="313"/>
      <c r="L41" s="312"/>
      <c r="M41" s="313"/>
      <c r="N41" s="312"/>
      <c r="O41" s="313"/>
      <c r="P41" s="312">
        <v>2</v>
      </c>
      <c r="Q41" s="313">
        <v>264860.28000000003</v>
      </c>
      <c r="R41" s="312"/>
      <c r="S41" s="313"/>
      <c r="T41" s="312">
        <v>2</v>
      </c>
      <c r="U41" s="313">
        <v>264860.28000000003</v>
      </c>
      <c r="V41" s="312"/>
      <c r="W41" s="313"/>
      <c r="X41" s="312"/>
      <c r="Y41" s="313"/>
      <c r="Z41" s="312"/>
      <c r="AA41" s="313"/>
      <c r="AB41" s="312"/>
      <c r="AC41" s="313"/>
      <c r="AD41" s="312"/>
      <c r="AE41" s="313"/>
      <c r="AF41" s="312"/>
      <c r="AG41" s="313"/>
      <c r="AH41" s="312"/>
      <c r="AI41" s="313"/>
      <c r="AJ41" s="312"/>
      <c r="AK41" s="313"/>
      <c r="AL41" s="312"/>
      <c r="AM41" s="313"/>
      <c r="AN41" s="312"/>
      <c r="AO41" s="313"/>
      <c r="AP41" s="312">
        <v>3</v>
      </c>
      <c r="AQ41" s="313">
        <v>397290.42000000004</v>
      </c>
      <c r="AR41" s="312"/>
      <c r="AS41" s="313"/>
      <c r="AT41" s="312"/>
      <c r="AU41" s="313"/>
      <c r="AV41" s="314">
        <f t="shared" si="0"/>
        <v>7</v>
      </c>
      <c r="AW41" s="315">
        <f t="shared" si="0"/>
        <v>927010.9800000001</v>
      </c>
      <c r="AX41" s="314">
        <f t="shared" si="1"/>
        <v>0</v>
      </c>
      <c r="AY41" s="315">
        <f t="shared" si="1"/>
        <v>0</v>
      </c>
      <c r="AZ41" s="314">
        <f t="shared" si="2"/>
        <v>7</v>
      </c>
      <c r="BA41" s="315">
        <f t="shared" si="2"/>
        <v>927010.9800000001</v>
      </c>
    </row>
    <row r="42" spans="1:53" ht="104.25" customHeight="1" x14ac:dyDescent="0.2">
      <c r="A42" s="308">
        <v>16</v>
      </c>
      <c r="B42" s="308" t="s">
        <v>167</v>
      </c>
      <c r="C42" s="311" t="s">
        <v>168</v>
      </c>
      <c r="D42" s="321">
        <v>266</v>
      </c>
      <c r="E42" s="311" t="s">
        <v>171</v>
      </c>
      <c r="F42" s="312"/>
      <c r="G42" s="313"/>
      <c r="H42" s="312"/>
      <c r="I42" s="313"/>
      <c r="J42" s="312"/>
      <c r="K42" s="313"/>
      <c r="L42" s="312"/>
      <c r="M42" s="313"/>
      <c r="N42" s="312"/>
      <c r="O42" s="313"/>
      <c r="P42" s="312">
        <v>1</v>
      </c>
      <c r="Q42" s="313">
        <v>132430.14000000001</v>
      </c>
      <c r="R42" s="312"/>
      <c r="S42" s="313"/>
      <c r="T42" s="312"/>
      <c r="U42" s="313"/>
      <c r="V42" s="312"/>
      <c r="W42" s="313"/>
      <c r="X42" s="312"/>
      <c r="Y42" s="313"/>
      <c r="Z42" s="312"/>
      <c r="AA42" s="313"/>
      <c r="AB42" s="312"/>
      <c r="AC42" s="313"/>
      <c r="AD42" s="312"/>
      <c r="AE42" s="313"/>
      <c r="AF42" s="312"/>
      <c r="AG42" s="313"/>
      <c r="AH42" s="312"/>
      <c r="AI42" s="313"/>
      <c r="AJ42" s="312"/>
      <c r="AK42" s="313"/>
      <c r="AL42" s="312"/>
      <c r="AM42" s="313"/>
      <c r="AN42" s="312"/>
      <c r="AO42" s="313"/>
      <c r="AP42" s="312"/>
      <c r="AQ42" s="313"/>
      <c r="AR42" s="312"/>
      <c r="AS42" s="313"/>
      <c r="AT42" s="312"/>
      <c r="AU42" s="313"/>
      <c r="AV42" s="314">
        <f t="shared" si="0"/>
        <v>1</v>
      </c>
      <c r="AW42" s="315">
        <f t="shared" si="0"/>
        <v>132430.14000000001</v>
      </c>
      <c r="AX42" s="314">
        <f t="shared" si="1"/>
        <v>0</v>
      </c>
      <c r="AY42" s="315">
        <f t="shared" si="1"/>
        <v>0</v>
      </c>
      <c r="AZ42" s="314">
        <f t="shared" si="2"/>
        <v>1</v>
      </c>
      <c r="BA42" s="315">
        <f t="shared" si="2"/>
        <v>132430.14000000001</v>
      </c>
    </row>
    <row r="43" spans="1:53" ht="25.5" customHeight="1" x14ac:dyDescent="0.2">
      <c r="A43" s="308">
        <v>16</v>
      </c>
      <c r="B43" s="308" t="s">
        <v>167</v>
      </c>
      <c r="C43" s="311" t="s">
        <v>168</v>
      </c>
      <c r="D43" s="321">
        <v>267</v>
      </c>
      <c r="E43" s="311" t="s">
        <v>447</v>
      </c>
      <c r="F43" s="312"/>
      <c r="G43" s="313"/>
      <c r="H43" s="312"/>
      <c r="I43" s="313"/>
      <c r="J43" s="312"/>
      <c r="K43" s="313"/>
      <c r="L43" s="312"/>
      <c r="M43" s="313"/>
      <c r="N43" s="312"/>
      <c r="O43" s="313"/>
      <c r="P43" s="312">
        <v>1</v>
      </c>
      <c r="Q43" s="313">
        <v>132430.14000000001</v>
      </c>
      <c r="R43" s="312"/>
      <c r="S43" s="313"/>
      <c r="T43" s="312"/>
      <c r="U43" s="313"/>
      <c r="V43" s="312"/>
      <c r="W43" s="313"/>
      <c r="X43" s="312"/>
      <c r="Y43" s="313"/>
      <c r="Z43" s="312"/>
      <c r="AA43" s="313"/>
      <c r="AB43" s="312"/>
      <c r="AC43" s="313"/>
      <c r="AD43" s="312"/>
      <c r="AE43" s="313"/>
      <c r="AF43" s="312"/>
      <c r="AG43" s="313"/>
      <c r="AH43" s="312"/>
      <c r="AI43" s="313"/>
      <c r="AJ43" s="312"/>
      <c r="AK43" s="313"/>
      <c r="AL43" s="312"/>
      <c r="AM43" s="313"/>
      <c r="AN43" s="312"/>
      <c r="AO43" s="313"/>
      <c r="AP43" s="312"/>
      <c r="AQ43" s="313"/>
      <c r="AR43" s="312"/>
      <c r="AS43" s="313"/>
      <c r="AT43" s="312"/>
      <c r="AU43" s="313"/>
      <c r="AV43" s="314">
        <f t="shared" si="0"/>
        <v>1</v>
      </c>
      <c r="AW43" s="315">
        <f t="shared" si="0"/>
        <v>132430.14000000001</v>
      </c>
      <c r="AX43" s="314">
        <f t="shared" si="1"/>
        <v>0</v>
      </c>
      <c r="AY43" s="315">
        <f t="shared" si="1"/>
        <v>0</v>
      </c>
      <c r="AZ43" s="314">
        <f t="shared" si="2"/>
        <v>1</v>
      </c>
      <c r="BA43" s="315">
        <f t="shared" si="2"/>
        <v>132430.14000000001</v>
      </c>
    </row>
    <row r="44" spans="1:53" ht="104.25" customHeight="1" x14ac:dyDescent="0.2">
      <c r="A44" s="308">
        <v>16</v>
      </c>
      <c r="B44" s="308" t="s">
        <v>167</v>
      </c>
      <c r="C44" s="311" t="s">
        <v>168</v>
      </c>
      <c r="D44" s="321">
        <v>268</v>
      </c>
      <c r="E44" s="311" t="s">
        <v>356</v>
      </c>
      <c r="F44" s="312"/>
      <c r="G44" s="313"/>
      <c r="H44" s="312"/>
      <c r="I44" s="313"/>
      <c r="J44" s="312"/>
      <c r="K44" s="313"/>
      <c r="L44" s="312"/>
      <c r="M44" s="313"/>
      <c r="N44" s="312"/>
      <c r="O44" s="313"/>
      <c r="P44" s="312"/>
      <c r="Q44" s="313"/>
      <c r="R44" s="312"/>
      <c r="S44" s="313"/>
      <c r="T44" s="312"/>
      <c r="U44" s="313"/>
      <c r="V44" s="312"/>
      <c r="W44" s="313"/>
      <c r="X44" s="312"/>
      <c r="Y44" s="313"/>
      <c r="Z44" s="312"/>
      <c r="AA44" s="313"/>
      <c r="AB44" s="312"/>
      <c r="AC44" s="313"/>
      <c r="AD44" s="312"/>
      <c r="AE44" s="313"/>
      <c r="AF44" s="312"/>
      <c r="AG44" s="313"/>
      <c r="AH44" s="312"/>
      <c r="AI44" s="313"/>
      <c r="AJ44" s="312"/>
      <c r="AK44" s="313"/>
      <c r="AL44" s="312"/>
      <c r="AM44" s="313"/>
      <c r="AN44" s="312"/>
      <c r="AO44" s="313"/>
      <c r="AP44" s="312">
        <v>1</v>
      </c>
      <c r="AQ44" s="313">
        <v>132430.14000000001</v>
      </c>
      <c r="AR44" s="312"/>
      <c r="AS44" s="313"/>
      <c r="AT44" s="312"/>
      <c r="AU44" s="313"/>
      <c r="AV44" s="314">
        <f t="shared" si="0"/>
        <v>1</v>
      </c>
      <c r="AW44" s="315">
        <f t="shared" si="0"/>
        <v>132430.14000000001</v>
      </c>
      <c r="AX44" s="314">
        <f t="shared" si="1"/>
        <v>0</v>
      </c>
      <c r="AY44" s="315">
        <f t="shared" si="1"/>
        <v>0</v>
      </c>
      <c r="AZ44" s="314">
        <f t="shared" si="2"/>
        <v>1</v>
      </c>
      <c r="BA44" s="315">
        <f t="shared" si="2"/>
        <v>132430.14000000001</v>
      </c>
    </row>
    <row r="45" spans="1:53" ht="104.25" customHeight="1" x14ac:dyDescent="0.2">
      <c r="A45" s="308">
        <v>16</v>
      </c>
      <c r="B45" s="308" t="s">
        <v>167</v>
      </c>
      <c r="C45" s="311" t="s">
        <v>168</v>
      </c>
      <c r="D45" s="321">
        <v>274</v>
      </c>
      <c r="E45" s="311" t="s">
        <v>357</v>
      </c>
      <c r="F45" s="312"/>
      <c r="G45" s="313"/>
      <c r="H45" s="312"/>
      <c r="I45" s="313"/>
      <c r="J45" s="312"/>
      <c r="K45" s="313"/>
      <c r="L45" s="312"/>
      <c r="M45" s="313"/>
      <c r="N45" s="312"/>
      <c r="O45" s="313"/>
      <c r="P45" s="312"/>
      <c r="Q45" s="313"/>
      <c r="R45" s="312"/>
      <c r="S45" s="313"/>
      <c r="T45" s="312"/>
      <c r="U45" s="313"/>
      <c r="V45" s="312"/>
      <c r="W45" s="313"/>
      <c r="X45" s="312"/>
      <c r="Y45" s="313"/>
      <c r="Z45" s="312"/>
      <c r="AA45" s="313"/>
      <c r="AB45" s="312"/>
      <c r="AC45" s="313"/>
      <c r="AD45" s="312"/>
      <c r="AE45" s="313"/>
      <c r="AF45" s="312"/>
      <c r="AG45" s="313"/>
      <c r="AH45" s="312"/>
      <c r="AI45" s="313"/>
      <c r="AJ45" s="312"/>
      <c r="AK45" s="313"/>
      <c r="AL45" s="312"/>
      <c r="AM45" s="313"/>
      <c r="AN45" s="312"/>
      <c r="AO45" s="313"/>
      <c r="AP45" s="312">
        <v>1</v>
      </c>
      <c r="AQ45" s="313">
        <v>132430.14000000001</v>
      </c>
      <c r="AR45" s="312"/>
      <c r="AS45" s="313"/>
      <c r="AT45" s="312"/>
      <c r="AU45" s="313"/>
      <c r="AV45" s="314">
        <f t="shared" si="0"/>
        <v>1</v>
      </c>
      <c r="AW45" s="315">
        <f t="shared" si="0"/>
        <v>132430.14000000001</v>
      </c>
      <c r="AX45" s="314">
        <f t="shared" si="1"/>
        <v>0</v>
      </c>
      <c r="AY45" s="315">
        <f t="shared" si="1"/>
        <v>0</v>
      </c>
      <c r="AZ45" s="314">
        <f t="shared" si="2"/>
        <v>1</v>
      </c>
      <c r="BA45" s="315">
        <f t="shared" si="2"/>
        <v>132430.14000000001</v>
      </c>
    </row>
    <row r="46" spans="1:53" ht="102.75" customHeight="1" x14ac:dyDescent="0.2">
      <c r="A46" s="308">
        <v>16</v>
      </c>
      <c r="B46" s="308" t="s">
        <v>167</v>
      </c>
      <c r="C46" s="311" t="s">
        <v>168</v>
      </c>
      <c r="D46" s="321">
        <v>276</v>
      </c>
      <c r="E46" s="311" t="s">
        <v>172</v>
      </c>
      <c r="F46" s="312"/>
      <c r="G46" s="313"/>
      <c r="H46" s="312"/>
      <c r="I46" s="313"/>
      <c r="J46" s="312"/>
      <c r="K46" s="313"/>
      <c r="L46" s="312"/>
      <c r="M46" s="313"/>
      <c r="N46" s="312"/>
      <c r="O46" s="313"/>
      <c r="P46" s="312">
        <v>4</v>
      </c>
      <c r="Q46" s="313">
        <v>529720.56000000006</v>
      </c>
      <c r="R46" s="312"/>
      <c r="S46" s="313"/>
      <c r="T46" s="312">
        <v>3</v>
      </c>
      <c r="U46" s="313">
        <v>397290.42000000004</v>
      </c>
      <c r="V46" s="312"/>
      <c r="W46" s="313"/>
      <c r="X46" s="312"/>
      <c r="Y46" s="313"/>
      <c r="Z46" s="312"/>
      <c r="AA46" s="313"/>
      <c r="AB46" s="312"/>
      <c r="AC46" s="313"/>
      <c r="AD46" s="312"/>
      <c r="AE46" s="313"/>
      <c r="AF46" s="312"/>
      <c r="AG46" s="313"/>
      <c r="AH46" s="312"/>
      <c r="AI46" s="313"/>
      <c r="AJ46" s="312"/>
      <c r="AK46" s="313"/>
      <c r="AL46" s="312"/>
      <c r="AM46" s="313"/>
      <c r="AN46" s="312"/>
      <c r="AO46" s="313"/>
      <c r="AP46" s="312"/>
      <c r="AQ46" s="313"/>
      <c r="AR46" s="312"/>
      <c r="AS46" s="313"/>
      <c r="AT46" s="312"/>
      <c r="AU46" s="313"/>
      <c r="AV46" s="314">
        <f t="shared" si="0"/>
        <v>7</v>
      </c>
      <c r="AW46" s="315">
        <f t="shared" si="0"/>
        <v>927010.9800000001</v>
      </c>
      <c r="AX46" s="314">
        <f t="shared" si="1"/>
        <v>0</v>
      </c>
      <c r="AY46" s="315">
        <f t="shared" si="1"/>
        <v>0</v>
      </c>
      <c r="AZ46" s="314">
        <f t="shared" si="2"/>
        <v>7</v>
      </c>
      <c r="BA46" s="315">
        <f t="shared" si="2"/>
        <v>927010.9800000001</v>
      </c>
    </row>
    <row r="47" spans="1:53" ht="30" customHeight="1" x14ac:dyDescent="0.2">
      <c r="A47" s="308">
        <v>16</v>
      </c>
      <c r="B47" s="308" t="s">
        <v>167</v>
      </c>
      <c r="C47" s="311" t="s">
        <v>168</v>
      </c>
      <c r="D47" s="321">
        <v>277</v>
      </c>
      <c r="E47" s="311" t="s">
        <v>421</v>
      </c>
      <c r="F47" s="312"/>
      <c r="G47" s="313"/>
      <c r="H47" s="312"/>
      <c r="I47" s="313"/>
      <c r="J47" s="312"/>
      <c r="K47" s="313"/>
      <c r="L47" s="312"/>
      <c r="M47" s="313"/>
      <c r="N47" s="312"/>
      <c r="O47" s="313"/>
      <c r="P47" s="312">
        <v>1</v>
      </c>
      <c r="Q47" s="313">
        <v>132430.14000000001</v>
      </c>
      <c r="R47" s="312"/>
      <c r="S47" s="313"/>
      <c r="T47" s="312">
        <v>2</v>
      </c>
      <c r="U47" s="313">
        <v>264860.28000000003</v>
      </c>
      <c r="V47" s="312"/>
      <c r="W47" s="313"/>
      <c r="X47" s="312"/>
      <c r="Y47" s="313"/>
      <c r="Z47" s="312"/>
      <c r="AA47" s="313"/>
      <c r="AB47" s="312"/>
      <c r="AC47" s="313"/>
      <c r="AD47" s="312"/>
      <c r="AE47" s="313"/>
      <c r="AF47" s="312"/>
      <c r="AG47" s="313"/>
      <c r="AH47" s="312"/>
      <c r="AI47" s="313"/>
      <c r="AJ47" s="312"/>
      <c r="AK47" s="313"/>
      <c r="AL47" s="312"/>
      <c r="AM47" s="313"/>
      <c r="AN47" s="312"/>
      <c r="AO47" s="313"/>
      <c r="AP47" s="312"/>
      <c r="AQ47" s="313"/>
      <c r="AR47" s="312"/>
      <c r="AS47" s="313"/>
      <c r="AT47" s="312"/>
      <c r="AU47" s="313"/>
      <c r="AV47" s="314">
        <f t="shared" si="0"/>
        <v>3</v>
      </c>
      <c r="AW47" s="315">
        <f t="shared" si="0"/>
        <v>397290.42000000004</v>
      </c>
      <c r="AX47" s="314">
        <f t="shared" si="1"/>
        <v>0</v>
      </c>
      <c r="AY47" s="315">
        <f t="shared" si="1"/>
        <v>0</v>
      </c>
      <c r="AZ47" s="314">
        <f t="shared" si="2"/>
        <v>3</v>
      </c>
      <c r="BA47" s="315">
        <f t="shared" si="2"/>
        <v>397290.42000000004</v>
      </c>
    </row>
    <row r="48" spans="1:53" ht="102.75" customHeight="1" x14ac:dyDescent="0.2">
      <c r="A48" s="308">
        <v>16</v>
      </c>
      <c r="B48" s="308" t="s">
        <v>167</v>
      </c>
      <c r="C48" s="311" t="s">
        <v>168</v>
      </c>
      <c r="D48" s="321">
        <v>278</v>
      </c>
      <c r="E48" s="311" t="s">
        <v>407</v>
      </c>
      <c r="F48" s="312"/>
      <c r="G48" s="313"/>
      <c r="H48" s="312"/>
      <c r="I48" s="313"/>
      <c r="J48" s="312"/>
      <c r="K48" s="313"/>
      <c r="L48" s="312"/>
      <c r="M48" s="313"/>
      <c r="N48" s="312"/>
      <c r="O48" s="313"/>
      <c r="P48" s="312">
        <v>3</v>
      </c>
      <c r="Q48" s="313">
        <v>397290.42000000004</v>
      </c>
      <c r="R48" s="312"/>
      <c r="S48" s="313"/>
      <c r="T48" s="312">
        <v>2</v>
      </c>
      <c r="U48" s="313">
        <v>264860.28000000003</v>
      </c>
      <c r="V48" s="312"/>
      <c r="W48" s="313"/>
      <c r="X48" s="312"/>
      <c r="Y48" s="313"/>
      <c r="Z48" s="312"/>
      <c r="AA48" s="313"/>
      <c r="AB48" s="312"/>
      <c r="AC48" s="313"/>
      <c r="AD48" s="312"/>
      <c r="AE48" s="313"/>
      <c r="AF48" s="312"/>
      <c r="AG48" s="313"/>
      <c r="AH48" s="312"/>
      <c r="AI48" s="313"/>
      <c r="AJ48" s="312"/>
      <c r="AK48" s="313"/>
      <c r="AL48" s="312"/>
      <c r="AM48" s="313"/>
      <c r="AN48" s="312"/>
      <c r="AO48" s="313"/>
      <c r="AP48" s="312"/>
      <c r="AQ48" s="313"/>
      <c r="AR48" s="312"/>
      <c r="AS48" s="313"/>
      <c r="AT48" s="312"/>
      <c r="AU48" s="313"/>
      <c r="AV48" s="314">
        <f t="shared" si="0"/>
        <v>5</v>
      </c>
      <c r="AW48" s="315">
        <f t="shared" si="0"/>
        <v>662150.70000000007</v>
      </c>
      <c r="AX48" s="314">
        <f t="shared" si="1"/>
        <v>0</v>
      </c>
      <c r="AY48" s="315">
        <f t="shared" si="1"/>
        <v>0</v>
      </c>
      <c r="AZ48" s="314">
        <f t="shared" si="2"/>
        <v>5</v>
      </c>
      <c r="BA48" s="315">
        <f t="shared" si="2"/>
        <v>662150.70000000007</v>
      </c>
    </row>
    <row r="49" spans="1:53" ht="99" customHeight="1" x14ac:dyDescent="0.2">
      <c r="A49" s="308">
        <v>16</v>
      </c>
      <c r="B49" s="308" t="s">
        <v>167</v>
      </c>
      <c r="C49" s="311" t="s">
        <v>168</v>
      </c>
      <c r="D49" s="321">
        <v>279</v>
      </c>
      <c r="E49" s="311" t="s">
        <v>173</v>
      </c>
      <c r="F49" s="312"/>
      <c r="G49" s="313"/>
      <c r="H49" s="312"/>
      <c r="I49" s="313"/>
      <c r="J49" s="312"/>
      <c r="K49" s="313"/>
      <c r="L49" s="312"/>
      <c r="M49" s="313"/>
      <c r="N49" s="312"/>
      <c r="O49" s="313"/>
      <c r="P49" s="312">
        <v>3</v>
      </c>
      <c r="Q49" s="313">
        <v>397290.42000000004</v>
      </c>
      <c r="R49" s="312"/>
      <c r="S49" s="313"/>
      <c r="T49" s="312"/>
      <c r="U49" s="313"/>
      <c r="V49" s="312"/>
      <c r="W49" s="313"/>
      <c r="X49" s="312"/>
      <c r="Y49" s="313"/>
      <c r="Z49" s="312"/>
      <c r="AA49" s="313"/>
      <c r="AB49" s="312"/>
      <c r="AC49" s="313"/>
      <c r="AD49" s="312"/>
      <c r="AE49" s="313"/>
      <c r="AF49" s="312"/>
      <c r="AG49" s="313"/>
      <c r="AH49" s="312"/>
      <c r="AI49" s="313"/>
      <c r="AJ49" s="312"/>
      <c r="AK49" s="313"/>
      <c r="AL49" s="312"/>
      <c r="AM49" s="313"/>
      <c r="AN49" s="312"/>
      <c r="AO49" s="313"/>
      <c r="AP49" s="312">
        <v>2</v>
      </c>
      <c r="AQ49" s="313">
        <v>264860.28000000003</v>
      </c>
      <c r="AR49" s="312"/>
      <c r="AS49" s="313"/>
      <c r="AT49" s="312"/>
      <c r="AU49" s="313"/>
      <c r="AV49" s="314">
        <f t="shared" si="0"/>
        <v>5</v>
      </c>
      <c r="AW49" s="315">
        <f t="shared" si="0"/>
        <v>662150.70000000007</v>
      </c>
      <c r="AX49" s="314">
        <f t="shared" si="1"/>
        <v>0</v>
      </c>
      <c r="AY49" s="315">
        <f t="shared" si="1"/>
        <v>0</v>
      </c>
      <c r="AZ49" s="314">
        <f t="shared" si="2"/>
        <v>5</v>
      </c>
      <c r="BA49" s="315">
        <f t="shared" si="2"/>
        <v>662150.70000000007</v>
      </c>
    </row>
    <row r="50" spans="1:53" ht="99" customHeight="1" x14ac:dyDescent="0.2">
      <c r="A50" s="308">
        <v>16</v>
      </c>
      <c r="B50" s="308" t="s">
        <v>167</v>
      </c>
      <c r="C50" s="311" t="s">
        <v>168</v>
      </c>
      <c r="D50" s="321">
        <v>281</v>
      </c>
      <c r="E50" s="311" t="s">
        <v>333</v>
      </c>
      <c r="F50" s="312"/>
      <c r="G50" s="313"/>
      <c r="H50" s="312"/>
      <c r="I50" s="313"/>
      <c r="J50" s="312"/>
      <c r="K50" s="313"/>
      <c r="L50" s="312"/>
      <c r="M50" s="313"/>
      <c r="N50" s="312"/>
      <c r="O50" s="313"/>
      <c r="P50" s="312">
        <v>1</v>
      </c>
      <c r="Q50" s="313">
        <v>132430.14000000001</v>
      </c>
      <c r="R50" s="312"/>
      <c r="S50" s="313"/>
      <c r="T50" s="312">
        <v>4</v>
      </c>
      <c r="U50" s="313">
        <v>529720.56000000006</v>
      </c>
      <c r="V50" s="312"/>
      <c r="W50" s="313"/>
      <c r="X50" s="312"/>
      <c r="Y50" s="313"/>
      <c r="Z50" s="312"/>
      <c r="AA50" s="313"/>
      <c r="AB50" s="312"/>
      <c r="AC50" s="313"/>
      <c r="AD50" s="312"/>
      <c r="AE50" s="313"/>
      <c r="AF50" s="312"/>
      <c r="AG50" s="313"/>
      <c r="AH50" s="312"/>
      <c r="AI50" s="313"/>
      <c r="AJ50" s="312"/>
      <c r="AK50" s="313"/>
      <c r="AL50" s="312"/>
      <c r="AM50" s="313"/>
      <c r="AN50" s="312"/>
      <c r="AO50" s="313"/>
      <c r="AP50" s="312"/>
      <c r="AQ50" s="313"/>
      <c r="AR50" s="312"/>
      <c r="AS50" s="313"/>
      <c r="AT50" s="312"/>
      <c r="AU50" s="313"/>
      <c r="AV50" s="314">
        <f t="shared" si="0"/>
        <v>5</v>
      </c>
      <c r="AW50" s="315">
        <f t="shared" si="0"/>
        <v>662150.70000000007</v>
      </c>
      <c r="AX50" s="314">
        <f t="shared" si="1"/>
        <v>0</v>
      </c>
      <c r="AY50" s="315">
        <f t="shared" si="1"/>
        <v>0</v>
      </c>
      <c r="AZ50" s="314">
        <f t="shared" si="2"/>
        <v>5</v>
      </c>
      <c r="BA50" s="315">
        <f t="shared" si="2"/>
        <v>662150.70000000007</v>
      </c>
    </row>
    <row r="51" spans="1:53" ht="99" customHeight="1" x14ac:dyDescent="0.2">
      <c r="A51" s="308">
        <v>16</v>
      </c>
      <c r="B51" s="308" t="s">
        <v>167</v>
      </c>
      <c r="C51" s="311" t="s">
        <v>168</v>
      </c>
      <c r="D51" s="321">
        <v>282</v>
      </c>
      <c r="E51" s="311" t="s">
        <v>358</v>
      </c>
      <c r="F51" s="312"/>
      <c r="G51" s="313"/>
      <c r="H51" s="312"/>
      <c r="I51" s="313"/>
      <c r="J51" s="312"/>
      <c r="K51" s="313"/>
      <c r="L51" s="312"/>
      <c r="M51" s="313"/>
      <c r="N51" s="312"/>
      <c r="O51" s="313"/>
      <c r="P51" s="312">
        <v>1</v>
      </c>
      <c r="Q51" s="313">
        <v>132430.14000000001</v>
      </c>
      <c r="R51" s="312"/>
      <c r="S51" s="313"/>
      <c r="T51" s="312"/>
      <c r="U51" s="313"/>
      <c r="V51" s="312"/>
      <c r="W51" s="313"/>
      <c r="X51" s="312"/>
      <c r="Y51" s="313"/>
      <c r="Z51" s="312"/>
      <c r="AA51" s="313"/>
      <c r="AB51" s="312"/>
      <c r="AC51" s="313"/>
      <c r="AD51" s="312"/>
      <c r="AE51" s="313"/>
      <c r="AF51" s="312"/>
      <c r="AG51" s="313"/>
      <c r="AH51" s="312"/>
      <c r="AI51" s="313"/>
      <c r="AJ51" s="312"/>
      <c r="AK51" s="313"/>
      <c r="AL51" s="312"/>
      <c r="AM51" s="313"/>
      <c r="AN51" s="312"/>
      <c r="AO51" s="313"/>
      <c r="AP51" s="312">
        <v>1</v>
      </c>
      <c r="AQ51" s="313">
        <v>132430.14000000001</v>
      </c>
      <c r="AR51" s="312"/>
      <c r="AS51" s="313"/>
      <c r="AT51" s="312"/>
      <c r="AU51" s="313"/>
      <c r="AV51" s="314">
        <f t="shared" si="0"/>
        <v>2</v>
      </c>
      <c r="AW51" s="315">
        <f t="shared" si="0"/>
        <v>264860.28000000003</v>
      </c>
      <c r="AX51" s="314">
        <f t="shared" si="1"/>
        <v>0</v>
      </c>
      <c r="AY51" s="315">
        <f t="shared" si="1"/>
        <v>0</v>
      </c>
      <c r="AZ51" s="314">
        <f t="shared" si="2"/>
        <v>2</v>
      </c>
      <c r="BA51" s="315">
        <f t="shared" si="2"/>
        <v>264860.28000000003</v>
      </c>
    </row>
    <row r="52" spans="1:53" ht="105.75" customHeight="1" x14ac:dyDescent="0.2">
      <c r="A52" s="308">
        <v>16</v>
      </c>
      <c r="B52" s="308" t="s">
        <v>167</v>
      </c>
      <c r="C52" s="311" t="s">
        <v>168</v>
      </c>
      <c r="D52" s="321">
        <v>284</v>
      </c>
      <c r="E52" s="311" t="s">
        <v>174</v>
      </c>
      <c r="F52" s="312"/>
      <c r="G52" s="313"/>
      <c r="H52" s="312"/>
      <c r="I52" s="313"/>
      <c r="J52" s="312"/>
      <c r="K52" s="313"/>
      <c r="L52" s="312"/>
      <c r="M52" s="313"/>
      <c r="N52" s="312"/>
      <c r="O52" s="313"/>
      <c r="P52" s="312">
        <v>3</v>
      </c>
      <c r="Q52" s="313">
        <v>397290.42000000004</v>
      </c>
      <c r="R52" s="312"/>
      <c r="S52" s="313"/>
      <c r="T52" s="312"/>
      <c r="U52" s="313"/>
      <c r="V52" s="312"/>
      <c r="W52" s="313"/>
      <c r="X52" s="312"/>
      <c r="Y52" s="313"/>
      <c r="Z52" s="312"/>
      <c r="AA52" s="313"/>
      <c r="AB52" s="312"/>
      <c r="AC52" s="313"/>
      <c r="AD52" s="312"/>
      <c r="AE52" s="313"/>
      <c r="AF52" s="312"/>
      <c r="AG52" s="313"/>
      <c r="AH52" s="312"/>
      <c r="AI52" s="313"/>
      <c r="AJ52" s="312"/>
      <c r="AK52" s="313"/>
      <c r="AL52" s="312"/>
      <c r="AM52" s="313"/>
      <c r="AN52" s="312"/>
      <c r="AO52" s="313"/>
      <c r="AP52" s="312"/>
      <c r="AQ52" s="313"/>
      <c r="AR52" s="312"/>
      <c r="AS52" s="313"/>
      <c r="AT52" s="312"/>
      <c r="AU52" s="313"/>
      <c r="AV52" s="314">
        <f t="shared" si="0"/>
        <v>3</v>
      </c>
      <c r="AW52" s="315">
        <f t="shared" si="0"/>
        <v>397290.42000000004</v>
      </c>
      <c r="AX52" s="314">
        <f t="shared" si="1"/>
        <v>0</v>
      </c>
      <c r="AY52" s="315">
        <f t="shared" si="1"/>
        <v>0</v>
      </c>
      <c r="AZ52" s="314">
        <f t="shared" si="2"/>
        <v>3</v>
      </c>
      <c r="BA52" s="315">
        <f t="shared" si="2"/>
        <v>397290.42000000004</v>
      </c>
    </row>
    <row r="53" spans="1:53" ht="24" customHeight="1" x14ac:dyDescent="0.2">
      <c r="A53" s="308">
        <v>16</v>
      </c>
      <c r="B53" s="308" t="s">
        <v>167</v>
      </c>
      <c r="C53" s="311" t="s">
        <v>168</v>
      </c>
      <c r="D53" s="321">
        <v>285</v>
      </c>
      <c r="E53" s="311" t="s">
        <v>422</v>
      </c>
      <c r="F53" s="312"/>
      <c r="G53" s="313"/>
      <c r="H53" s="312"/>
      <c r="I53" s="313"/>
      <c r="J53" s="312"/>
      <c r="K53" s="313"/>
      <c r="L53" s="312"/>
      <c r="M53" s="313"/>
      <c r="N53" s="312"/>
      <c r="O53" s="313"/>
      <c r="P53" s="312">
        <v>2</v>
      </c>
      <c r="Q53" s="313">
        <v>264860.28000000003</v>
      </c>
      <c r="R53" s="312"/>
      <c r="S53" s="313"/>
      <c r="T53" s="312"/>
      <c r="U53" s="313"/>
      <c r="V53" s="312"/>
      <c r="W53" s="313"/>
      <c r="X53" s="312"/>
      <c r="Y53" s="313"/>
      <c r="Z53" s="312"/>
      <c r="AA53" s="313"/>
      <c r="AB53" s="312"/>
      <c r="AC53" s="313"/>
      <c r="AD53" s="312"/>
      <c r="AE53" s="313"/>
      <c r="AF53" s="312"/>
      <c r="AG53" s="313"/>
      <c r="AH53" s="312"/>
      <c r="AI53" s="313"/>
      <c r="AJ53" s="312"/>
      <c r="AK53" s="313"/>
      <c r="AL53" s="312"/>
      <c r="AM53" s="313"/>
      <c r="AN53" s="312"/>
      <c r="AO53" s="313"/>
      <c r="AP53" s="312"/>
      <c r="AQ53" s="313"/>
      <c r="AR53" s="312"/>
      <c r="AS53" s="313"/>
      <c r="AT53" s="312"/>
      <c r="AU53" s="313"/>
      <c r="AV53" s="314">
        <f t="shared" si="0"/>
        <v>2</v>
      </c>
      <c r="AW53" s="315">
        <f t="shared" si="0"/>
        <v>264860.28000000003</v>
      </c>
      <c r="AX53" s="314">
        <f t="shared" si="1"/>
        <v>0</v>
      </c>
      <c r="AY53" s="315">
        <f t="shared" si="1"/>
        <v>0</v>
      </c>
      <c r="AZ53" s="314">
        <f t="shared" si="2"/>
        <v>2</v>
      </c>
      <c r="BA53" s="315">
        <f t="shared" si="2"/>
        <v>264860.28000000003</v>
      </c>
    </row>
    <row r="54" spans="1:53" ht="24" customHeight="1" x14ac:dyDescent="0.2">
      <c r="A54" s="308">
        <v>16</v>
      </c>
      <c r="B54" s="308" t="s">
        <v>167</v>
      </c>
      <c r="C54" s="311" t="s">
        <v>168</v>
      </c>
      <c r="D54" s="321">
        <v>286</v>
      </c>
      <c r="E54" s="311" t="s">
        <v>452</v>
      </c>
      <c r="F54" s="312"/>
      <c r="G54" s="313"/>
      <c r="H54" s="312"/>
      <c r="I54" s="313"/>
      <c r="J54" s="312"/>
      <c r="K54" s="313"/>
      <c r="L54" s="312"/>
      <c r="M54" s="313"/>
      <c r="N54" s="312"/>
      <c r="O54" s="313"/>
      <c r="P54" s="312"/>
      <c r="Q54" s="313"/>
      <c r="R54" s="312"/>
      <c r="S54" s="313"/>
      <c r="T54" s="312"/>
      <c r="U54" s="313"/>
      <c r="V54" s="312"/>
      <c r="W54" s="313"/>
      <c r="X54" s="312"/>
      <c r="Y54" s="313"/>
      <c r="Z54" s="312"/>
      <c r="AA54" s="313"/>
      <c r="AB54" s="312"/>
      <c r="AC54" s="313"/>
      <c r="AD54" s="312"/>
      <c r="AE54" s="313"/>
      <c r="AF54" s="312"/>
      <c r="AG54" s="313"/>
      <c r="AH54" s="312"/>
      <c r="AI54" s="313"/>
      <c r="AJ54" s="312"/>
      <c r="AK54" s="313"/>
      <c r="AL54" s="312"/>
      <c r="AM54" s="313"/>
      <c r="AN54" s="312"/>
      <c r="AO54" s="313"/>
      <c r="AP54" s="312">
        <v>1</v>
      </c>
      <c r="AQ54" s="313">
        <v>132430.14000000001</v>
      </c>
      <c r="AR54" s="312"/>
      <c r="AS54" s="313"/>
      <c r="AT54" s="312"/>
      <c r="AU54" s="313"/>
      <c r="AV54" s="314">
        <f t="shared" si="0"/>
        <v>1</v>
      </c>
      <c r="AW54" s="315">
        <f t="shared" si="0"/>
        <v>132430.14000000001</v>
      </c>
      <c r="AX54" s="314">
        <f t="shared" si="1"/>
        <v>0</v>
      </c>
      <c r="AY54" s="315">
        <f t="shared" si="1"/>
        <v>0</v>
      </c>
      <c r="AZ54" s="314">
        <f t="shared" si="2"/>
        <v>1</v>
      </c>
      <c r="BA54" s="315">
        <f t="shared" si="2"/>
        <v>132430.14000000001</v>
      </c>
    </row>
    <row r="55" spans="1:53" ht="24" customHeight="1" x14ac:dyDescent="0.2">
      <c r="A55" s="308">
        <v>16</v>
      </c>
      <c r="B55" s="308" t="s">
        <v>167</v>
      </c>
      <c r="C55" s="311" t="s">
        <v>168</v>
      </c>
      <c r="D55" s="321">
        <v>300</v>
      </c>
      <c r="E55" s="311" t="s">
        <v>453</v>
      </c>
      <c r="F55" s="312"/>
      <c r="G55" s="313"/>
      <c r="H55" s="312"/>
      <c r="I55" s="313"/>
      <c r="J55" s="312"/>
      <c r="K55" s="313"/>
      <c r="L55" s="312"/>
      <c r="M55" s="313"/>
      <c r="N55" s="312"/>
      <c r="O55" s="313"/>
      <c r="P55" s="312"/>
      <c r="Q55" s="313"/>
      <c r="R55" s="312"/>
      <c r="S55" s="313"/>
      <c r="T55" s="312">
        <v>1</v>
      </c>
      <c r="U55" s="313">
        <v>132430.14000000001</v>
      </c>
      <c r="V55" s="312"/>
      <c r="W55" s="313"/>
      <c r="X55" s="312"/>
      <c r="Y55" s="313"/>
      <c r="Z55" s="312"/>
      <c r="AA55" s="313"/>
      <c r="AB55" s="312"/>
      <c r="AC55" s="313"/>
      <c r="AD55" s="312"/>
      <c r="AE55" s="313"/>
      <c r="AF55" s="312"/>
      <c r="AG55" s="313"/>
      <c r="AH55" s="312"/>
      <c r="AI55" s="313"/>
      <c r="AJ55" s="312"/>
      <c r="AK55" s="313"/>
      <c r="AL55" s="312"/>
      <c r="AM55" s="313"/>
      <c r="AN55" s="312"/>
      <c r="AO55" s="313"/>
      <c r="AP55" s="312"/>
      <c r="AQ55" s="313"/>
      <c r="AR55" s="312"/>
      <c r="AS55" s="313"/>
      <c r="AT55" s="312"/>
      <c r="AU55" s="313"/>
      <c r="AV55" s="314">
        <f t="shared" si="0"/>
        <v>1</v>
      </c>
      <c r="AW55" s="315">
        <f t="shared" si="0"/>
        <v>132430.14000000001</v>
      </c>
      <c r="AX55" s="314">
        <f t="shared" si="1"/>
        <v>0</v>
      </c>
      <c r="AY55" s="315">
        <f t="shared" si="1"/>
        <v>0</v>
      </c>
      <c r="AZ55" s="314">
        <f t="shared" si="2"/>
        <v>1</v>
      </c>
      <c r="BA55" s="315">
        <f t="shared" si="2"/>
        <v>132430.14000000001</v>
      </c>
    </row>
    <row r="56" spans="1:53" ht="99" customHeight="1" x14ac:dyDescent="0.2">
      <c r="A56" s="308">
        <v>16</v>
      </c>
      <c r="B56" s="308" t="s">
        <v>167</v>
      </c>
      <c r="C56" s="311" t="s">
        <v>168</v>
      </c>
      <c r="D56" s="321">
        <v>301</v>
      </c>
      <c r="E56" s="311" t="s">
        <v>175</v>
      </c>
      <c r="F56" s="312"/>
      <c r="G56" s="313"/>
      <c r="H56" s="312"/>
      <c r="I56" s="313"/>
      <c r="J56" s="312"/>
      <c r="K56" s="313"/>
      <c r="L56" s="312"/>
      <c r="M56" s="313"/>
      <c r="N56" s="312"/>
      <c r="O56" s="313"/>
      <c r="P56" s="312">
        <v>5</v>
      </c>
      <c r="Q56" s="313">
        <v>662150.70000000007</v>
      </c>
      <c r="R56" s="312"/>
      <c r="S56" s="313"/>
      <c r="T56" s="312">
        <v>5</v>
      </c>
      <c r="U56" s="313">
        <v>662150.70000000007</v>
      </c>
      <c r="V56" s="312"/>
      <c r="W56" s="313"/>
      <c r="X56" s="312"/>
      <c r="Y56" s="313"/>
      <c r="Z56" s="312"/>
      <c r="AA56" s="313"/>
      <c r="AB56" s="312"/>
      <c r="AC56" s="313"/>
      <c r="AD56" s="312"/>
      <c r="AE56" s="313"/>
      <c r="AF56" s="312"/>
      <c r="AG56" s="313"/>
      <c r="AH56" s="312"/>
      <c r="AI56" s="313"/>
      <c r="AJ56" s="312"/>
      <c r="AK56" s="313"/>
      <c r="AL56" s="312"/>
      <c r="AM56" s="313"/>
      <c r="AN56" s="312"/>
      <c r="AO56" s="313"/>
      <c r="AP56" s="312"/>
      <c r="AQ56" s="313"/>
      <c r="AR56" s="312"/>
      <c r="AS56" s="313"/>
      <c r="AT56" s="312"/>
      <c r="AU56" s="313"/>
      <c r="AV56" s="314">
        <f t="shared" si="0"/>
        <v>10</v>
      </c>
      <c r="AW56" s="315">
        <f t="shared" si="0"/>
        <v>1324301.4000000001</v>
      </c>
      <c r="AX56" s="314">
        <f t="shared" si="1"/>
        <v>0</v>
      </c>
      <c r="AY56" s="315">
        <f t="shared" si="1"/>
        <v>0</v>
      </c>
      <c r="AZ56" s="314">
        <f t="shared" si="2"/>
        <v>10</v>
      </c>
      <c r="BA56" s="315">
        <f t="shared" si="2"/>
        <v>1324301.4000000001</v>
      </c>
    </row>
    <row r="57" spans="1:53" ht="26.25" customHeight="1" x14ac:dyDescent="0.2">
      <c r="A57" s="308">
        <v>16</v>
      </c>
      <c r="B57" s="308" t="s">
        <v>167</v>
      </c>
      <c r="C57" s="311" t="s">
        <v>168</v>
      </c>
      <c r="D57" s="321">
        <v>303</v>
      </c>
      <c r="E57" s="311" t="s">
        <v>423</v>
      </c>
      <c r="F57" s="312"/>
      <c r="G57" s="313"/>
      <c r="H57" s="312"/>
      <c r="I57" s="313"/>
      <c r="J57" s="312"/>
      <c r="K57" s="313"/>
      <c r="L57" s="312"/>
      <c r="M57" s="313"/>
      <c r="N57" s="312"/>
      <c r="O57" s="313"/>
      <c r="P57" s="312">
        <v>1</v>
      </c>
      <c r="Q57" s="313">
        <v>132430.14000000001</v>
      </c>
      <c r="R57" s="312"/>
      <c r="S57" s="313"/>
      <c r="T57" s="312"/>
      <c r="U57" s="313"/>
      <c r="V57" s="312"/>
      <c r="W57" s="313"/>
      <c r="X57" s="312"/>
      <c r="Y57" s="313"/>
      <c r="Z57" s="312"/>
      <c r="AA57" s="313"/>
      <c r="AB57" s="312"/>
      <c r="AC57" s="313"/>
      <c r="AD57" s="312"/>
      <c r="AE57" s="313"/>
      <c r="AF57" s="312"/>
      <c r="AG57" s="313"/>
      <c r="AH57" s="312"/>
      <c r="AI57" s="313"/>
      <c r="AJ57" s="312"/>
      <c r="AK57" s="313"/>
      <c r="AL57" s="312"/>
      <c r="AM57" s="313"/>
      <c r="AN57" s="312"/>
      <c r="AO57" s="313"/>
      <c r="AP57" s="312"/>
      <c r="AQ57" s="313"/>
      <c r="AR57" s="312"/>
      <c r="AS57" s="313"/>
      <c r="AT57" s="312"/>
      <c r="AU57" s="313"/>
      <c r="AV57" s="314">
        <f t="shared" si="0"/>
        <v>1</v>
      </c>
      <c r="AW57" s="315">
        <f t="shared" si="0"/>
        <v>132430.14000000001</v>
      </c>
      <c r="AX57" s="314">
        <f t="shared" si="1"/>
        <v>0</v>
      </c>
      <c r="AY57" s="315">
        <f t="shared" si="1"/>
        <v>0</v>
      </c>
      <c r="AZ57" s="314">
        <f t="shared" si="2"/>
        <v>1</v>
      </c>
      <c r="BA57" s="315">
        <f t="shared" si="2"/>
        <v>132430.14000000001</v>
      </c>
    </row>
    <row r="58" spans="1:53" ht="99" customHeight="1" x14ac:dyDescent="0.2">
      <c r="A58" s="308">
        <v>16</v>
      </c>
      <c r="B58" s="308" t="s">
        <v>167</v>
      </c>
      <c r="C58" s="311" t="s">
        <v>168</v>
      </c>
      <c r="D58" s="321">
        <v>315</v>
      </c>
      <c r="E58" s="311" t="s">
        <v>359</v>
      </c>
      <c r="F58" s="312"/>
      <c r="G58" s="313"/>
      <c r="H58" s="312"/>
      <c r="I58" s="313"/>
      <c r="J58" s="312"/>
      <c r="K58" s="313"/>
      <c r="L58" s="312"/>
      <c r="M58" s="313"/>
      <c r="N58" s="312"/>
      <c r="O58" s="313"/>
      <c r="P58" s="312">
        <v>1</v>
      </c>
      <c r="Q58" s="313">
        <v>132430.14000000001</v>
      </c>
      <c r="R58" s="312"/>
      <c r="S58" s="313"/>
      <c r="T58" s="312"/>
      <c r="U58" s="313"/>
      <c r="V58" s="312"/>
      <c r="W58" s="313"/>
      <c r="X58" s="312"/>
      <c r="Y58" s="313"/>
      <c r="Z58" s="312"/>
      <c r="AA58" s="313"/>
      <c r="AB58" s="312"/>
      <c r="AC58" s="313"/>
      <c r="AD58" s="312"/>
      <c r="AE58" s="313"/>
      <c r="AF58" s="312"/>
      <c r="AG58" s="313"/>
      <c r="AH58" s="312"/>
      <c r="AI58" s="313"/>
      <c r="AJ58" s="312"/>
      <c r="AK58" s="313"/>
      <c r="AL58" s="312"/>
      <c r="AM58" s="313"/>
      <c r="AN58" s="312"/>
      <c r="AO58" s="313"/>
      <c r="AP58" s="312"/>
      <c r="AQ58" s="313"/>
      <c r="AR58" s="312"/>
      <c r="AS58" s="313"/>
      <c r="AT58" s="312"/>
      <c r="AU58" s="313"/>
      <c r="AV58" s="314">
        <f t="shared" si="0"/>
        <v>1</v>
      </c>
      <c r="AW58" s="315">
        <f t="shared" si="0"/>
        <v>132430.14000000001</v>
      </c>
      <c r="AX58" s="314">
        <f t="shared" si="1"/>
        <v>0</v>
      </c>
      <c r="AY58" s="315">
        <f t="shared" si="1"/>
        <v>0</v>
      </c>
      <c r="AZ58" s="314">
        <f t="shared" si="2"/>
        <v>1</v>
      </c>
      <c r="BA58" s="315">
        <f t="shared" si="2"/>
        <v>132430.14000000001</v>
      </c>
    </row>
    <row r="59" spans="1:53" ht="51" customHeight="1" x14ac:dyDescent="0.2">
      <c r="A59" s="308">
        <v>16</v>
      </c>
      <c r="B59" s="308" t="s">
        <v>167</v>
      </c>
      <c r="C59" s="311" t="s">
        <v>168</v>
      </c>
      <c r="D59" s="321">
        <v>323</v>
      </c>
      <c r="E59" s="311" t="s">
        <v>293</v>
      </c>
      <c r="F59" s="312"/>
      <c r="G59" s="313"/>
      <c r="H59" s="312"/>
      <c r="I59" s="313"/>
      <c r="J59" s="312"/>
      <c r="K59" s="313"/>
      <c r="L59" s="312"/>
      <c r="M59" s="313"/>
      <c r="N59" s="312"/>
      <c r="O59" s="313"/>
      <c r="P59" s="312">
        <v>4</v>
      </c>
      <c r="Q59" s="313">
        <v>529720.56000000006</v>
      </c>
      <c r="R59" s="312"/>
      <c r="S59" s="313"/>
      <c r="T59" s="312"/>
      <c r="U59" s="313"/>
      <c r="V59" s="312"/>
      <c r="W59" s="313"/>
      <c r="X59" s="312"/>
      <c r="Y59" s="313"/>
      <c r="Z59" s="312"/>
      <c r="AA59" s="313"/>
      <c r="AB59" s="312"/>
      <c r="AC59" s="313"/>
      <c r="AD59" s="312"/>
      <c r="AE59" s="313"/>
      <c r="AF59" s="312"/>
      <c r="AG59" s="313"/>
      <c r="AH59" s="312"/>
      <c r="AI59" s="313"/>
      <c r="AJ59" s="312"/>
      <c r="AK59" s="313"/>
      <c r="AL59" s="312"/>
      <c r="AM59" s="313"/>
      <c r="AN59" s="312"/>
      <c r="AO59" s="313"/>
      <c r="AP59" s="312"/>
      <c r="AQ59" s="313"/>
      <c r="AR59" s="312"/>
      <c r="AS59" s="313"/>
      <c r="AT59" s="312"/>
      <c r="AU59" s="313"/>
      <c r="AV59" s="314">
        <f t="shared" si="0"/>
        <v>4</v>
      </c>
      <c r="AW59" s="315">
        <f t="shared" si="0"/>
        <v>529720.56000000006</v>
      </c>
      <c r="AX59" s="314">
        <f t="shared" si="1"/>
        <v>0</v>
      </c>
      <c r="AY59" s="315">
        <f t="shared" si="1"/>
        <v>0</v>
      </c>
      <c r="AZ59" s="314">
        <f t="shared" si="2"/>
        <v>4</v>
      </c>
      <c r="BA59" s="315">
        <f t="shared" si="2"/>
        <v>529720.56000000006</v>
      </c>
    </row>
    <row r="60" spans="1:53" ht="51" customHeight="1" x14ac:dyDescent="0.2">
      <c r="A60" s="308">
        <v>16</v>
      </c>
      <c r="B60" s="308" t="s">
        <v>167</v>
      </c>
      <c r="C60" s="311" t="s">
        <v>168</v>
      </c>
      <c r="D60" s="321">
        <v>324</v>
      </c>
      <c r="E60" s="311" t="s">
        <v>294</v>
      </c>
      <c r="F60" s="312"/>
      <c r="G60" s="313"/>
      <c r="H60" s="312"/>
      <c r="I60" s="313"/>
      <c r="J60" s="312"/>
      <c r="K60" s="313"/>
      <c r="L60" s="312"/>
      <c r="M60" s="313"/>
      <c r="N60" s="312"/>
      <c r="O60" s="313"/>
      <c r="P60" s="312">
        <v>8</v>
      </c>
      <c r="Q60" s="313">
        <v>1059441.1200000001</v>
      </c>
      <c r="R60" s="312"/>
      <c r="S60" s="313"/>
      <c r="T60" s="312"/>
      <c r="U60" s="313"/>
      <c r="V60" s="312"/>
      <c r="W60" s="313"/>
      <c r="X60" s="312"/>
      <c r="Y60" s="313"/>
      <c r="Z60" s="312"/>
      <c r="AA60" s="313"/>
      <c r="AB60" s="312"/>
      <c r="AC60" s="313"/>
      <c r="AD60" s="312"/>
      <c r="AE60" s="313"/>
      <c r="AF60" s="312"/>
      <c r="AG60" s="313"/>
      <c r="AH60" s="312"/>
      <c r="AI60" s="313"/>
      <c r="AJ60" s="312"/>
      <c r="AK60" s="313"/>
      <c r="AL60" s="312"/>
      <c r="AM60" s="313"/>
      <c r="AN60" s="312"/>
      <c r="AO60" s="313"/>
      <c r="AP60" s="312"/>
      <c r="AQ60" s="313"/>
      <c r="AR60" s="312"/>
      <c r="AS60" s="313"/>
      <c r="AT60" s="312"/>
      <c r="AU60" s="313"/>
      <c r="AV60" s="314">
        <f t="shared" si="0"/>
        <v>8</v>
      </c>
      <c r="AW60" s="315">
        <f t="shared" si="0"/>
        <v>1059441.1200000001</v>
      </c>
      <c r="AX60" s="314">
        <f t="shared" si="1"/>
        <v>0</v>
      </c>
      <c r="AY60" s="315">
        <f t="shared" si="1"/>
        <v>0</v>
      </c>
      <c r="AZ60" s="314">
        <f t="shared" si="2"/>
        <v>8</v>
      </c>
      <c r="BA60" s="315">
        <f t="shared" si="2"/>
        <v>1059441.1200000001</v>
      </c>
    </row>
    <row r="61" spans="1:53" ht="51" customHeight="1" x14ac:dyDescent="0.2">
      <c r="A61" s="308">
        <v>16</v>
      </c>
      <c r="B61" s="308" t="s">
        <v>167</v>
      </c>
      <c r="C61" s="311" t="s">
        <v>168</v>
      </c>
      <c r="D61" s="321">
        <v>326</v>
      </c>
      <c r="E61" s="311" t="s">
        <v>295</v>
      </c>
      <c r="F61" s="312"/>
      <c r="G61" s="313"/>
      <c r="H61" s="312"/>
      <c r="I61" s="313"/>
      <c r="J61" s="312"/>
      <c r="K61" s="313"/>
      <c r="L61" s="312"/>
      <c r="M61" s="313"/>
      <c r="N61" s="312"/>
      <c r="O61" s="313"/>
      <c r="P61" s="312">
        <v>11</v>
      </c>
      <c r="Q61" s="313">
        <v>1456731.54</v>
      </c>
      <c r="R61" s="312"/>
      <c r="S61" s="313"/>
      <c r="T61" s="312"/>
      <c r="U61" s="313"/>
      <c r="V61" s="312"/>
      <c r="W61" s="313"/>
      <c r="X61" s="312"/>
      <c r="Y61" s="313"/>
      <c r="Z61" s="312"/>
      <c r="AA61" s="313"/>
      <c r="AB61" s="312"/>
      <c r="AC61" s="313"/>
      <c r="AD61" s="312"/>
      <c r="AE61" s="313"/>
      <c r="AF61" s="312"/>
      <c r="AG61" s="313"/>
      <c r="AH61" s="312"/>
      <c r="AI61" s="313"/>
      <c r="AJ61" s="312"/>
      <c r="AK61" s="313"/>
      <c r="AL61" s="312"/>
      <c r="AM61" s="313"/>
      <c r="AN61" s="312"/>
      <c r="AO61" s="313"/>
      <c r="AP61" s="312">
        <v>1</v>
      </c>
      <c r="AQ61" s="313">
        <v>132430.14000000001</v>
      </c>
      <c r="AR61" s="312"/>
      <c r="AS61" s="313"/>
      <c r="AT61" s="312"/>
      <c r="AU61" s="313"/>
      <c r="AV61" s="314">
        <f t="shared" si="0"/>
        <v>12</v>
      </c>
      <c r="AW61" s="315">
        <f t="shared" si="0"/>
        <v>1589161.6800000002</v>
      </c>
      <c r="AX61" s="314">
        <f t="shared" si="1"/>
        <v>0</v>
      </c>
      <c r="AY61" s="315">
        <f t="shared" si="1"/>
        <v>0</v>
      </c>
      <c r="AZ61" s="314">
        <f t="shared" si="2"/>
        <v>12</v>
      </c>
      <c r="BA61" s="315">
        <f t="shared" si="2"/>
        <v>1589161.6800000002</v>
      </c>
    </row>
    <row r="62" spans="1:53" ht="51" customHeight="1" x14ac:dyDescent="0.2">
      <c r="A62" s="308">
        <v>16</v>
      </c>
      <c r="B62" s="308" t="s">
        <v>167</v>
      </c>
      <c r="C62" s="311" t="s">
        <v>168</v>
      </c>
      <c r="D62" s="321">
        <v>329</v>
      </c>
      <c r="E62" s="311" t="s">
        <v>424</v>
      </c>
      <c r="F62" s="312"/>
      <c r="G62" s="313"/>
      <c r="H62" s="312"/>
      <c r="I62" s="313"/>
      <c r="J62" s="312"/>
      <c r="K62" s="313"/>
      <c r="L62" s="312"/>
      <c r="M62" s="313"/>
      <c r="N62" s="312"/>
      <c r="O62" s="313"/>
      <c r="P62" s="312"/>
      <c r="Q62" s="313"/>
      <c r="R62" s="312"/>
      <c r="S62" s="313"/>
      <c r="T62" s="312"/>
      <c r="U62" s="313"/>
      <c r="V62" s="312"/>
      <c r="W62" s="313"/>
      <c r="X62" s="312"/>
      <c r="Y62" s="313"/>
      <c r="Z62" s="312"/>
      <c r="AA62" s="313"/>
      <c r="AB62" s="312"/>
      <c r="AC62" s="313"/>
      <c r="AD62" s="312"/>
      <c r="AE62" s="313"/>
      <c r="AF62" s="312"/>
      <c r="AG62" s="313"/>
      <c r="AH62" s="312"/>
      <c r="AI62" s="313"/>
      <c r="AJ62" s="312"/>
      <c r="AK62" s="313"/>
      <c r="AL62" s="312"/>
      <c r="AM62" s="313"/>
      <c r="AN62" s="312"/>
      <c r="AO62" s="313"/>
      <c r="AP62" s="312">
        <v>1</v>
      </c>
      <c r="AQ62" s="313">
        <v>132430.14000000001</v>
      </c>
      <c r="AR62" s="312"/>
      <c r="AS62" s="313"/>
      <c r="AT62" s="312"/>
      <c r="AU62" s="313"/>
      <c r="AV62" s="314">
        <f t="shared" si="0"/>
        <v>1</v>
      </c>
      <c r="AW62" s="315">
        <f t="shared" si="0"/>
        <v>132430.14000000001</v>
      </c>
      <c r="AX62" s="314">
        <f t="shared" si="1"/>
        <v>0</v>
      </c>
      <c r="AY62" s="315">
        <f t="shared" si="1"/>
        <v>0</v>
      </c>
      <c r="AZ62" s="314">
        <f t="shared" si="2"/>
        <v>1</v>
      </c>
      <c r="BA62" s="315">
        <f t="shared" si="2"/>
        <v>132430.14000000001</v>
      </c>
    </row>
    <row r="63" spans="1:53" ht="51" customHeight="1" x14ac:dyDescent="0.2">
      <c r="A63" s="308">
        <v>16</v>
      </c>
      <c r="B63" s="308" t="s">
        <v>167</v>
      </c>
      <c r="C63" s="311" t="s">
        <v>168</v>
      </c>
      <c r="D63" s="321">
        <v>331</v>
      </c>
      <c r="E63" s="311" t="s">
        <v>296</v>
      </c>
      <c r="F63" s="312"/>
      <c r="G63" s="313"/>
      <c r="H63" s="312"/>
      <c r="I63" s="313"/>
      <c r="J63" s="312"/>
      <c r="K63" s="313"/>
      <c r="L63" s="312"/>
      <c r="M63" s="313"/>
      <c r="N63" s="312"/>
      <c r="O63" s="313"/>
      <c r="P63" s="312">
        <v>3</v>
      </c>
      <c r="Q63" s="313">
        <v>397290.42000000004</v>
      </c>
      <c r="R63" s="312"/>
      <c r="S63" s="313"/>
      <c r="T63" s="312"/>
      <c r="U63" s="313"/>
      <c r="V63" s="312"/>
      <c r="W63" s="313"/>
      <c r="X63" s="312"/>
      <c r="Y63" s="313"/>
      <c r="Z63" s="312"/>
      <c r="AA63" s="313"/>
      <c r="AB63" s="312"/>
      <c r="AC63" s="313"/>
      <c r="AD63" s="312"/>
      <c r="AE63" s="313"/>
      <c r="AF63" s="312"/>
      <c r="AG63" s="313"/>
      <c r="AH63" s="312"/>
      <c r="AI63" s="313"/>
      <c r="AJ63" s="312"/>
      <c r="AK63" s="313"/>
      <c r="AL63" s="312"/>
      <c r="AM63" s="313"/>
      <c r="AN63" s="312"/>
      <c r="AO63" s="313"/>
      <c r="AP63" s="312"/>
      <c r="AQ63" s="313"/>
      <c r="AR63" s="312"/>
      <c r="AS63" s="313"/>
      <c r="AT63" s="312"/>
      <c r="AU63" s="313"/>
      <c r="AV63" s="314">
        <f t="shared" si="0"/>
        <v>3</v>
      </c>
      <c r="AW63" s="315">
        <f t="shared" si="0"/>
        <v>397290.42000000004</v>
      </c>
      <c r="AX63" s="314">
        <f t="shared" si="1"/>
        <v>0</v>
      </c>
      <c r="AY63" s="315">
        <f t="shared" si="1"/>
        <v>0</v>
      </c>
      <c r="AZ63" s="314">
        <f t="shared" si="2"/>
        <v>3</v>
      </c>
      <c r="BA63" s="315">
        <f t="shared" si="2"/>
        <v>397290.42000000004</v>
      </c>
    </row>
    <row r="64" spans="1:53" ht="103.5" customHeight="1" x14ac:dyDescent="0.2">
      <c r="A64" s="308">
        <v>16</v>
      </c>
      <c r="B64" s="308" t="s">
        <v>167</v>
      </c>
      <c r="C64" s="311" t="s">
        <v>168</v>
      </c>
      <c r="D64" s="321">
        <v>336</v>
      </c>
      <c r="E64" s="311" t="s">
        <v>176</v>
      </c>
      <c r="F64" s="312"/>
      <c r="G64" s="313"/>
      <c r="H64" s="312"/>
      <c r="I64" s="313"/>
      <c r="J64" s="312"/>
      <c r="K64" s="313"/>
      <c r="L64" s="312"/>
      <c r="M64" s="313"/>
      <c r="N64" s="312"/>
      <c r="O64" s="313"/>
      <c r="P64" s="312">
        <v>3</v>
      </c>
      <c r="Q64" s="313">
        <v>397290.42000000004</v>
      </c>
      <c r="R64" s="312"/>
      <c r="S64" s="313"/>
      <c r="T64" s="312"/>
      <c r="U64" s="313"/>
      <c r="V64" s="312"/>
      <c r="W64" s="313"/>
      <c r="X64" s="312"/>
      <c r="Y64" s="313"/>
      <c r="Z64" s="312"/>
      <c r="AA64" s="313"/>
      <c r="AB64" s="312"/>
      <c r="AC64" s="313"/>
      <c r="AD64" s="312"/>
      <c r="AE64" s="313"/>
      <c r="AF64" s="312"/>
      <c r="AG64" s="313"/>
      <c r="AH64" s="312"/>
      <c r="AI64" s="313"/>
      <c r="AJ64" s="312"/>
      <c r="AK64" s="313"/>
      <c r="AL64" s="312"/>
      <c r="AM64" s="313"/>
      <c r="AN64" s="312"/>
      <c r="AO64" s="313"/>
      <c r="AP64" s="312"/>
      <c r="AQ64" s="313"/>
      <c r="AR64" s="312"/>
      <c r="AS64" s="313"/>
      <c r="AT64" s="312"/>
      <c r="AU64" s="313"/>
      <c r="AV64" s="314">
        <f t="shared" si="0"/>
        <v>3</v>
      </c>
      <c r="AW64" s="315">
        <f t="shared" si="0"/>
        <v>397290.42000000004</v>
      </c>
      <c r="AX64" s="314">
        <f t="shared" si="1"/>
        <v>0</v>
      </c>
      <c r="AY64" s="315">
        <f t="shared" si="1"/>
        <v>0</v>
      </c>
      <c r="AZ64" s="314">
        <f t="shared" si="2"/>
        <v>3</v>
      </c>
      <c r="BA64" s="315">
        <f t="shared" si="2"/>
        <v>397290.42000000004</v>
      </c>
    </row>
    <row r="65" spans="1:53" ht="104.25" customHeight="1" x14ac:dyDescent="0.2">
      <c r="A65" s="308">
        <v>16</v>
      </c>
      <c r="B65" s="308" t="s">
        <v>167</v>
      </c>
      <c r="C65" s="311" t="s">
        <v>168</v>
      </c>
      <c r="D65" s="321">
        <v>338</v>
      </c>
      <c r="E65" s="311" t="s">
        <v>177</v>
      </c>
      <c r="F65" s="312"/>
      <c r="G65" s="313"/>
      <c r="H65" s="312"/>
      <c r="I65" s="313"/>
      <c r="J65" s="312"/>
      <c r="K65" s="313"/>
      <c r="L65" s="312"/>
      <c r="M65" s="313"/>
      <c r="N65" s="312"/>
      <c r="O65" s="313"/>
      <c r="P65" s="312">
        <v>14</v>
      </c>
      <c r="Q65" s="313">
        <v>1854021.9600000004</v>
      </c>
      <c r="R65" s="312"/>
      <c r="S65" s="313"/>
      <c r="T65" s="312"/>
      <c r="U65" s="313"/>
      <c r="V65" s="312"/>
      <c r="W65" s="313"/>
      <c r="X65" s="312"/>
      <c r="Y65" s="313"/>
      <c r="Z65" s="312"/>
      <c r="AA65" s="313"/>
      <c r="AB65" s="312"/>
      <c r="AC65" s="313"/>
      <c r="AD65" s="312"/>
      <c r="AE65" s="313"/>
      <c r="AF65" s="312"/>
      <c r="AG65" s="313"/>
      <c r="AH65" s="312"/>
      <c r="AI65" s="313"/>
      <c r="AJ65" s="312"/>
      <c r="AK65" s="313"/>
      <c r="AL65" s="312"/>
      <c r="AM65" s="313"/>
      <c r="AN65" s="312"/>
      <c r="AO65" s="313"/>
      <c r="AP65" s="312">
        <v>1</v>
      </c>
      <c r="AQ65" s="313">
        <v>132430.14000000001</v>
      </c>
      <c r="AR65" s="312"/>
      <c r="AS65" s="313"/>
      <c r="AT65" s="312"/>
      <c r="AU65" s="313"/>
      <c r="AV65" s="314">
        <f t="shared" si="0"/>
        <v>15</v>
      </c>
      <c r="AW65" s="315">
        <f t="shared" si="0"/>
        <v>1986452.1000000006</v>
      </c>
      <c r="AX65" s="314">
        <f t="shared" si="1"/>
        <v>0</v>
      </c>
      <c r="AY65" s="315">
        <f t="shared" si="1"/>
        <v>0</v>
      </c>
      <c r="AZ65" s="314">
        <f t="shared" si="2"/>
        <v>15</v>
      </c>
      <c r="BA65" s="315">
        <f t="shared" si="2"/>
        <v>1986452.1000000006</v>
      </c>
    </row>
    <row r="66" spans="1:53" ht="104.25" customHeight="1" x14ac:dyDescent="0.2">
      <c r="A66" s="308">
        <v>16</v>
      </c>
      <c r="B66" s="308" t="s">
        <v>167</v>
      </c>
      <c r="C66" s="311" t="s">
        <v>168</v>
      </c>
      <c r="D66" s="321">
        <v>339</v>
      </c>
      <c r="E66" s="311" t="s">
        <v>334</v>
      </c>
      <c r="F66" s="312"/>
      <c r="G66" s="313"/>
      <c r="H66" s="312"/>
      <c r="I66" s="313"/>
      <c r="J66" s="312"/>
      <c r="K66" s="313"/>
      <c r="L66" s="312"/>
      <c r="M66" s="313"/>
      <c r="N66" s="312"/>
      <c r="O66" s="313"/>
      <c r="P66" s="312">
        <v>4</v>
      </c>
      <c r="Q66" s="313">
        <v>529720.56000000006</v>
      </c>
      <c r="R66" s="312"/>
      <c r="S66" s="313"/>
      <c r="T66" s="312"/>
      <c r="U66" s="313"/>
      <c r="V66" s="312"/>
      <c r="W66" s="313"/>
      <c r="X66" s="312"/>
      <c r="Y66" s="313"/>
      <c r="Z66" s="312"/>
      <c r="AA66" s="313"/>
      <c r="AB66" s="312"/>
      <c r="AC66" s="313"/>
      <c r="AD66" s="312"/>
      <c r="AE66" s="313"/>
      <c r="AF66" s="312"/>
      <c r="AG66" s="313"/>
      <c r="AH66" s="312"/>
      <c r="AI66" s="313"/>
      <c r="AJ66" s="312"/>
      <c r="AK66" s="313"/>
      <c r="AL66" s="312"/>
      <c r="AM66" s="313"/>
      <c r="AN66" s="312"/>
      <c r="AO66" s="313"/>
      <c r="AP66" s="312"/>
      <c r="AQ66" s="313"/>
      <c r="AR66" s="312"/>
      <c r="AS66" s="313"/>
      <c r="AT66" s="312"/>
      <c r="AU66" s="313"/>
      <c r="AV66" s="314">
        <f t="shared" si="0"/>
        <v>4</v>
      </c>
      <c r="AW66" s="315">
        <f t="shared" si="0"/>
        <v>529720.56000000006</v>
      </c>
      <c r="AX66" s="314">
        <f t="shared" si="1"/>
        <v>0</v>
      </c>
      <c r="AY66" s="315">
        <f t="shared" si="1"/>
        <v>0</v>
      </c>
      <c r="AZ66" s="314">
        <f t="shared" si="2"/>
        <v>4</v>
      </c>
      <c r="BA66" s="315">
        <f t="shared" si="2"/>
        <v>529720.56000000006</v>
      </c>
    </row>
    <row r="67" spans="1:53" ht="104.25" customHeight="1" x14ac:dyDescent="0.2">
      <c r="A67" s="308">
        <v>16</v>
      </c>
      <c r="B67" s="308" t="s">
        <v>167</v>
      </c>
      <c r="C67" s="311" t="s">
        <v>168</v>
      </c>
      <c r="D67" s="321">
        <v>341</v>
      </c>
      <c r="E67" s="311" t="s">
        <v>360</v>
      </c>
      <c r="F67" s="312"/>
      <c r="G67" s="313"/>
      <c r="H67" s="312"/>
      <c r="I67" s="313"/>
      <c r="J67" s="312"/>
      <c r="K67" s="313"/>
      <c r="L67" s="312"/>
      <c r="M67" s="313"/>
      <c r="N67" s="312"/>
      <c r="O67" s="313"/>
      <c r="P67" s="312">
        <v>4</v>
      </c>
      <c r="Q67" s="313">
        <v>529720.56000000006</v>
      </c>
      <c r="R67" s="312"/>
      <c r="S67" s="313"/>
      <c r="T67" s="312"/>
      <c r="U67" s="313"/>
      <c r="V67" s="312"/>
      <c r="W67" s="313"/>
      <c r="X67" s="312"/>
      <c r="Y67" s="313"/>
      <c r="Z67" s="312"/>
      <c r="AA67" s="313"/>
      <c r="AB67" s="312"/>
      <c r="AC67" s="313"/>
      <c r="AD67" s="312"/>
      <c r="AE67" s="313"/>
      <c r="AF67" s="312"/>
      <c r="AG67" s="313"/>
      <c r="AH67" s="312"/>
      <c r="AI67" s="313"/>
      <c r="AJ67" s="312"/>
      <c r="AK67" s="313"/>
      <c r="AL67" s="312"/>
      <c r="AM67" s="313"/>
      <c r="AN67" s="312"/>
      <c r="AO67" s="313"/>
      <c r="AP67" s="312"/>
      <c r="AQ67" s="313"/>
      <c r="AR67" s="312"/>
      <c r="AS67" s="313"/>
      <c r="AT67" s="312"/>
      <c r="AU67" s="313"/>
      <c r="AV67" s="314">
        <f t="shared" si="0"/>
        <v>4</v>
      </c>
      <c r="AW67" s="315">
        <f t="shared" si="0"/>
        <v>529720.56000000006</v>
      </c>
      <c r="AX67" s="314">
        <f t="shared" si="1"/>
        <v>0</v>
      </c>
      <c r="AY67" s="315">
        <f t="shared" si="1"/>
        <v>0</v>
      </c>
      <c r="AZ67" s="314">
        <f t="shared" si="2"/>
        <v>4</v>
      </c>
      <c r="BA67" s="315">
        <f t="shared" si="2"/>
        <v>529720.56000000006</v>
      </c>
    </row>
    <row r="68" spans="1:53" ht="104.25" customHeight="1" x14ac:dyDescent="0.2">
      <c r="A68" s="308">
        <v>16</v>
      </c>
      <c r="B68" s="308" t="s">
        <v>167</v>
      </c>
      <c r="C68" s="311" t="s">
        <v>168</v>
      </c>
      <c r="D68" s="322">
        <v>344</v>
      </c>
      <c r="E68" s="323" t="s">
        <v>460</v>
      </c>
      <c r="F68" s="312"/>
      <c r="G68" s="313"/>
      <c r="H68" s="312"/>
      <c r="I68" s="313"/>
      <c r="J68" s="312"/>
      <c r="K68" s="313"/>
      <c r="L68" s="312"/>
      <c r="M68" s="313"/>
      <c r="N68" s="312"/>
      <c r="O68" s="313"/>
      <c r="P68" s="312"/>
      <c r="Q68" s="313"/>
      <c r="R68" s="312"/>
      <c r="S68" s="313"/>
      <c r="T68" s="312">
        <v>1</v>
      </c>
      <c r="U68" s="313">
        <v>132430.14000000001</v>
      </c>
      <c r="V68" s="312"/>
      <c r="W68" s="313"/>
      <c r="X68" s="312"/>
      <c r="Y68" s="313"/>
      <c r="Z68" s="312"/>
      <c r="AA68" s="313"/>
      <c r="AB68" s="312"/>
      <c r="AC68" s="313"/>
      <c r="AD68" s="312"/>
      <c r="AE68" s="313"/>
      <c r="AF68" s="312"/>
      <c r="AG68" s="313"/>
      <c r="AH68" s="312"/>
      <c r="AI68" s="313"/>
      <c r="AJ68" s="312"/>
      <c r="AK68" s="313"/>
      <c r="AL68" s="312"/>
      <c r="AM68" s="313"/>
      <c r="AN68" s="312"/>
      <c r="AO68" s="313"/>
      <c r="AP68" s="312"/>
      <c r="AQ68" s="313"/>
      <c r="AR68" s="312"/>
      <c r="AS68" s="313"/>
      <c r="AT68" s="312"/>
      <c r="AU68" s="313"/>
      <c r="AV68" s="314">
        <f t="shared" si="0"/>
        <v>1</v>
      </c>
      <c r="AW68" s="315">
        <f t="shared" si="0"/>
        <v>132430.14000000001</v>
      </c>
      <c r="AX68" s="314">
        <f t="shared" si="1"/>
        <v>0</v>
      </c>
      <c r="AY68" s="315">
        <f t="shared" si="1"/>
        <v>0</v>
      </c>
      <c r="AZ68" s="314">
        <f t="shared" si="2"/>
        <v>1</v>
      </c>
      <c r="BA68" s="315">
        <f t="shared" si="2"/>
        <v>132430.14000000001</v>
      </c>
    </row>
    <row r="69" spans="1:53" ht="104.25" customHeight="1" x14ac:dyDescent="0.2">
      <c r="A69" s="308">
        <v>16</v>
      </c>
      <c r="B69" s="308" t="s">
        <v>338</v>
      </c>
      <c r="C69" s="311" t="s">
        <v>339</v>
      </c>
      <c r="D69" s="321">
        <v>348</v>
      </c>
      <c r="E69" s="311" t="s">
        <v>335</v>
      </c>
      <c r="F69" s="312"/>
      <c r="G69" s="313"/>
      <c r="H69" s="312"/>
      <c r="I69" s="313"/>
      <c r="J69" s="312"/>
      <c r="K69" s="313"/>
      <c r="L69" s="312"/>
      <c r="M69" s="313"/>
      <c r="N69" s="312"/>
      <c r="O69" s="313"/>
      <c r="P69" s="312"/>
      <c r="Q69" s="313"/>
      <c r="R69" s="312"/>
      <c r="S69" s="313"/>
      <c r="T69" s="312"/>
      <c r="U69" s="313"/>
      <c r="V69" s="312"/>
      <c r="W69" s="313"/>
      <c r="X69" s="312"/>
      <c r="Y69" s="313"/>
      <c r="Z69" s="312"/>
      <c r="AA69" s="313"/>
      <c r="AB69" s="312"/>
      <c r="AC69" s="313"/>
      <c r="AD69" s="312"/>
      <c r="AE69" s="313"/>
      <c r="AF69" s="312"/>
      <c r="AG69" s="313"/>
      <c r="AH69" s="312"/>
      <c r="AI69" s="313"/>
      <c r="AJ69" s="312"/>
      <c r="AK69" s="313"/>
      <c r="AL69" s="312"/>
      <c r="AM69" s="313"/>
      <c r="AN69" s="312"/>
      <c r="AO69" s="313"/>
      <c r="AP69" s="312">
        <v>14</v>
      </c>
      <c r="AQ69" s="313">
        <v>1854021.9600000009</v>
      </c>
      <c r="AR69" s="312"/>
      <c r="AS69" s="313"/>
      <c r="AT69" s="312"/>
      <c r="AU69" s="313"/>
      <c r="AV69" s="314">
        <f t="shared" si="0"/>
        <v>14</v>
      </c>
      <c r="AW69" s="315">
        <f t="shared" si="0"/>
        <v>1854021.9600000009</v>
      </c>
      <c r="AX69" s="314">
        <f t="shared" si="1"/>
        <v>0</v>
      </c>
      <c r="AY69" s="315">
        <f t="shared" si="1"/>
        <v>0</v>
      </c>
      <c r="AZ69" s="314">
        <f t="shared" si="2"/>
        <v>14</v>
      </c>
      <c r="BA69" s="315">
        <f t="shared" si="2"/>
        <v>1854021.9600000009</v>
      </c>
    </row>
    <row r="70" spans="1:53" ht="118.5" customHeight="1" x14ac:dyDescent="0.2">
      <c r="A70" s="308">
        <v>18</v>
      </c>
      <c r="B70" s="308" t="s">
        <v>178</v>
      </c>
      <c r="C70" s="311" t="s">
        <v>179</v>
      </c>
      <c r="D70" s="321">
        <v>356</v>
      </c>
      <c r="E70" s="311" t="s">
        <v>180</v>
      </c>
      <c r="F70" s="312">
        <v>29</v>
      </c>
      <c r="G70" s="313">
        <v>4033255.33</v>
      </c>
      <c r="H70" s="312"/>
      <c r="I70" s="313"/>
      <c r="J70" s="312"/>
      <c r="K70" s="313"/>
      <c r="L70" s="312"/>
      <c r="M70" s="313"/>
      <c r="N70" s="312"/>
      <c r="O70" s="313"/>
      <c r="P70" s="312"/>
      <c r="Q70" s="313"/>
      <c r="R70" s="312"/>
      <c r="S70" s="313"/>
      <c r="T70" s="312">
        <v>90</v>
      </c>
      <c r="U70" s="313">
        <v>12516999.29999998</v>
      </c>
      <c r="V70" s="312">
        <v>3</v>
      </c>
      <c r="W70" s="313">
        <v>417233.30999999994</v>
      </c>
      <c r="X70" s="312"/>
      <c r="Y70" s="313"/>
      <c r="Z70" s="312"/>
      <c r="AA70" s="313"/>
      <c r="AB70" s="312"/>
      <c r="AC70" s="313"/>
      <c r="AD70" s="312"/>
      <c r="AE70" s="313"/>
      <c r="AF70" s="312"/>
      <c r="AG70" s="313"/>
      <c r="AH70" s="312"/>
      <c r="AI70" s="313"/>
      <c r="AJ70" s="312"/>
      <c r="AK70" s="313"/>
      <c r="AL70" s="312"/>
      <c r="AM70" s="313"/>
      <c r="AN70" s="312"/>
      <c r="AO70" s="313"/>
      <c r="AP70" s="312">
        <v>15</v>
      </c>
      <c r="AQ70" s="313">
        <v>2086166.55</v>
      </c>
      <c r="AR70" s="312"/>
      <c r="AS70" s="313"/>
      <c r="AT70" s="312"/>
      <c r="AU70" s="313"/>
      <c r="AV70" s="314">
        <f t="shared" si="0"/>
        <v>134</v>
      </c>
      <c r="AW70" s="315">
        <f t="shared" si="0"/>
        <v>18636421.179999981</v>
      </c>
      <c r="AX70" s="314">
        <f t="shared" si="1"/>
        <v>3</v>
      </c>
      <c r="AY70" s="315">
        <f t="shared" si="1"/>
        <v>417233.30999999994</v>
      </c>
      <c r="AZ70" s="314">
        <f t="shared" si="2"/>
        <v>137</v>
      </c>
      <c r="BA70" s="315">
        <f t="shared" si="2"/>
        <v>19053654.48999998</v>
      </c>
    </row>
    <row r="71" spans="1:53" ht="88.5" customHeight="1" x14ac:dyDescent="0.2">
      <c r="A71" s="308">
        <v>19</v>
      </c>
      <c r="B71" s="308" t="s">
        <v>181</v>
      </c>
      <c r="C71" s="311" t="s">
        <v>182</v>
      </c>
      <c r="D71" s="321">
        <v>357</v>
      </c>
      <c r="E71" s="311" t="s">
        <v>183</v>
      </c>
      <c r="F71" s="312"/>
      <c r="G71" s="313"/>
      <c r="H71" s="312"/>
      <c r="I71" s="313"/>
      <c r="J71" s="312"/>
      <c r="K71" s="313"/>
      <c r="L71" s="312"/>
      <c r="M71" s="313"/>
      <c r="N71" s="312"/>
      <c r="O71" s="313"/>
      <c r="P71" s="312"/>
      <c r="Q71" s="313"/>
      <c r="R71" s="312"/>
      <c r="S71" s="313"/>
      <c r="T71" s="312">
        <v>7</v>
      </c>
      <c r="U71" s="313">
        <v>829642.52</v>
      </c>
      <c r="V71" s="312"/>
      <c r="W71" s="313"/>
      <c r="X71" s="312"/>
      <c r="Y71" s="313"/>
      <c r="Z71" s="312"/>
      <c r="AA71" s="313"/>
      <c r="AB71" s="312">
        <v>69</v>
      </c>
      <c r="AC71" s="313">
        <v>8177904.8400000008</v>
      </c>
      <c r="AD71" s="312">
        <v>17</v>
      </c>
      <c r="AE71" s="313">
        <v>2014846.1200000003</v>
      </c>
      <c r="AF71" s="312"/>
      <c r="AG71" s="313"/>
      <c r="AH71" s="312"/>
      <c r="AI71" s="313"/>
      <c r="AJ71" s="312"/>
      <c r="AK71" s="313"/>
      <c r="AL71" s="312"/>
      <c r="AM71" s="313"/>
      <c r="AN71" s="312"/>
      <c r="AO71" s="313"/>
      <c r="AP71" s="312"/>
      <c r="AQ71" s="313"/>
      <c r="AR71" s="312"/>
      <c r="AS71" s="313"/>
      <c r="AT71" s="312"/>
      <c r="AU71" s="313"/>
      <c r="AV71" s="314">
        <f t="shared" si="0"/>
        <v>76</v>
      </c>
      <c r="AW71" s="315">
        <f t="shared" si="0"/>
        <v>9007547.3600000013</v>
      </c>
      <c r="AX71" s="314">
        <f t="shared" si="1"/>
        <v>17</v>
      </c>
      <c r="AY71" s="315">
        <f t="shared" si="1"/>
        <v>2014846.1200000003</v>
      </c>
      <c r="AZ71" s="314">
        <f t="shared" si="2"/>
        <v>93</v>
      </c>
      <c r="BA71" s="315">
        <f t="shared" si="2"/>
        <v>11022393.480000002</v>
      </c>
    </row>
    <row r="72" spans="1:53" ht="88.5" customHeight="1" x14ac:dyDescent="0.2">
      <c r="A72" s="308">
        <v>19</v>
      </c>
      <c r="B72" s="308" t="s">
        <v>181</v>
      </c>
      <c r="C72" s="311" t="s">
        <v>182</v>
      </c>
      <c r="D72" s="321">
        <v>358</v>
      </c>
      <c r="E72" s="311" t="s">
        <v>361</v>
      </c>
      <c r="F72" s="312"/>
      <c r="G72" s="313"/>
      <c r="H72" s="312"/>
      <c r="I72" s="313"/>
      <c r="J72" s="312"/>
      <c r="K72" s="313"/>
      <c r="L72" s="312"/>
      <c r="M72" s="313"/>
      <c r="N72" s="312"/>
      <c r="O72" s="313"/>
      <c r="P72" s="312"/>
      <c r="Q72" s="313"/>
      <c r="R72" s="312"/>
      <c r="S72" s="313"/>
      <c r="T72" s="312"/>
      <c r="U72" s="313"/>
      <c r="V72" s="312"/>
      <c r="W72" s="313"/>
      <c r="X72" s="312"/>
      <c r="Y72" s="313"/>
      <c r="Z72" s="312"/>
      <c r="AA72" s="313"/>
      <c r="AB72" s="312"/>
      <c r="AC72" s="313"/>
      <c r="AD72" s="312">
        <v>1</v>
      </c>
      <c r="AE72" s="313">
        <v>118520.36</v>
      </c>
      <c r="AF72" s="312"/>
      <c r="AG72" s="313"/>
      <c r="AH72" s="312"/>
      <c r="AI72" s="313"/>
      <c r="AJ72" s="312"/>
      <c r="AK72" s="313"/>
      <c r="AL72" s="312"/>
      <c r="AM72" s="313"/>
      <c r="AN72" s="312"/>
      <c r="AO72" s="313"/>
      <c r="AP72" s="312"/>
      <c r="AQ72" s="313"/>
      <c r="AR72" s="312"/>
      <c r="AS72" s="313"/>
      <c r="AT72" s="312"/>
      <c r="AU72" s="313"/>
      <c r="AV72" s="314">
        <f t="shared" ref="AV72:AW135" si="3">F72+J72+L72+P72+R72+T72+X72+AB72+AF72+AJ72+AL72+AP72+AR72</f>
        <v>0</v>
      </c>
      <c r="AW72" s="315">
        <f t="shared" si="3"/>
        <v>0</v>
      </c>
      <c r="AX72" s="314">
        <f t="shared" ref="AX72:AY135" si="4">H72+N72+V72+Z72+AD72+AH72+AN72+AT72</f>
        <v>1</v>
      </c>
      <c r="AY72" s="315">
        <f t="shared" si="4"/>
        <v>118520.36</v>
      </c>
      <c r="AZ72" s="314">
        <f t="shared" ref="AZ72:BA135" si="5">AV72+AX72</f>
        <v>1</v>
      </c>
      <c r="BA72" s="315">
        <f t="shared" si="5"/>
        <v>118520.36</v>
      </c>
    </row>
    <row r="73" spans="1:53" ht="88.5" customHeight="1" x14ac:dyDescent="0.2">
      <c r="A73" s="308">
        <v>19</v>
      </c>
      <c r="B73" s="308" t="s">
        <v>181</v>
      </c>
      <c r="C73" s="311" t="s">
        <v>182</v>
      </c>
      <c r="D73" s="321">
        <v>359</v>
      </c>
      <c r="E73" s="311" t="s">
        <v>297</v>
      </c>
      <c r="F73" s="312"/>
      <c r="G73" s="313"/>
      <c r="H73" s="312"/>
      <c r="I73" s="313"/>
      <c r="J73" s="312"/>
      <c r="K73" s="313"/>
      <c r="L73" s="312"/>
      <c r="M73" s="313"/>
      <c r="N73" s="312"/>
      <c r="O73" s="313"/>
      <c r="P73" s="312"/>
      <c r="Q73" s="313"/>
      <c r="R73" s="312"/>
      <c r="S73" s="313"/>
      <c r="T73" s="312"/>
      <c r="U73" s="313"/>
      <c r="V73" s="312"/>
      <c r="W73" s="313"/>
      <c r="X73" s="312"/>
      <c r="Y73" s="313"/>
      <c r="Z73" s="312"/>
      <c r="AA73" s="313"/>
      <c r="AB73" s="312">
        <v>4</v>
      </c>
      <c r="AC73" s="313">
        <v>474081.44</v>
      </c>
      <c r="AD73" s="312"/>
      <c r="AE73" s="313"/>
      <c r="AF73" s="312"/>
      <c r="AG73" s="313"/>
      <c r="AH73" s="312"/>
      <c r="AI73" s="313"/>
      <c r="AJ73" s="312"/>
      <c r="AK73" s="313"/>
      <c r="AL73" s="312"/>
      <c r="AM73" s="313"/>
      <c r="AN73" s="312"/>
      <c r="AO73" s="313"/>
      <c r="AP73" s="312"/>
      <c r="AQ73" s="313"/>
      <c r="AR73" s="312"/>
      <c r="AS73" s="313"/>
      <c r="AT73" s="312"/>
      <c r="AU73" s="313"/>
      <c r="AV73" s="314">
        <f t="shared" si="3"/>
        <v>4</v>
      </c>
      <c r="AW73" s="315">
        <f t="shared" si="3"/>
        <v>474081.44</v>
      </c>
      <c r="AX73" s="314">
        <f t="shared" si="4"/>
        <v>0</v>
      </c>
      <c r="AY73" s="315">
        <f t="shared" si="4"/>
        <v>0</v>
      </c>
      <c r="AZ73" s="314">
        <f t="shared" si="5"/>
        <v>4</v>
      </c>
      <c r="BA73" s="315">
        <f t="shared" si="5"/>
        <v>474081.44</v>
      </c>
    </row>
    <row r="74" spans="1:53" ht="22.5" customHeight="1" x14ac:dyDescent="0.2">
      <c r="A74" s="308">
        <v>20</v>
      </c>
      <c r="B74" s="308" t="s">
        <v>448</v>
      </c>
      <c r="C74" s="311" t="s">
        <v>449</v>
      </c>
      <c r="D74" s="321">
        <v>365</v>
      </c>
      <c r="E74" s="311" t="s">
        <v>450</v>
      </c>
      <c r="F74" s="312"/>
      <c r="G74" s="313"/>
      <c r="H74" s="312"/>
      <c r="I74" s="313"/>
      <c r="J74" s="312"/>
      <c r="K74" s="313"/>
      <c r="L74" s="312"/>
      <c r="M74" s="313"/>
      <c r="N74" s="312"/>
      <c r="O74" s="313"/>
      <c r="P74" s="312"/>
      <c r="Q74" s="313"/>
      <c r="R74" s="312"/>
      <c r="S74" s="313"/>
      <c r="T74" s="312"/>
      <c r="U74" s="313"/>
      <c r="V74" s="312"/>
      <c r="W74" s="313"/>
      <c r="X74" s="312"/>
      <c r="Y74" s="313"/>
      <c r="Z74" s="312"/>
      <c r="AA74" s="313"/>
      <c r="AB74" s="312">
        <v>20</v>
      </c>
      <c r="AC74" s="313">
        <v>1419672.8</v>
      </c>
      <c r="AD74" s="312"/>
      <c r="AE74" s="313"/>
      <c r="AF74" s="312"/>
      <c r="AG74" s="313"/>
      <c r="AH74" s="312"/>
      <c r="AI74" s="313"/>
      <c r="AJ74" s="312"/>
      <c r="AK74" s="313"/>
      <c r="AL74" s="312"/>
      <c r="AM74" s="313"/>
      <c r="AN74" s="312"/>
      <c r="AO74" s="313"/>
      <c r="AP74" s="312"/>
      <c r="AQ74" s="313"/>
      <c r="AR74" s="312"/>
      <c r="AS74" s="313"/>
      <c r="AT74" s="312"/>
      <c r="AU74" s="313"/>
      <c r="AV74" s="314">
        <f t="shared" si="3"/>
        <v>20</v>
      </c>
      <c r="AW74" s="315">
        <f t="shared" si="3"/>
        <v>1419672.8</v>
      </c>
      <c r="AX74" s="314">
        <f t="shared" si="4"/>
        <v>0</v>
      </c>
      <c r="AY74" s="315">
        <f t="shared" si="4"/>
        <v>0</v>
      </c>
      <c r="AZ74" s="314">
        <f t="shared" si="5"/>
        <v>20</v>
      </c>
      <c r="BA74" s="315">
        <f t="shared" si="5"/>
        <v>1419672.8</v>
      </c>
    </row>
    <row r="75" spans="1:53" ht="57.75" customHeight="1" x14ac:dyDescent="0.2">
      <c r="A75" s="308">
        <v>20</v>
      </c>
      <c r="B75" s="308" t="s">
        <v>184</v>
      </c>
      <c r="C75" s="311" t="s">
        <v>185</v>
      </c>
      <c r="D75" s="321">
        <v>367</v>
      </c>
      <c r="E75" s="311" t="s">
        <v>186</v>
      </c>
      <c r="F75" s="312"/>
      <c r="G75" s="313"/>
      <c r="H75" s="312"/>
      <c r="I75" s="313"/>
      <c r="J75" s="312"/>
      <c r="K75" s="313"/>
      <c r="L75" s="312"/>
      <c r="M75" s="313"/>
      <c r="N75" s="312"/>
      <c r="O75" s="313"/>
      <c r="P75" s="312"/>
      <c r="Q75" s="313"/>
      <c r="R75" s="312"/>
      <c r="S75" s="313"/>
      <c r="T75" s="312">
        <v>21</v>
      </c>
      <c r="U75" s="313">
        <v>1490656.4399999997</v>
      </c>
      <c r="V75" s="312">
        <v>3</v>
      </c>
      <c r="W75" s="313">
        <v>212950.91999999998</v>
      </c>
      <c r="X75" s="312"/>
      <c r="Y75" s="313"/>
      <c r="Z75" s="312"/>
      <c r="AA75" s="313"/>
      <c r="AB75" s="312">
        <v>14</v>
      </c>
      <c r="AC75" s="313">
        <v>993770.96000000008</v>
      </c>
      <c r="AD75" s="312">
        <v>1</v>
      </c>
      <c r="AE75" s="313">
        <v>70983.64</v>
      </c>
      <c r="AF75" s="312"/>
      <c r="AG75" s="313"/>
      <c r="AH75" s="312"/>
      <c r="AI75" s="313"/>
      <c r="AJ75" s="312"/>
      <c r="AK75" s="313"/>
      <c r="AL75" s="312"/>
      <c r="AM75" s="313"/>
      <c r="AN75" s="312"/>
      <c r="AO75" s="313"/>
      <c r="AP75" s="312"/>
      <c r="AQ75" s="313"/>
      <c r="AR75" s="312"/>
      <c r="AS75" s="313"/>
      <c r="AT75" s="312"/>
      <c r="AU75" s="313"/>
      <c r="AV75" s="314">
        <f t="shared" si="3"/>
        <v>35</v>
      </c>
      <c r="AW75" s="315">
        <f t="shared" si="3"/>
        <v>2484427.4</v>
      </c>
      <c r="AX75" s="314">
        <f t="shared" si="4"/>
        <v>4</v>
      </c>
      <c r="AY75" s="315">
        <f t="shared" si="4"/>
        <v>283934.56</v>
      </c>
      <c r="AZ75" s="314">
        <f t="shared" si="5"/>
        <v>39</v>
      </c>
      <c r="BA75" s="315">
        <f t="shared" si="5"/>
        <v>2768361.96</v>
      </c>
    </row>
    <row r="76" spans="1:53" ht="42" customHeight="1" x14ac:dyDescent="0.2">
      <c r="A76" s="308">
        <v>20</v>
      </c>
      <c r="B76" s="308" t="s">
        <v>187</v>
      </c>
      <c r="C76" s="311" t="s">
        <v>188</v>
      </c>
      <c r="D76" s="321">
        <v>368</v>
      </c>
      <c r="E76" s="311" t="s">
        <v>189</v>
      </c>
      <c r="F76" s="312"/>
      <c r="G76" s="313"/>
      <c r="H76" s="312"/>
      <c r="I76" s="313"/>
      <c r="J76" s="312"/>
      <c r="K76" s="313"/>
      <c r="L76" s="312"/>
      <c r="M76" s="313"/>
      <c r="N76" s="312"/>
      <c r="O76" s="313"/>
      <c r="P76" s="312"/>
      <c r="Q76" s="313"/>
      <c r="R76" s="312"/>
      <c r="S76" s="313"/>
      <c r="T76" s="312">
        <v>21</v>
      </c>
      <c r="U76" s="313">
        <v>1490656.44</v>
      </c>
      <c r="V76" s="312">
        <v>2</v>
      </c>
      <c r="W76" s="313">
        <v>141967.28</v>
      </c>
      <c r="X76" s="312"/>
      <c r="Y76" s="313"/>
      <c r="Z76" s="312"/>
      <c r="AA76" s="313"/>
      <c r="AB76" s="312">
        <v>9</v>
      </c>
      <c r="AC76" s="313">
        <v>638852.75999999989</v>
      </c>
      <c r="AD76" s="312">
        <v>7</v>
      </c>
      <c r="AE76" s="313">
        <v>496885.48</v>
      </c>
      <c r="AF76" s="312"/>
      <c r="AG76" s="313"/>
      <c r="AH76" s="312"/>
      <c r="AI76" s="313"/>
      <c r="AJ76" s="312">
        <v>4</v>
      </c>
      <c r="AK76" s="313">
        <v>283934.56</v>
      </c>
      <c r="AL76" s="312"/>
      <c r="AM76" s="313"/>
      <c r="AN76" s="312"/>
      <c r="AO76" s="313"/>
      <c r="AP76" s="312"/>
      <c r="AQ76" s="313"/>
      <c r="AR76" s="312"/>
      <c r="AS76" s="313"/>
      <c r="AT76" s="312"/>
      <c r="AU76" s="313"/>
      <c r="AV76" s="314">
        <f t="shared" si="3"/>
        <v>34</v>
      </c>
      <c r="AW76" s="315">
        <f t="shared" si="3"/>
        <v>2413443.7599999998</v>
      </c>
      <c r="AX76" s="314">
        <f t="shared" si="4"/>
        <v>9</v>
      </c>
      <c r="AY76" s="315">
        <f t="shared" si="4"/>
        <v>638852.76</v>
      </c>
      <c r="AZ76" s="314">
        <f t="shared" si="5"/>
        <v>43</v>
      </c>
      <c r="BA76" s="315">
        <f t="shared" si="5"/>
        <v>3052296.5199999996</v>
      </c>
    </row>
    <row r="77" spans="1:53" ht="68.25" customHeight="1" x14ac:dyDescent="0.2">
      <c r="A77" s="308">
        <v>20</v>
      </c>
      <c r="B77" s="308" t="s">
        <v>187</v>
      </c>
      <c r="C77" s="311" t="s">
        <v>188</v>
      </c>
      <c r="D77" s="321">
        <v>369</v>
      </c>
      <c r="E77" s="311" t="s">
        <v>190</v>
      </c>
      <c r="F77" s="312"/>
      <c r="G77" s="313"/>
      <c r="H77" s="312"/>
      <c r="I77" s="313"/>
      <c r="J77" s="312"/>
      <c r="K77" s="313"/>
      <c r="L77" s="312"/>
      <c r="M77" s="313"/>
      <c r="N77" s="312"/>
      <c r="O77" s="313"/>
      <c r="P77" s="312"/>
      <c r="Q77" s="313"/>
      <c r="R77" s="312"/>
      <c r="S77" s="313"/>
      <c r="T77" s="312"/>
      <c r="U77" s="313"/>
      <c r="V77" s="312"/>
      <c r="W77" s="313"/>
      <c r="X77" s="312"/>
      <c r="Y77" s="313"/>
      <c r="Z77" s="312"/>
      <c r="AA77" s="313"/>
      <c r="AB77" s="312">
        <v>7</v>
      </c>
      <c r="AC77" s="313">
        <v>496885.48</v>
      </c>
      <c r="AD77" s="312">
        <v>4</v>
      </c>
      <c r="AE77" s="313">
        <v>283934.56</v>
      </c>
      <c r="AF77" s="312"/>
      <c r="AG77" s="313"/>
      <c r="AH77" s="312"/>
      <c r="AI77" s="313"/>
      <c r="AJ77" s="312"/>
      <c r="AK77" s="313"/>
      <c r="AL77" s="312"/>
      <c r="AM77" s="313"/>
      <c r="AN77" s="312"/>
      <c r="AO77" s="313"/>
      <c r="AP77" s="312"/>
      <c r="AQ77" s="313"/>
      <c r="AR77" s="312"/>
      <c r="AS77" s="313"/>
      <c r="AT77" s="312"/>
      <c r="AU77" s="313"/>
      <c r="AV77" s="314">
        <f t="shared" si="3"/>
        <v>7</v>
      </c>
      <c r="AW77" s="315">
        <f t="shared" si="3"/>
        <v>496885.48</v>
      </c>
      <c r="AX77" s="314">
        <f t="shared" si="4"/>
        <v>4</v>
      </c>
      <c r="AY77" s="315">
        <f t="shared" si="4"/>
        <v>283934.56</v>
      </c>
      <c r="AZ77" s="314">
        <f t="shared" si="5"/>
        <v>11</v>
      </c>
      <c r="BA77" s="315">
        <f t="shared" si="5"/>
        <v>780820.04</v>
      </c>
    </row>
    <row r="78" spans="1:53" ht="78.75" customHeight="1" x14ac:dyDescent="0.2">
      <c r="A78" s="308">
        <v>20</v>
      </c>
      <c r="B78" s="308" t="s">
        <v>191</v>
      </c>
      <c r="C78" s="311" t="s">
        <v>192</v>
      </c>
      <c r="D78" s="321">
        <v>372</v>
      </c>
      <c r="E78" s="311" t="s">
        <v>193</v>
      </c>
      <c r="F78" s="312"/>
      <c r="G78" s="313"/>
      <c r="H78" s="312"/>
      <c r="I78" s="313"/>
      <c r="J78" s="312"/>
      <c r="K78" s="313"/>
      <c r="L78" s="312"/>
      <c r="M78" s="313"/>
      <c r="N78" s="312"/>
      <c r="O78" s="313"/>
      <c r="P78" s="312"/>
      <c r="Q78" s="313"/>
      <c r="R78" s="312"/>
      <c r="S78" s="313"/>
      <c r="T78" s="312">
        <v>2</v>
      </c>
      <c r="U78" s="313">
        <v>141967.28</v>
      </c>
      <c r="V78" s="312"/>
      <c r="W78" s="313"/>
      <c r="X78" s="312"/>
      <c r="Y78" s="313"/>
      <c r="Z78" s="312"/>
      <c r="AA78" s="313"/>
      <c r="AB78" s="312">
        <v>5</v>
      </c>
      <c r="AC78" s="313">
        <v>354918.2</v>
      </c>
      <c r="AD78" s="312">
        <v>1</v>
      </c>
      <c r="AE78" s="313">
        <v>70983.64</v>
      </c>
      <c r="AF78" s="312"/>
      <c r="AG78" s="313"/>
      <c r="AH78" s="312"/>
      <c r="AI78" s="313"/>
      <c r="AJ78" s="312">
        <v>1</v>
      </c>
      <c r="AK78" s="313">
        <v>70983.64</v>
      </c>
      <c r="AL78" s="312"/>
      <c r="AM78" s="313"/>
      <c r="AN78" s="312"/>
      <c r="AO78" s="313"/>
      <c r="AP78" s="312"/>
      <c r="AQ78" s="313"/>
      <c r="AR78" s="312"/>
      <c r="AS78" s="313"/>
      <c r="AT78" s="312"/>
      <c r="AU78" s="313"/>
      <c r="AV78" s="314">
        <f t="shared" si="3"/>
        <v>8</v>
      </c>
      <c r="AW78" s="315">
        <f t="shared" si="3"/>
        <v>567869.12</v>
      </c>
      <c r="AX78" s="314">
        <f t="shared" si="4"/>
        <v>1</v>
      </c>
      <c r="AY78" s="315">
        <f t="shared" si="4"/>
        <v>70983.64</v>
      </c>
      <c r="AZ78" s="314">
        <f t="shared" si="5"/>
        <v>9</v>
      </c>
      <c r="BA78" s="315">
        <f t="shared" si="5"/>
        <v>638852.76</v>
      </c>
    </row>
    <row r="79" spans="1:53" ht="49.5" customHeight="1" x14ac:dyDescent="0.2">
      <c r="A79" s="308">
        <v>21</v>
      </c>
      <c r="B79" s="308" t="s">
        <v>194</v>
      </c>
      <c r="C79" s="311" t="s">
        <v>195</v>
      </c>
      <c r="D79" s="321">
        <v>378</v>
      </c>
      <c r="E79" s="311" t="s">
        <v>196</v>
      </c>
      <c r="F79" s="312"/>
      <c r="G79" s="313"/>
      <c r="H79" s="312"/>
      <c r="I79" s="313"/>
      <c r="J79" s="312"/>
      <c r="K79" s="313"/>
      <c r="L79" s="312"/>
      <c r="M79" s="313"/>
      <c r="N79" s="312"/>
      <c r="O79" s="313"/>
      <c r="P79" s="312"/>
      <c r="Q79" s="313"/>
      <c r="R79" s="312"/>
      <c r="S79" s="313"/>
      <c r="T79" s="312"/>
      <c r="U79" s="313"/>
      <c r="V79" s="312"/>
      <c r="W79" s="313"/>
      <c r="X79" s="312"/>
      <c r="Y79" s="313"/>
      <c r="Z79" s="312"/>
      <c r="AA79" s="313"/>
      <c r="AB79" s="312"/>
      <c r="AC79" s="313"/>
      <c r="AD79" s="312"/>
      <c r="AE79" s="313"/>
      <c r="AF79" s="312">
        <v>3</v>
      </c>
      <c r="AG79" s="313">
        <v>222087.39</v>
      </c>
      <c r="AH79" s="312">
        <v>6</v>
      </c>
      <c r="AI79" s="313">
        <v>444174.78</v>
      </c>
      <c r="AJ79" s="312"/>
      <c r="AK79" s="313"/>
      <c r="AL79" s="312"/>
      <c r="AM79" s="313"/>
      <c r="AN79" s="312"/>
      <c r="AO79" s="313"/>
      <c r="AP79" s="312"/>
      <c r="AQ79" s="313"/>
      <c r="AR79" s="312"/>
      <c r="AS79" s="313"/>
      <c r="AT79" s="312"/>
      <c r="AU79" s="313"/>
      <c r="AV79" s="314">
        <f t="shared" si="3"/>
        <v>3</v>
      </c>
      <c r="AW79" s="315">
        <f t="shared" si="3"/>
        <v>222087.39</v>
      </c>
      <c r="AX79" s="314">
        <f t="shared" si="4"/>
        <v>6</v>
      </c>
      <c r="AY79" s="315">
        <f t="shared" si="4"/>
        <v>444174.78</v>
      </c>
      <c r="AZ79" s="314">
        <f t="shared" si="5"/>
        <v>9</v>
      </c>
      <c r="BA79" s="315">
        <f t="shared" si="5"/>
        <v>666262.17000000004</v>
      </c>
    </row>
    <row r="80" spans="1:53" ht="57" customHeight="1" x14ac:dyDescent="0.2">
      <c r="A80" s="308">
        <v>21</v>
      </c>
      <c r="B80" s="308" t="s">
        <v>194</v>
      </c>
      <c r="C80" s="311" t="s">
        <v>195</v>
      </c>
      <c r="D80" s="321">
        <v>379</v>
      </c>
      <c r="E80" s="311" t="s">
        <v>197</v>
      </c>
      <c r="F80" s="312"/>
      <c r="G80" s="313"/>
      <c r="H80" s="312"/>
      <c r="I80" s="313"/>
      <c r="J80" s="312"/>
      <c r="K80" s="313"/>
      <c r="L80" s="312"/>
      <c r="M80" s="313"/>
      <c r="N80" s="312"/>
      <c r="O80" s="313"/>
      <c r="P80" s="312"/>
      <c r="Q80" s="313"/>
      <c r="R80" s="312"/>
      <c r="S80" s="313"/>
      <c r="T80" s="312"/>
      <c r="U80" s="313"/>
      <c r="V80" s="312"/>
      <c r="W80" s="313"/>
      <c r="X80" s="312"/>
      <c r="Y80" s="313"/>
      <c r="Z80" s="312"/>
      <c r="AA80" s="313"/>
      <c r="AB80" s="312"/>
      <c r="AC80" s="313"/>
      <c r="AD80" s="312"/>
      <c r="AE80" s="313"/>
      <c r="AF80" s="312">
        <v>389</v>
      </c>
      <c r="AG80" s="313">
        <v>28797331.569999985</v>
      </c>
      <c r="AH80" s="312">
        <v>181</v>
      </c>
      <c r="AI80" s="313">
        <v>13399272.530000001</v>
      </c>
      <c r="AJ80" s="312"/>
      <c r="AK80" s="313"/>
      <c r="AL80" s="312"/>
      <c r="AM80" s="313"/>
      <c r="AN80" s="312"/>
      <c r="AO80" s="313"/>
      <c r="AP80" s="312"/>
      <c r="AQ80" s="313"/>
      <c r="AR80" s="312"/>
      <c r="AS80" s="313"/>
      <c r="AT80" s="312"/>
      <c r="AU80" s="313"/>
      <c r="AV80" s="314">
        <f t="shared" si="3"/>
        <v>389</v>
      </c>
      <c r="AW80" s="315">
        <f t="shared" si="3"/>
        <v>28797331.569999985</v>
      </c>
      <c r="AX80" s="314">
        <f t="shared" si="4"/>
        <v>181</v>
      </c>
      <c r="AY80" s="315">
        <f t="shared" si="4"/>
        <v>13399272.530000001</v>
      </c>
      <c r="AZ80" s="314">
        <f t="shared" si="5"/>
        <v>570</v>
      </c>
      <c r="BA80" s="315">
        <f t="shared" si="5"/>
        <v>42196604.099999987</v>
      </c>
    </row>
    <row r="81" spans="1:53" ht="57.75" customHeight="1" x14ac:dyDescent="0.2">
      <c r="A81" s="308">
        <v>21</v>
      </c>
      <c r="B81" s="308" t="s">
        <v>194</v>
      </c>
      <c r="C81" s="311" t="s">
        <v>195</v>
      </c>
      <c r="D81" s="321">
        <v>380</v>
      </c>
      <c r="E81" s="311" t="s">
        <v>198</v>
      </c>
      <c r="F81" s="312"/>
      <c r="G81" s="313"/>
      <c r="H81" s="312"/>
      <c r="I81" s="313"/>
      <c r="J81" s="312"/>
      <c r="K81" s="313"/>
      <c r="L81" s="312"/>
      <c r="M81" s="313"/>
      <c r="N81" s="312"/>
      <c r="O81" s="313"/>
      <c r="P81" s="312"/>
      <c r="Q81" s="313"/>
      <c r="R81" s="312"/>
      <c r="S81" s="313"/>
      <c r="T81" s="312"/>
      <c r="U81" s="313"/>
      <c r="V81" s="312"/>
      <c r="W81" s="313"/>
      <c r="X81" s="312"/>
      <c r="Y81" s="313"/>
      <c r="Z81" s="312"/>
      <c r="AA81" s="313"/>
      <c r="AB81" s="312"/>
      <c r="AC81" s="313"/>
      <c r="AD81" s="312"/>
      <c r="AE81" s="313"/>
      <c r="AF81" s="312">
        <v>41</v>
      </c>
      <c r="AG81" s="313">
        <v>3035194.3299999996</v>
      </c>
      <c r="AH81" s="312">
        <v>19</v>
      </c>
      <c r="AI81" s="313">
        <v>1406553.47</v>
      </c>
      <c r="AJ81" s="312"/>
      <c r="AK81" s="313"/>
      <c r="AL81" s="312"/>
      <c r="AM81" s="313"/>
      <c r="AN81" s="312"/>
      <c r="AO81" s="313"/>
      <c r="AP81" s="312"/>
      <c r="AQ81" s="313"/>
      <c r="AR81" s="312"/>
      <c r="AS81" s="313"/>
      <c r="AT81" s="312"/>
      <c r="AU81" s="313"/>
      <c r="AV81" s="314">
        <f t="shared" si="3"/>
        <v>41</v>
      </c>
      <c r="AW81" s="315">
        <f t="shared" si="3"/>
        <v>3035194.3299999996</v>
      </c>
      <c r="AX81" s="314">
        <f t="shared" si="4"/>
        <v>19</v>
      </c>
      <c r="AY81" s="315">
        <f t="shared" si="4"/>
        <v>1406553.47</v>
      </c>
      <c r="AZ81" s="314">
        <f t="shared" si="5"/>
        <v>60</v>
      </c>
      <c r="BA81" s="315">
        <f t="shared" si="5"/>
        <v>4441747.8</v>
      </c>
    </row>
    <row r="82" spans="1:53" ht="52.5" customHeight="1" x14ac:dyDescent="0.2">
      <c r="A82" s="308">
        <v>21</v>
      </c>
      <c r="B82" s="308" t="s">
        <v>194</v>
      </c>
      <c r="C82" s="311" t="s">
        <v>195</v>
      </c>
      <c r="D82" s="321">
        <v>381</v>
      </c>
      <c r="E82" s="311" t="s">
        <v>199</v>
      </c>
      <c r="F82" s="312"/>
      <c r="G82" s="313"/>
      <c r="H82" s="312"/>
      <c r="I82" s="313"/>
      <c r="J82" s="312"/>
      <c r="K82" s="313"/>
      <c r="L82" s="312"/>
      <c r="M82" s="313"/>
      <c r="N82" s="312"/>
      <c r="O82" s="313"/>
      <c r="P82" s="312"/>
      <c r="Q82" s="313"/>
      <c r="R82" s="312"/>
      <c r="S82" s="313"/>
      <c r="T82" s="312"/>
      <c r="U82" s="313"/>
      <c r="V82" s="312"/>
      <c r="W82" s="313"/>
      <c r="X82" s="312"/>
      <c r="Y82" s="313"/>
      <c r="Z82" s="312"/>
      <c r="AA82" s="313"/>
      <c r="AB82" s="312"/>
      <c r="AC82" s="313"/>
      <c r="AD82" s="312"/>
      <c r="AE82" s="313"/>
      <c r="AF82" s="312">
        <v>54</v>
      </c>
      <c r="AG82" s="313">
        <v>3997573.0199999991</v>
      </c>
      <c r="AH82" s="312">
        <v>27</v>
      </c>
      <c r="AI82" s="313">
        <v>1998786.5100000002</v>
      </c>
      <c r="AJ82" s="312"/>
      <c r="AK82" s="313"/>
      <c r="AL82" s="312"/>
      <c r="AM82" s="313"/>
      <c r="AN82" s="312"/>
      <c r="AO82" s="313"/>
      <c r="AP82" s="312"/>
      <c r="AQ82" s="313"/>
      <c r="AR82" s="312"/>
      <c r="AS82" s="313"/>
      <c r="AT82" s="312"/>
      <c r="AU82" s="313"/>
      <c r="AV82" s="314">
        <f t="shared" si="3"/>
        <v>54</v>
      </c>
      <c r="AW82" s="315">
        <f t="shared" si="3"/>
        <v>3997573.0199999991</v>
      </c>
      <c r="AX82" s="314">
        <f t="shared" si="4"/>
        <v>27</v>
      </c>
      <c r="AY82" s="315">
        <f t="shared" si="4"/>
        <v>1998786.5100000002</v>
      </c>
      <c r="AZ82" s="314">
        <f t="shared" si="5"/>
        <v>81</v>
      </c>
      <c r="BA82" s="315">
        <f t="shared" si="5"/>
        <v>5996359.5299999993</v>
      </c>
    </row>
    <row r="83" spans="1:53" ht="52.5" customHeight="1" x14ac:dyDescent="0.2">
      <c r="A83" s="308">
        <v>21</v>
      </c>
      <c r="B83" s="308" t="s">
        <v>408</v>
      </c>
      <c r="C83" s="311" t="s">
        <v>409</v>
      </c>
      <c r="D83" s="321">
        <v>386</v>
      </c>
      <c r="E83" s="311" t="s">
        <v>410</v>
      </c>
      <c r="F83" s="312"/>
      <c r="G83" s="313"/>
      <c r="H83" s="312"/>
      <c r="I83" s="313"/>
      <c r="J83" s="312"/>
      <c r="K83" s="313"/>
      <c r="L83" s="312"/>
      <c r="M83" s="313"/>
      <c r="N83" s="312"/>
      <c r="O83" s="313"/>
      <c r="P83" s="312"/>
      <c r="Q83" s="313"/>
      <c r="R83" s="312"/>
      <c r="S83" s="313"/>
      <c r="T83" s="312"/>
      <c r="U83" s="313"/>
      <c r="V83" s="312"/>
      <c r="W83" s="313"/>
      <c r="X83" s="312"/>
      <c r="Y83" s="313"/>
      <c r="Z83" s="312"/>
      <c r="AA83" s="313"/>
      <c r="AB83" s="312"/>
      <c r="AC83" s="313"/>
      <c r="AD83" s="312"/>
      <c r="AE83" s="313"/>
      <c r="AF83" s="312">
        <v>1</v>
      </c>
      <c r="AG83" s="313">
        <v>74029.13</v>
      </c>
      <c r="AH83" s="312"/>
      <c r="AI83" s="313"/>
      <c r="AJ83" s="312"/>
      <c r="AK83" s="313"/>
      <c r="AL83" s="312"/>
      <c r="AM83" s="313"/>
      <c r="AN83" s="312"/>
      <c r="AO83" s="313"/>
      <c r="AP83" s="312"/>
      <c r="AQ83" s="313"/>
      <c r="AR83" s="312"/>
      <c r="AS83" s="313"/>
      <c r="AT83" s="312"/>
      <c r="AU83" s="313"/>
      <c r="AV83" s="314">
        <f t="shared" si="3"/>
        <v>1</v>
      </c>
      <c r="AW83" s="315">
        <f t="shared" si="3"/>
        <v>74029.13</v>
      </c>
      <c r="AX83" s="314">
        <f t="shared" si="4"/>
        <v>0</v>
      </c>
      <c r="AY83" s="315">
        <f t="shared" si="4"/>
        <v>0</v>
      </c>
      <c r="AZ83" s="314">
        <f t="shared" si="5"/>
        <v>1</v>
      </c>
      <c r="BA83" s="315">
        <f t="shared" si="5"/>
        <v>74029.13</v>
      </c>
    </row>
    <row r="84" spans="1:53" ht="49.5" customHeight="1" x14ac:dyDescent="0.2">
      <c r="A84" s="308">
        <v>21</v>
      </c>
      <c r="B84" s="308" t="s">
        <v>200</v>
      </c>
      <c r="C84" s="311" t="s">
        <v>201</v>
      </c>
      <c r="D84" s="321">
        <v>391</v>
      </c>
      <c r="E84" s="311" t="s">
        <v>202</v>
      </c>
      <c r="F84" s="312"/>
      <c r="G84" s="313"/>
      <c r="H84" s="312"/>
      <c r="I84" s="313"/>
      <c r="J84" s="312"/>
      <c r="K84" s="313"/>
      <c r="L84" s="312"/>
      <c r="M84" s="313"/>
      <c r="N84" s="312"/>
      <c r="O84" s="313"/>
      <c r="P84" s="312"/>
      <c r="Q84" s="313"/>
      <c r="R84" s="312"/>
      <c r="S84" s="313"/>
      <c r="T84" s="312"/>
      <c r="U84" s="313"/>
      <c r="V84" s="312"/>
      <c r="W84" s="313"/>
      <c r="X84" s="312"/>
      <c r="Y84" s="313"/>
      <c r="Z84" s="312"/>
      <c r="AA84" s="313"/>
      <c r="AB84" s="312"/>
      <c r="AC84" s="313"/>
      <c r="AD84" s="312"/>
      <c r="AE84" s="313"/>
      <c r="AF84" s="312">
        <v>14</v>
      </c>
      <c r="AG84" s="313">
        <v>1036407.8200000001</v>
      </c>
      <c r="AH84" s="312">
        <v>5</v>
      </c>
      <c r="AI84" s="313">
        <v>370145.65</v>
      </c>
      <c r="AJ84" s="312"/>
      <c r="AK84" s="313"/>
      <c r="AL84" s="312"/>
      <c r="AM84" s="313"/>
      <c r="AN84" s="312"/>
      <c r="AO84" s="313"/>
      <c r="AP84" s="312"/>
      <c r="AQ84" s="313"/>
      <c r="AR84" s="312"/>
      <c r="AS84" s="313"/>
      <c r="AT84" s="312"/>
      <c r="AU84" s="313"/>
      <c r="AV84" s="314">
        <f t="shared" si="3"/>
        <v>14</v>
      </c>
      <c r="AW84" s="315">
        <f t="shared" si="3"/>
        <v>1036407.8200000001</v>
      </c>
      <c r="AX84" s="314">
        <f t="shared" si="4"/>
        <v>5</v>
      </c>
      <c r="AY84" s="315">
        <f t="shared" si="4"/>
        <v>370145.65</v>
      </c>
      <c r="AZ84" s="314">
        <f t="shared" si="5"/>
        <v>19</v>
      </c>
      <c r="BA84" s="315">
        <f t="shared" si="5"/>
        <v>1406553.4700000002</v>
      </c>
    </row>
    <row r="85" spans="1:53" ht="49.5" customHeight="1" x14ac:dyDescent="0.2">
      <c r="A85" s="308">
        <v>21</v>
      </c>
      <c r="B85" s="308" t="s">
        <v>340</v>
      </c>
      <c r="C85" s="311" t="s">
        <v>341</v>
      </c>
      <c r="D85" s="321">
        <v>394</v>
      </c>
      <c r="E85" s="311" t="s">
        <v>362</v>
      </c>
      <c r="F85" s="312"/>
      <c r="G85" s="313"/>
      <c r="H85" s="312"/>
      <c r="I85" s="313"/>
      <c r="J85" s="312"/>
      <c r="K85" s="313"/>
      <c r="L85" s="312"/>
      <c r="M85" s="313"/>
      <c r="N85" s="312"/>
      <c r="O85" s="313"/>
      <c r="P85" s="312"/>
      <c r="Q85" s="313"/>
      <c r="R85" s="312"/>
      <c r="S85" s="313"/>
      <c r="T85" s="312"/>
      <c r="U85" s="313"/>
      <c r="V85" s="312"/>
      <c r="W85" s="313"/>
      <c r="X85" s="312"/>
      <c r="Y85" s="313"/>
      <c r="Z85" s="312"/>
      <c r="AA85" s="313"/>
      <c r="AB85" s="312"/>
      <c r="AC85" s="313"/>
      <c r="AD85" s="312"/>
      <c r="AE85" s="313"/>
      <c r="AF85" s="312">
        <v>1</v>
      </c>
      <c r="AG85" s="313">
        <v>74029.13</v>
      </c>
      <c r="AH85" s="312">
        <v>2</v>
      </c>
      <c r="AI85" s="313">
        <v>148058.26</v>
      </c>
      <c r="AJ85" s="312"/>
      <c r="AK85" s="313"/>
      <c r="AL85" s="312"/>
      <c r="AM85" s="313"/>
      <c r="AN85" s="312"/>
      <c r="AO85" s="313"/>
      <c r="AP85" s="312"/>
      <c r="AQ85" s="313"/>
      <c r="AR85" s="312"/>
      <c r="AS85" s="313"/>
      <c r="AT85" s="312"/>
      <c r="AU85" s="313"/>
      <c r="AV85" s="314">
        <f t="shared" si="3"/>
        <v>1</v>
      </c>
      <c r="AW85" s="315">
        <f t="shared" si="3"/>
        <v>74029.13</v>
      </c>
      <c r="AX85" s="314">
        <f t="shared" si="4"/>
        <v>2</v>
      </c>
      <c r="AY85" s="315">
        <f t="shared" si="4"/>
        <v>148058.26</v>
      </c>
      <c r="AZ85" s="314">
        <f t="shared" si="5"/>
        <v>3</v>
      </c>
      <c r="BA85" s="315">
        <f t="shared" si="5"/>
        <v>222087.39</v>
      </c>
    </row>
    <row r="86" spans="1:53" ht="94.5" customHeight="1" x14ac:dyDescent="0.2">
      <c r="A86" s="308">
        <v>23</v>
      </c>
      <c r="B86" s="308" t="s">
        <v>203</v>
      </c>
      <c r="C86" s="311" t="s">
        <v>204</v>
      </c>
      <c r="D86" s="321">
        <v>403</v>
      </c>
      <c r="E86" s="311" t="s">
        <v>205</v>
      </c>
      <c r="F86" s="312">
        <v>1</v>
      </c>
      <c r="G86" s="313">
        <v>85275.14</v>
      </c>
      <c r="H86" s="312"/>
      <c r="I86" s="313"/>
      <c r="J86" s="312"/>
      <c r="K86" s="313"/>
      <c r="L86" s="312"/>
      <c r="M86" s="313"/>
      <c r="N86" s="312"/>
      <c r="O86" s="313"/>
      <c r="P86" s="312"/>
      <c r="Q86" s="313"/>
      <c r="R86" s="312"/>
      <c r="S86" s="313"/>
      <c r="T86" s="312"/>
      <c r="U86" s="313"/>
      <c r="V86" s="312"/>
      <c r="W86" s="313"/>
      <c r="X86" s="312"/>
      <c r="Y86" s="313"/>
      <c r="Z86" s="312"/>
      <c r="AA86" s="313"/>
      <c r="AB86" s="312"/>
      <c r="AC86" s="313"/>
      <c r="AD86" s="312"/>
      <c r="AE86" s="313"/>
      <c r="AF86" s="312"/>
      <c r="AG86" s="313"/>
      <c r="AH86" s="312"/>
      <c r="AI86" s="313"/>
      <c r="AJ86" s="312"/>
      <c r="AK86" s="313"/>
      <c r="AL86" s="312"/>
      <c r="AM86" s="313"/>
      <c r="AN86" s="312"/>
      <c r="AO86" s="313"/>
      <c r="AP86" s="312"/>
      <c r="AQ86" s="313"/>
      <c r="AR86" s="312"/>
      <c r="AS86" s="313"/>
      <c r="AT86" s="312"/>
      <c r="AU86" s="313"/>
      <c r="AV86" s="314">
        <f t="shared" si="3"/>
        <v>1</v>
      </c>
      <c r="AW86" s="315">
        <f t="shared" si="3"/>
        <v>85275.14</v>
      </c>
      <c r="AX86" s="314">
        <f t="shared" si="4"/>
        <v>0</v>
      </c>
      <c r="AY86" s="315">
        <f t="shared" si="4"/>
        <v>0</v>
      </c>
      <c r="AZ86" s="314">
        <f t="shared" si="5"/>
        <v>1</v>
      </c>
      <c r="BA86" s="315">
        <f t="shared" si="5"/>
        <v>85275.14</v>
      </c>
    </row>
    <row r="87" spans="1:53" ht="94.5" customHeight="1" x14ac:dyDescent="0.2">
      <c r="A87" s="308">
        <v>24</v>
      </c>
      <c r="B87" s="308" t="s">
        <v>298</v>
      </c>
      <c r="C87" s="311" t="s">
        <v>299</v>
      </c>
      <c r="D87" s="321">
        <v>404</v>
      </c>
      <c r="E87" s="311" t="s">
        <v>300</v>
      </c>
      <c r="F87" s="312">
        <v>8</v>
      </c>
      <c r="G87" s="313">
        <v>1335060.8799999999</v>
      </c>
      <c r="H87" s="312"/>
      <c r="I87" s="313"/>
      <c r="J87" s="312"/>
      <c r="K87" s="313"/>
      <c r="L87" s="312"/>
      <c r="M87" s="313"/>
      <c r="N87" s="312"/>
      <c r="O87" s="313"/>
      <c r="P87" s="312"/>
      <c r="Q87" s="313"/>
      <c r="R87" s="312"/>
      <c r="S87" s="313"/>
      <c r="T87" s="312"/>
      <c r="U87" s="313"/>
      <c r="V87" s="312"/>
      <c r="W87" s="313"/>
      <c r="X87" s="312"/>
      <c r="Y87" s="313"/>
      <c r="Z87" s="312"/>
      <c r="AA87" s="313"/>
      <c r="AB87" s="312"/>
      <c r="AC87" s="313"/>
      <c r="AD87" s="312"/>
      <c r="AE87" s="313"/>
      <c r="AF87" s="312"/>
      <c r="AG87" s="313"/>
      <c r="AH87" s="312"/>
      <c r="AI87" s="313"/>
      <c r="AJ87" s="312"/>
      <c r="AK87" s="313"/>
      <c r="AL87" s="312"/>
      <c r="AM87" s="313"/>
      <c r="AN87" s="312"/>
      <c r="AO87" s="313"/>
      <c r="AP87" s="312"/>
      <c r="AQ87" s="313"/>
      <c r="AR87" s="312"/>
      <c r="AS87" s="313"/>
      <c r="AT87" s="312"/>
      <c r="AU87" s="313"/>
      <c r="AV87" s="314">
        <f t="shared" si="3"/>
        <v>8</v>
      </c>
      <c r="AW87" s="315">
        <f t="shared" si="3"/>
        <v>1335060.8799999999</v>
      </c>
      <c r="AX87" s="314">
        <f t="shared" si="4"/>
        <v>0</v>
      </c>
      <c r="AY87" s="315">
        <f t="shared" si="4"/>
        <v>0</v>
      </c>
      <c r="AZ87" s="314">
        <f t="shared" si="5"/>
        <v>8</v>
      </c>
      <c r="BA87" s="315">
        <f t="shared" si="5"/>
        <v>1335060.8799999999</v>
      </c>
    </row>
    <row r="88" spans="1:53" ht="123.75" customHeight="1" x14ac:dyDescent="0.2">
      <c r="A88" s="308">
        <v>26</v>
      </c>
      <c r="B88" s="308" t="s">
        <v>206</v>
      </c>
      <c r="C88" s="311" t="s">
        <v>207</v>
      </c>
      <c r="D88" s="321">
        <v>406</v>
      </c>
      <c r="E88" s="311" t="s">
        <v>208</v>
      </c>
      <c r="F88" s="312"/>
      <c r="G88" s="313"/>
      <c r="H88" s="312"/>
      <c r="I88" s="313"/>
      <c r="J88" s="312"/>
      <c r="K88" s="313"/>
      <c r="L88" s="312"/>
      <c r="M88" s="313"/>
      <c r="N88" s="312"/>
      <c r="O88" s="313"/>
      <c r="P88" s="312"/>
      <c r="Q88" s="313"/>
      <c r="R88" s="312"/>
      <c r="S88" s="313"/>
      <c r="T88" s="312">
        <v>137</v>
      </c>
      <c r="U88" s="313">
        <v>18673173.979999974</v>
      </c>
      <c r="V88" s="312"/>
      <c r="W88" s="313"/>
      <c r="X88" s="312"/>
      <c r="Y88" s="313"/>
      <c r="Z88" s="312"/>
      <c r="AA88" s="313"/>
      <c r="AB88" s="312"/>
      <c r="AC88" s="313"/>
      <c r="AD88" s="312"/>
      <c r="AE88" s="313"/>
      <c r="AF88" s="312"/>
      <c r="AG88" s="313"/>
      <c r="AH88" s="312"/>
      <c r="AI88" s="313"/>
      <c r="AJ88" s="312"/>
      <c r="AK88" s="313"/>
      <c r="AL88" s="312"/>
      <c r="AM88" s="313"/>
      <c r="AN88" s="312"/>
      <c r="AO88" s="313"/>
      <c r="AP88" s="312"/>
      <c r="AQ88" s="313"/>
      <c r="AR88" s="312"/>
      <c r="AS88" s="313"/>
      <c r="AT88" s="312"/>
      <c r="AU88" s="313"/>
      <c r="AV88" s="314">
        <f t="shared" si="3"/>
        <v>137</v>
      </c>
      <c r="AW88" s="315">
        <f t="shared" si="3"/>
        <v>18673173.979999974</v>
      </c>
      <c r="AX88" s="314">
        <f t="shared" si="4"/>
        <v>0</v>
      </c>
      <c r="AY88" s="315">
        <f t="shared" si="4"/>
        <v>0</v>
      </c>
      <c r="AZ88" s="314">
        <f t="shared" si="5"/>
        <v>137</v>
      </c>
      <c r="BA88" s="315">
        <f t="shared" si="5"/>
        <v>18673173.979999974</v>
      </c>
    </row>
    <row r="89" spans="1:53" ht="31.5" customHeight="1" x14ac:dyDescent="0.2">
      <c r="A89" s="308">
        <v>32</v>
      </c>
      <c r="B89" s="308" t="s">
        <v>209</v>
      </c>
      <c r="C89" s="311" t="s">
        <v>210</v>
      </c>
      <c r="D89" s="321">
        <v>413</v>
      </c>
      <c r="E89" s="311" t="s">
        <v>211</v>
      </c>
      <c r="F89" s="312"/>
      <c r="G89" s="313"/>
      <c r="H89" s="312"/>
      <c r="I89" s="313"/>
      <c r="J89" s="312"/>
      <c r="K89" s="313"/>
      <c r="L89" s="312"/>
      <c r="M89" s="313"/>
      <c r="N89" s="312"/>
      <c r="O89" s="313"/>
      <c r="P89" s="312"/>
      <c r="Q89" s="313"/>
      <c r="R89" s="312"/>
      <c r="S89" s="313"/>
      <c r="T89" s="312">
        <v>9</v>
      </c>
      <c r="U89" s="313">
        <v>1258582.23</v>
      </c>
      <c r="V89" s="312">
        <v>1</v>
      </c>
      <c r="W89" s="313">
        <v>139842.47</v>
      </c>
      <c r="X89" s="312"/>
      <c r="Y89" s="313"/>
      <c r="Z89" s="312"/>
      <c r="AA89" s="313"/>
      <c r="AB89" s="312"/>
      <c r="AC89" s="313"/>
      <c r="AD89" s="312"/>
      <c r="AE89" s="313"/>
      <c r="AF89" s="312"/>
      <c r="AG89" s="313"/>
      <c r="AH89" s="312"/>
      <c r="AI89" s="313"/>
      <c r="AJ89" s="312"/>
      <c r="AK89" s="313"/>
      <c r="AL89" s="312"/>
      <c r="AM89" s="313"/>
      <c r="AN89" s="312"/>
      <c r="AO89" s="313"/>
      <c r="AP89" s="312"/>
      <c r="AQ89" s="313"/>
      <c r="AR89" s="312"/>
      <c r="AS89" s="313"/>
      <c r="AT89" s="312"/>
      <c r="AU89" s="313"/>
      <c r="AV89" s="314">
        <f t="shared" si="3"/>
        <v>9</v>
      </c>
      <c r="AW89" s="315">
        <f t="shared" si="3"/>
        <v>1258582.23</v>
      </c>
      <c r="AX89" s="314">
        <f t="shared" si="4"/>
        <v>1</v>
      </c>
      <c r="AY89" s="315">
        <f t="shared" si="4"/>
        <v>139842.47</v>
      </c>
      <c r="AZ89" s="314">
        <f t="shared" si="5"/>
        <v>10</v>
      </c>
      <c r="BA89" s="315">
        <f t="shared" si="5"/>
        <v>1398424.7</v>
      </c>
    </row>
    <row r="90" spans="1:53" ht="32.25" customHeight="1" x14ac:dyDescent="0.2">
      <c r="A90" s="308">
        <v>33</v>
      </c>
      <c r="B90" s="308" t="s">
        <v>212</v>
      </c>
      <c r="C90" s="311" t="s">
        <v>213</v>
      </c>
      <c r="D90" s="321">
        <v>414</v>
      </c>
      <c r="E90" s="311" t="s">
        <v>214</v>
      </c>
      <c r="F90" s="312"/>
      <c r="G90" s="313"/>
      <c r="H90" s="312"/>
      <c r="I90" s="313"/>
      <c r="J90" s="312"/>
      <c r="K90" s="313"/>
      <c r="L90" s="312"/>
      <c r="M90" s="313"/>
      <c r="N90" s="312"/>
      <c r="O90" s="313"/>
      <c r="P90" s="312"/>
      <c r="Q90" s="313"/>
      <c r="R90" s="312"/>
      <c r="S90" s="313"/>
      <c r="T90" s="312">
        <v>2</v>
      </c>
      <c r="U90" s="313">
        <v>489456.28</v>
      </c>
      <c r="V90" s="312"/>
      <c r="W90" s="313"/>
      <c r="X90" s="312"/>
      <c r="Y90" s="313"/>
      <c r="Z90" s="312"/>
      <c r="AA90" s="313"/>
      <c r="AB90" s="312"/>
      <c r="AC90" s="313"/>
      <c r="AD90" s="312"/>
      <c r="AE90" s="313"/>
      <c r="AF90" s="312"/>
      <c r="AG90" s="313"/>
      <c r="AH90" s="312"/>
      <c r="AI90" s="313"/>
      <c r="AJ90" s="312"/>
      <c r="AK90" s="313"/>
      <c r="AL90" s="312"/>
      <c r="AM90" s="313"/>
      <c r="AN90" s="312"/>
      <c r="AO90" s="313"/>
      <c r="AP90" s="312"/>
      <c r="AQ90" s="313"/>
      <c r="AR90" s="312"/>
      <c r="AS90" s="313"/>
      <c r="AT90" s="312"/>
      <c r="AU90" s="313"/>
      <c r="AV90" s="314">
        <f t="shared" si="3"/>
        <v>2</v>
      </c>
      <c r="AW90" s="315">
        <f t="shared" si="3"/>
        <v>489456.28</v>
      </c>
      <c r="AX90" s="314">
        <f t="shared" si="4"/>
        <v>0</v>
      </c>
      <c r="AY90" s="315">
        <f t="shared" si="4"/>
        <v>0</v>
      </c>
      <c r="AZ90" s="314">
        <f t="shared" si="5"/>
        <v>2</v>
      </c>
      <c r="BA90" s="315">
        <f t="shared" si="5"/>
        <v>489456.28</v>
      </c>
    </row>
    <row r="91" spans="1:53" ht="32.25" customHeight="1" x14ac:dyDescent="0.2">
      <c r="A91" s="308">
        <v>34</v>
      </c>
      <c r="B91" s="308" t="s">
        <v>215</v>
      </c>
      <c r="C91" s="311" t="s">
        <v>216</v>
      </c>
      <c r="D91" s="322">
        <v>415</v>
      </c>
      <c r="E91" s="323" t="s">
        <v>461</v>
      </c>
      <c r="F91" s="312"/>
      <c r="G91" s="313"/>
      <c r="H91" s="312"/>
      <c r="I91" s="313"/>
      <c r="J91" s="312"/>
      <c r="K91" s="313"/>
      <c r="L91" s="312"/>
      <c r="M91" s="313"/>
      <c r="N91" s="312"/>
      <c r="O91" s="313"/>
      <c r="P91" s="312"/>
      <c r="Q91" s="313"/>
      <c r="R91" s="312"/>
      <c r="S91" s="313"/>
      <c r="T91" s="312"/>
      <c r="U91" s="313"/>
      <c r="V91" s="312"/>
      <c r="W91" s="313"/>
      <c r="X91" s="312"/>
      <c r="Y91" s="313"/>
      <c r="Z91" s="312"/>
      <c r="AA91" s="313"/>
      <c r="AB91" s="312"/>
      <c r="AC91" s="313"/>
      <c r="AD91" s="312"/>
      <c r="AE91" s="313"/>
      <c r="AF91" s="312"/>
      <c r="AG91" s="313"/>
      <c r="AH91" s="312"/>
      <c r="AI91" s="313"/>
      <c r="AJ91" s="312"/>
      <c r="AK91" s="313"/>
      <c r="AL91" s="312"/>
      <c r="AM91" s="313"/>
      <c r="AN91" s="312"/>
      <c r="AO91" s="313"/>
      <c r="AP91" s="312"/>
      <c r="AQ91" s="313"/>
      <c r="AR91" s="312">
        <v>1</v>
      </c>
      <c r="AS91" s="313">
        <v>134570.15</v>
      </c>
      <c r="AT91" s="312"/>
      <c r="AU91" s="313"/>
      <c r="AV91" s="314">
        <f t="shared" si="3"/>
        <v>1</v>
      </c>
      <c r="AW91" s="315">
        <f t="shared" si="3"/>
        <v>134570.15</v>
      </c>
      <c r="AX91" s="314">
        <f t="shared" si="4"/>
        <v>0</v>
      </c>
      <c r="AY91" s="315">
        <f t="shared" si="4"/>
        <v>0</v>
      </c>
      <c r="AZ91" s="314">
        <f t="shared" si="5"/>
        <v>1</v>
      </c>
      <c r="BA91" s="315">
        <f t="shared" si="5"/>
        <v>134570.15</v>
      </c>
    </row>
    <row r="92" spans="1:53" ht="86.25" customHeight="1" x14ac:dyDescent="0.2">
      <c r="A92" s="308">
        <v>34</v>
      </c>
      <c r="B92" s="308" t="s">
        <v>215</v>
      </c>
      <c r="C92" s="311" t="s">
        <v>216</v>
      </c>
      <c r="D92" s="321">
        <v>416</v>
      </c>
      <c r="E92" s="311" t="s">
        <v>217</v>
      </c>
      <c r="F92" s="312"/>
      <c r="G92" s="313"/>
      <c r="H92" s="312"/>
      <c r="I92" s="313"/>
      <c r="J92" s="312"/>
      <c r="K92" s="313"/>
      <c r="L92" s="312"/>
      <c r="M92" s="313"/>
      <c r="N92" s="312"/>
      <c r="O92" s="313"/>
      <c r="P92" s="312"/>
      <c r="Q92" s="313"/>
      <c r="R92" s="312"/>
      <c r="S92" s="313"/>
      <c r="T92" s="312"/>
      <c r="U92" s="313"/>
      <c r="V92" s="312"/>
      <c r="W92" s="313"/>
      <c r="X92" s="312"/>
      <c r="Y92" s="313"/>
      <c r="Z92" s="312"/>
      <c r="AA92" s="313"/>
      <c r="AB92" s="312"/>
      <c r="AC92" s="313"/>
      <c r="AD92" s="312"/>
      <c r="AE92" s="313"/>
      <c r="AF92" s="312"/>
      <c r="AG92" s="313"/>
      <c r="AH92" s="312"/>
      <c r="AI92" s="313"/>
      <c r="AJ92" s="312"/>
      <c r="AK92" s="313"/>
      <c r="AL92" s="312"/>
      <c r="AM92" s="313"/>
      <c r="AN92" s="312"/>
      <c r="AO92" s="313"/>
      <c r="AP92" s="312"/>
      <c r="AQ92" s="313"/>
      <c r="AR92" s="312">
        <v>17</v>
      </c>
      <c r="AS92" s="313">
        <v>2287692.5499999993</v>
      </c>
      <c r="AT92" s="312">
        <v>3</v>
      </c>
      <c r="AU92" s="313">
        <v>403710.44999999995</v>
      </c>
      <c r="AV92" s="314">
        <f t="shared" si="3"/>
        <v>17</v>
      </c>
      <c r="AW92" s="315">
        <f t="shared" si="3"/>
        <v>2287692.5499999993</v>
      </c>
      <c r="AX92" s="314">
        <f t="shared" si="4"/>
        <v>3</v>
      </c>
      <c r="AY92" s="315">
        <f t="shared" si="4"/>
        <v>403710.44999999995</v>
      </c>
      <c r="AZ92" s="314">
        <f t="shared" si="5"/>
        <v>20</v>
      </c>
      <c r="BA92" s="315">
        <f t="shared" si="5"/>
        <v>2691402.9999999991</v>
      </c>
    </row>
    <row r="93" spans="1:53" ht="91.5" customHeight="1" x14ac:dyDescent="0.2">
      <c r="A93" s="308">
        <v>35</v>
      </c>
      <c r="B93" s="308" t="s">
        <v>218</v>
      </c>
      <c r="C93" s="311" t="s">
        <v>216</v>
      </c>
      <c r="D93" s="321">
        <v>417</v>
      </c>
      <c r="E93" s="311" t="s">
        <v>219</v>
      </c>
      <c r="F93" s="312"/>
      <c r="G93" s="313"/>
      <c r="H93" s="312"/>
      <c r="I93" s="313"/>
      <c r="J93" s="312"/>
      <c r="K93" s="313"/>
      <c r="L93" s="312">
        <v>133</v>
      </c>
      <c r="M93" s="313">
        <v>26767598.620000008</v>
      </c>
      <c r="N93" s="312">
        <v>12</v>
      </c>
      <c r="O93" s="313">
        <v>2415121.6800000002</v>
      </c>
      <c r="P93" s="312"/>
      <c r="Q93" s="313"/>
      <c r="R93" s="312"/>
      <c r="S93" s="313"/>
      <c r="T93" s="312"/>
      <c r="U93" s="313"/>
      <c r="V93" s="312"/>
      <c r="W93" s="313"/>
      <c r="X93" s="312"/>
      <c r="Y93" s="313"/>
      <c r="Z93" s="312"/>
      <c r="AA93" s="313"/>
      <c r="AB93" s="312"/>
      <c r="AC93" s="313"/>
      <c r="AD93" s="312"/>
      <c r="AE93" s="313"/>
      <c r="AF93" s="312"/>
      <c r="AG93" s="313"/>
      <c r="AH93" s="312"/>
      <c r="AI93" s="313"/>
      <c r="AJ93" s="312"/>
      <c r="AK93" s="313"/>
      <c r="AL93" s="312"/>
      <c r="AM93" s="313"/>
      <c r="AN93" s="312"/>
      <c r="AO93" s="313"/>
      <c r="AP93" s="312"/>
      <c r="AQ93" s="313"/>
      <c r="AR93" s="312"/>
      <c r="AS93" s="313"/>
      <c r="AT93" s="312"/>
      <c r="AU93" s="313"/>
      <c r="AV93" s="314">
        <f t="shared" si="3"/>
        <v>133</v>
      </c>
      <c r="AW93" s="315">
        <f t="shared" si="3"/>
        <v>26767598.620000008</v>
      </c>
      <c r="AX93" s="314">
        <f t="shared" si="4"/>
        <v>12</v>
      </c>
      <c r="AY93" s="315">
        <f t="shared" si="4"/>
        <v>2415121.6800000002</v>
      </c>
      <c r="AZ93" s="314">
        <f t="shared" si="5"/>
        <v>145</v>
      </c>
      <c r="BA93" s="315">
        <f t="shared" si="5"/>
        <v>29182720.300000008</v>
      </c>
    </row>
    <row r="94" spans="1:53" ht="91.5" customHeight="1" x14ac:dyDescent="0.2">
      <c r="A94" s="308">
        <v>34</v>
      </c>
      <c r="B94" s="308" t="s">
        <v>220</v>
      </c>
      <c r="C94" s="311" t="s">
        <v>221</v>
      </c>
      <c r="D94" s="321">
        <v>419</v>
      </c>
      <c r="E94" s="311" t="s">
        <v>301</v>
      </c>
      <c r="F94" s="312">
        <v>2</v>
      </c>
      <c r="G94" s="313">
        <v>269140.3</v>
      </c>
      <c r="H94" s="312"/>
      <c r="I94" s="313"/>
      <c r="J94" s="312"/>
      <c r="K94" s="313"/>
      <c r="L94" s="312"/>
      <c r="M94" s="313"/>
      <c r="N94" s="312"/>
      <c r="O94" s="313"/>
      <c r="P94" s="312"/>
      <c r="Q94" s="313"/>
      <c r="R94" s="312"/>
      <c r="S94" s="313"/>
      <c r="T94" s="312"/>
      <c r="U94" s="313"/>
      <c r="V94" s="312"/>
      <c r="W94" s="313"/>
      <c r="X94" s="312"/>
      <c r="Y94" s="313"/>
      <c r="Z94" s="312"/>
      <c r="AA94" s="313"/>
      <c r="AB94" s="312"/>
      <c r="AC94" s="313"/>
      <c r="AD94" s="312"/>
      <c r="AE94" s="313"/>
      <c r="AF94" s="312"/>
      <c r="AG94" s="313"/>
      <c r="AH94" s="312"/>
      <c r="AI94" s="313"/>
      <c r="AJ94" s="312"/>
      <c r="AK94" s="313"/>
      <c r="AL94" s="312"/>
      <c r="AM94" s="313"/>
      <c r="AN94" s="312"/>
      <c r="AO94" s="313"/>
      <c r="AP94" s="312"/>
      <c r="AQ94" s="313"/>
      <c r="AR94" s="312"/>
      <c r="AS94" s="313"/>
      <c r="AT94" s="312"/>
      <c r="AU94" s="313"/>
      <c r="AV94" s="314">
        <f t="shared" si="3"/>
        <v>2</v>
      </c>
      <c r="AW94" s="315">
        <f t="shared" si="3"/>
        <v>269140.3</v>
      </c>
      <c r="AX94" s="314">
        <f t="shared" si="4"/>
        <v>0</v>
      </c>
      <c r="AY94" s="315">
        <f t="shared" si="4"/>
        <v>0</v>
      </c>
      <c r="AZ94" s="314">
        <f t="shared" si="5"/>
        <v>2</v>
      </c>
      <c r="BA94" s="315">
        <f t="shared" si="5"/>
        <v>269140.3</v>
      </c>
    </row>
    <row r="95" spans="1:53" ht="89.25" customHeight="1" x14ac:dyDescent="0.2">
      <c r="A95" s="308">
        <v>34</v>
      </c>
      <c r="B95" s="308" t="s">
        <v>220</v>
      </c>
      <c r="C95" s="311" t="s">
        <v>221</v>
      </c>
      <c r="D95" s="321">
        <v>420</v>
      </c>
      <c r="E95" s="311" t="s">
        <v>222</v>
      </c>
      <c r="F95" s="312">
        <v>9</v>
      </c>
      <c r="G95" s="313">
        <v>1211131.3499999999</v>
      </c>
      <c r="H95" s="312"/>
      <c r="I95" s="313"/>
      <c r="J95" s="312"/>
      <c r="K95" s="313"/>
      <c r="L95" s="312">
        <v>39</v>
      </c>
      <c r="M95" s="313">
        <v>5248235.8499999996</v>
      </c>
      <c r="N95" s="312"/>
      <c r="O95" s="313"/>
      <c r="P95" s="312"/>
      <c r="Q95" s="313"/>
      <c r="R95" s="312"/>
      <c r="S95" s="313"/>
      <c r="T95" s="312">
        <v>18</v>
      </c>
      <c r="U95" s="313">
        <v>2422262.6999999993</v>
      </c>
      <c r="V95" s="312"/>
      <c r="W95" s="313"/>
      <c r="X95" s="312"/>
      <c r="Y95" s="313"/>
      <c r="Z95" s="312"/>
      <c r="AA95" s="313"/>
      <c r="AB95" s="312"/>
      <c r="AC95" s="313"/>
      <c r="AD95" s="312"/>
      <c r="AE95" s="313"/>
      <c r="AF95" s="312"/>
      <c r="AG95" s="313"/>
      <c r="AH95" s="312"/>
      <c r="AI95" s="313"/>
      <c r="AJ95" s="312"/>
      <c r="AK95" s="313"/>
      <c r="AL95" s="312"/>
      <c r="AM95" s="313"/>
      <c r="AN95" s="312"/>
      <c r="AO95" s="313"/>
      <c r="AP95" s="312"/>
      <c r="AQ95" s="313"/>
      <c r="AR95" s="312"/>
      <c r="AS95" s="313"/>
      <c r="AT95" s="312"/>
      <c r="AU95" s="313"/>
      <c r="AV95" s="314">
        <f t="shared" si="3"/>
        <v>66</v>
      </c>
      <c r="AW95" s="315">
        <f t="shared" si="3"/>
        <v>8881629.8999999985</v>
      </c>
      <c r="AX95" s="314">
        <f t="shared" si="4"/>
        <v>0</v>
      </c>
      <c r="AY95" s="315">
        <f t="shared" si="4"/>
        <v>0</v>
      </c>
      <c r="AZ95" s="314">
        <f t="shared" si="5"/>
        <v>66</v>
      </c>
      <c r="BA95" s="315">
        <f t="shared" si="5"/>
        <v>8881629.8999999985</v>
      </c>
    </row>
    <row r="96" spans="1:53" ht="79.5" customHeight="1" x14ac:dyDescent="0.2">
      <c r="A96" s="308">
        <v>34</v>
      </c>
      <c r="B96" s="308" t="s">
        <v>223</v>
      </c>
      <c r="C96" s="311" t="s">
        <v>224</v>
      </c>
      <c r="D96" s="321">
        <v>422</v>
      </c>
      <c r="E96" s="311" t="s">
        <v>225</v>
      </c>
      <c r="F96" s="312">
        <v>3</v>
      </c>
      <c r="G96" s="313">
        <v>403710.44999999995</v>
      </c>
      <c r="H96" s="312"/>
      <c r="I96" s="313"/>
      <c r="J96" s="312"/>
      <c r="K96" s="313"/>
      <c r="L96" s="312"/>
      <c r="M96" s="313"/>
      <c r="N96" s="312"/>
      <c r="O96" s="313"/>
      <c r="P96" s="312"/>
      <c r="Q96" s="313"/>
      <c r="R96" s="312"/>
      <c r="S96" s="313"/>
      <c r="T96" s="312">
        <v>1</v>
      </c>
      <c r="U96" s="313">
        <v>134570.15</v>
      </c>
      <c r="V96" s="312"/>
      <c r="W96" s="313"/>
      <c r="X96" s="312"/>
      <c r="Y96" s="313"/>
      <c r="Z96" s="312"/>
      <c r="AA96" s="313"/>
      <c r="AB96" s="312"/>
      <c r="AC96" s="313"/>
      <c r="AD96" s="312"/>
      <c r="AE96" s="313"/>
      <c r="AF96" s="312"/>
      <c r="AG96" s="313"/>
      <c r="AH96" s="312"/>
      <c r="AI96" s="313"/>
      <c r="AJ96" s="312"/>
      <c r="AK96" s="313"/>
      <c r="AL96" s="312"/>
      <c r="AM96" s="313"/>
      <c r="AN96" s="312"/>
      <c r="AO96" s="313"/>
      <c r="AP96" s="312"/>
      <c r="AQ96" s="313"/>
      <c r="AR96" s="312"/>
      <c r="AS96" s="313"/>
      <c r="AT96" s="312"/>
      <c r="AU96" s="313"/>
      <c r="AV96" s="314">
        <f t="shared" si="3"/>
        <v>4</v>
      </c>
      <c r="AW96" s="315">
        <f t="shared" si="3"/>
        <v>538280.6</v>
      </c>
      <c r="AX96" s="314">
        <f t="shared" si="4"/>
        <v>0</v>
      </c>
      <c r="AY96" s="315">
        <f t="shared" si="4"/>
        <v>0</v>
      </c>
      <c r="AZ96" s="314">
        <f t="shared" si="5"/>
        <v>4</v>
      </c>
      <c r="BA96" s="315">
        <f t="shared" si="5"/>
        <v>538280.6</v>
      </c>
    </row>
    <row r="97" spans="1:53" ht="76.5" customHeight="1" x14ac:dyDescent="0.2">
      <c r="A97" s="308">
        <v>34</v>
      </c>
      <c r="B97" s="308" t="s">
        <v>223</v>
      </c>
      <c r="C97" s="311" t="s">
        <v>224</v>
      </c>
      <c r="D97" s="321">
        <v>423</v>
      </c>
      <c r="E97" s="311" t="s">
        <v>226</v>
      </c>
      <c r="F97" s="312">
        <v>2</v>
      </c>
      <c r="G97" s="313">
        <v>269140.3</v>
      </c>
      <c r="H97" s="312"/>
      <c r="I97" s="313"/>
      <c r="J97" s="312"/>
      <c r="K97" s="313"/>
      <c r="L97" s="312"/>
      <c r="M97" s="313"/>
      <c r="N97" s="312"/>
      <c r="O97" s="313"/>
      <c r="P97" s="312"/>
      <c r="Q97" s="313"/>
      <c r="R97" s="312"/>
      <c r="S97" s="313"/>
      <c r="T97" s="312">
        <v>4</v>
      </c>
      <c r="U97" s="313">
        <v>538280.6</v>
      </c>
      <c r="V97" s="312"/>
      <c r="W97" s="313"/>
      <c r="X97" s="312"/>
      <c r="Y97" s="313"/>
      <c r="Z97" s="312"/>
      <c r="AA97" s="313"/>
      <c r="AB97" s="312"/>
      <c r="AC97" s="313"/>
      <c r="AD97" s="312"/>
      <c r="AE97" s="313"/>
      <c r="AF97" s="312"/>
      <c r="AG97" s="313"/>
      <c r="AH97" s="312"/>
      <c r="AI97" s="313"/>
      <c r="AJ97" s="312"/>
      <c r="AK97" s="313"/>
      <c r="AL97" s="312"/>
      <c r="AM97" s="313"/>
      <c r="AN97" s="312"/>
      <c r="AO97" s="313"/>
      <c r="AP97" s="312"/>
      <c r="AQ97" s="313"/>
      <c r="AR97" s="312">
        <v>117</v>
      </c>
      <c r="AS97" s="313">
        <v>15744707.549999997</v>
      </c>
      <c r="AT97" s="312">
        <v>3</v>
      </c>
      <c r="AU97" s="313">
        <v>403710.44999999995</v>
      </c>
      <c r="AV97" s="314">
        <f t="shared" si="3"/>
        <v>123</v>
      </c>
      <c r="AW97" s="315">
        <f t="shared" si="3"/>
        <v>16552128.449999997</v>
      </c>
      <c r="AX97" s="314">
        <f t="shared" si="4"/>
        <v>3</v>
      </c>
      <c r="AY97" s="315">
        <f t="shared" si="4"/>
        <v>403710.44999999995</v>
      </c>
      <c r="AZ97" s="314">
        <f t="shared" si="5"/>
        <v>126</v>
      </c>
      <c r="BA97" s="315">
        <f t="shared" si="5"/>
        <v>16955838.899999999</v>
      </c>
    </row>
    <row r="98" spans="1:53" ht="75.75" customHeight="1" x14ac:dyDescent="0.2">
      <c r="A98" s="308">
        <v>34</v>
      </c>
      <c r="B98" s="308" t="s">
        <v>223</v>
      </c>
      <c r="C98" s="311" t="s">
        <v>224</v>
      </c>
      <c r="D98" s="321">
        <v>424</v>
      </c>
      <c r="E98" s="311" t="s">
        <v>227</v>
      </c>
      <c r="F98" s="312">
        <v>5</v>
      </c>
      <c r="G98" s="313">
        <v>672850.75</v>
      </c>
      <c r="H98" s="312"/>
      <c r="I98" s="313"/>
      <c r="J98" s="312"/>
      <c r="K98" s="313"/>
      <c r="L98" s="312">
        <v>415</v>
      </c>
      <c r="M98" s="313">
        <v>55846612.24999997</v>
      </c>
      <c r="N98" s="312">
        <v>10</v>
      </c>
      <c r="O98" s="313">
        <v>1345701.4999999998</v>
      </c>
      <c r="P98" s="312"/>
      <c r="Q98" s="313"/>
      <c r="R98" s="312"/>
      <c r="S98" s="313"/>
      <c r="T98" s="312">
        <v>55</v>
      </c>
      <c r="U98" s="313">
        <v>7401358.2500000047</v>
      </c>
      <c r="V98" s="312">
        <v>3</v>
      </c>
      <c r="W98" s="313">
        <v>403710.44999999995</v>
      </c>
      <c r="X98" s="312"/>
      <c r="Y98" s="313"/>
      <c r="Z98" s="312"/>
      <c r="AA98" s="313"/>
      <c r="AB98" s="312"/>
      <c r="AC98" s="313"/>
      <c r="AD98" s="312"/>
      <c r="AE98" s="313"/>
      <c r="AF98" s="312"/>
      <c r="AG98" s="313"/>
      <c r="AH98" s="312"/>
      <c r="AI98" s="313"/>
      <c r="AJ98" s="312"/>
      <c r="AK98" s="313"/>
      <c r="AL98" s="312"/>
      <c r="AM98" s="313"/>
      <c r="AN98" s="312"/>
      <c r="AO98" s="313"/>
      <c r="AP98" s="312"/>
      <c r="AQ98" s="313"/>
      <c r="AR98" s="312">
        <v>6</v>
      </c>
      <c r="AS98" s="313">
        <v>807420.9</v>
      </c>
      <c r="AT98" s="312"/>
      <c r="AU98" s="313"/>
      <c r="AV98" s="314">
        <f t="shared" si="3"/>
        <v>481</v>
      </c>
      <c r="AW98" s="315">
        <f t="shared" si="3"/>
        <v>64728242.149999976</v>
      </c>
      <c r="AX98" s="314">
        <f t="shared" si="4"/>
        <v>13</v>
      </c>
      <c r="AY98" s="315">
        <f t="shared" si="4"/>
        <v>1749411.9499999997</v>
      </c>
      <c r="AZ98" s="314">
        <f t="shared" si="5"/>
        <v>494</v>
      </c>
      <c r="BA98" s="315">
        <f t="shared" si="5"/>
        <v>66477654.099999979</v>
      </c>
    </row>
    <row r="99" spans="1:53" ht="87" customHeight="1" x14ac:dyDescent="0.2">
      <c r="A99" s="308">
        <v>34</v>
      </c>
      <c r="B99" s="308" t="s">
        <v>223</v>
      </c>
      <c r="C99" s="311" t="s">
        <v>224</v>
      </c>
      <c r="D99" s="321">
        <v>425</v>
      </c>
      <c r="E99" s="311" t="s">
        <v>228</v>
      </c>
      <c r="F99" s="312">
        <v>3</v>
      </c>
      <c r="G99" s="313">
        <v>403710.44999999995</v>
      </c>
      <c r="H99" s="312"/>
      <c r="I99" s="313"/>
      <c r="J99" s="312"/>
      <c r="K99" s="313"/>
      <c r="L99" s="312"/>
      <c r="M99" s="313"/>
      <c r="N99" s="312"/>
      <c r="O99" s="313"/>
      <c r="P99" s="312"/>
      <c r="Q99" s="313"/>
      <c r="R99" s="312"/>
      <c r="S99" s="313"/>
      <c r="T99" s="312"/>
      <c r="U99" s="313"/>
      <c r="V99" s="312"/>
      <c r="W99" s="313"/>
      <c r="X99" s="312"/>
      <c r="Y99" s="313"/>
      <c r="Z99" s="312"/>
      <c r="AA99" s="313"/>
      <c r="AB99" s="312"/>
      <c r="AC99" s="313"/>
      <c r="AD99" s="312"/>
      <c r="AE99" s="313"/>
      <c r="AF99" s="312"/>
      <c r="AG99" s="313"/>
      <c r="AH99" s="312"/>
      <c r="AI99" s="313"/>
      <c r="AJ99" s="312"/>
      <c r="AK99" s="313"/>
      <c r="AL99" s="312"/>
      <c r="AM99" s="313"/>
      <c r="AN99" s="312"/>
      <c r="AO99" s="313"/>
      <c r="AP99" s="312"/>
      <c r="AQ99" s="313"/>
      <c r="AR99" s="312"/>
      <c r="AS99" s="313"/>
      <c r="AT99" s="312"/>
      <c r="AU99" s="313"/>
      <c r="AV99" s="314">
        <f t="shared" si="3"/>
        <v>3</v>
      </c>
      <c r="AW99" s="315">
        <f t="shared" si="3"/>
        <v>403710.44999999995</v>
      </c>
      <c r="AX99" s="314">
        <f t="shared" si="4"/>
        <v>0</v>
      </c>
      <c r="AY99" s="315">
        <f t="shared" si="4"/>
        <v>0</v>
      </c>
      <c r="AZ99" s="314">
        <f t="shared" si="5"/>
        <v>3</v>
      </c>
      <c r="BA99" s="315">
        <f t="shared" si="5"/>
        <v>403710.44999999995</v>
      </c>
    </row>
    <row r="100" spans="1:53" ht="81.75" customHeight="1" x14ac:dyDescent="0.2">
      <c r="A100" s="308">
        <v>34</v>
      </c>
      <c r="B100" s="308" t="s">
        <v>223</v>
      </c>
      <c r="C100" s="311" t="s">
        <v>224</v>
      </c>
      <c r="D100" s="321">
        <v>426</v>
      </c>
      <c r="E100" s="311" t="s">
        <v>229</v>
      </c>
      <c r="F100" s="312">
        <v>2</v>
      </c>
      <c r="G100" s="313">
        <v>269140.3</v>
      </c>
      <c r="H100" s="312">
        <v>1</v>
      </c>
      <c r="I100" s="313">
        <v>134570.15</v>
      </c>
      <c r="J100" s="312"/>
      <c r="K100" s="313"/>
      <c r="L100" s="312"/>
      <c r="M100" s="313"/>
      <c r="N100" s="312"/>
      <c r="O100" s="313"/>
      <c r="P100" s="312"/>
      <c r="Q100" s="313"/>
      <c r="R100" s="312"/>
      <c r="S100" s="313"/>
      <c r="T100" s="312"/>
      <c r="U100" s="313"/>
      <c r="V100" s="312"/>
      <c r="W100" s="313"/>
      <c r="X100" s="312"/>
      <c r="Y100" s="313"/>
      <c r="Z100" s="312"/>
      <c r="AA100" s="313"/>
      <c r="AB100" s="312"/>
      <c r="AC100" s="313"/>
      <c r="AD100" s="312"/>
      <c r="AE100" s="313"/>
      <c r="AF100" s="312"/>
      <c r="AG100" s="313"/>
      <c r="AH100" s="312"/>
      <c r="AI100" s="313"/>
      <c r="AJ100" s="312"/>
      <c r="AK100" s="313"/>
      <c r="AL100" s="312"/>
      <c r="AM100" s="313"/>
      <c r="AN100" s="312"/>
      <c r="AO100" s="313"/>
      <c r="AP100" s="312"/>
      <c r="AQ100" s="313"/>
      <c r="AR100" s="312"/>
      <c r="AS100" s="313"/>
      <c r="AT100" s="312"/>
      <c r="AU100" s="313"/>
      <c r="AV100" s="314">
        <f t="shared" si="3"/>
        <v>2</v>
      </c>
      <c r="AW100" s="315">
        <f t="shared" si="3"/>
        <v>269140.3</v>
      </c>
      <c r="AX100" s="314">
        <f t="shared" si="4"/>
        <v>1</v>
      </c>
      <c r="AY100" s="315">
        <f t="shared" si="4"/>
        <v>134570.15</v>
      </c>
      <c r="AZ100" s="314">
        <f t="shared" si="5"/>
        <v>3</v>
      </c>
      <c r="BA100" s="315">
        <f t="shared" si="5"/>
        <v>403710.44999999995</v>
      </c>
    </row>
    <row r="101" spans="1:53" ht="21" customHeight="1" x14ac:dyDescent="0.2">
      <c r="A101" s="308">
        <v>36</v>
      </c>
      <c r="B101" s="308" t="s">
        <v>230</v>
      </c>
      <c r="C101" s="311" t="s">
        <v>231</v>
      </c>
      <c r="D101" s="321">
        <v>428</v>
      </c>
      <c r="E101" s="311" t="s">
        <v>232</v>
      </c>
      <c r="F101" s="312"/>
      <c r="G101" s="313"/>
      <c r="H101" s="312"/>
      <c r="I101" s="313"/>
      <c r="J101" s="312"/>
      <c r="K101" s="313"/>
      <c r="L101" s="312">
        <v>10</v>
      </c>
      <c r="M101" s="313">
        <v>1520468.4</v>
      </c>
      <c r="N101" s="312"/>
      <c r="O101" s="313"/>
      <c r="P101" s="312"/>
      <c r="Q101" s="313"/>
      <c r="R101" s="312"/>
      <c r="S101" s="313"/>
      <c r="T101" s="312">
        <v>10</v>
      </c>
      <c r="U101" s="313">
        <v>1520468.4000000001</v>
      </c>
      <c r="V101" s="312"/>
      <c r="W101" s="313"/>
      <c r="X101" s="312"/>
      <c r="Y101" s="313"/>
      <c r="Z101" s="312"/>
      <c r="AA101" s="313"/>
      <c r="AB101" s="312"/>
      <c r="AC101" s="313"/>
      <c r="AD101" s="312"/>
      <c r="AE101" s="313"/>
      <c r="AF101" s="312"/>
      <c r="AG101" s="313"/>
      <c r="AH101" s="312"/>
      <c r="AI101" s="313"/>
      <c r="AJ101" s="312"/>
      <c r="AK101" s="313"/>
      <c r="AL101" s="312"/>
      <c r="AM101" s="313"/>
      <c r="AN101" s="312"/>
      <c r="AO101" s="313"/>
      <c r="AP101" s="312"/>
      <c r="AQ101" s="313"/>
      <c r="AR101" s="312">
        <v>2</v>
      </c>
      <c r="AS101" s="313">
        <v>304093.68</v>
      </c>
      <c r="AT101" s="312">
        <v>1</v>
      </c>
      <c r="AU101" s="313">
        <v>152046.84</v>
      </c>
      <c r="AV101" s="314">
        <f t="shared" si="3"/>
        <v>22</v>
      </c>
      <c r="AW101" s="315">
        <f t="shared" si="3"/>
        <v>3345030.48</v>
      </c>
      <c r="AX101" s="314">
        <f t="shared" si="4"/>
        <v>1</v>
      </c>
      <c r="AY101" s="315">
        <f t="shared" si="4"/>
        <v>152046.84</v>
      </c>
      <c r="AZ101" s="314">
        <f t="shared" si="5"/>
        <v>23</v>
      </c>
      <c r="BA101" s="315">
        <f t="shared" si="5"/>
        <v>3497077.32</v>
      </c>
    </row>
    <row r="102" spans="1:53" ht="21" customHeight="1" x14ac:dyDescent="0.2">
      <c r="A102" s="308">
        <v>37</v>
      </c>
      <c r="B102" s="308" t="s">
        <v>302</v>
      </c>
      <c r="C102" s="311" t="s">
        <v>303</v>
      </c>
      <c r="D102" s="321">
        <v>429</v>
      </c>
      <c r="E102" s="311" t="s">
        <v>304</v>
      </c>
      <c r="F102" s="312">
        <v>2</v>
      </c>
      <c r="G102" s="313">
        <v>672227.86</v>
      </c>
      <c r="H102" s="312"/>
      <c r="I102" s="313"/>
      <c r="J102" s="312"/>
      <c r="K102" s="313"/>
      <c r="L102" s="312"/>
      <c r="M102" s="313"/>
      <c r="N102" s="312"/>
      <c r="O102" s="313"/>
      <c r="P102" s="312"/>
      <c r="Q102" s="313"/>
      <c r="R102" s="312"/>
      <c r="S102" s="313"/>
      <c r="T102" s="312">
        <v>3</v>
      </c>
      <c r="U102" s="313">
        <v>1008341.79</v>
      </c>
      <c r="V102" s="312"/>
      <c r="W102" s="313"/>
      <c r="X102" s="312"/>
      <c r="Y102" s="313"/>
      <c r="Z102" s="312"/>
      <c r="AA102" s="313"/>
      <c r="AB102" s="312"/>
      <c r="AC102" s="313"/>
      <c r="AD102" s="312"/>
      <c r="AE102" s="313"/>
      <c r="AF102" s="312"/>
      <c r="AG102" s="313"/>
      <c r="AH102" s="312"/>
      <c r="AI102" s="313"/>
      <c r="AJ102" s="312"/>
      <c r="AK102" s="313"/>
      <c r="AL102" s="312"/>
      <c r="AM102" s="313"/>
      <c r="AN102" s="312"/>
      <c r="AO102" s="313"/>
      <c r="AP102" s="312"/>
      <c r="AQ102" s="313"/>
      <c r="AR102" s="312"/>
      <c r="AS102" s="313"/>
      <c r="AT102" s="312"/>
      <c r="AU102" s="313"/>
      <c r="AV102" s="314">
        <f t="shared" si="3"/>
        <v>5</v>
      </c>
      <c r="AW102" s="315">
        <f t="shared" si="3"/>
        <v>1680569.65</v>
      </c>
      <c r="AX102" s="314">
        <f t="shared" si="4"/>
        <v>0</v>
      </c>
      <c r="AY102" s="315">
        <f t="shared" si="4"/>
        <v>0</v>
      </c>
      <c r="AZ102" s="314">
        <f t="shared" si="5"/>
        <v>5</v>
      </c>
      <c r="BA102" s="315">
        <f t="shared" si="5"/>
        <v>1680569.65</v>
      </c>
    </row>
    <row r="103" spans="1:53" ht="41.25" customHeight="1" x14ac:dyDescent="0.2">
      <c r="A103" s="308">
        <v>38</v>
      </c>
      <c r="B103" s="308" t="s">
        <v>233</v>
      </c>
      <c r="C103" s="311" t="s">
        <v>234</v>
      </c>
      <c r="D103" s="321">
        <v>432</v>
      </c>
      <c r="E103" s="311" t="s">
        <v>235</v>
      </c>
      <c r="F103" s="312"/>
      <c r="G103" s="313"/>
      <c r="H103" s="312"/>
      <c r="I103" s="313"/>
      <c r="J103" s="312"/>
      <c r="K103" s="313"/>
      <c r="L103" s="312"/>
      <c r="M103" s="313"/>
      <c r="N103" s="312"/>
      <c r="O103" s="313"/>
      <c r="P103" s="312"/>
      <c r="Q103" s="313"/>
      <c r="R103" s="312"/>
      <c r="S103" s="313"/>
      <c r="T103" s="312"/>
      <c r="U103" s="313"/>
      <c r="V103" s="312"/>
      <c r="W103" s="313"/>
      <c r="X103" s="312"/>
      <c r="Y103" s="313"/>
      <c r="Z103" s="312"/>
      <c r="AA103" s="313"/>
      <c r="AB103" s="312"/>
      <c r="AC103" s="313"/>
      <c r="AD103" s="312"/>
      <c r="AE103" s="313"/>
      <c r="AF103" s="312"/>
      <c r="AG103" s="313"/>
      <c r="AH103" s="312"/>
      <c r="AI103" s="313"/>
      <c r="AJ103" s="312"/>
      <c r="AK103" s="313"/>
      <c r="AL103" s="312">
        <v>4</v>
      </c>
      <c r="AM103" s="313">
        <v>394054.68</v>
      </c>
      <c r="AN103" s="312"/>
      <c r="AO103" s="313"/>
      <c r="AP103" s="312"/>
      <c r="AQ103" s="313"/>
      <c r="AR103" s="312"/>
      <c r="AS103" s="313"/>
      <c r="AT103" s="312"/>
      <c r="AU103" s="313"/>
      <c r="AV103" s="314">
        <f t="shared" si="3"/>
        <v>4</v>
      </c>
      <c r="AW103" s="315">
        <f t="shared" si="3"/>
        <v>394054.68</v>
      </c>
      <c r="AX103" s="314">
        <f t="shared" si="4"/>
        <v>0</v>
      </c>
      <c r="AY103" s="315">
        <f t="shared" si="4"/>
        <v>0</v>
      </c>
      <c r="AZ103" s="314">
        <f t="shared" si="5"/>
        <v>4</v>
      </c>
      <c r="BA103" s="315">
        <f t="shared" si="5"/>
        <v>394054.68</v>
      </c>
    </row>
    <row r="104" spans="1:53" ht="41.25" customHeight="1" x14ac:dyDescent="0.2">
      <c r="A104" s="308">
        <v>38</v>
      </c>
      <c r="B104" s="308" t="s">
        <v>233</v>
      </c>
      <c r="C104" s="311" t="s">
        <v>234</v>
      </c>
      <c r="D104" s="321">
        <v>435</v>
      </c>
      <c r="E104" s="311" t="s">
        <v>236</v>
      </c>
      <c r="F104" s="312">
        <v>1</v>
      </c>
      <c r="G104" s="313">
        <v>98513.67</v>
      </c>
      <c r="H104" s="312"/>
      <c r="I104" s="313"/>
      <c r="J104" s="312"/>
      <c r="K104" s="313"/>
      <c r="L104" s="312"/>
      <c r="M104" s="313"/>
      <c r="N104" s="312"/>
      <c r="O104" s="313"/>
      <c r="P104" s="312"/>
      <c r="Q104" s="313"/>
      <c r="R104" s="312"/>
      <c r="S104" s="313"/>
      <c r="T104" s="312">
        <v>40</v>
      </c>
      <c r="U104" s="313">
        <v>3940546.8000000003</v>
      </c>
      <c r="V104" s="312">
        <v>2</v>
      </c>
      <c r="W104" s="313">
        <v>197027.34</v>
      </c>
      <c r="X104" s="312"/>
      <c r="Y104" s="313"/>
      <c r="Z104" s="312"/>
      <c r="AA104" s="313"/>
      <c r="AB104" s="312"/>
      <c r="AC104" s="313"/>
      <c r="AD104" s="312"/>
      <c r="AE104" s="313"/>
      <c r="AF104" s="312"/>
      <c r="AG104" s="313"/>
      <c r="AH104" s="312"/>
      <c r="AI104" s="313"/>
      <c r="AJ104" s="312"/>
      <c r="AK104" s="313"/>
      <c r="AL104" s="312">
        <v>23</v>
      </c>
      <c r="AM104" s="313">
        <v>2265814.41</v>
      </c>
      <c r="AN104" s="312">
        <v>2</v>
      </c>
      <c r="AO104" s="313">
        <v>197027.34</v>
      </c>
      <c r="AP104" s="312"/>
      <c r="AQ104" s="313"/>
      <c r="AR104" s="312">
        <v>11</v>
      </c>
      <c r="AS104" s="313">
        <v>1083650.3700000001</v>
      </c>
      <c r="AT104" s="312">
        <v>2</v>
      </c>
      <c r="AU104" s="313">
        <v>197027.34</v>
      </c>
      <c r="AV104" s="314">
        <f t="shared" si="3"/>
        <v>75</v>
      </c>
      <c r="AW104" s="315">
        <f t="shared" si="3"/>
        <v>7388525.2500000009</v>
      </c>
      <c r="AX104" s="314">
        <f t="shared" si="4"/>
        <v>6</v>
      </c>
      <c r="AY104" s="315">
        <f t="shared" si="4"/>
        <v>591082.02</v>
      </c>
      <c r="AZ104" s="314">
        <f t="shared" si="5"/>
        <v>81</v>
      </c>
      <c r="BA104" s="315">
        <f t="shared" si="5"/>
        <v>7979607.2700000014</v>
      </c>
    </row>
    <row r="105" spans="1:53" ht="41.25" customHeight="1" x14ac:dyDescent="0.2">
      <c r="A105" s="308">
        <v>38</v>
      </c>
      <c r="B105" s="308" t="s">
        <v>233</v>
      </c>
      <c r="C105" s="311" t="s">
        <v>234</v>
      </c>
      <c r="D105" s="321">
        <v>436</v>
      </c>
      <c r="E105" s="311" t="s">
        <v>327</v>
      </c>
      <c r="F105" s="312"/>
      <c r="G105" s="313"/>
      <c r="H105" s="312"/>
      <c r="I105" s="313"/>
      <c r="J105" s="312"/>
      <c r="K105" s="313"/>
      <c r="L105" s="312"/>
      <c r="M105" s="313"/>
      <c r="N105" s="312"/>
      <c r="O105" s="313"/>
      <c r="P105" s="312"/>
      <c r="Q105" s="313"/>
      <c r="R105" s="312"/>
      <c r="S105" s="313"/>
      <c r="T105" s="312"/>
      <c r="U105" s="313"/>
      <c r="V105" s="312"/>
      <c r="W105" s="313"/>
      <c r="X105" s="312"/>
      <c r="Y105" s="313"/>
      <c r="Z105" s="312"/>
      <c r="AA105" s="313"/>
      <c r="AB105" s="312"/>
      <c r="AC105" s="313"/>
      <c r="AD105" s="312"/>
      <c r="AE105" s="313"/>
      <c r="AF105" s="312"/>
      <c r="AG105" s="313"/>
      <c r="AH105" s="312"/>
      <c r="AI105" s="313"/>
      <c r="AJ105" s="312"/>
      <c r="AK105" s="313"/>
      <c r="AL105" s="312"/>
      <c r="AM105" s="313"/>
      <c r="AN105" s="312"/>
      <c r="AO105" s="313"/>
      <c r="AP105" s="312"/>
      <c r="AQ105" s="313"/>
      <c r="AR105" s="312">
        <v>3</v>
      </c>
      <c r="AS105" s="313">
        <v>295541.01</v>
      </c>
      <c r="AT105" s="312">
        <v>1</v>
      </c>
      <c r="AU105" s="313">
        <v>98513.67</v>
      </c>
      <c r="AV105" s="314">
        <f t="shared" si="3"/>
        <v>3</v>
      </c>
      <c r="AW105" s="315">
        <f t="shared" si="3"/>
        <v>295541.01</v>
      </c>
      <c r="AX105" s="314">
        <f t="shared" si="4"/>
        <v>1</v>
      </c>
      <c r="AY105" s="315">
        <f t="shared" si="4"/>
        <v>98513.67</v>
      </c>
      <c r="AZ105" s="314">
        <f t="shared" si="5"/>
        <v>4</v>
      </c>
      <c r="BA105" s="315">
        <f t="shared" si="5"/>
        <v>394054.68</v>
      </c>
    </row>
    <row r="106" spans="1:53" ht="41.25" customHeight="1" x14ac:dyDescent="0.2">
      <c r="A106" s="308">
        <v>38</v>
      </c>
      <c r="B106" s="308" t="s">
        <v>237</v>
      </c>
      <c r="C106" s="311" t="s">
        <v>238</v>
      </c>
      <c r="D106" s="321">
        <v>439</v>
      </c>
      <c r="E106" s="311" t="s">
        <v>239</v>
      </c>
      <c r="F106" s="312"/>
      <c r="G106" s="313"/>
      <c r="H106" s="312"/>
      <c r="I106" s="313"/>
      <c r="J106" s="312"/>
      <c r="K106" s="313"/>
      <c r="L106" s="312"/>
      <c r="M106" s="313"/>
      <c r="N106" s="312"/>
      <c r="O106" s="313"/>
      <c r="P106" s="312"/>
      <c r="Q106" s="313"/>
      <c r="R106" s="312"/>
      <c r="S106" s="313"/>
      <c r="T106" s="312"/>
      <c r="U106" s="313"/>
      <c r="V106" s="312"/>
      <c r="W106" s="313"/>
      <c r="X106" s="312"/>
      <c r="Y106" s="313"/>
      <c r="Z106" s="312"/>
      <c r="AA106" s="313"/>
      <c r="AB106" s="312"/>
      <c r="AC106" s="313"/>
      <c r="AD106" s="312"/>
      <c r="AE106" s="313"/>
      <c r="AF106" s="312"/>
      <c r="AG106" s="313"/>
      <c r="AH106" s="312"/>
      <c r="AI106" s="313"/>
      <c r="AJ106" s="312"/>
      <c r="AK106" s="313"/>
      <c r="AL106" s="312">
        <v>16</v>
      </c>
      <c r="AM106" s="313">
        <v>1576218.72</v>
      </c>
      <c r="AN106" s="312"/>
      <c r="AO106" s="313"/>
      <c r="AP106" s="312"/>
      <c r="AQ106" s="313"/>
      <c r="AR106" s="312">
        <v>25</v>
      </c>
      <c r="AS106" s="313">
        <v>2462841.75</v>
      </c>
      <c r="AT106" s="312">
        <v>2</v>
      </c>
      <c r="AU106" s="313">
        <v>197027.34</v>
      </c>
      <c r="AV106" s="314">
        <f t="shared" si="3"/>
        <v>41</v>
      </c>
      <c r="AW106" s="315">
        <f t="shared" si="3"/>
        <v>4039060.4699999997</v>
      </c>
      <c r="AX106" s="314">
        <f t="shared" si="4"/>
        <v>2</v>
      </c>
      <c r="AY106" s="315">
        <f t="shared" si="4"/>
        <v>197027.34</v>
      </c>
      <c r="AZ106" s="314">
        <f t="shared" si="5"/>
        <v>43</v>
      </c>
      <c r="BA106" s="315">
        <f t="shared" si="5"/>
        <v>4236087.8099999996</v>
      </c>
    </row>
    <row r="107" spans="1:53" ht="41.25" customHeight="1" x14ac:dyDescent="0.2">
      <c r="A107" s="308">
        <v>40</v>
      </c>
      <c r="B107" s="308" t="s">
        <v>240</v>
      </c>
      <c r="C107" s="311" t="s">
        <v>241</v>
      </c>
      <c r="D107" s="321">
        <v>440</v>
      </c>
      <c r="E107" s="311" t="s">
        <v>242</v>
      </c>
      <c r="F107" s="312"/>
      <c r="G107" s="313"/>
      <c r="H107" s="312"/>
      <c r="I107" s="313"/>
      <c r="J107" s="312"/>
      <c r="K107" s="313"/>
      <c r="L107" s="312"/>
      <c r="M107" s="313"/>
      <c r="N107" s="312"/>
      <c r="O107" s="313"/>
      <c r="P107" s="312"/>
      <c r="Q107" s="313"/>
      <c r="R107" s="312"/>
      <c r="S107" s="313"/>
      <c r="T107" s="312">
        <v>1</v>
      </c>
      <c r="U107" s="313">
        <v>127836.49</v>
      </c>
      <c r="V107" s="312"/>
      <c r="W107" s="313"/>
      <c r="X107" s="312"/>
      <c r="Y107" s="313"/>
      <c r="Z107" s="312"/>
      <c r="AA107" s="313"/>
      <c r="AB107" s="312"/>
      <c r="AC107" s="313"/>
      <c r="AD107" s="312"/>
      <c r="AE107" s="313"/>
      <c r="AF107" s="312"/>
      <c r="AG107" s="313"/>
      <c r="AH107" s="312"/>
      <c r="AI107" s="313"/>
      <c r="AJ107" s="312">
        <v>4</v>
      </c>
      <c r="AK107" s="313">
        <v>511345.96</v>
      </c>
      <c r="AL107" s="312"/>
      <c r="AM107" s="313"/>
      <c r="AN107" s="312"/>
      <c r="AO107" s="313"/>
      <c r="AP107" s="312"/>
      <c r="AQ107" s="313"/>
      <c r="AR107" s="312"/>
      <c r="AS107" s="313"/>
      <c r="AT107" s="312"/>
      <c r="AU107" s="313"/>
      <c r="AV107" s="314">
        <f t="shared" si="3"/>
        <v>5</v>
      </c>
      <c r="AW107" s="315">
        <f t="shared" si="3"/>
        <v>639182.45000000007</v>
      </c>
      <c r="AX107" s="314">
        <f t="shared" si="4"/>
        <v>0</v>
      </c>
      <c r="AY107" s="315">
        <f t="shared" si="4"/>
        <v>0</v>
      </c>
      <c r="AZ107" s="314">
        <f t="shared" si="5"/>
        <v>5</v>
      </c>
      <c r="BA107" s="315">
        <f t="shared" si="5"/>
        <v>639182.45000000007</v>
      </c>
    </row>
    <row r="108" spans="1:53" ht="41.25" customHeight="1" x14ac:dyDescent="0.2">
      <c r="A108" s="308">
        <v>40</v>
      </c>
      <c r="B108" s="308" t="s">
        <v>240</v>
      </c>
      <c r="C108" s="311" t="s">
        <v>241</v>
      </c>
      <c r="D108" s="321">
        <v>441</v>
      </c>
      <c r="E108" s="311" t="s">
        <v>451</v>
      </c>
      <c r="F108" s="312"/>
      <c r="G108" s="313"/>
      <c r="H108" s="312"/>
      <c r="I108" s="313"/>
      <c r="J108" s="312"/>
      <c r="K108" s="313"/>
      <c r="L108" s="312"/>
      <c r="M108" s="313"/>
      <c r="N108" s="312"/>
      <c r="O108" s="313"/>
      <c r="P108" s="312"/>
      <c r="Q108" s="313"/>
      <c r="R108" s="312"/>
      <c r="S108" s="313"/>
      <c r="T108" s="312"/>
      <c r="U108" s="313"/>
      <c r="V108" s="312"/>
      <c r="W108" s="313"/>
      <c r="X108" s="312"/>
      <c r="Y108" s="313"/>
      <c r="Z108" s="312"/>
      <c r="AA108" s="313"/>
      <c r="AB108" s="312"/>
      <c r="AC108" s="313"/>
      <c r="AD108" s="312"/>
      <c r="AE108" s="313"/>
      <c r="AF108" s="312"/>
      <c r="AG108" s="313"/>
      <c r="AH108" s="312"/>
      <c r="AI108" s="313"/>
      <c r="AJ108" s="312">
        <v>1</v>
      </c>
      <c r="AK108" s="313">
        <v>127836.49</v>
      </c>
      <c r="AL108" s="312"/>
      <c r="AM108" s="313"/>
      <c r="AN108" s="312"/>
      <c r="AO108" s="313"/>
      <c r="AP108" s="312"/>
      <c r="AQ108" s="313"/>
      <c r="AR108" s="312"/>
      <c r="AS108" s="313"/>
      <c r="AT108" s="312"/>
      <c r="AU108" s="313"/>
      <c r="AV108" s="314">
        <f t="shared" si="3"/>
        <v>1</v>
      </c>
      <c r="AW108" s="315">
        <f t="shared" si="3"/>
        <v>127836.49</v>
      </c>
      <c r="AX108" s="314">
        <f t="shared" si="4"/>
        <v>0</v>
      </c>
      <c r="AY108" s="315">
        <f t="shared" si="4"/>
        <v>0</v>
      </c>
      <c r="AZ108" s="314">
        <f t="shared" si="5"/>
        <v>1</v>
      </c>
      <c r="BA108" s="315">
        <f t="shared" si="5"/>
        <v>127836.49</v>
      </c>
    </row>
    <row r="109" spans="1:53" ht="41.25" customHeight="1" x14ac:dyDescent="0.2">
      <c r="A109" s="308">
        <v>40</v>
      </c>
      <c r="B109" s="308" t="s">
        <v>240</v>
      </c>
      <c r="C109" s="311" t="s">
        <v>241</v>
      </c>
      <c r="D109" s="321">
        <v>442</v>
      </c>
      <c r="E109" s="311" t="s">
        <v>243</v>
      </c>
      <c r="F109" s="312"/>
      <c r="G109" s="313"/>
      <c r="H109" s="312"/>
      <c r="I109" s="313"/>
      <c r="J109" s="312"/>
      <c r="K109" s="313"/>
      <c r="L109" s="312"/>
      <c r="M109" s="313"/>
      <c r="N109" s="312"/>
      <c r="O109" s="313"/>
      <c r="P109" s="312"/>
      <c r="Q109" s="313"/>
      <c r="R109" s="312"/>
      <c r="S109" s="313"/>
      <c r="T109" s="312">
        <v>1</v>
      </c>
      <c r="U109" s="313">
        <v>127836.49</v>
      </c>
      <c r="V109" s="312"/>
      <c r="W109" s="313"/>
      <c r="X109" s="312"/>
      <c r="Y109" s="313"/>
      <c r="Z109" s="312"/>
      <c r="AA109" s="313"/>
      <c r="AB109" s="312"/>
      <c r="AC109" s="313"/>
      <c r="AD109" s="312"/>
      <c r="AE109" s="313"/>
      <c r="AF109" s="312"/>
      <c r="AG109" s="313"/>
      <c r="AH109" s="312"/>
      <c r="AI109" s="313"/>
      <c r="AJ109" s="312">
        <v>5</v>
      </c>
      <c r="AK109" s="313">
        <v>639182.45000000007</v>
      </c>
      <c r="AL109" s="312"/>
      <c r="AM109" s="313"/>
      <c r="AN109" s="312"/>
      <c r="AO109" s="313"/>
      <c r="AP109" s="312"/>
      <c r="AQ109" s="313"/>
      <c r="AR109" s="312"/>
      <c r="AS109" s="313"/>
      <c r="AT109" s="312"/>
      <c r="AU109" s="313"/>
      <c r="AV109" s="314">
        <f t="shared" si="3"/>
        <v>6</v>
      </c>
      <c r="AW109" s="315">
        <f t="shared" si="3"/>
        <v>767018.94000000006</v>
      </c>
      <c r="AX109" s="314">
        <f t="shared" si="4"/>
        <v>0</v>
      </c>
      <c r="AY109" s="315">
        <f t="shared" si="4"/>
        <v>0</v>
      </c>
      <c r="AZ109" s="314">
        <f t="shared" si="5"/>
        <v>6</v>
      </c>
      <c r="BA109" s="315">
        <f t="shared" si="5"/>
        <v>767018.94000000006</v>
      </c>
    </row>
    <row r="110" spans="1:53" ht="41.25" customHeight="1" x14ac:dyDescent="0.2">
      <c r="A110" s="308">
        <v>40</v>
      </c>
      <c r="B110" s="308" t="s">
        <v>240</v>
      </c>
      <c r="C110" s="311" t="s">
        <v>241</v>
      </c>
      <c r="D110" s="321">
        <v>443</v>
      </c>
      <c r="E110" s="311" t="s">
        <v>244</v>
      </c>
      <c r="F110" s="312"/>
      <c r="G110" s="313"/>
      <c r="H110" s="312"/>
      <c r="I110" s="313"/>
      <c r="J110" s="312"/>
      <c r="K110" s="313"/>
      <c r="L110" s="312"/>
      <c r="M110" s="313"/>
      <c r="N110" s="312"/>
      <c r="O110" s="313"/>
      <c r="P110" s="312"/>
      <c r="Q110" s="313"/>
      <c r="R110" s="312"/>
      <c r="S110" s="313"/>
      <c r="T110" s="312">
        <v>2</v>
      </c>
      <c r="U110" s="313">
        <v>255672.98</v>
      </c>
      <c r="V110" s="312"/>
      <c r="W110" s="313"/>
      <c r="X110" s="312"/>
      <c r="Y110" s="313"/>
      <c r="Z110" s="312"/>
      <c r="AA110" s="313"/>
      <c r="AB110" s="312"/>
      <c r="AC110" s="313"/>
      <c r="AD110" s="312"/>
      <c r="AE110" s="313"/>
      <c r="AF110" s="312"/>
      <c r="AG110" s="313"/>
      <c r="AH110" s="312"/>
      <c r="AI110" s="313"/>
      <c r="AJ110" s="312"/>
      <c r="AK110" s="313"/>
      <c r="AL110" s="312"/>
      <c r="AM110" s="313"/>
      <c r="AN110" s="312"/>
      <c r="AO110" s="313"/>
      <c r="AP110" s="312"/>
      <c r="AQ110" s="313"/>
      <c r="AR110" s="312"/>
      <c r="AS110" s="313"/>
      <c r="AT110" s="312"/>
      <c r="AU110" s="313"/>
      <c r="AV110" s="314">
        <f t="shared" si="3"/>
        <v>2</v>
      </c>
      <c r="AW110" s="315">
        <f t="shared" si="3"/>
        <v>255672.98</v>
      </c>
      <c r="AX110" s="314">
        <f t="shared" si="4"/>
        <v>0</v>
      </c>
      <c r="AY110" s="315">
        <f t="shared" si="4"/>
        <v>0</v>
      </c>
      <c r="AZ110" s="314">
        <f t="shared" si="5"/>
        <v>2</v>
      </c>
      <c r="BA110" s="315">
        <f t="shared" si="5"/>
        <v>255672.98</v>
      </c>
    </row>
    <row r="111" spans="1:53" ht="63" customHeight="1" x14ac:dyDescent="0.2">
      <c r="A111" s="308">
        <v>40</v>
      </c>
      <c r="B111" s="308" t="s">
        <v>240</v>
      </c>
      <c r="C111" s="311" t="s">
        <v>241</v>
      </c>
      <c r="D111" s="321">
        <v>444</v>
      </c>
      <c r="E111" s="311" t="s">
        <v>245</v>
      </c>
      <c r="F111" s="312"/>
      <c r="G111" s="313"/>
      <c r="H111" s="312"/>
      <c r="I111" s="313"/>
      <c r="J111" s="312"/>
      <c r="K111" s="313"/>
      <c r="L111" s="312"/>
      <c r="M111" s="313"/>
      <c r="N111" s="312"/>
      <c r="O111" s="313"/>
      <c r="P111" s="312"/>
      <c r="Q111" s="313"/>
      <c r="R111" s="312"/>
      <c r="S111" s="313"/>
      <c r="T111" s="312">
        <v>1</v>
      </c>
      <c r="U111" s="313">
        <v>127836.49</v>
      </c>
      <c r="V111" s="312"/>
      <c r="W111" s="313"/>
      <c r="X111" s="312"/>
      <c r="Y111" s="313"/>
      <c r="Z111" s="312"/>
      <c r="AA111" s="313"/>
      <c r="AB111" s="312"/>
      <c r="AC111" s="313"/>
      <c r="AD111" s="312"/>
      <c r="AE111" s="313"/>
      <c r="AF111" s="312"/>
      <c r="AG111" s="313"/>
      <c r="AH111" s="312"/>
      <c r="AI111" s="313"/>
      <c r="AJ111" s="312"/>
      <c r="AK111" s="313"/>
      <c r="AL111" s="312"/>
      <c r="AM111" s="313"/>
      <c r="AN111" s="312"/>
      <c r="AO111" s="313"/>
      <c r="AP111" s="312"/>
      <c r="AQ111" s="313"/>
      <c r="AR111" s="312"/>
      <c r="AS111" s="313"/>
      <c r="AT111" s="312"/>
      <c r="AU111" s="313"/>
      <c r="AV111" s="314">
        <f t="shared" si="3"/>
        <v>1</v>
      </c>
      <c r="AW111" s="315">
        <f t="shared" si="3"/>
        <v>127836.49</v>
      </c>
      <c r="AX111" s="314">
        <f t="shared" si="4"/>
        <v>0</v>
      </c>
      <c r="AY111" s="315">
        <f t="shared" si="4"/>
        <v>0</v>
      </c>
      <c r="AZ111" s="314">
        <f t="shared" si="5"/>
        <v>1</v>
      </c>
      <c r="BA111" s="315">
        <f t="shared" si="5"/>
        <v>127836.49</v>
      </c>
    </row>
    <row r="112" spans="1:53" ht="87" customHeight="1" x14ac:dyDescent="0.2">
      <c r="A112" s="308">
        <v>40</v>
      </c>
      <c r="B112" s="308" t="s">
        <v>246</v>
      </c>
      <c r="C112" s="311" t="s">
        <v>247</v>
      </c>
      <c r="D112" s="321">
        <v>449</v>
      </c>
      <c r="E112" s="311" t="s">
        <v>248</v>
      </c>
      <c r="F112" s="312"/>
      <c r="G112" s="313"/>
      <c r="H112" s="312"/>
      <c r="I112" s="313"/>
      <c r="J112" s="312"/>
      <c r="K112" s="313"/>
      <c r="L112" s="312"/>
      <c r="M112" s="313"/>
      <c r="N112" s="312"/>
      <c r="O112" s="313"/>
      <c r="P112" s="312"/>
      <c r="Q112" s="313"/>
      <c r="R112" s="312"/>
      <c r="S112" s="313"/>
      <c r="T112" s="312">
        <v>2</v>
      </c>
      <c r="U112" s="313">
        <v>255672.98</v>
      </c>
      <c r="V112" s="312"/>
      <c r="W112" s="313"/>
      <c r="X112" s="312"/>
      <c r="Y112" s="313"/>
      <c r="Z112" s="312"/>
      <c r="AA112" s="313"/>
      <c r="AB112" s="312"/>
      <c r="AC112" s="313"/>
      <c r="AD112" s="312"/>
      <c r="AE112" s="313"/>
      <c r="AF112" s="312"/>
      <c r="AG112" s="313"/>
      <c r="AH112" s="312"/>
      <c r="AI112" s="313"/>
      <c r="AJ112" s="312">
        <v>13</v>
      </c>
      <c r="AK112" s="313">
        <v>1661874.37</v>
      </c>
      <c r="AL112" s="312"/>
      <c r="AM112" s="313"/>
      <c r="AN112" s="312"/>
      <c r="AO112" s="313"/>
      <c r="AP112" s="312"/>
      <c r="AQ112" s="313"/>
      <c r="AR112" s="312"/>
      <c r="AS112" s="313"/>
      <c r="AT112" s="312"/>
      <c r="AU112" s="313"/>
      <c r="AV112" s="314">
        <f t="shared" si="3"/>
        <v>15</v>
      </c>
      <c r="AW112" s="315">
        <f t="shared" si="3"/>
        <v>1917547.35</v>
      </c>
      <c r="AX112" s="314">
        <f t="shared" si="4"/>
        <v>0</v>
      </c>
      <c r="AY112" s="315">
        <f t="shared" si="4"/>
        <v>0</v>
      </c>
      <c r="AZ112" s="314">
        <f t="shared" si="5"/>
        <v>15</v>
      </c>
      <c r="BA112" s="315">
        <f t="shared" si="5"/>
        <v>1917547.35</v>
      </c>
    </row>
    <row r="113" spans="1:53" ht="27" customHeight="1" x14ac:dyDescent="0.2">
      <c r="A113" s="308">
        <v>40</v>
      </c>
      <c r="B113" s="308" t="s">
        <v>246</v>
      </c>
      <c r="C113" s="311" t="s">
        <v>247</v>
      </c>
      <c r="D113" s="321">
        <v>450</v>
      </c>
      <c r="E113" s="311" t="s">
        <v>248</v>
      </c>
      <c r="F113" s="312"/>
      <c r="G113" s="313"/>
      <c r="H113" s="312"/>
      <c r="I113" s="313"/>
      <c r="J113" s="312"/>
      <c r="K113" s="313"/>
      <c r="L113" s="312"/>
      <c r="M113" s="313"/>
      <c r="N113" s="312"/>
      <c r="O113" s="313"/>
      <c r="P113" s="312"/>
      <c r="Q113" s="313"/>
      <c r="R113" s="312"/>
      <c r="S113" s="313"/>
      <c r="T113" s="312">
        <v>1</v>
      </c>
      <c r="U113" s="313">
        <v>127836.49</v>
      </c>
      <c r="V113" s="312"/>
      <c r="W113" s="313"/>
      <c r="X113" s="312"/>
      <c r="Y113" s="313"/>
      <c r="Z113" s="312"/>
      <c r="AA113" s="313"/>
      <c r="AB113" s="312"/>
      <c r="AC113" s="313"/>
      <c r="AD113" s="312"/>
      <c r="AE113" s="313"/>
      <c r="AF113" s="312"/>
      <c r="AG113" s="313"/>
      <c r="AH113" s="312"/>
      <c r="AI113" s="313"/>
      <c r="AJ113" s="312"/>
      <c r="AK113" s="313"/>
      <c r="AL113" s="312"/>
      <c r="AM113" s="313"/>
      <c r="AN113" s="312"/>
      <c r="AO113" s="313"/>
      <c r="AP113" s="312"/>
      <c r="AQ113" s="313"/>
      <c r="AR113" s="312"/>
      <c r="AS113" s="313"/>
      <c r="AT113" s="312"/>
      <c r="AU113" s="313"/>
      <c r="AV113" s="314">
        <f t="shared" si="3"/>
        <v>1</v>
      </c>
      <c r="AW113" s="315">
        <f t="shared" si="3"/>
        <v>127836.49</v>
      </c>
      <c r="AX113" s="314">
        <f t="shared" si="4"/>
        <v>0</v>
      </c>
      <c r="AY113" s="315">
        <f t="shared" si="4"/>
        <v>0</v>
      </c>
      <c r="AZ113" s="314">
        <f t="shared" si="5"/>
        <v>1</v>
      </c>
      <c r="BA113" s="315">
        <f t="shared" si="5"/>
        <v>127836.49</v>
      </c>
    </row>
    <row r="114" spans="1:53" ht="87" customHeight="1" x14ac:dyDescent="0.2">
      <c r="A114" s="308">
        <v>21</v>
      </c>
      <c r="B114" s="308" t="s">
        <v>194</v>
      </c>
      <c r="C114" s="311" t="s">
        <v>195</v>
      </c>
      <c r="D114" s="321">
        <v>456</v>
      </c>
      <c r="E114" s="311" t="s">
        <v>328</v>
      </c>
      <c r="F114" s="312"/>
      <c r="G114" s="313"/>
      <c r="H114" s="312"/>
      <c r="I114" s="313"/>
      <c r="J114" s="312"/>
      <c r="K114" s="313"/>
      <c r="L114" s="312"/>
      <c r="M114" s="313"/>
      <c r="N114" s="312"/>
      <c r="O114" s="313"/>
      <c r="P114" s="312"/>
      <c r="Q114" s="313"/>
      <c r="R114" s="312"/>
      <c r="S114" s="313"/>
      <c r="T114" s="312"/>
      <c r="U114" s="313"/>
      <c r="V114" s="312"/>
      <c r="W114" s="313"/>
      <c r="X114" s="312"/>
      <c r="Y114" s="313"/>
      <c r="Z114" s="312"/>
      <c r="AA114" s="313"/>
      <c r="AB114" s="312"/>
      <c r="AC114" s="313"/>
      <c r="AD114" s="312"/>
      <c r="AE114" s="313"/>
      <c r="AF114" s="312">
        <v>119</v>
      </c>
      <c r="AG114" s="313">
        <v>8809466.4699999951</v>
      </c>
      <c r="AH114" s="312">
        <v>47</v>
      </c>
      <c r="AI114" s="313">
        <v>3479369.1100000003</v>
      </c>
      <c r="AJ114" s="312"/>
      <c r="AK114" s="313"/>
      <c r="AL114" s="312"/>
      <c r="AM114" s="313"/>
      <c r="AN114" s="312"/>
      <c r="AO114" s="313"/>
      <c r="AP114" s="312"/>
      <c r="AQ114" s="313"/>
      <c r="AR114" s="312"/>
      <c r="AS114" s="313"/>
      <c r="AT114" s="312"/>
      <c r="AU114" s="313"/>
      <c r="AV114" s="314">
        <f t="shared" si="3"/>
        <v>119</v>
      </c>
      <c r="AW114" s="315">
        <f t="shared" si="3"/>
        <v>8809466.4699999951</v>
      </c>
      <c r="AX114" s="314">
        <f t="shared" si="4"/>
        <v>47</v>
      </c>
      <c r="AY114" s="315">
        <f t="shared" si="4"/>
        <v>3479369.1100000003</v>
      </c>
      <c r="AZ114" s="314">
        <f t="shared" si="5"/>
        <v>166</v>
      </c>
      <c r="BA114" s="315">
        <f t="shared" si="5"/>
        <v>12288835.579999994</v>
      </c>
    </row>
    <row r="115" spans="1:53" ht="52.5" customHeight="1" x14ac:dyDescent="0.2">
      <c r="A115" s="308">
        <v>1</v>
      </c>
      <c r="B115" s="308" t="s">
        <v>136</v>
      </c>
      <c r="C115" s="311" t="s">
        <v>137</v>
      </c>
      <c r="D115" s="321">
        <v>464</v>
      </c>
      <c r="E115" s="311" t="s">
        <v>249</v>
      </c>
      <c r="F115" s="312"/>
      <c r="G115" s="313"/>
      <c r="H115" s="312"/>
      <c r="I115" s="313"/>
      <c r="J115" s="312"/>
      <c r="K115" s="313"/>
      <c r="L115" s="312"/>
      <c r="M115" s="313"/>
      <c r="N115" s="312"/>
      <c r="O115" s="313"/>
      <c r="P115" s="312"/>
      <c r="Q115" s="313"/>
      <c r="R115" s="312"/>
      <c r="S115" s="313"/>
      <c r="T115" s="312"/>
      <c r="U115" s="313"/>
      <c r="V115" s="312"/>
      <c r="W115" s="313"/>
      <c r="X115" s="312"/>
      <c r="Y115" s="313"/>
      <c r="Z115" s="312"/>
      <c r="AA115" s="313"/>
      <c r="AB115" s="312"/>
      <c r="AC115" s="313"/>
      <c r="AD115" s="312"/>
      <c r="AE115" s="313"/>
      <c r="AF115" s="312"/>
      <c r="AG115" s="313"/>
      <c r="AH115" s="312"/>
      <c r="AI115" s="313"/>
      <c r="AJ115" s="312"/>
      <c r="AK115" s="313"/>
      <c r="AL115" s="312">
        <v>37</v>
      </c>
      <c r="AM115" s="313">
        <v>5974010.75</v>
      </c>
      <c r="AN115" s="312">
        <v>1</v>
      </c>
      <c r="AO115" s="313">
        <v>161459.75</v>
      </c>
      <c r="AP115" s="312"/>
      <c r="AQ115" s="313"/>
      <c r="AR115" s="312"/>
      <c r="AS115" s="313"/>
      <c r="AT115" s="312"/>
      <c r="AU115" s="313"/>
      <c r="AV115" s="314">
        <f t="shared" si="3"/>
        <v>37</v>
      </c>
      <c r="AW115" s="315">
        <f t="shared" si="3"/>
        <v>5974010.75</v>
      </c>
      <c r="AX115" s="314">
        <f t="shared" si="4"/>
        <v>1</v>
      </c>
      <c r="AY115" s="315">
        <f t="shared" si="4"/>
        <v>161459.75</v>
      </c>
      <c r="AZ115" s="314">
        <f t="shared" si="5"/>
        <v>38</v>
      </c>
      <c r="BA115" s="315">
        <f t="shared" si="5"/>
        <v>6135470.5</v>
      </c>
    </row>
    <row r="116" spans="1:53" ht="52.5" customHeight="1" x14ac:dyDescent="0.2">
      <c r="A116" s="308">
        <v>1</v>
      </c>
      <c r="B116" s="308" t="s">
        <v>136</v>
      </c>
      <c r="C116" s="311" t="s">
        <v>137</v>
      </c>
      <c r="D116" s="321">
        <v>465</v>
      </c>
      <c r="E116" s="311" t="s">
        <v>329</v>
      </c>
      <c r="F116" s="312"/>
      <c r="G116" s="313"/>
      <c r="H116" s="312"/>
      <c r="I116" s="313"/>
      <c r="J116" s="312"/>
      <c r="K116" s="313"/>
      <c r="L116" s="312"/>
      <c r="M116" s="313"/>
      <c r="N116" s="312"/>
      <c r="O116" s="313"/>
      <c r="P116" s="312"/>
      <c r="Q116" s="313"/>
      <c r="R116" s="312"/>
      <c r="S116" s="313"/>
      <c r="T116" s="312"/>
      <c r="U116" s="313"/>
      <c r="V116" s="312"/>
      <c r="W116" s="313"/>
      <c r="X116" s="312"/>
      <c r="Y116" s="313"/>
      <c r="Z116" s="312"/>
      <c r="AA116" s="313"/>
      <c r="AB116" s="312"/>
      <c r="AC116" s="313"/>
      <c r="AD116" s="312"/>
      <c r="AE116" s="313"/>
      <c r="AF116" s="312"/>
      <c r="AG116" s="313"/>
      <c r="AH116" s="312"/>
      <c r="AI116" s="313"/>
      <c r="AJ116" s="312"/>
      <c r="AK116" s="313"/>
      <c r="AL116" s="312">
        <v>1</v>
      </c>
      <c r="AM116" s="313">
        <v>161459.75</v>
      </c>
      <c r="AN116" s="312"/>
      <c r="AO116" s="313"/>
      <c r="AP116" s="312"/>
      <c r="AQ116" s="313"/>
      <c r="AR116" s="312"/>
      <c r="AS116" s="313"/>
      <c r="AT116" s="312"/>
      <c r="AU116" s="313"/>
      <c r="AV116" s="314">
        <f t="shared" si="3"/>
        <v>1</v>
      </c>
      <c r="AW116" s="315">
        <f t="shared" si="3"/>
        <v>161459.75</v>
      </c>
      <c r="AX116" s="314">
        <f t="shared" si="4"/>
        <v>0</v>
      </c>
      <c r="AY116" s="315">
        <f t="shared" si="4"/>
        <v>0</v>
      </c>
      <c r="AZ116" s="314">
        <f t="shared" si="5"/>
        <v>1</v>
      </c>
      <c r="BA116" s="315">
        <f t="shared" si="5"/>
        <v>161459.75</v>
      </c>
    </row>
    <row r="117" spans="1:53" ht="52.5" customHeight="1" x14ac:dyDescent="0.2">
      <c r="A117" s="308">
        <v>1</v>
      </c>
      <c r="B117" s="308" t="s">
        <v>136</v>
      </c>
      <c r="C117" s="311" t="s">
        <v>137</v>
      </c>
      <c r="D117" s="321">
        <v>468</v>
      </c>
      <c r="E117" s="311" t="s">
        <v>411</v>
      </c>
      <c r="F117" s="312">
        <v>1</v>
      </c>
      <c r="G117" s="313">
        <v>161459.75</v>
      </c>
      <c r="H117" s="312"/>
      <c r="I117" s="313"/>
      <c r="J117" s="312"/>
      <c r="K117" s="313"/>
      <c r="L117" s="312"/>
      <c r="M117" s="313"/>
      <c r="N117" s="312"/>
      <c r="O117" s="313"/>
      <c r="P117" s="312"/>
      <c r="Q117" s="313"/>
      <c r="R117" s="312"/>
      <c r="S117" s="313"/>
      <c r="T117" s="312"/>
      <c r="U117" s="313"/>
      <c r="V117" s="312"/>
      <c r="W117" s="313"/>
      <c r="X117" s="312"/>
      <c r="Y117" s="313"/>
      <c r="Z117" s="312"/>
      <c r="AA117" s="313"/>
      <c r="AB117" s="312"/>
      <c r="AC117" s="313"/>
      <c r="AD117" s="312"/>
      <c r="AE117" s="313"/>
      <c r="AF117" s="312"/>
      <c r="AG117" s="313"/>
      <c r="AH117" s="312"/>
      <c r="AI117" s="313"/>
      <c r="AJ117" s="312"/>
      <c r="AK117" s="313"/>
      <c r="AL117" s="312"/>
      <c r="AM117" s="313"/>
      <c r="AN117" s="312"/>
      <c r="AO117" s="313"/>
      <c r="AP117" s="312"/>
      <c r="AQ117" s="313"/>
      <c r="AR117" s="312"/>
      <c r="AS117" s="313"/>
      <c r="AT117" s="312"/>
      <c r="AU117" s="313"/>
      <c r="AV117" s="314">
        <f t="shared" si="3"/>
        <v>1</v>
      </c>
      <c r="AW117" s="315">
        <f t="shared" si="3"/>
        <v>161459.75</v>
      </c>
      <c r="AX117" s="314">
        <f t="shared" si="4"/>
        <v>0</v>
      </c>
      <c r="AY117" s="315">
        <f t="shared" si="4"/>
        <v>0</v>
      </c>
      <c r="AZ117" s="314">
        <f t="shared" si="5"/>
        <v>1</v>
      </c>
      <c r="BA117" s="315">
        <f t="shared" si="5"/>
        <v>161459.75</v>
      </c>
    </row>
    <row r="118" spans="1:53" ht="41.25" customHeight="1" x14ac:dyDescent="0.2">
      <c r="A118" s="308">
        <v>1</v>
      </c>
      <c r="B118" s="308" t="s">
        <v>136</v>
      </c>
      <c r="C118" s="311" t="s">
        <v>137</v>
      </c>
      <c r="D118" s="321">
        <v>470</v>
      </c>
      <c r="E118" s="311" t="s">
        <v>250</v>
      </c>
      <c r="F118" s="312">
        <v>3</v>
      </c>
      <c r="G118" s="313">
        <v>484379.25</v>
      </c>
      <c r="H118" s="312"/>
      <c r="I118" s="313"/>
      <c r="J118" s="312"/>
      <c r="K118" s="313"/>
      <c r="L118" s="312"/>
      <c r="M118" s="313"/>
      <c r="N118" s="312"/>
      <c r="O118" s="313"/>
      <c r="P118" s="312"/>
      <c r="Q118" s="313"/>
      <c r="R118" s="312"/>
      <c r="S118" s="313"/>
      <c r="T118" s="312">
        <v>1</v>
      </c>
      <c r="U118" s="313">
        <v>161459.75</v>
      </c>
      <c r="V118" s="312"/>
      <c r="W118" s="313"/>
      <c r="X118" s="312"/>
      <c r="Y118" s="313"/>
      <c r="Z118" s="312"/>
      <c r="AA118" s="313"/>
      <c r="AB118" s="312"/>
      <c r="AC118" s="313"/>
      <c r="AD118" s="312"/>
      <c r="AE118" s="313"/>
      <c r="AF118" s="312"/>
      <c r="AG118" s="313"/>
      <c r="AH118" s="312"/>
      <c r="AI118" s="313"/>
      <c r="AJ118" s="312"/>
      <c r="AK118" s="313"/>
      <c r="AL118" s="312">
        <v>10</v>
      </c>
      <c r="AM118" s="313">
        <v>1614597.5</v>
      </c>
      <c r="AN118" s="312"/>
      <c r="AO118" s="313"/>
      <c r="AP118" s="312"/>
      <c r="AQ118" s="313"/>
      <c r="AR118" s="312"/>
      <c r="AS118" s="313"/>
      <c r="AT118" s="312"/>
      <c r="AU118" s="313"/>
      <c r="AV118" s="314">
        <f t="shared" si="3"/>
        <v>14</v>
      </c>
      <c r="AW118" s="315">
        <f t="shared" si="3"/>
        <v>2260436.5</v>
      </c>
      <c r="AX118" s="314">
        <f t="shared" si="4"/>
        <v>0</v>
      </c>
      <c r="AY118" s="315">
        <f t="shared" si="4"/>
        <v>0</v>
      </c>
      <c r="AZ118" s="314">
        <f t="shared" si="5"/>
        <v>14</v>
      </c>
      <c r="BA118" s="315">
        <f t="shared" si="5"/>
        <v>2260436.5</v>
      </c>
    </row>
    <row r="119" spans="1:53" ht="52.5" customHeight="1" x14ac:dyDescent="0.2">
      <c r="A119" s="308">
        <v>1</v>
      </c>
      <c r="B119" s="308" t="s">
        <v>136</v>
      </c>
      <c r="C119" s="311" t="s">
        <v>137</v>
      </c>
      <c r="D119" s="321">
        <v>476</v>
      </c>
      <c r="E119" s="311" t="s">
        <v>412</v>
      </c>
      <c r="F119" s="312"/>
      <c r="G119" s="313"/>
      <c r="H119" s="312"/>
      <c r="I119" s="313"/>
      <c r="J119" s="312"/>
      <c r="K119" s="313"/>
      <c r="L119" s="312"/>
      <c r="M119" s="313"/>
      <c r="N119" s="312"/>
      <c r="O119" s="313"/>
      <c r="P119" s="312"/>
      <c r="Q119" s="313"/>
      <c r="R119" s="312"/>
      <c r="S119" s="313"/>
      <c r="T119" s="312"/>
      <c r="U119" s="313"/>
      <c r="V119" s="312"/>
      <c r="W119" s="313"/>
      <c r="X119" s="312"/>
      <c r="Y119" s="313"/>
      <c r="Z119" s="312"/>
      <c r="AA119" s="313"/>
      <c r="AB119" s="312"/>
      <c r="AC119" s="313"/>
      <c r="AD119" s="312"/>
      <c r="AE119" s="313"/>
      <c r="AF119" s="312"/>
      <c r="AG119" s="313"/>
      <c r="AH119" s="312"/>
      <c r="AI119" s="313"/>
      <c r="AJ119" s="312"/>
      <c r="AK119" s="313"/>
      <c r="AL119" s="312">
        <v>1</v>
      </c>
      <c r="AM119" s="313">
        <v>161459.75</v>
      </c>
      <c r="AN119" s="312"/>
      <c r="AO119" s="313"/>
      <c r="AP119" s="312"/>
      <c r="AQ119" s="313"/>
      <c r="AR119" s="312"/>
      <c r="AS119" s="313"/>
      <c r="AT119" s="312"/>
      <c r="AU119" s="313"/>
      <c r="AV119" s="314">
        <f t="shared" si="3"/>
        <v>1</v>
      </c>
      <c r="AW119" s="315">
        <f t="shared" si="3"/>
        <v>161459.75</v>
      </c>
      <c r="AX119" s="314">
        <f t="shared" si="4"/>
        <v>0</v>
      </c>
      <c r="AY119" s="315">
        <f t="shared" si="4"/>
        <v>0</v>
      </c>
      <c r="AZ119" s="314">
        <f t="shared" si="5"/>
        <v>1</v>
      </c>
      <c r="BA119" s="315">
        <f t="shared" si="5"/>
        <v>161459.75</v>
      </c>
    </row>
    <row r="120" spans="1:53" ht="29.25" customHeight="1" x14ac:dyDescent="0.2">
      <c r="A120" s="308">
        <v>2</v>
      </c>
      <c r="B120" s="308" t="s">
        <v>251</v>
      </c>
      <c r="C120" s="311" t="s">
        <v>252</v>
      </c>
      <c r="D120" s="321">
        <v>481</v>
      </c>
      <c r="E120" s="311" t="s">
        <v>253</v>
      </c>
      <c r="F120" s="312">
        <v>1</v>
      </c>
      <c r="G120" s="313">
        <v>186800.04</v>
      </c>
      <c r="H120" s="312"/>
      <c r="I120" s="313"/>
      <c r="J120" s="312"/>
      <c r="K120" s="313"/>
      <c r="L120" s="312"/>
      <c r="M120" s="313"/>
      <c r="N120" s="312"/>
      <c r="O120" s="313"/>
      <c r="P120" s="312"/>
      <c r="Q120" s="313"/>
      <c r="R120" s="312"/>
      <c r="S120" s="313"/>
      <c r="T120" s="312">
        <v>7</v>
      </c>
      <c r="U120" s="313">
        <v>1307600.28</v>
      </c>
      <c r="V120" s="312"/>
      <c r="W120" s="313"/>
      <c r="X120" s="312"/>
      <c r="Y120" s="313"/>
      <c r="Z120" s="312"/>
      <c r="AA120" s="313"/>
      <c r="AB120" s="312"/>
      <c r="AC120" s="313"/>
      <c r="AD120" s="312"/>
      <c r="AE120" s="313"/>
      <c r="AF120" s="312"/>
      <c r="AG120" s="313"/>
      <c r="AH120" s="312"/>
      <c r="AI120" s="313"/>
      <c r="AJ120" s="312"/>
      <c r="AK120" s="313"/>
      <c r="AL120" s="312"/>
      <c r="AM120" s="313"/>
      <c r="AN120" s="312"/>
      <c r="AO120" s="313"/>
      <c r="AP120" s="312"/>
      <c r="AQ120" s="313"/>
      <c r="AR120" s="312"/>
      <c r="AS120" s="313"/>
      <c r="AT120" s="312"/>
      <c r="AU120" s="313"/>
      <c r="AV120" s="314">
        <f t="shared" si="3"/>
        <v>8</v>
      </c>
      <c r="AW120" s="315">
        <f t="shared" si="3"/>
        <v>1494400.32</v>
      </c>
      <c r="AX120" s="314">
        <f t="shared" si="4"/>
        <v>0</v>
      </c>
      <c r="AY120" s="315">
        <f t="shared" si="4"/>
        <v>0</v>
      </c>
      <c r="AZ120" s="314">
        <f t="shared" si="5"/>
        <v>8</v>
      </c>
      <c r="BA120" s="315">
        <f t="shared" si="5"/>
        <v>1494400.32</v>
      </c>
    </row>
    <row r="121" spans="1:53" ht="78.75" customHeight="1" x14ac:dyDescent="0.2">
      <c r="A121" s="308">
        <v>12</v>
      </c>
      <c r="B121" s="308" t="s">
        <v>254</v>
      </c>
      <c r="C121" s="311" t="s">
        <v>255</v>
      </c>
      <c r="D121" s="321">
        <v>486</v>
      </c>
      <c r="E121" s="311" t="s">
        <v>256</v>
      </c>
      <c r="F121" s="312"/>
      <c r="G121" s="313"/>
      <c r="H121" s="312"/>
      <c r="I121" s="313"/>
      <c r="J121" s="312"/>
      <c r="K121" s="313"/>
      <c r="L121" s="312">
        <v>11</v>
      </c>
      <c r="M121" s="313">
        <v>1702833.7700000005</v>
      </c>
      <c r="N121" s="312">
        <v>1</v>
      </c>
      <c r="O121" s="313">
        <v>154803.07</v>
      </c>
      <c r="P121" s="312"/>
      <c r="Q121" s="313"/>
      <c r="R121" s="312"/>
      <c r="S121" s="313"/>
      <c r="T121" s="312"/>
      <c r="U121" s="313"/>
      <c r="V121" s="312"/>
      <c r="W121" s="313"/>
      <c r="X121" s="312"/>
      <c r="Y121" s="313"/>
      <c r="Z121" s="312"/>
      <c r="AA121" s="313"/>
      <c r="AB121" s="312"/>
      <c r="AC121" s="313"/>
      <c r="AD121" s="312"/>
      <c r="AE121" s="313"/>
      <c r="AF121" s="312"/>
      <c r="AG121" s="313"/>
      <c r="AH121" s="312"/>
      <c r="AI121" s="313"/>
      <c r="AJ121" s="312"/>
      <c r="AK121" s="313"/>
      <c r="AL121" s="312"/>
      <c r="AM121" s="313"/>
      <c r="AN121" s="312"/>
      <c r="AO121" s="313"/>
      <c r="AP121" s="312"/>
      <c r="AQ121" s="313"/>
      <c r="AR121" s="312"/>
      <c r="AS121" s="313"/>
      <c r="AT121" s="312"/>
      <c r="AU121" s="313"/>
      <c r="AV121" s="314">
        <f t="shared" si="3"/>
        <v>11</v>
      </c>
      <c r="AW121" s="315">
        <f t="shared" si="3"/>
        <v>1702833.7700000005</v>
      </c>
      <c r="AX121" s="314">
        <f t="shared" si="4"/>
        <v>1</v>
      </c>
      <c r="AY121" s="315">
        <f t="shared" si="4"/>
        <v>154803.07</v>
      </c>
      <c r="AZ121" s="314">
        <f t="shared" si="5"/>
        <v>12</v>
      </c>
      <c r="BA121" s="315">
        <f t="shared" si="5"/>
        <v>1857636.8400000005</v>
      </c>
    </row>
    <row r="122" spans="1:53" ht="81" customHeight="1" x14ac:dyDescent="0.2">
      <c r="A122" s="308">
        <v>13</v>
      </c>
      <c r="B122" s="308" t="s">
        <v>257</v>
      </c>
      <c r="C122" s="311" t="s">
        <v>258</v>
      </c>
      <c r="D122" s="321">
        <v>487</v>
      </c>
      <c r="E122" s="311" t="s">
        <v>256</v>
      </c>
      <c r="F122" s="312"/>
      <c r="G122" s="313"/>
      <c r="H122" s="312"/>
      <c r="I122" s="313"/>
      <c r="J122" s="312"/>
      <c r="K122" s="313"/>
      <c r="L122" s="312">
        <v>10</v>
      </c>
      <c r="M122" s="313">
        <v>2225577.7999999998</v>
      </c>
      <c r="N122" s="312"/>
      <c r="O122" s="313"/>
      <c r="P122" s="312"/>
      <c r="Q122" s="313"/>
      <c r="R122" s="312"/>
      <c r="S122" s="313"/>
      <c r="T122" s="312"/>
      <c r="U122" s="313"/>
      <c r="V122" s="312"/>
      <c r="W122" s="313"/>
      <c r="X122" s="312"/>
      <c r="Y122" s="313"/>
      <c r="Z122" s="312"/>
      <c r="AA122" s="313"/>
      <c r="AB122" s="312"/>
      <c r="AC122" s="313"/>
      <c r="AD122" s="312"/>
      <c r="AE122" s="313"/>
      <c r="AF122" s="312"/>
      <c r="AG122" s="313"/>
      <c r="AH122" s="312"/>
      <c r="AI122" s="313"/>
      <c r="AJ122" s="312"/>
      <c r="AK122" s="313"/>
      <c r="AL122" s="312"/>
      <c r="AM122" s="313"/>
      <c r="AN122" s="312"/>
      <c r="AO122" s="313"/>
      <c r="AP122" s="312"/>
      <c r="AQ122" s="313"/>
      <c r="AR122" s="312"/>
      <c r="AS122" s="313"/>
      <c r="AT122" s="312"/>
      <c r="AU122" s="313"/>
      <c r="AV122" s="314">
        <f t="shared" si="3"/>
        <v>10</v>
      </c>
      <c r="AW122" s="315">
        <f t="shared" si="3"/>
        <v>2225577.7999999998</v>
      </c>
      <c r="AX122" s="314">
        <f t="shared" si="4"/>
        <v>0</v>
      </c>
      <c r="AY122" s="315">
        <f t="shared" si="4"/>
        <v>0</v>
      </c>
      <c r="AZ122" s="314">
        <f t="shared" si="5"/>
        <v>10</v>
      </c>
      <c r="BA122" s="315">
        <f t="shared" si="5"/>
        <v>2225577.7999999998</v>
      </c>
    </row>
    <row r="123" spans="1:53" ht="81" customHeight="1" x14ac:dyDescent="0.2">
      <c r="A123" s="308">
        <v>21</v>
      </c>
      <c r="B123" s="308" t="s">
        <v>340</v>
      </c>
      <c r="C123" s="311" t="s">
        <v>341</v>
      </c>
      <c r="D123" s="321">
        <v>493</v>
      </c>
      <c r="E123" s="311" t="s">
        <v>336</v>
      </c>
      <c r="F123" s="312"/>
      <c r="G123" s="313"/>
      <c r="H123" s="312"/>
      <c r="I123" s="313"/>
      <c r="J123" s="312"/>
      <c r="K123" s="313"/>
      <c r="L123" s="312"/>
      <c r="M123" s="313"/>
      <c r="N123" s="312"/>
      <c r="O123" s="313"/>
      <c r="P123" s="312"/>
      <c r="Q123" s="313"/>
      <c r="R123" s="312"/>
      <c r="S123" s="313"/>
      <c r="T123" s="312"/>
      <c r="U123" s="313"/>
      <c r="V123" s="312"/>
      <c r="W123" s="313"/>
      <c r="X123" s="312"/>
      <c r="Y123" s="313"/>
      <c r="Z123" s="312"/>
      <c r="AA123" s="313"/>
      <c r="AB123" s="312"/>
      <c r="AC123" s="313"/>
      <c r="AD123" s="312"/>
      <c r="AE123" s="313"/>
      <c r="AF123" s="312"/>
      <c r="AG123" s="313"/>
      <c r="AH123" s="312"/>
      <c r="AI123" s="313"/>
      <c r="AJ123" s="312"/>
      <c r="AK123" s="313"/>
      <c r="AL123" s="312">
        <v>7</v>
      </c>
      <c r="AM123" s="313">
        <v>518203.91000000003</v>
      </c>
      <c r="AN123" s="312">
        <v>1</v>
      </c>
      <c r="AO123" s="313">
        <v>74029.13</v>
      </c>
      <c r="AP123" s="312"/>
      <c r="AQ123" s="313"/>
      <c r="AR123" s="312"/>
      <c r="AS123" s="313"/>
      <c r="AT123" s="312"/>
      <c r="AU123" s="313"/>
      <c r="AV123" s="314">
        <f t="shared" si="3"/>
        <v>7</v>
      </c>
      <c r="AW123" s="315">
        <f t="shared" si="3"/>
        <v>518203.91000000003</v>
      </c>
      <c r="AX123" s="314">
        <f t="shared" si="4"/>
        <v>1</v>
      </c>
      <c r="AY123" s="315">
        <f t="shared" si="4"/>
        <v>74029.13</v>
      </c>
      <c r="AZ123" s="314">
        <f t="shared" si="5"/>
        <v>8</v>
      </c>
      <c r="BA123" s="315">
        <f t="shared" si="5"/>
        <v>592233.04</v>
      </c>
    </row>
    <row r="124" spans="1:53" ht="56.25" x14ac:dyDescent="0.2">
      <c r="A124" s="308">
        <v>27</v>
      </c>
      <c r="B124" s="308" t="s">
        <v>259</v>
      </c>
      <c r="C124" s="311" t="s">
        <v>260</v>
      </c>
      <c r="D124" s="321">
        <v>498</v>
      </c>
      <c r="E124" s="311" t="s">
        <v>261</v>
      </c>
      <c r="F124" s="312"/>
      <c r="G124" s="313"/>
      <c r="H124" s="312"/>
      <c r="I124" s="313"/>
      <c r="J124" s="312"/>
      <c r="K124" s="313"/>
      <c r="L124" s="312">
        <v>518</v>
      </c>
      <c r="M124" s="313">
        <v>105498044.84999983</v>
      </c>
      <c r="N124" s="312">
        <v>58</v>
      </c>
      <c r="O124" s="313">
        <v>11438267.120000003</v>
      </c>
      <c r="P124" s="312"/>
      <c r="Q124" s="313"/>
      <c r="R124" s="312"/>
      <c r="S124" s="313"/>
      <c r="T124" s="312">
        <v>23</v>
      </c>
      <c r="U124" s="313">
        <v>4483130.3299999991</v>
      </c>
      <c r="V124" s="312"/>
      <c r="W124" s="313"/>
      <c r="X124" s="312">
        <v>1</v>
      </c>
      <c r="Y124" s="313">
        <v>209492.07</v>
      </c>
      <c r="Z124" s="312"/>
      <c r="AA124" s="313"/>
      <c r="AB124" s="312"/>
      <c r="AC124" s="313"/>
      <c r="AD124" s="312"/>
      <c r="AE124" s="313"/>
      <c r="AF124" s="312"/>
      <c r="AG124" s="313"/>
      <c r="AH124" s="312"/>
      <c r="AI124" s="313"/>
      <c r="AJ124" s="312"/>
      <c r="AK124" s="313"/>
      <c r="AL124" s="312"/>
      <c r="AM124" s="313"/>
      <c r="AN124" s="312"/>
      <c r="AO124" s="313"/>
      <c r="AP124" s="312"/>
      <c r="AQ124" s="313"/>
      <c r="AR124" s="312">
        <v>20</v>
      </c>
      <c r="AS124" s="313">
        <v>4273638.2499999991</v>
      </c>
      <c r="AT124" s="312"/>
      <c r="AU124" s="313"/>
      <c r="AV124" s="314">
        <f t="shared" si="3"/>
        <v>562</v>
      </c>
      <c r="AW124" s="315">
        <f t="shared" si="3"/>
        <v>114464305.49999982</v>
      </c>
      <c r="AX124" s="314">
        <f t="shared" si="4"/>
        <v>58</v>
      </c>
      <c r="AY124" s="315">
        <f t="shared" si="4"/>
        <v>11438267.120000003</v>
      </c>
      <c r="AZ124" s="314">
        <f t="shared" si="5"/>
        <v>620</v>
      </c>
      <c r="BA124" s="315">
        <f t="shared" si="5"/>
        <v>125902572.61999983</v>
      </c>
    </row>
    <row r="125" spans="1:53" ht="56.25" x14ac:dyDescent="0.2">
      <c r="A125" s="308">
        <v>28</v>
      </c>
      <c r="B125" s="308" t="s">
        <v>262</v>
      </c>
      <c r="C125" s="311" t="s">
        <v>260</v>
      </c>
      <c r="D125" s="321">
        <v>499</v>
      </c>
      <c r="E125" s="311" t="s">
        <v>261</v>
      </c>
      <c r="F125" s="312"/>
      <c r="G125" s="313"/>
      <c r="H125" s="312"/>
      <c r="I125" s="313"/>
      <c r="J125" s="312"/>
      <c r="K125" s="313"/>
      <c r="L125" s="312">
        <v>247</v>
      </c>
      <c r="M125" s="313">
        <v>44418248.400000006</v>
      </c>
      <c r="N125" s="312">
        <v>10</v>
      </c>
      <c r="O125" s="313">
        <v>1867882.6</v>
      </c>
      <c r="P125" s="312"/>
      <c r="Q125" s="313"/>
      <c r="R125" s="312"/>
      <c r="S125" s="313"/>
      <c r="T125" s="312">
        <v>43</v>
      </c>
      <c r="U125" s="313">
        <v>7508888.0799999963</v>
      </c>
      <c r="V125" s="312">
        <v>3</v>
      </c>
      <c r="W125" s="313">
        <v>485649.48</v>
      </c>
      <c r="X125" s="312">
        <v>2</v>
      </c>
      <c r="Y125" s="313">
        <v>333817</v>
      </c>
      <c r="Z125" s="312"/>
      <c r="AA125" s="313"/>
      <c r="AB125" s="312"/>
      <c r="AC125" s="313"/>
      <c r="AD125" s="312"/>
      <c r="AE125" s="313"/>
      <c r="AF125" s="312"/>
      <c r="AG125" s="313"/>
      <c r="AH125" s="312"/>
      <c r="AI125" s="313"/>
      <c r="AJ125" s="312"/>
      <c r="AK125" s="313"/>
      <c r="AL125" s="312"/>
      <c r="AM125" s="313"/>
      <c r="AN125" s="312"/>
      <c r="AO125" s="313"/>
      <c r="AP125" s="312"/>
      <c r="AQ125" s="313"/>
      <c r="AR125" s="312">
        <v>121</v>
      </c>
      <c r="AS125" s="313">
        <v>21984978.270000003</v>
      </c>
      <c r="AT125" s="312">
        <v>9</v>
      </c>
      <c r="AU125" s="313">
        <v>1643736.69</v>
      </c>
      <c r="AV125" s="314">
        <f t="shared" si="3"/>
        <v>413</v>
      </c>
      <c r="AW125" s="315">
        <f t="shared" si="3"/>
        <v>74245931.75</v>
      </c>
      <c r="AX125" s="314">
        <f t="shared" si="4"/>
        <v>22</v>
      </c>
      <c r="AY125" s="315">
        <f t="shared" si="4"/>
        <v>3997268.77</v>
      </c>
      <c r="AZ125" s="314">
        <f t="shared" si="5"/>
        <v>435</v>
      </c>
      <c r="BA125" s="315">
        <f t="shared" si="5"/>
        <v>78243200.519999996</v>
      </c>
    </row>
    <row r="126" spans="1:53" ht="41.25" customHeight="1" x14ac:dyDescent="0.2">
      <c r="A126" s="308">
        <v>29</v>
      </c>
      <c r="B126" s="308" t="s">
        <v>263</v>
      </c>
      <c r="C126" s="311" t="s">
        <v>264</v>
      </c>
      <c r="D126" s="321">
        <v>500</v>
      </c>
      <c r="E126" s="311" t="s">
        <v>265</v>
      </c>
      <c r="F126" s="312"/>
      <c r="G126" s="313"/>
      <c r="H126" s="312"/>
      <c r="I126" s="313"/>
      <c r="J126" s="312"/>
      <c r="K126" s="313"/>
      <c r="L126" s="312"/>
      <c r="M126" s="313"/>
      <c r="N126" s="312"/>
      <c r="O126" s="313"/>
      <c r="P126" s="312"/>
      <c r="Q126" s="313"/>
      <c r="R126" s="312"/>
      <c r="S126" s="313"/>
      <c r="T126" s="312">
        <v>103</v>
      </c>
      <c r="U126" s="313">
        <v>15141666.410000006</v>
      </c>
      <c r="V126" s="312">
        <v>2</v>
      </c>
      <c r="W126" s="313">
        <v>294012.94</v>
      </c>
      <c r="X126" s="312">
        <v>63</v>
      </c>
      <c r="Y126" s="313">
        <v>9261407.6100000013</v>
      </c>
      <c r="Z126" s="312">
        <v>26</v>
      </c>
      <c r="AA126" s="313">
        <v>3822168.2200000021</v>
      </c>
      <c r="AB126" s="312"/>
      <c r="AC126" s="313"/>
      <c r="AD126" s="312"/>
      <c r="AE126" s="313"/>
      <c r="AF126" s="312"/>
      <c r="AG126" s="313"/>
      <c r="AH126" s="312"/>
      <c r="AI126" s="313"/>
      <c r="AJ126" s="312"/>
      <c r="AK126" s="313"/>
      <c r="AL126" s="312"/>
      <c r="AM126" s="313"/>
      <c r="AN126" s="312"/>
      <c r="AO126" s="313"/>
      <c r="AP126" s="312"/>
      <c r="AQ126" s="313"/>
      <c r="AR126" s="312">
        <v>3</v>
      </c>
      <c r="AS126" s="313">
        <v>441019.41000000003</v>
      </c>
      <c r="AT126" s="312"/>
      <c r="AU126" s="313"/>
      <c r="AV126" s="314">
        <f t="shared" si="3"/>
        <v>169</v>
      </c>
      <c r="AW126" s="315">
        <f t="shared" si="3"/>
        <v>24844093.430000007</v>
      </c>
      <c r="AX126" s="314">
        <f t="shared" si="4"/>
        <v>28</v>
      </c>
      <c r="AY126" s="315">
        <f t="shared" si="4"/>
        <v>4116181.160000002</v>
      </c>
      <c r="AZ126" s="314">
        <f t="shared" si="5"/>
        <v>197</v>
      </c>
      <c r="BA126" s="315">
        <f t="shared" si="5"/>
        <v>28960274.590000011</v>
      </c>
    </row>
    <row r="127" spans="1:53" ht="41.25" customHeight="1" x14ac:dyDescent="0.2">
      <c r="A127" s="308">
        <v>38</v>
      </c>
      <c r="B127" s="308" t="s">
        <v>305</v>
      </c>
      <c r="C127" s="311" t="s">
        <v>306</v>
      </c>
      <c r="D127" s="321">
        <v>504</v>
      </c>
      <c r="E127" s="311" t="s">
        <v>337</v>
      </c>
      <c r="F127" s="312">
        <v>2</v>
      </c>
      <c r="G127" s="313">
        <v>197027.34</v>
      </c>
      <c r="H127" s="312"/>
      <c r="I127" s="313"/>
      <c r="J127" s="312"/>
      <c r="K127" s="313"/>
      <c r="L127" s="312"/>
      <c r="M127" s="313"/>
      <c r="N127" s="312"/>
      <c r="O127" s="313"/>
      <c r="P127" s="312"/>
      <c r="Q127" s="313"/>
      <c r="R127" s="312"/>
      <c r="S127" s="313"/>
      <c r="T127" s="312"/>
      <c r="U127" s="313"/>
      <c r="V127" s="312"/>
      <c r="W127" s="313"/>
      <c r="X127" s="312"/>
      <c r="Y127" s="313"/>
      <c r="Z127" s="312"/>
      <c r="AA127" s="313"/>
      <c r="AB127" s="312"/>
      <c r="AC127" s="313"/>
      <c r="AD127" s="312"/>
      <c r="AE127" s="313"/>
      <c r="AF127" s="312"/>
      <c r="AG127" s="313"/>
      <c r="AH127" s="312"/>
      <c r="AI127" s="313"/>
      <c r="AJ127" s="312"/>
      <c r="AK127" s="313"/>
      <c r="AL127" s="312"/>
      <c r="AM127" s="313"/>
      <c r="AN127" s="312"/>
      <c r="AO127" s="313"/>
      <c r="AP127" s="312"/>
      <c r="AQ127" s="313"/>
      <c r="AR127" s="312"/>
      <c r="AS127" s="313"/>
      <c r="AT127" s="312"/>
      <c r="AU127" s="313"/>
      <c r="AV127" s="314">
        <f t="shared" si="3"/>
        <v>2</v>
      </c>
      <c r="AW127" s="315">
        <f t="shared" si="3"/>
        <v>197027.34</v>
      </c>
      <c r="AX127" s="314">
        <f t="shared" si="4"/>
        <v>0</v>
      </c>
      <c r="AY127" s="315">
        <f t="shared" si="4"/>
        <v>0</v>
      </c>
      <c r="AZ127" s="314">
        <f t="shared" si="5"/>
        <v>2</v>
      </c>
      <c r="BA127" s="315">
        <f t="shared" si="5"/>
        <v>197027.34</v>
      </c>
    </row>
    <row r="128" spans="1:53" ht="41.25" customHeight="1" x14ac:dyDescent="0.2">
      <c r="A128" s="308">
        <v>38</v>
      </c>
      <c r="B128" s="308" t="s">
        <v>305</v>
      </c>
      <c r="C128" s="311" t="s">
        <v>306</v>
      </c>
      <c r="D128" s="321">
        <v>506</v>
      </c>
      <c r="E128" s="311" t="s">
        <v>307</v>
      </c>
      <c r="F128" s="312">
        <v>2</v>
      </c>
      <c r="G128" s="313">
        <v>197027.34</v>
      </c>
      <c r="H128" s="312"/>
      <c r="I128" s="313"/>
      <c r="J128" s="312"/>
      <c r="K128" s="313"/>
      <c r="L128" s="312"/>
      <c r="M128" s="313"/>
      <c r="N128" s="312"/>
      <c r="O128" s="313"/>
      <c r="P128" s="312"/>
      <c r="Q128" s="313"/>
      <c r="R128" s="312"/>
      <c r="S128" s="313"/>
      <c r="T128" s="312"/>
      <c r="U128" s="313"/>
      <c r="V128" s="312"/>
      <c r="W128" s="313"/>
      <c r="X128" s="312"/>
      <c r="Y128" s="313"/>
      <c r="Z128" s="312"/>
      <c r="AA128" s="313"/>
      <c r="AB128" s="312"/>
      <c r="AC128" s="313"/>
      <c r="AD128" s="312"/>
      <c r="AE128" s="313"/>
      <c r="AF128" s="312"/>
      <c r="AG128" s="313"/>
      <c r="AH128" s="312"/>
      <c r="AI128" s="313"/>
      <c r="AJ128" s="312"/>
      <c r="AK128" s="313"/>
      <c r="AL128" s="312"/>
      <c r="AM128" s="313"/>
      <c r="AN128" s="312"/>
      <c r="AO128" s="313"/>
      <c r="AP128" s="312"/>
      <c r="AQ128" s="313"/>
      <c r="AR128" s="312"/>
      <c r="AS128" s="313"/>
      <c r="AT128" s="312"/>
      <c r="AU128" s="313"/>
      <c r="AV128" s="314">
        <f t="shared" si="3"/>
        <v>2</v>
      </c>
      <c r="AW128" s="315">
        <f t="shared" si="3"/>
        <v>197027.34</v>
      </c>
      <c r="AX128" s="314">
        <f t="shared" si="4"/>
        <v>0</v>
      </c>
      <c r="AY128" s="315">
        <f t="shared" si="4"/>
        <v>0</v>
      </c>
      <c r="AZ128" s="314">
        <f t="shared" si="5"/>
        <v>2</v>
      </c>
      <c r="BA128" s="315">
        <f t="shared" si="5"/>
        <v>197027.34</v>
      </c>
    </row>
    <row r="129" spans="1:53" ht="41.25" customHeight="1" x14ac:dyDescent="0.2">
      <c r="A129" s="308">
        <v>38</v>
      </c>
      <c r="B129" s="308" t="s">
        <v>305</v>
      </c>
      <c r="C129" s="311" t="s">
        <v>306</v>
      </c>
      <c r="D129" s="321">
        <v>508</v>
      </c>
      <c r="E129" s="311" t="s">
        <v>308</v>
      </c>
      <c r="F129" s="312">
        <v>17</v>
      </c>
      <c r="G129" s="313">
        <v>1674732.3899999997</v>
      </c>
      <c r="H129" s="312">
        <v>2</v>
      </c>
      <c r="I129" s="313">
        <v>197027.34</v>
      </c>
      <c r="J129" s="312"/>
      <c r="K129" s="313"/>
      <c r="L129" s="312"/>
      <c r="M129" s="313"/>
      <c r="N129" s="312"/>
      <c r="O129" s="313"/>
      <c r="P129" s="312"/>
      <c r="Q129" s="313"/>
      <c r="R129" s="312"/>
      <c r="S129" s="313"/>
      <c r="T129" s="312"/>
      <c r="U129" s="313"/>
      <c r="V129" s="312"/>
      <c r="W129" s="313"/>
      <c r="X129" s="312"/>
      <c r="Y129" s="313"/>
      <c r="Z129" s="312"/>
      <c r="AA129" s="313"/>
      <c r="AB129" s="312"/>
      <c r="AC129" s="313"/>
      <c r="AD129" s="312"/>
      <c r="AE129" s="313"/>
      <c r="AF129" s="312"/>
      <c r="AG129" s="313"/>
      <c r="AH129" s="312"/>
      <c r="AI129" s="313"/>
      <c r="AJ129" s="312"/>
      <c r="AK129" s="313"/>
      <c r="AL129" s="312"/>
      <c r="AM129" s="313"/>
      <c r="AN129" s="312"/>
      <c r="AO129" s="313"/>
      <c r="AP129" s="312"/>
      <c r="AQ129" s="313"/>
      <c r="AR129" s="312"/>
      <c r="AS129" s="313"/>
      <c r="AT129" s="312"/>
      <c r="AU129" s="313"/>
      <c r="AV129" s="314">
        <f t="shared" si="3"/>
        <v>17</v>
      </c>
      <c r="AW129" s="315">
        <f t="shared" si="3"/>
        <v>1674732.3899999997</v>
      </c>
      <c r="AX129" s="314">
        <f t="shared" si="4"/>
        <v>2</v>
      </c>
      <c r="AY129" s="315">
        <f t="shared" si="4"/>
        <v>197027.34</v>
      </c>
      <c r="AZ129" s="314">
        <f t="shared" si="5"/>
        <v>19</v>
      </c>
      <c r="BA129" s="315">
        <f t="shared" si="5"/>
        <v>1871759.7299999997</v>
      </c>
    </row>
    <row r="130" spans="1:53" ht="41.25" customHeight="1" x14ac:dyDescent="0.2">
      <c r="A130" s="308">
        <v>38</v>
      </c>
      <c r="B130" s="308" t="s">
        <v>305</v>
      </c>
      <c r="C130" s="311" t="s">
        <v>306</v>
      </c>
      <c r="D130" s="322">
        <v>511</v>
      </c>
      <c r="E130" s="323" t="s">
        <v>462</v>
      </c>
      <c r="F130" s="312"/>
      <c r="G130" s="313"/>
      <c r="H130" s="312"/>
      <c r="I130" s="313"/>
      <c r="J130" s="312"/>
      <c r="K130" s="313"/>
      <c r="L130" s="312"/>
      <c r="M130" s="313"/>
      <c r="N130" s="312"/>
      <c r="O130" s="313"/>
      <c r="P130" s="312"/>
      <c r="Q130" s="313"/>
      <c r="R130" s="312"/>
      <c r="S130" s="313"/>
      <c r="T130" s="312"/>
      <c r="U130" s="313"/>
      <c r="V130" s="312"/>
      <c r="W130" s="313"/>
      <c r="X130" s="312"/>
      <c r="Y130" s="313"/>
      <c r="Z130" s="312"/>
      <c r="AA130" s="313"/>
      <c r="AB130" s="312"/>
      <c r="AC130" s="313"/>
      <c r="AD130" s="312"/>
      <c r="AE130" s="313"/>
      <c r="AF130" s="312"/>
      <c r="AG130" s="313"/>
      <c r="AH130" s="312"/>
      <c r="AI130" s="313"/>
      <c r="AJ130" s="312"/>
      <c r="AK130" s="313"/>
      <c r="AL130" s="312">
        <v>1</v>
      </c>
      <c r="AM130" s="313">
        <v>98513.67</v>
      </c>
      <c r="AN130" s="312"/>
      <c r="AO130" s="313"/>
      <c r="AP130" s="312"/>
      <c r="AQ130" s="313"/>
      <c r="AR130" s="312"/>
      <c r="AS130" s="313"/>
      <c r="AT130" s="312"/>
      <c r="AU130" s="313"/>
      <c r="AV130" s="314">
        <f t="shared" si="3"/>
        <v>1</v>
      </c>
      <c r="AW130" s="315">
        <f t="shared" si="3"/>
        <v>98513.67</v>
      </c>
      <c r="AX130" s="314">
        <f t="shared" si="4"/>
        <v>0</v>
      </c>
      <c r="AY130" s="315">
        <f t="shared" si="4"/>
        <v>0</v>
      </c>
      <c r="AZ130" s="314">
        <f t="shared" si="5"/>
        <v>1</v>
      </c>
      <c r="BA130" s="315">
        <f t="shared" si="5"/>
        <v>98513.67</v>
      </c>
    </row>
    <row r="131" spans="1:53" ht="41.25" customHeight="1" x14ac:dyDescent="0.2">
      <c r="A131" s="308">
        <v>38</v>
      </c>
      <c r="B131" s="308" t="s">
        <v>305</v>
      </c>
      <c r="C131" s="311" t="s">
        <v>306</v>
      </c>
      <c r="D131" s="321">
        <v>512</v>
      </c>
      <c r="E131" s="311" t="s">
        <v>309</v>
      </c>
      <c r="F131" s="312">
        <v>12</v>
      </c>
      <c r="G131" s="313">
        <v>1182164.04</v>
      </c>
      <c r="H131" s="312">
        <v>3</v>
      </c>
      <c r="I131" s="313">
        <v>295541.01</v>
      </c>
      <c r="J131" s="312"/>
      <c r="K131" s="313"/>
      <c r="L131" s="312"/>
      <c r="M131" s="313"/>
      <c r="N131" s="312"/>
      <c r="O131" s="313"/>
      <c r="P131" s="312"/>
      <c r="Q131" s="313"/>
      <c r="R131" s="312"/>
      <c r="S131" s="313"/>
      <c r="T131" s="312"/>
      <c r="U131" s="313"/>
      <c r="V131" s="312"/>
      <c r="W131" s="313"/>
      <c r="X131" s="312"/>
      <c r="Y131" s="313"/>
      <c r="Z131" s="312"/>
      <c r="AA131" s="313"/>
      <c r="AB131" s="312"/>
      <c r="AC131" s="313"/>
      <c r="AD131" s="312"/>
      <c r="AE131" s="313"/>
      <c r="AF131" s="312"/>
      <c r="AG131" s="313"/>
      <c r="AH131" s="312"/>
      <c r="AI131" s="313"/>
      <c r="AJ131" s="312"/>
      <c r="AK131" s="313"/>
      <c r="AL131" s="312"/>
      <c r="AM131" s="313"/>
      <c r="AN131" s="312"/>
      <c r="AO131" s="313"/>
      <c r="AP131" s="312"/>
      <c r="AQ131" s="313"/>
      <c r="AR131" s="312">
        <v>1</v>
      </c>
      <c r="AS131" s="313">
        <v>98513.67</v>
      </c>
      <c r="AT131" s="312"/>
      <c r="AU131" s="313"/>
      <c r="AV131" s="314">
        <f t="shared" si="3"/>
        <v>13</v>
      </c>
      <c r="AW131" s="315">
        <f t="shared" si="3"/>
        <v>1280677.71</v>
      </c>
      <c r="AX131" s="314">
        <f t="shared" si="4"/>
        <v>3</v>
      </c>
      <c r="AY131" s="315">
        <f t="shared" si="4"/>
        <v>295541.01</v>
      </c>
      <c r="AZ131" s="314">
        <f t="shared" si="5"/>
        <v>16</v>
      </c>
      <c r="BA131" s="315">
        <f t="shared" si="5"/>
        <v>1576218.72</v>
      </c>
    </row>
    <row r="132" spans="1:53" ht="41.25" customHeight="1" x14ac:dyDescent="0.2">
      <c r="A132" s="308">
        <v>38</v>
      </c>
      <c r="B132" s="308" t="s">
        <v>305</v>
      </c>
      <c r="C132" s="311" t="s">
        <v>306</v>
      </c>
      <c r="D132" s="321">
        <v>513</v>
      </c>
      <c r="E132" s="311" t="s">
        <v>413</v>
      </c>
      <c r="F132" s="312"/>
      <c r="G132" s="313"/>
      <c r="H132" s="312"/>
      <c r="I132" s="313"/>
      <c r="J132" s="312"/>
      <c r="K132" s="313"/>
      <c r="L132" s="312"/>
      <c r="M132" s="313"/>
      <c r="N132" s="312"/>
      <c r="O132" s="313"/>
      <c r="P132" s="312"/>
      <c r="Q132" s="313"/>
      <c r="R132" s="312"/>
      <c r="S132" s="313"/>
      <c r="T132" s="312"/>
      <c r="U132" s="313"/>
      <c r="V132" s="312"/>
      <c r="W132" s="313"/>
      <c r="X132" s="312"/>
      <c r="Y132" s="313"/>
      <c r="Z132" s="312"/>
      <c r="AA132" s="313"/>
      <c r="AB132" s="312"/>
      <c r="AC132" s="313"/>
      <c r="AD132" s="312"/>
      <c r="AE132" s="313"/>
      <c r="AF132" s="312"/>
      <c r="AG132" s="313"/>
      <c r="AH132" s="312"/>
      <c r="AI132" s="313"/>
      <c r="AJ132" s="312"/>
      <c r="AK132" s="313"/>
      <c r="AL132" s="312"/>
      <c r="AM132" s="313"/>
      <c r="AN132" s="312"/>
      <c r="AO132" s="313"/>
      <c r="AP132" s="312"/>
      <c r="AQ132" s="313"/>
      <c r="AR132" s="312">
        <v>1</v>
      </c>
      <c r="AS132" s="313">
        <v>98513.67</v>
      </c>
      <c r="AT132" s="312"/>
      <c r="AU132" s="313"/>
      <c r="AV132" s="314">
        <f t="shared" si="3"/>
        <v>1</v>
      </c>
      <c r="AW132" s="315">
        <f t="shared" si="3"/>
        <v>98513.67</v>
      </c>
      <c r="AX132" s="314">
        <f t="shared" si="4"/>
        <v>0</v>
      </c>
      <c r="AY132" s="315">
        <f t="shared" si="4"/>
        <v>0</v>
      </c>
      <c r="AZ132" s="314">
        <f t="shared" si="5"/>
        <v>1</v>
      </c>
      <c r="BA132" s="315">
        <f t="shared" si="5"/>
        <v>98513.67</v>
      </c>
    </row>
    <row r="133" spans="1:53" ht="41.25" customHeight="1" x14ac:dyDescent="0.2">
      <c r="A133" s="308">
        <v>38</v>
      </c>
      <c r="B133" s="308" t="s">
        <v>233</v>
      </c>
      <c r="C133" s="311" t="s">
        <v>234</v>
      </c>
      <c r="D133" s="321">
        <v>515</v>
      </c>
      <c r="E133" s="311" t="s">
        <v>363</v>
      </c>
      <c r="F133" s="312">
        <v>1</v>
      </c>
      <c r="G133" s="313">
        <v>98513.67</v>
      </c>
      <c r="H133" s="312"/>
      <c r="I133" s="313"/>
      <c r="J133" s="312"/>
      <c r="K133" s="313"/>
      <c r="L133" s="312"/>
      <c r="M133" s="313"/>
      <c r="N133" s="312"/>
      <c r="O133" s="313"/>
      <c r="P133" s="312"/>
      <c r="Q133" s="313"/>
      <c r="R133" s="312"/>
      <c r="S133" s="313"/>
      <c r="T133" s="312"/>
      <c r="U133" s="313"/>
      <c r="V133" s="312"/>
      <c r="W133" s="313"/>
      <c r="X133" s="312"/>
      <c r="Y133" s="313"/>
      <c r="Z133" s="312"/>
      <c r="AA133" s="313"/>
      <c r="AB133" s="312"/>
      <c r="AC133" s="313"/>
      <c r="AD133" s="312"/>
      <c r="AE133" s="313"/>
      <c r="AF133" s="312"/>
      <c r="AG133" s="313"/>
      <c r="AH133" s="312"/>
      <c r="AI133" s="313"/>
      <c r="AJ133" s="312"/>
      <c r="AK133" s="313"/>
      <c r="AL133" s="312"/>
      <c r="AM133" s="313"/>
      <c r="AN133" s="312"/>
      <c r="AO133" s="313"/>
      <c r="AP133" s="312"/>
      <c r="AQ133" s="313"/>
      <c r="AR133" s="312"/>
      <c r="AS133" s="313"/>
      <c r="AT133" s="312"/>
      <c r="AU133" s="313"/>
      <c r="AV133" s="314">
        <f t="shared" si="3"/>
        <v>1</v>
      </c>
      <c r="AW133" s="315">
        <f t="shared" si="3"/>
        <v>98513.67</v>
      </c>
      <c r="AX133" s="314">
        <f t="shared" si="4"/>
        <v>0</v>
      </c>
      <c r="AY133" s="315">
        <f t="shared" si="4"/>
        <v>0</v>
      </c>
      <c r="AZ133" s="314">
        <f t="shared" si="5"/>
        <v>1</v>
      </c>
      <c r="BA133" s="315">
        <f t="shared" si="5"/>
        <v>98513.67</v>
      </c>
    </row>
    <row r="134" spans="1:53" ht="24" customHeight="1" x14ac:dyDescent="0.2">
      <c r="A134" s="308">
        <v>36</v>
      </c>
      <c r="B134" s="308" t="s">
        <v>230</v>
      </c>
      <c r="C134" s="311" t="s">
        <v>231</v>
      </c>
      <c r="D134" s="321">
        <v>521</v>
      </c>
      <c r="E134" s="311" t="s">
        <v>232</v>
      </c>
      <c r="F134" s="312"/>
      <c r="G134" s="313"/>
      <c r="H134" s="312"/>
      <c r="I134" s="313"/>
      <c r="J134" s="312"/>
      <c r="K134" s="313"/>
      <c r="L134" s="312">
        <v>56</v>
      </c>
      <c r="M134" s="313">
        <v>8514623.040000001</v>
      </c>
      <c r="N134" s="312"/>
      <c r="O134" s="313"/>
      <c r="P134" s="312"/>
      <c r="Q134" s="313"/>
      <c r="R134" s="312"/>
      <c r="S134" s="313"/>
      <c r="T134" s="312">
        <v>40</v>
      </c>
      <c r="U134" s="313">
        <v>6081873.5999999987</v>
      </c>
      <c r="V134" s="312"/>
      <c r="W134" s="313"/>
      <c r="X134" s="312"/>
      <c r="Y134" s="313"/>
      <c r="Z134" s="312"/>
      <c r="AA134" s="313"/>
      <c r="AB134" s="312"/>
      <c r="AC134" s="313"/>
      <c r="AD134" s="312"/>
      <c r="AE134" s="313"/>
      <c r="AF134" s="312"/>
      <c r="AG134" s="313"/>
      <c r="AH134" s="312"/>
      <c r="AI134" s="313"/>
      <c r="AJ134" s="312"/>
      <c r="AK134" s="313"/>
      <c r="AL134" s="312"/>
      <c r="AM134" s="313"/>
      <c r="AN134" s="312"/>
      <c r="AO134" s="313"/>
      <c r="AP134" s="312"/>
      <c r="AQ134" s="313"/>
      <c r="AR134" s="312">
        <v>29</v>
      </c>
      <c r="AS134" s="313">
        <v>4409358.3600000003</v>
      </c>
      <c r="AT134" s="312">
        <v>2</v>
      </c>
      <c r="AU134" s="313">
        <v>304093.68</v>
      </c>
      <c r="AV134" s="314">
        <f t="shared" si="3"/>
        <v>125</v>
      </c>
      <c r="AW134" s="315">
        <f t="shared" si="3"/>
        <v>19005855</v>
      </c>
      <c r="AX134" s="314">
        <f t="shared" si="4"/>
        <v>2</v>
      </c>
      <c r="AY134" s="315">
        <f t="shared" si="4"/>
        <v>304093.68</v>
      </c>
      <c r="AZ134" s="314">
        <f t="shared" si="5"/>
        <v>127</v>
      </c>
      <c r="BA134" s="315">
        <f t="shared" si="5"/>
        <v>19309948.68</v>
      </c>
    </row>
    <row r="135" spans="1:53" ht="99" customHeight="1" x14ac:dyDescent="0.2">
      <c r="A135" s="308">
        <v>3</v>
      </c>
      <c r="B135" s="308" t="s">
        <v>266</v>
      </c>
      <c r="C135" s="311" t="s">
        <v>267</v>
      </c>
      <c r="D135" s="321">
        <v>523</v>
      </c>
      <c r="E135" s="311" t="s">
        <v>268</v>
      </c>
      <c r="F135" s="312"/>
      <c r="G135" s="313"/>
      <c r="H135" s="312"/>
      <c r="I135" s="313"/>
      <c r="J135" s="312">
        <v>35</v>
      </c>
      <c r="K135" s="313">
        <v>4621942.8499999996</v>
      </c>
      <c r="L135" s="312"/>
      <c r="M135" s="313"/>
      <c r="N135" s="312"/>
      <c r="O135" s="313"/>
      <c r="P135" s="312"/>
      <c r="Q135" s="313"/>
      <c r="R135" s="312"/>
      <c r="S135" s="313"/>
      <c r="T135" s="312"/>
      <c r="U135" s="313"/>
      <c r="V135" s="312"/>
      <c r="W135" s="313"/>
      <c r="X135" s="312"/>
      <c r="Y135" s="313"/>
      <c r="Z135" s="312"/>
      <c r="AA135" s="313"/>
      <c r="AB135" s="312"/>
      <c r="AC135" s="313"/>
      <c r="AD135" s="312"/>
      <c r="AE135" s="313"/>
      <c r="AF135" s="312"/>
      <c r="AG135" s="313"/>
      <c r="AH135" s="312"/>
      <c r="AI135" s="313"/>
      <c r="AJ135" s="312"/>
      <c r="AK135" s="313"/>
      <c r="AL135" s="312"/>
      <c r="AM135" s="313"/>
      <c r="AN135" s="312"/>
      <c r="AO135" s="313"/>
      <c r="AP135" s="312"/>
      <c r="AQ135" s="313"/>
      <c r="AR135" s="312"/>
      <c r="AS135" s="313"/>
      <c r="AT135" s="312"/>
      <c r="AU135" s="313"/>
      <c r="AV135" s="314">
        <f t="shared" si="3"/>
        <v>35</v>
      </c>
      <c r="AW135" s="315">
        <f t="shared" si="3"/>
        <v>4621942.8499999996</v>
      </c>
      <c r="AX135" s="314">
        <f t="shared" si="4"/>
        <v>0</v>
      </c>
      <c r="AY135" s="315">
        <f t="shared" si="4"/>
        <v>0</v>
      </c>
      <c r="AZ135" s="314">
        <f t="shared" si="5"/>
        <v>35</v>
      </c>
      <c r="BA135" s="315">
        <f t="shared" si="5"/>
        <v>4621942.8499999996</v>
      </c>
    </row>
    <row r="136" spans="1:53" ht="99" customHeight="1" x14ac:dyDescent="0.2">
      <c r="A136" s="308">
        <v>3</v>
      </c>
      <c r="B136" s="308" t="s">
        <v>266</v>
      </c>
      <c r="C136" s="311" t="s">
        <v>267</v>
      </c>
      <c r="D136" s="321">
        <v>524</v>
      </c>
      <c r="E136" s="311" t="s">
        <v>310</v>
      </c>
      <c r="F136" s="312"/>
      <c r="G136" s="313"/>
      <c r="H136" s="312"/>
      <c r="I136" s="313"/>
      <c r="J136" s="312">
        <v>1</v>
      </c>
      <c r="K136" s="313">
        <v>132055.51</v>
      </c>
      <c r="L136" s="312"/>
      <c r="M136" s="313"/>
      <c r="N136" s="312"/>
      <c r="O136" s="313"/>
      <c r="P136" s="312"/>
      <c r="Q136" s="313"/>
      <c r="R136" s="312"/>
      <c r="S136" s="313"/>
      <c r="T136" s="312"/>
      <c r="U136" s="313"/>
      <c r="V136" s="312"/>
      <c r="W136" s="313"/>
      <c r="X136" s="312"/>
      <c r="Y136" s="313"/>
      <c r="Z136" s="312"/>
      <c r="AA136" s="313"/>
      <c r="AB136" s="312"/>
      <c r="AC136" s="313"/>
      <c r="AD136" s="312"/>
      <c r="AE136" s="313"/>
      <c r="AF136" s="312"/>
      <c r="AG136" s="313"/>
      <c r="AH136" s="312"/>
      <c r="AI136" s="313"/>
      <c r="AJ136" s="312"/>
      <c r="AK136" s="313"/>
      <c r="AL136" s="312"/>
      <c r="AM136" s="313"/>
      <c r="AN136" s="312"/>
      <c r="AO136" s="313"/>
      <c r="AP136" s="312"/>
      <c r="AQ136" s="313"/>
      <c r="AR136" s="312"/>
      <c r="AS136" s="313"/>
      <c r="AT136" s="312"/>
      <c r="AU136" s="313"/>
      <c r="AV136" s="314">
        <f t="shared" ref="AV136:AW141" si="6">F136+J136+L136+P136+R136+T136+X136+AB136+AF136+AJ136+AL136+AP136+AR136</f>
        <v>1</v>
      </c>
      <c r="AW136" s="315">
        <f t="shared" si="6"/>
        <v>132055.51</v>
      </c>
      <c r="AX136" s="314">
        <f t="shared" ref="AX136:AY141" si="7">H136+N136+V136+Z136+AD136+AH136+AN136+AT136</f>
        <v>0</v>
      </c>
      <c r="AY136" s="315">
        <f t="shared" si="7"/>
        <v>0</v>
      </c>
      <c r="AZ136" s="314">
        <f t="shared" ref="AZ136:BA141" si="8">AV136+AX136</f>
        <v>1</v>
      </c>
      <c r="BA136" s="315">
        <f t="shared" si="8"/>
        <v>132055.51</v>
      </c>
    </row>
    <row r="137" spans="1:53" ht="95.25" customHeight="1" x14ac:dyDescent="0.2">
      <c r="A137" s="308">
        <v>4</v>
      </c>
      <c r="B137" s="308" t="s">
        <v>269</v>
      </c>
      <c r="C137" s="311" t="s">
        <v>270</v>
      </c>
      <c r="D137" s="321">
        <v>525</v>
      </c>
      <c r="E137" s="311" t="s">
        <v>271</v>
      </c>
      <c r="F137" s="312"/>
      <c r="G137" s="313"/>
      <c r="H137" s="312"/>
      <c r="I137" s="313"/>
      <c r="J137" s="312"/>
      <c r="K137" s="313"/>
      <c r="L137" s="312"/>
      <c r="M137" s="313"/>
      <c r="N137" s="312"/>
      <c r="O137" s="313"/>
      <c r="P137" s="312"/>
      <c r="Q137" s="313"/>
      <c r="R137" s="312"/>
      <c r="S137" s="313"/>
      <c r="T137" s="312">
        <v>9</v>
      </c>
      <c r="U137" s="313">
        <v>1790061.84</v>
      </c>
      <c r="V137" s="312"/>
      <c r="W137" s="313"/>
      <c r="X137" s="312"/>
      <c r="Y137" s="313"/>
      <c r="Z137" s="312"/>
      <c r="AA137" s="313"/>
      <c r="AB137" s="312"/>
      <c r="AC137" s="313"/>
      <c r="AD137" s="312"/>
      <c r="AE137" s="313"/>
      <c r="AF137" s="312"/>
      <c r="AG137" s="313"/>
      <c r="AH137" s="312"/>
      <c r="AI137" s="313"/>
      <c r="AJ137" s="312"/>
      <c r="AK137" s="313"/>
      <c r="AL137" s="312">
        <v>3</v>
      </c>
      <c r="AM137" s="313">
        <v>596687.28</v>
      </c>
      <c r="AN137" s="312"/>
      <c r="AO137" s="313"/>
      <c r="AP137" s="312"/>
      <c r="AQ137" s="313"/>
      <c r="AR137" s="312"/>
      <c r="AS137" s="313"/>
      <c r="AT137" s="312"/>
      <c r="AU137" s="313"/>
      <c r="AV137" s="314">
        <f t="shared" si="6"/>
        <v>12</v>
      </c>
      <c r="AW137" s="315">
        <f t="shared" si="6"/>
        <v>2386749.12</v>
      </c>
      <c r="AX137" s="314">
        <f t="shared" si="7"/>
        <v>0</v>
      </c>
      <c r="AY137" s="315">
        <f t="shared" si="7"/>
        <v>0</v>
      </c>
      <c r="AZ137" s="314">
        <f t="shared" si="8"/>
        <v>12</v>
      </c>
      <c r="BA137" s="315">
        <f t="shared" si="8"/>
        <v>2386749.12</v>
      </c>
    </row>
    <row r="138" spans="1:53" ht="39" customHeight="1" x14ac:dyDescent="0.2">
      <c r="A138" s="308">
        <v>31</v>
      </c>
      <c r="B138" s="308" t="s">
        <v>272</v>
      </c>
      <c r="C138" s="311" t="s">
        <v>273</v>
      </c>
      <c r="D138" s="321">
        <v>527</v>
      </c>
      <c r="E138" s="311" t="s">
        <v>274</v>
      </c>
      <c r="F138" s="312"/>
      <c r="G138" s="313"/>
      <c r="H138" s="312"/>
      <c r="I138" s="313"/>
      <c r="J138" s="312"/>
      <c r="K138" s="313"/>
      <c r="L138" s="312"/>
      <c r="M138" s="313"/>
      <c r="N138" s="312"/>
      <c r="O138" s="313"/>
      <c r="P138" s="312"/>
      <c r="Q138" s="313"/>
      <c r="R138" s="312"/>
      <c r="S138" s="313"/>
      <c r="T138" s="312">
        <v>159</v>
      </c>
      <c r="U138" s="313">
        <v>38585598.479999997</v>
      </c>
      <c r="V138" s="312">
        <v>1</v>
      </c>
      <c r="W138" s="313">
        <v>242676.72</v>
      </c>
      <c r="X138" s="312">
        <v>187</v>
      </c>
      <c r="Y138" s="313">
        <v>45380546.639999926</v>
      </c>
      <c r="Z138" s="312">
        <v>113</v>
      </c>
      <c r="AA138" s="313">
        <v>27422469.359999977</v>
      </c>
      <c r="AB138" s="312"/>
      <c r="AC138" s="313"/>
      <c r="AD138" s="312"/>
      <c r="AE138" s="313"/>
      <c r="AF138" s="312"/>
      <c r="AG138" s="313"/>
      <c r="AH138" s="312"/>
      <c r="AI138" s="313"/>
      <c r="AJ138" s="312"/>
      <c r="AK138" s="313"/>
      <c r="AL138" s="312"/>
      <c r="AM138" s="313"/>
      <c r="AN138" s="312"/>
      <c r="AO138" s="313"/>
      <c r="AP138" s="312"/>
      <c r="AQ138" s="313"/>
      <c r="AR138" s="312">
        <v>1</v>
      </c>
      <c r="AS138" s="313">
        <v>242676.72</v>
      </c>
      <c r="AT138" s="312"/>
      <c r="AU138" s="313"/>
      <c r="AV138" s="314">
        <f t="shared" si="6"/>
        <v>347</v>
      </c>
      <c r="AW138" s="315">
        <f t="shared" si="6"/>
        <v>84208821.839999914</v>
      </c>
      <c r="AX138" s="314">
        <f t="shared" si="7"/>
        <v>114</v>
      </c>
      <c r="AY138" s="315">
        <f t="shared" si="7"/>
        <v>27665146.079999976</v>
      </c>
      <c r="AZ138" s="314">
        <f t="shared" si="8"/>
        <v>461</v>
      </c>
      <c r="BA138" s="315">
        <f t="shared" si="8"/>
        <v>111873967.9199999</v>
      </c>
    </row>
    <row r="139" spans="1:53" ht="41.25" customHeight="1" x14ac:dyDescent="0.2">
      <c r="A139" s="308">
        <v>39</v>
      </c>
      <c r="B139" s="308" t="s">
        <v>275</v>
      </c>
      <c r="C139" s="311" t="s">
        <v>276</v>
      </c>
      <c r="D139" s="321">
        <v>528</v>
      </c>
      <c r="E139" s="311" t="s">
        <v>277</v>
      </c>
      <c r="F139" s="312"/>
      <c r="G139" s="313"/>
      <c r="H139" s="312"/>
      <c r="I139" s="313"/>
      <c r="J139" s="312"/>
      <c r="K139" s="313"/>
      <c r="L139" s="312"/>
      <c r="M139" s="313"/>
      <c r="N139" s="312"/>
      <c r="O139" s="313"/>
      <c r="P139" s="312"/>
      <c r="Q139" s="313"/>
      <c r="R139" s="312"/>
      <c r="S139" s="313"/>
      <c r="T139" s="312">
        <v>10</v>
      </c>
      <c r="U139" s="313">
        <v>1443946.9</v>
      </c>
      <c r="V139" s="312"/>
      <c r="W139" s="313"/>
      <c r="X139" s="312"/>
      <c r="Y139" s="313"/>
      <c r="Z139" s="312"/>
      <c r="AA139" s="313"/>
      <c r="AB139" s="312"/>
      <c r="AC139" s="313"/>
      <c r="AD139" s="312"/>
      <c r="AE139" s="313"/>
      <c r="AF139" s="312"/>
      <c r="AG139" s="313"/>
      <c r="AH139" s="312"/>
      <c r="AI139" s="313"/>
      <c r="AJ139" s="312"/>
      <c r="AK139" s="313"/>
      <c r="AL139" s="312">
        <v>10</v>
      </c>
      <c r="AM139" s="313">
        <v>1443946.9</v>
      </c>
      <c r="AN139" s="312"/>
      <c r="AO139" s="313"/>
      <c r="AP139" s="312"/>
      <c r="AQ139" s="313"/>
      <c r="AR139" s="312">
        <v>10</v>
      </c>
      <c r="AS139" s="313">
        <v>1443946.9</v>
      </c>
      <c r="AT139" s="312"/>
      <c r="AU139" s="313"/>
      <c r="AV139" s="314">
        <f t="shared" si="6"/>
        <v>30</v>
      </c>
      <c r="AW139" s="315">
        <f t="shared" si="6"/>
        <v>4331840.6999999993</v>
      </c>
      <c r="AX139" s="314">
        <f t="shared" si="7"/>
        <v>0</v>
      </c>
      <c r="AY139" s="315">
        <f t="shared" si="7"/>
        <v>0</v>
      </c>
      <c r="AZ139" s="314">
        <f t="shared" si="8"/>
        <v>30</v>
      </c>
      <c r="BA139" s="315">
        <f t="shared" si="8"/>
        <v>4331840.6999999993</v>
      </c>
    </row>
    <row r="140" spans="1:53" ht="41.25" customHeight="1" x14ac:dyDescent="0.2">
      <c r="A140" s="308">
        <v>41</v>
      </c>
      <c r="B140" s="308" t="s">
        <v>364</v>
      </c>
      <c r="C140" s="311" t="s">
        <v>365</v>
      </c>
      <c r="D140" s="321">
        <v>530</v>
      </c>
      <c r="E140" s="311" t="s">
        <v>366</v>
      </c>
      <c r="F140" s="312"/>
      <c r="G140" s="313"/>
      <c r="H140" s="312"/>
      <c r="I140" s="313"/>
      <c r="J140" s="312"/>
      <c r="K140" s="313"/>
      <c r="L140" s="312"/>
      <c r="M140" s="313"/>
      <c r="N140" s="312"/>
      <c r="O140" s="313"/>
      <c r="P140" s="312"/>
      <c r="Q140" s="313"/>
      <c r="R140" s="312"/>
      <c r="S140" s="313"/>
      <c r="T140" s="312">
        <v>8</v>
      </c>
      <c r="U140" s="313">
        <v>1453035.2</v>
      </c>
      <c r="V140" s="312"/>
      <c r="W140" s="313"/>
      <c r="X140" s="312"/>
      <c r="Y140" s="313"/>
      <c r="Z140" s="312"/>
      <c r="AA140" s="313"/>
      <c r="AB140" s="312"/>
      <c r="AC140" s="313"/>
      <c r="AD140" s="312"/>
      <c r="AE140" s="313"/>
      <c r="AF140" s="312"/>
      <c r="AG140" s="313"/>
      <c r="AH140" s="312"/>
      <c r="AI140" s="313"/>
      <c r="AJ140" s="312"/>
      <c r="AK140" s="313"/>
      <c r="AL140" s="312"/>
      <c r="AM140" s="313"/>
      <c r="AN140" s="312"/>
      <c r="AO140" s="313"/>
      <c r="AP140" s="312"/>
      <c r="AQ140" s="313"/>
      <c r="AR140" s="312"/>
      <c r="AS140" s="313"/>
      <c r="AT140" s="312"/>
      <c r="AU140" s="313"/>
      <c r="AV140" s="314">
        <f t="shared" si="6"/>
        <v>8</v>
      </c>
      <c r="AW140" s="315">
        <f t="shared" si="6"/>
        <v>1453035.2</v>
      </c>
      <c r="AX140" s="314">
        <f t="shared" si="7"/>
        <v>0</v>
      </c>
      <c r="AY140" s="315">
        <f t="shared" si="7"/>
        <v>0</v>
      </c>
      <c r="AZ140" s="314">
        <f t="shared" si="8"/>
        <v>8</v>
      </c>
      <c r="BA140" s="315">
        <f t="shared" si="8"/>
        <v>1453035.2</v>
      </c>
    </row>
    <row r="141" spans="1:53" ht="18.75" customHeight="1" x14ac:dyDescent="0.2">
      <c r="A141" s="316"/>
      <c r="B141" s="308" t="s">
        <v>463</v>
      </c>
      <c r="C141" s="311" t="e">
        <v>#N/A</v>
      </c>
      <c r="D141" s="317"/>
      <c r="E141" s="317"/>
      <c r="F141" s="318">
        <v>106</v>
      </c>
      <c r="G141" s="319">
        <v>13905260.599999996</v>
      </c>
      <c r="H141" s="318">
        <v>6</v>
      </c>
      <c r="I141" s="319">
        <v>627138.5</v>
      </c>
      <c r="J141" s="318">
        <v>77</v>
      </c>
      <c r="K141" s="319">
        <v>14667850.019999998</v>
      </c>
      <c r="L141" s="318">
        <v>1541</v>
      </c>
      <c r="M141" s="319">
        <v>269010596.13999981</v>
      </c>
      <c r="N141" s="318">
        <v>108</v>
      </c>
      <c r="O141" s="319">
        <v>20099834.830000006</v>
      </c>
      <c r="P141" s="318">
        <v>92</v>
      </c>
      <c r="Q141" s="319">
        <v>12183572.880000003</v>
      </c>
      <c r="R141" s="318">
        <v>77</v>
      </c>
      <c r="S141" s="319">
        <v>8062111.75</v>
      </c>
      <c r="T141" s="318">
        <v>964</v>
      </c>
      <c r="U141" s="319">
        <v>150730897.37999994</v>
      </c>
      <c r="V141" s="318">
        <v>20</v>
      </c>
      <c r="W141" s="319">
        <v>2535070.91</v>
      </c>
      <c r="X141" s="318">
        <v>253</v>
      </c>
      <c r="Y141" s="319">
        <v>55185263.319999926</v>
      </c>
      <c r="Z141" s="318">
        <v>139</v>
      </c>
      <c r="AA141" s="319">
        <v>31244637.57999998</v>
      </c>
      <c r="AB141" s="318">
        <v>129</v>
      </c>
      <c r="AC141" s="319">
        <v>12688516.620000001</v>
      </c>
      <c r="AD141" s="318">
        <v>31</v>
      </c>
      <c r="AE141" s="319">
        <v>3056153.8000000007</v>
      </c>
      <c r="AF141" s="318">
        <v>622</v>
      </c>
      <c r="AG141" s="319">
        <v>46046118.859999985</v>
      </c>
      <c r="AH141" s="318">
        <v>287</v>
      </c>
      <c r="AI141" s="319">
        <v>21246360.310000002</v>
      </c>
      <c r="AJ141" s="318">
        <v>28</v>
      </c>
      <c r="AK141" s="319">
        <v>3295157.47</v>
      </c>
      <c r="AL141" s="318">
        <v>122</v>
      </c>
      <c r="AM141" s="319">
        <v>16258105.069999998</v>
      </c>
      <c r="AN141" s="318">
        <v>4</v>
      </c>
      <c r="AO141" s="319">
        <v>432516.22</v>
      </c>
      <c r="AP141" s="318">
        <v>43</v>
      </c>
      <c r="AQ141" s="319">
        <v>5794210.4700000016</v>
      </c>
      <c r="AR141" s="318">
        <v>368</v>
      </c>
      <c r="AS141" s="319">
        <v>56113163.210000001</v>
      </c>
      <c r="AT141" s="318">
        <v>23</v>
      </c>
      <c r="AU141" s="319">
        <v>3399866.46</v>
      </c>
      <c r="AV141" s="314">
        <f t="shared" si="6"/>
        <v>4422</v>
      </c>
      <c r="AW141" s="315">
        <f t="shared" si="6"/>
        <v>663940823.78999984</v>
      </c>
      <c r="AX141" s="314">
        <f t="shared" si="7"/>
        <v>618</v>
      </c>
      <c r="AY141" s="315">
        <f t="shared" si="7"/>
        <v>82641578.609999985</v>
      </c>
      <c r="AZ141" s="314">
        <f t="shared" si="8"/>
        <v>5040</v>
      </c>
      <c r="BA141" s="315">
        <f t="shared" si="8"/>
        <v>746582402.39999986</v>
      </c>
    </row>
    <row r="143" spans="1:53" x14ac:dyDescent="0.2">
      <c r="C143" s="155" t="s">
        <v>464</v>
      </c>
      <c r="E143" s="155" t="s">
        <v>464</v>
      </c>
      <c r="F143" s="155">
        <v>106</v>
      </c>
      <c r="G143" s="155">
        <v>13905260.600000001</v>
      </c>
      <c r="J143" s="155">
        <v>77</v>
      </c>
      <c r="K143" s="155">
        <v>14667850.020000001</v>
      </c>
      <c r="L143" s="155">
        <v>1541</v>
      </c>
      <c r="M143" s="206">
        <v>269213860.26999998</v>
      </c>
      <c r="P143" s="155">
        <v>92</v>
      </c>
      <c r="Q143" s="155">
        <v>12183572.879999999</v>
      </c>
      <c r="R143" s="155">
        <v>77</v>
      </c>
      <c r="S143" s="155">
        <v>8062111.75</v>
      </c>
      <c r="T143" s="155">
        <v>964</v>
      </c>
      <c r="U143" s="155">
        <v>150730887.38</v>
      </c>
      <c r="X143" s="155">
        <v>253</v>
      </c>
      <c r="Y143" s="155">
        <v>55185263.320000015</v>
      </c>
      <c r="AB143" s="155">
        <v>129</v>
      </c>
      <c r="AC143" s="155">
        <v>12688516.620000001</v>
      </c>
      <c r="AF143" s="155">
        <v>622</v>
      </c>
      <c r="AG143" s="155">
        <v>46046118.859999999</v>
      </c>
      <c r="AJ143" s="155">
        <v>28</v>
      </c>
      <c r="AK143" s="155">
        <v>3295157.4699999997</v>
      </c>
      <c r="AL143" s="155">
        <v>122</v>
      </c>
      <c r="AM143" s="155">
        <v>16258105.069999998</v>
      </c>
      <c r="AP143" s="155">
        <v>43</v>
      </c>
      <c r="AQ143" s="155">
        <v>5794210.4700000007</v>
      </c>
      <c r="AR143" s="155">
        <v>368</v>
      </c>
      <c r="AS143" s="155">
        <v>56113163.209999993</v>
      </c>
      <c r="AT143" s="49" t="s">
        <v>315</v>
      </c>
      <c r="AU143" s="49" t="s">
        <v>314</v>
      </c>
      <c r="AV143" s="277">
        <v>4422</v>
      </c>
      <c r="AW143" s="324">
        <v>664144077.9200002</v>
      </c>
      <c r="AX143" s="49">
        <v>618</v>
      </c>
      <c r="AY143" s="106">
        <v>82641578.609999985</v>
      </c>
    </row>
    <row r="144" spans="1:53" x14ac:dyDescent="0.2">
      <c r="C144" s="49" t="s">
        <v>382</v>
      </c>
      <c r="G144" s="106">
        <f>G141-G143</f>
        <v>0</v>
      </c>
      <c r="K144" s="106">
        <f>K141-K143</f>
        <v>0</v>
      </c>
      <c r="M144" s="207">
        <f>M141-M143</f>
        <v>-203264.13000017405</v>
      </c>
      <c r="Q144" s="106">
        <f>Q141-Q143</f>
        <v>0</v>
      </c>
      <c r="S144" s="106">
        <f>S141-S143</f>
        <v>0</v>
      </c>
      <c r="U144" s="207">
        <f>U141-U143</f>
        <v>9.9999999403953552</v>
      </c>
      <c r="Y144" s="106">
        <f>Y141-Y143</f>
        <v>-8.9406967163085938E-8</v>
      </c>
      <c r="AC144" s="106">
        <f>AC141-AC143</f>
        <v>0</v>
      </c>
      <c r="AG144" s="106">
        <f>AG141-AG143</f>
        <v>0</v>
      </c>
      <c r="AK144" s="106">
        <f>AK141-AK143</f>
        <v>0</v>
      </c>
      <c r="AM144" s="106">
        <f>AM141-AM143</f>
        <v>0</v>
      </c>
      <c r="AQ144" s="106">
        <f>AQ141-AQ143</f>
        <v>0</v>
      </c>
      <c r="AR144" s="142" t="s">
        <v>343</v>
      </c>
      <c r="AV144" s="112">
        <f>AV141-AV143</f>
        <v>0</v>
      </c>
      <c r="AW144" s="106">
        <v>-203264.13</v>
      </c>
      <c r="AX144" s="112">
        <f>AX141-AX143</f>
        <v>0</v>
      </c>
      <c r="AY144" s="112">
        <f>AY141-AY143</f>
        <v>0</v>
      </c>
    </row>
    <row r="145" spans="2:51" x14ac:dyDescent="0.2">
      <c r="C145" s="277" t="s">
        <v>316</v>
      </c>
      <c r="AT145" s="142"/>
    </row>
    <row r="146" spans="2:51" x14ac:dyDescent="0.2">
      <c r="B146" s="53">
        <v>27</v>
      </c>
      <c r="C146" s="278">
        <v>209492.0724</v>
      </c>
      <c r="D146" s="126">
        <v>498</v>
      </c>
      <c r="E146" s="125">
        <v>209492.0724</v>
      </c>
      <c r="M146" s="279">
        <f>SUM(M124/L124)</f>
        <v>203664.17924710392</v>
      </c>
      <c r="N146" s="53"/>
      <c r="O146" s="279">
        <f>SUM(O124/N124)</f>
        <v>197211.50206896558</v>
      </c>
      <c r="U146" s="279">
        <f>SUM(U124/T124)</f>
        <v>194918.70999999996</v>
      </c>
      <c r="W146" s="279" t="e">
        <f>SUM(W124/V124)</f>
        <v>#DIV/0!</v>
      </c>
      <c r="Y146" s="279">
        <f>SUM(Y124/X124)</f>
        <v>209492.07</v>
      </c>
      <c r="AA146" s="279"/>
      <c r="AS146" s="125">
        <f>SUM(AS124/AR124)</f>
        <v>213681.91249999995</v>
      </c>
      <c r="AT146" s="142"/>
      <c r="AU146" s="125"/>
      <c r="AV146" s="125"/>
      <c r="AW146" s="125">
        <f>SUM(AW124/AV124)</f>
        <v>203673.14145907442</v>
      </c>
      <c r="AY146" s="125">
        <f>SUM(AY124/AX124)</f>
        <v>197211.50206896558</v>
      </c>
    </row>
    <row r="147" spans="2:51" x14ac:dyDescent="0.2">
      <c r="B147" s="53">
        <v>28</v>
      </c>
      <c r="C147" s="278">
        <v>186788.2616</v>
      </c>
      <c r="D147" s="126">
        <v>499</v>
      </c>
      <c r="E147" s="125">
        <v>186788.2616</v>
      </c>
      <c r="M147" s="279">
        <f>SUM(M125/L125)</f>
        <v>179830.96518218625</v>
      </c>
      <c r="N147" s="53"/>
      <c r="O147" s="279">
        <f>SUM(O125/N125)</f>
        <v>186788.26</v>
      </c>
      <c r="U147" s="279">
        <f>SUM(U125/T125)</f>
        <v>174625.30418604641</v>
      </c>
      <c r="W147" s="279">
        <f>SUM(W125/V125)</f>
        <v>161883.16</v>
      </c>
      <c r="Y147" s="280">
        <f>SUM(Y125/X125)</f>
        <v>166908.5</v>
      </c>
      <c r="AA147" s="280"/>
      <c r="AS147" s="125">
        <f>SUM(AS125/AR125)</f>
        <v>181694.03528925622</v>
      </c>
      <c r="AT147" s="142"/>
      <c r="AU147" s="125">
        <f>SUM(AU125/AT125)</f>
        <v>182637.41</v>
      </c>
      <c r="AV147" s="125"/>
      <c r="AW147" s="127">
        <f>SUM(AW125/AV125)</f>
        <v>179772.23184019371</v>
      </c>
      <c r="AY147" s="127">
        <f>SUM(AY125/AX125)</f>
        <v>181694.035</v>
      </c>
    </row>
    <row r="148" spans="2:51" x14ac:dyDescent="0.2">
      <c r="AT148" s="142"/>
    </row>
    <row r="149" spans="2:51" x14ac:dyDescent="0.2">
      <c r="M149" s="125">
        <f>M146-$E$146</f>
        <v>-5827.893152896082</v>
      </c>
      <c r="U149" s="125">
        <f>U146-$E$146</f>
        <v>-14573.362400000042</v>
      </c>
      <c r="Y149" s="125">
        <f>Y146-$E$146</f>
        <v>-2.3999999975785613E-3</v>
      </c>
      <c r="AS149" s="125">
        <f>AS146-$E$146</f>
        <v>4189.840099999943</v>
      </c>
      <c r="AT149" s="142"/>
      <c r="AW149" s="125">
        <f>AW146-$E$146</f>
        <v>-5818.9309409255802</v>
      </c>
    </row>
    <row r="150" spans="2:51" x14ac:dyDescent="0.2">
      <c r="M150" s="125">
        <f>M147-$E$147</f>
        <v>-6957.2964178137481</v>
      </c>
      <c r="U150" s="125">
        <f>U147-$E$147</f>
        <v>-12162.957413953583</v>
      </c>
      <c r="Y150" s="125">
        <f>Y147-$E$147</f>
        <v>-19879.761599999998</v>
      </c>
      <c r="AS150" s="125">
        <f>AS147-$E$147</f>
        <v>-5094.2263107437757</v>
      </c>
      <c r="AT150" s="142"/>
      <c r="AW150" s="125">
        <f>AW147-$E$147</f>
        <v>-7016.0297598062898</v>
      </c>
    </row>
    <row r="151" spans="2:51" x14ac:dyDescent="0.2">
      <c r="AT151" s="142"/>
    </row>
    <row r="152" spans="2:51" x14ac:dyDescent="0.2">
      <c r="AT152" s="142"/>
      <c r="AW152" s="106">
        <f>AW143+AW144</f>
        <v>663940813.7900002</v>
      </c>
    </row>
    <row r="153" spans="2:51" x14ac:dyDescent="0.2">
      <c r="M153" s="106">
        <f>M143-M141</f>
        <v>203264.13000017405</v>
      </c>
      <c r="AW153" s="106">
        <f>AW141-AW152</f>
        <v>9.9999996423721313</v>
      </c>
    </row>
  </sheetData>
  <autoFilter ref="A6:BA141"/>
  <sortState ref="A5:Z40">
    <sortCondition ref="A5:A40"/>
  </sortState>
  <mergeCells count="56">
    <mergeCell ref="F3:I3"/>
    <mergeCell ref="AV5:AW5"/>
    <mergeCell ref="AX5:AY5"/>
    <mergeCell ref="AZ5:BA5"/>
    <mergeCell ref="J4:K4"/>
    <mergeCell ref="L4:O4"/>
    <mergeCell ref="R4:S4"/>
    <mergeCell ref="T4:W4"/>
    <mergeCell ref="X4:AA4"/>
    <mergeCell ref="AB4:AE4"/>
    <mergeCell ref="AF4:AI4"/>
    <mergeCell ref="AJ4:AK4"/>
    <mergeCell ref="AR4:AU4"/>
    <mergeCell ref="P4:Q4"/>
    <mergeCell ref="AB5:AC5"/>
    <mergeCell ref="AD5:AE5"/>
    <mergeCell ref="AR3:AU3"/>
    <mergeCell ref="L3:O3"/>
    <mergeCell ref="T3:W3"/>
    <mergeCell ref="X3:AA3"/>
    <mergeCell ref="AB3:AE3"/>
    <mergeCell ref="AL3:AO3"/>
    <mergeCell ref="AP3:AQ3"/>
    <mergeCell ref="J3:K3"/>
    <mergeCell ref="R3:S3"/>
    <mergeCell ref="P3:Q3"/>
    <mergeCell ref="AJ3:AK3"/>
    <mergeCell ref="AF3:AI3"/>
    <mergeCell ref="A3:A6"/>
    <mergeCell ref="B3:B6"/>
    <mergeCell ref="C3:C6"/>
    <mergeCell ref="D3:D6"/>
    <mergeCell ref="E3:E6"/>
    <mergeCell ref="AH5:AI5"/>
    <mergeCell ref="AJ5:AK5"/>
    <mergeCell ref="R5:S5"/>
    <mergeCell ref="T5:U5"/>
    <mergeCell ref="V5:W5"/>
    <mergeCell ref="X5:Y5"/>
    <mergeCell ref="Z5:AA5"/>
    <mergeCell ref="F4:I4"/>
    <mergeCell ref="AV3:BA4"/>
    <mergeCell ref="AL5:AM5"/>
    <mergeCell ref="AN5:AO5"/>
    <mergeCell ref="AR5:AS5"/>
    <mergeCell ref="AT5:AU5"/>
    <mergeCell ref="AL4:AO4"/>
    <mergeCell ref="AP4:AQ4"/>
    <mergeCell ref="AP5:AQ5"/>
    <mergeCell ref="F5:G5"/>
    <mergeCell ref="J5:K5"/>
    <mergeCell ref="L5:M5"/>
    <mergeCell ref="N5:O5"/>
    <mergeCell ref="P5:Q5"/>
    <mergeCell ref="H5:I5"/>
    <mergeCell ref="AF5:AG5"/>
  </mergeCells>
  <pageMargins left="0" right="0" top="0.35433070866141736" bottom="0.15748031496062992" header="0.11811023622047245" footer="0.11811023622047245"/>
  <pageSetup paperSize="9" scale="60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V258"/>
  <sheetViews>
    <sheetView topLeftCell="A2" zoomScaleNormal="100" workbookViewId="0">
      <pane xSplit="7" ySplit="8" topLeftCell="GD228" activePane="bottomRight" state="frozen"/>
      <selection activeCell="A2" sqref="A2"/>
      <selection pane="topRight" activeCell="H2" sqref="H2"/>
      <selection pane="bottomLeft" activeCell="A10" sqref="A10"/>
      <selection pane="bottomRight" activeCell="GQ117" sqref="GQ117"/>
    </sheetView>
  </sheetViews>
  <sheetFormatPr defaultRowHeight="12" x14ac:dyDescent="0.2"/>
  <cols>
    <col min="1" max="1" width="3.42578125" style="57" customWidth="1"/>
    <col min="2" max="2" width="11.5703125" style="57" customWidth="1"/>
    <col min="3" max="3" width="29.85546875" style="57" customWidth="1"/>
    <col min="4" max="4" width="6.28515625" style="57" customWidth="1"/>
    <col min="5" max="5" width="33.140625" style="57" customWidth="1"/>
    <col min="6" max="6" width="5.42578125" style="57" customWidth="1"/>
    <col min="7" max="7" width="11" style="57" customWidth="1"/>
    <col min="8" max="8" width="9.140625" style="57" customWidth="1"/>
    <col min="9" max="9" width="13.140625" style="57" customWidth="1"/>
    <col min="10" max="10" width="6.85546875" style="57" customWidth="1"/>
    <col min="11" max="11" width="11.85546875" style="57" customWidth="1"/>
    <col min="12" max="12" width="7.28515625" style="57" customWidth="1"/>
    <col min="13" max="13" width="13.140625" style="57" customWidth="1"/>
    <col min="14" max="14" width="7.140625" style="57" customWidth="1"/>
    <col min="15" max="15" width="10.28515625" style="57" customWidth="1"/>
    <col min="16" max="16" width="8.140625" style="57" customWidth="1"/>
    <col min="17" max="17" width="12" style="57" customWidth="1"/>
    <col min="18" max="18" width="6.85546875" style="57" customWidth="1"/>
    <col min="19" max="19" width="11.5703125" style="57" customWidth="1"/>
    <col min="20" max="20" width="8.28515625" style="57" customWidth="1"/>
    <col min="21" max="21" width="12.140625" style="57" customWidth="1"/>
    <col min="22" max="22" width="7.42578125" style="57" customWidth="1"/>
    <col min="23" max="23" width="14.42578125" style="57" customWidth="1"/>
    <col min="24" max="24" width="7.28515625" style="57" customWidth="1"/>
    <col min="25" max="25" width="13.140625" style="57" customWidth="1"/>
    <col min="26" max="26" width="6.28515625" style="57" customWidth="1"/>
    <col min="27" max="27" width="13.140625" style="57" customWidth="1"/>
    <col min="28" max="28" width="8.140625" style="57" customWidth="1"/>
    <col min="29" max="29" width="13.140625" style="57" customWidth="1"/>
    <col min="30" max="30" width="8.140625" style="57" customWidth="1"/>
    <col min="31" max="31" width="10.28515625" style="57" customWidth="1"/>
    <col min="32" max="32" width="7.42578125" style="57" customWidth="1"/>
    <col min="33" max="33" width="11.140625" style="57" customWidth="1"/>
    <col min="34" max="34" width="6.28515625" style="57" customWidth="1"/>
    <col min="35" max="35" width="11.5703125" style="57" customWidth="1"/>
    <col min="36" max="36" width="6" style="57" customWidth="1"/>
    <col min="37" max="37" width="11.5703125" style="57" customWidth="1"/>
    <col min="38" max="39" width="7.140625" style="57" hidden="1" customWidth="1"/>
    <col min="40" max="40" width="10.28515625" style="57" hidden="1" customWidth="1"/>
    <col min="41" max="41" width="13.140625" style="57" hidden="1" customWidth="1"/>
    <col min="42" max="42" width="6.85546875" style="57" customWidth="1"/>
    <col min="43" max="43" width="12.140625" style="57" customWidth="1"/>
    <col min="44" max="44" width="9" style="57" customWidth="1"/>
    <col min="45" max="45" width="15.28515625" style="57" customWidth="1"/>
    <col min="46" max="46" width="8.140625" style="57" customWidth="1"/>
    <col min="47" max="47" width="15.28515625" style="57" customWidth="1"/>
    <col min="48" max="48" width="9.5703125" style="57" customWidth="1"/>
    <col min="49" max="49" width="13.140625" style="57" customWidth="1"/>
    <col min="50" max="50" width="8.140625" style="57" customWidth="1"/>
    <col min="51" max="51" width="10.42578125" style="57" customWidth="1"/>
    <col min="52" max="52" width="10.28515625" style="57" customWidth="1"/>
    <col min="53" max="53" width="13.140625" style="57" customWidth="1"/>
    <col min="54" max="54" width="9.42578125" style="57" customWidth="1"/>
    <col min="55" max="55" width="11.5703125" style="57" customWidth="1"/>
    <col min="56" max="56" width="8.140625" style="57" customWidth="1"/>
    <col min="57" max="57" width="15.42578125" style="57" customWidth="1"/>
    <col min="58" max="58" width="10.28515625" style="57" customWidth="1"/>
    <col min="59" max="59" width="15.42578125" style="57" customWidth="1"/>
    <col min="60" max="60" width="9.5703125" style="57" customWidth="1"/>
    <col min="61" max="61" width="13.140625" style="57" customWidth="1"/>
    <col min="62" max="62" width="8.7109375" style="57" customWidth="1"/>
    <col min="63" max="63" width="11.42578125" style="57" customWidth="1"/>
    <col min="64" max="64" width="10.28515625" style="57" customWidth="1"/>
    <col min="65" max="65" width="13.140625" style="57" customWidth="1"/>
    <col min="66" max="66" width="9.42578125" style="57" customWidth="1"/>
    <col min="67" max="67" width="11.5703125" style="57" customWidth="1"/>
    <col min="68" max="68" width="7.42578125" style="57" customWidth="1"/>
    <col min="69" max="69" width="13" style="57" customWidth="1"/>
    <col min="70" max="70" width="7.85546875" style="57" customWidth="1"/>
    <col min="71" max="71" width="13.28515625" style="57" customWidth="1"/>
    <col min="72" max="72" width="9.5703125" style="57" customWidth="1"/>
    <col min="73" max="73" width="13.140625" style="57" customWidth="1"/>
    <col min="74" max="74" width="7.28515625" style="57" customWidth="1"/>
    <col min="75" max="75" width="11.7109375" style="57" customWidth="1"/>
    <col min="76" max="76" width="8.42578125" style="57" customWidth="1"/>
    <col min="77" max="77" width="11.28515625" style="57" customWidth="1"/>
    <col min="78" max="78" width="8" style="57" customWidth="1"/>
    <col min="79" max="79" width="11.5703125" style="57" customWidth="1"/>
    <col min="80" max="80" width="7.42578125" style="57" customWidth="1"/>
    <col min="81" max="81" width="12" style="57" customWidth="1"/>
    <col min="82" max="82" width="6.85546875" style="57" customWidth="1"/>
    <col min="83" max="83" width="11.85546875" style="57" customWidth="1"/>
    <col min="84" max="84" width="7.7109375" style="57" customWidth="1"/>
    <col min="85" max="85" width="10.28515625" style="57" customWidth="1"/>
    <col min="86" max="86" width="6" style="57" customWidth="1"/>
    <col min="87" max="87" width="10.5703125" style="57" customWidth="1"/>
    <col min="88" max="88" width="7.5703125" style="57" customWidth="1"/>
    <col min="89" max="89" width="10.7109375" style="57" customWidth="1"/>
    <col min="90" max="90" width="6.42578125" style="57" customWidth="1"/>
    <col min="91" max="91" width="9.85546875" style="57" customWidth="1"/>
    <col min="92" max="92" width="10.7109375" style="57" customWidth="1"/>
    <col min="93" max="93" width="14.42578125" style="57" customWidth="1"/>
    <col min="94" max="94" width="9.140625" style="57" customWidth="1"/>
    <col min="95" max="95" width="14.42578125" style="57" customWidth="1"/>
    <col min="96" max="96" width="9.5703125" style="57" customWidth="1"/>
    <col min="97" max="97" width="13.140625" style="57" customWidth="1"/>
    <col min="98" max="98" width="7.7109375" style="57" customWidth="1"/>
    <col min="99" max="99" width="13.140625" style="57" customWidth="1"/>
    <col min="100" max="100" width="8.28515625" style="57" customWidth="1"/>
    <col min="101" max="101" width="13.140625" style="57" customWidth="1"/>
    <col min="102" max="102" width="6.85546875" style="57" customWidth="1"/>
    <col min="103" max="103" width="11.5703125" style="57" customWidth="1"/>
    <col min="104" max="104" width="9.140625" style="57" customWidth="1"/>
    <col min="105" max="105" width="14.28515625" style="57" customWidth="1"/>
    <col min="106" max="106" width="8.42578125" style="57" customWidth="1"/>
    <col min="107" max="107" width="14.28515625" style="57" customWidth="1"/>
    <col min="108" max="108" width="9.5703125" style="57" customWidth="1"/>
    <col min="109" max="109" width="13.140625" style="57" customWidth="1"/>
    <col min="110" max="110" width="7.42578125" style="57" customWidth="1"/>
    <col min="111" max="111" width="9.42578125" style="57" customWidth="1"/>
    <col min="112" max="112" width="10.28515625" style="57" customWidth="1"/>
    <col min="113" max="113" width="13.140625" style="57" customWidth="1"/>
    <col min="114" max="114" width="9.42578125" style="57" customWidth="1"/>
    <col min="115" max="115" width="11.5703125" style="57" customWidth="1"/>
    <col min="116" max="116" width="8" style="57" customWidth="1"/>
    <col min="117" max="117" width="14.28515625" style="57" customWidth="1"/>
    <col min="118" max="118" width="8" style="57" customWidth="1"/>
    <col min="119" max="119" width="14.28515625" style="57" customWidth="1"/>
    <col min="120" max="120" width="6.5703125" style="57" customWidth="1"/>
    <col min="121" max="121" width="13.140625" style="57" customWidth="1"/>
    <col min="122" max="123" width="9" style="57" customWidth="1"/>
    <col min="124" max="124" width="10.28515625" style="57" customWidth="1"/>
    <col min="125" max="125" width="13.140625" style="57" customWidth="1"/>
    <col min="126" max="126" width="9.42578125" style="57" customWidth="1"/>
    <col min="127" max="127" width="11.5703125" style="57" customWidth="1"/>
    <col min="128" max="128" width="8.5703125" style="57" customWidth="1"/>
    <col min="129" max="129" width="14.28515625" style="57" customWidth="1"/>
    <col min="130" max="130" width="8.28515625" style="57" customWidth="1"/>
    <col min="131" max="131" width="12" style="57" customWidth="1"/>
    <col min="132" max="132" width="9.5703125" style="57" customWidth="1"/>
    <col min="133" max="133" width="13.140625" style="57" customWidth="1"/>
    <col min="134" max="134" width="6.7109375" style="57" customWidth="1"/>
    <col min="135" max="135" width="11" style="57" customWidth="1"/>
    <col min="136" max="136" width="7.5703125" style="57" customWidth="1"/>
    <col min="137" max="137" width="13.140625" style="57" customWidth="1"/>
    <col min="138" max="138" width="9.42578125" style="57" customWidth="1"/>
    <col min="139" max="139" width="11.5703125" style="57" customWidth="1"/>
    <col min="140" max="140" width="9.7109375" style="57" customWidth="1"/>
    <col min="141" max="141" width="12.7109375" style="57" customWidth="1"/>
    <col min="142" max="142" width="9.28515625" style="57" customWidth="1"/>
    <col min="143" max="143" width="15.7109375" style="57" customWidth="1"/>
    <col min="144" max="144" width="9.5703125" style="57" customWidth="1"/>
    <col min="145" max="145" width="11.7109375" style="57" customWidth="1"/>
    <col min="146" max="146" width="8.140625" style="57" customWidth="1"/>
    <col min="147" max="147" width="11.42578125" style="57" customWidth="1"/>
    <col min="148" max="148" width="10.28515625" style="57" customWidth="1"/>
    <col min="149" max="149" width="13.140625" style="57" customWidth="1"/>
    <col min="150" max="150" width="9.42578125" style="57" customWidth="1"/>
    <col min="151" max="151" width="11.5703125" style="57" customWidth="1"/>
    <col min="152" max="152" width="7" style="57" customWidth="1"/>
    <col min="153" max="153" width="12" style="57" customWidth="1"/>
    <col min="154" max="162" width="8" style="57" customWidth="1"/>
    <col min="163" max="163" width="11" style="57" customWidth="1"/>
    <col min="164" max="164" width="11.5703125" style="57" customWidth="1"/>
    <col min="165" max="165" width="14.28515625" style="57" customWidth="1"/>
    <col min="166" max="166" width="9.140625" style="57" customWidth="1"/>
    <col min="167" max="167" width="12.42578125" style="57" customWidth="1"/>
    <col min="168" max="168" width="9.5703125" style="57" customWidth="1"/>
    <col min="169" max="169" width="13.140625" style="57" customWidth="1"/>
    <col min="170" max="171" width="8.140625" style="57" customWidth="1"/>
    <col min="172" max="172" width="10.28515625" style="57" customWidth="1"/>
    <col min="173" max="173" width="13.140625" style="57" customWidth="1"/>
    <col min="174" max="174" width="6.5703125" style="57" customWidth="1"/>
    <col min="175" max="175" width="10.42578125" style="57" customWidth="1"/>
    <col min="176" max="176" width="7.85546875" style="57" customWidth="1"/>
    <col min="177" max="177" width="10.85546875" style="57" customWidth="1"/>
    <col min="178" max="178" width="8.5703125" style="57" customWidth="1"/>
    <col min="179" max="179" width="11.140625" style="57" customWidth="1"/>
    <col min="180" max="185" width="10.140625" style="57" customWidth="1"/>
    <col min="186" max="186" width="9.42578125" style="57" customWidth="1"/>
    <col min="187" max="187" width="11.5703125" style="57" customWidth="1"/>
    <col min="188" max="188" width="11.7109375" style="57" customWidth="1"/>
    <col min="189" max="189" width="16.5703125" style="57" customWidth="1"/>
    <col min="190" max="190" width="10.140625" style="57" customWidth="1"/>
    <col min="191" max="191" width="14.7109375" style="57" customWidth="1"/>
    <col min="192" max="192" width="9.5703125" style="57" customWidth="1"/>
    <col min="193" max="193" width="13.140625" style="57" customWidth="1"/>
    <col min="194" max="194" width="9.42578125" style="57" customWidth="1"/>
    <col min="195" max="195" width="13.140625" style="57" customWidth="1"/>
    <col min="196" max="196" width="10.28515625" style="57" customWidth="1"/>
    <col min="197" max="197" width="13.140625" style="57" customWidth="1"/>
    <col min="198" max="198" width="8.7109375" style="57" customWidth="1"/>
    <col min="199" max="199" width="13.85546875" style="57" customWidth="1"/>
    <col min="200" max="200" width="6.85546875" style="57" customWidth="1"/>
    <col min="201" max="201" width="10.28515625" style="57" customWidth="1"/>
    <col min="202" max="202" width="11.140625" style="57" customWidth="1"/>
    <col min="203" max="203" width="12.28515625" style="57" customWidth="1"/>
    <col min="204" max="204" width="9.5703125" style="57" customWidth="1"/>
    <col min="205" max="16384" width="9.140625" style="57"/>
  </cols>
  <sheetData>
    <row r="1" spans="1:204" ht="15.75" hidden="1" customHeight="1" x14ac:dyDescent="0.2">
      <c r="AS1" s="375" t="s">
        <v>78</v>
      </c>
      <c r="AT1" s="375"/>
      <c r="AU1" s="375"/>
      <c r="AV1" s="375"/>
      <c r="AW1" s="375"/>
      <c r="AX1" s="375"/>
      <c r="AY1" s="375"/>
      <c r="AZ1" s="375"/>
      <c r="BA1" s="375"/>
      <c r="BB1" s="375"/>
      <c r="BC1" s="375"/>
      <c r="BD1" s="375"/>
      <c r="BE1" s="375"/>
      <c r="BF1" s="64"/>
      <c r="BG1" s="64"/>
    </row>
    <row r="2" spans="1:204" ht="18" customHeight="1" x14ac:dyDescent="0.2">
      <c r="A2" s="268">
        <v>10</v>
      </c>
      <c r="B2" s="268"/>
      <c r="AS2" s="376" t="s">
        <v>76</v>
      </c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F2" s="65"/>
      <c r="BG2" s="65"/>
    </row>
    <row r="3" spans="1:204" x14ac:dyDescent="0.2">
      <c r="I3" s="66"/>
      <c r="X3" s="57">
        <v>9</v>
      </c>
      <c r="Y3" s="57">
        <v>10</v>
      </c>
      <c r="Z3" s="57">
        <v>11</v>
      </c>
      <c r="AA3" s="57">
        <v>12</v>
      </c>
      <c r="AV3" s="54">
        <v>13</v>
      </c>
      <c r="AW3" s="54">
        <v>14</v>
      </c>
      <c r="BH3" s="57">
        <v>17</v>
      </c>
      <c r="BI3" s="57">
        <v>18</v>
      </c>
      <c r="BJ3" s="57">
        <v>19</v>
      </c>
      <c r="BK3" s="57">
        <v>20</v>
      </c>
      <c r="BT3" s="57">
        <v>21</v>
      </c>
      <c r="BU3" s="57">
        <v>22</v>
      </c>
      <c r="BV3" s="57">
        <v>23</v>
      </c>
      <c r="BW3" s="57">
        <v>24</v>
      </c>
      <c r="CF3" s="57">
        <v>25</v>
      </c>
      <c r="CG3" s="57">
        <v>26</v>
      </c>
      <c r="CH3" s="57">
        <v>27</v>
      </c>
      <c r="CI3" s="57">
        <v>28</v>
      </c>
      <c r="CR3" s="54">
        <v>29</v>
      </c>
      <c r="CS3" s="54">
        <v>30</v>
      </c>
      <c r="CT3" s="54">
        <v>31</v>
      </c>
      <c r="CU3" s="54">
        <v>32</v>
      </c>
      <c r="DD3" s="54">
        <v>33</v>
      </c>
      <c r="DE3" s="54">
        <v>34</v>
      </c>
      <c r="DP3" s="54">
        <v>15</v>
      </c>
      <c r="DQ3" s="54">
        <v>16</v>
      </c>
      <c r="EB3" s="57">
        <v>35</v>
      </c>
      <c r="EC3" s="57">
        <v>36</v>
      </c>
      <c r="ED3" s="57">
        <v>37</v>
      </c>
      <c r="EE3" s="57">
        <v>38</v>
      </c>
      <c r="EN3" s="57">
        <v>41</v>
      </c>
      <c r="EO3" s="57">
        <v>42</v>
      </c>
      <c r="EP3" s="57">
        <v>43</v>
      </c>
      <c r="EQ3" s="57">
        <v>44</v>
      </c>
      <c r="FL3" s="57">
        <v>39</v>
      </c>
      <c r="FM3" s="57">
        <v>40</v>
      </c>
    </row>
    <row r="4" spans="1:204" s="67" customFormat="1" ht="60" customHeight="1" x14ac:dyDescent="0.2"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398" t="s">
        <v>79</v>
      </c>
      <c r="AG4" s="398"/>
      <c r="AH4" s="398"/>
      <c r="AI4" s="398"/>
      <c r="AJ4" s="398"/>
      <c r="AK4" s="398"/>
      <c r="AL4" s="398"/>
      <c r="AM4" s="398"/>
      <c r="AN4" s="398"/>
      <c r="AO4" s="398"/>
      <c r="AP4" s="398"/>
      <c r="AQ4" s="398"/>
      <c r="AR4" s="398"/>
      <c r="AS4" s="398"/>
      <c r="AT4" s="398"/>
      <c r="AU4" s="398"/>
      <c r="AV4" s="398"/>
      <c r="AW4" s="398"/>
      <c r="AX4" s="398"/>
      <c r="AY4" s="398"/>
      <c r="AZ4" s="398"/>
      <c r="BA4" s="398"/>
      <c r="BB4" s="398"/>
      <c r="BC4" s="398"/>
      <c r="BD4" s="398"/>
      <c r="BE4" s="398"/>
      <c r="BF4" s="398"/>
      <c r="BG4" s="398"/>
      <c r="BH4" s="398"/>
      <c r="BI4" s="398"/>
      <c r="BJ4" s="398"/>
      <c r="BK4" s="398"/>
      <c r="BL4" s="398"/>
      <c r="BM4" s="398"/>
      <c r="BN4" s="398"/>
      <c r="BO4" s="398"/>
      <c r="BP4" s="398"/>
      <c r="BQ4" s="398"/>
      <c r="BR4" s="398"/>
      <c r="BS4" s="398"/>
      <c r="BT4" s="398"/>
      <c r="BU4" s="398"/>
      <c r="BV4" s="398"/>
      <c r="BW4" s="398"/>
      <c r="BX4" s="398"/>
      <c r="BY4" s="398"/>
      <c r="BZ4" s="398"/>
      <c r="CA4" s="398"/>
      <c r="CB4" s="398"/>
      <c r="CC4" s="398"/>
      <c r="CD4" s="398"/>
      <c r="CE4" s="398"/>
      <c r="CF4" s="398"/>
      <c r="CG4" s="398"/>
      <c r="CH4" s="398"/>
      <c r="CI4" s="398"/>
      <c r="CJ4" s="398"/>
      <c r="CK4" s="398"/>
      <c r="CL4" s="398"/>
      <c r="CM4" s="398"/>
      <c r="CN4" s="398"/>
      <c r="CO4" s="398"/>
      <c r="CP4" s="398"/>
      <c r="CQ4" s="398"/>
      <c r="CR4" s="398"/>
      <c r="CS4" s="398"/>
      <c r="CT4" s="398"/>
      <c r="CU4" s="398"/>
      <c r="CV4" s="398"/>
      <c r="CW4" s="398"/>
      <c r="CX4" s="398"/>
      <c r="CY4" s="398"/>
      <c r="CZ4" s="398"/>
      <c r="DA4" s="398"/>
      <c r="DB4" s="398"/>
      <c r="DC4" s="398"/>
      <c r="DD4" s="398"/>
      <c r="DE4" s="398"/>
      <c r="DF4" s="398"/>
      <c r="DG4" s="398"/>
      <c r="DH4" s="398"/>
      <c r="DI4" s="398"/>
      <c r="DJ4" s="398"/>
      <c r="DK4" s="398"/>
      <c r="DL4" s="398"/>
      <c r="DM4" s="398"/>
      <c r="DN4" s="398"/>
      <c r="DO4" s="398"/>
      <c r="DP4" s="398"/>
      <c r="DQ4" s="398"/>
      <c r="DR4" s="398"/>
      <c r="DS4" s="398"/>
      <c r="DT4" s="398"/>
      <c r="DU4" s="398"/>
      <c r="DV4" s="398"/>
      <c r="DW4" s="398"/>
      <c r="DX4" s="398"/>
      <c r="DY4" s="398"/>
      <c r="DZ4" s="398"/>
      <c r="EA4" s="398"/>
      <c r="EB4" s="398"/>
      <c r="EC4" s="398"/>
      <c r="ED4" s="398"/>
      <c r="EE4" s="398"/>
      <c r="EF4" s="398"/>
      <c r="EG4" s="398"/>
      <c r="EH4" s="398"/>
      <c r="EI4" s="398"/>
      <c r="EJ4" s="398"/>
      <c r="EK4" s="398"/>
      <c r="EL4" s="398"/>
      <c r="EM4" s="398"/>
      <c r="EN4" s="398"/>
      <c r="EO4" s="398"/>
      <c r="EP4" s="398"/>
      <c r="EQ4" s="398"/>
      <c r="ER4" s="398"/>
      <c r="ES4" s="398"/>
      <c r="ET4" s="398"/>
      <c r="EU4" s="398"/>
      <c r="EV4" s="398"/>
      <c r="EW4" s="398"/>
      <c r="EX4" s="398"/>
      <c r="EY4" s="398"/>
      <c r="EZ4" s="398"/>
      <c r="FA4" s="398"/>
      <c r="FB4" s="398"/>
      <c r="FC4" s="398"/>
      <c r="FD4" s="398"/>
      <c r="FE4" s="398"/>
      <c r="FF4" s="398"/>
      <c r="FG4" s="398"/>
      <c r="FH4" s="398"/>
      <c r="FI4" s="398"/>
      <c r="FJ4" s="398"/>
      <c r="FK4" s="398"/>
      <c r="FL4" s="398"/>
      <c r="FM4" s="398"/>
      <c r="FN4" s="398"/>
      <c r="FO4" s="398"/>
      <c r="FP4" s="398"/>
      <c r="FQ4" s="398"/>
      <c r="FR4" s="398"/>
      <c r="FS4" s="398"/>
      <c r="FT4" s="398"/>
      <c r="FU4" s="398"/>
      <c r="FV4" s="398"/>
      <c r="FW4" s="398"/>
      <c r="FX4" s="398"/>
      <c r="FY4" s="398"/>
      <c r="FZ4" s="398"/>
      <c r="GA4" s="398"/>
      <c r="GB4" s="398"/>
      <c r="GC4" s="398"/>
      <c r="GD4" s="398"/>
      <c r="GE4" s="398"/>
      <c r="GF4" s="398"/>
      <c r="GG4" s="398"/>
      <c r="GH4" s="398"/>
      <c r="GI4" s="398"/>
      <c r="GJ4" s="398"/>
      <c r="GK4" s="398"/>
      <c r="GL4" s="398"/>
      <c r="GM4" s="398"/>
      <c r="GN4" s="398"/>
      <c r="GO4" s="398"/>
      <c r="GP4" s="398"/>
      <c r="GQ4" s="398"/>
      <c r="GR4" s="398"/>
      <c r="GS4" s="398"/>
      <c r="GT4" s="398"/>
      <c r="GU4" s="398"/>
      <c r="GV4" s="398"/>
    </row>
    <row r="5" spans="1:204" s="21" customFormat="1" ht="21.75" customHeight="1" x14ac:dyDescent="0.2">
      <c r="A5" s="107"/>
      <c r="B5" s="374" t="s">
        <v>97</v>
      </c>
      <c r="C5" s="374" t="s">
        <v>96</v>
      </c>
      <c r="D5" s="374" t="s">
        <v>94</v>
      </c>
      <c r="E5" s="374" t="s">
        <v>93</v>
      </c>
      <c r="F5" s="374" t="s">
        <v>95</v>
      </c>
      <c r="G5" s="377" t="s">
        <v>5</v>
      </c>
      <c r="H5" s="378" t="s">
        <v>6</v>
      </c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 t="s">
        <v>7</v>
      </c>
      <c r="U5" s="378"/>
      <c r="V5" s="378"/>
      <c r="W5" s="378"/>
      <c r="X5" s="378"/>
      <c r="Y5" s="378"/>
      <c r="Z5" s="378"/>
      <c r="AA5" s="378"/>
      <c r="AB5" s="378"/>
      <c r="AC5" s="378"/>
      <c r="AD5" s="378"/>
      <c r="AE5" s="378"/>
      <c r="AF5" s="378" t="s">
        <v>8</v>
      </c>
      <c r="AG5" s="378"/>
      <c r="AH5" s="378"/>
      <c r="AI5" s="378"/>
      <c r="AJ5" s="378"/>
      <c r="AK5" s="378"/>
      <c r="AL5" s="378"/>
      <c r="AM5" s="378"/>
      <c r="AN5" s="378"/>
      <c r="AO5" s="378"/>
      <c r="AP5" s="378"/>
      <c r="AQ5" s="378"/>
      <c r="AR5" s="378" t="s">
        <v>9</v>
      </c>
      <c r="AS5" s="378"/>
      <c r="AT5" s="378"/>
      <c r="AU5" s="378"/>
      <c r="AV5" s="378"/>
      <c r="AW5" s="378"/>
      <c r="AX5" s="378"/>
      <c r="AY5" s="378"/>
      <c r="AZ5" s="378"/>
      <c r="BA5" s="378"/>
      <c r="BB5" s="378"/>
      <c r="BC5" s="378"/>
      <c r="BD5" s="378" t="s">
        <v>10</v>
      </c>
      <c r="BE5" s="378"/>
      <c r="BF5" s="378"/>
      <c r="BG5" s="378"/>
      <c r="BH5" s="378"/>
      <c r="BI5" s="378"/>
      <c r="BJ5" s="378"/>
      <c r="BK5" s="378"/>
      <c r="BL5" s="378"/>
      <c r="BM5" s="378"/>
      <c r="BN5" s="378"/>
      <c r="BO5" s="378"/>
      <c r="BP5" s="378" t="s">
        <v>80</v>
      </c>
      <c r="BQ5" s="378"/>
      <c r="BR5" s="378"/>
      <c r="BS5" s="378"/>
      <c r="BT5" s="378"/>
      <c r="BU5" s="378"/>
      <c r="BV5" s="378"/>
      <c r="BW5" s="378"/>
      <c r="BX5" s="378"/>
      <c r="BY5" s="378"/>
      <c r="BZ5" s="378"/>
      <c r="CA5" s="378"/>
      <c r="CB5" s="378" t="s">
        <v>11</v>
      </c>
      <c r="CC5" s="378"/>
      <c r="CD5" s="378"/>
      <c r="CE5" s="378"/>
      <c r="CF5" s="378"/>
      <c r="CG5" s="378"/>
      <c r="CH5" s="378"/>
      <c r="CI5" s="378"/>
      <c r="CJ5" s="378"/>
      <c r="CK5" s="378"/>
      <c r="CL5" s="378"/>
      <c r="CM5" s="378"/>
      <c r="CN5" s="378" t="s">
        <v>81</v>
      </c>
      <c r="CO5" s="378"/>
      <c r="CP5" s="378"/>
      <c r="CQ5" s="378"/>
      <c r="CR5" s="378"/>
      <c r="CS5" s="378"/>
      <c r="CT5" s="378"/>
      <c r="CU5" s="378"/>
      <c r="CV5" s="378"/>
      <c r="CW5" s="378"/>
      <c r="CX5" s="378"/>
      <c r="CY5" s="378"/>
      <c r="CZ5" s="378" t="s">
        <v>12</v>
      </c>
      <c r="DA5" s="378"/>
      <c r="DB5" s="378"/>
      <c r="DC5" s="378"/>
      <c r="DD5" s="378"/>
      <c r="DE5" s="378"/>
      <c r="DF5" s="378"/>
      <c r="DG5" s="378"/>
      <c r="DH5" s="378"/>
      <c r="DI5" s="378"/>
      <c r="DJ5" s="378"/>
      <c r="DK5" s="378"/>
      <c r="DL5" s="378" t="s">
        <v>317</v>
      </c>
      <c r="DM5" s="378"/>
      <c r="DN5" s="378"/>
      <c r="DO5" s="378"/>
      <c r="DP5" s="378"/>
      <c r="DQ5" s="378"/>
      <c r="DR5" s="378"/>
      <c r="DS5" s="378"/>
      <c r="DT5" s="378"/>
      <c r="DU5" s="378"/>
      <c r="DV5" s="378"/>
      <c r="DW5" s="378"/>
      <c r="DX5" s="378" t="s">
        <v>13</v>
      </c>
      <c r="DY5" s="378"/>
      <c r="DZ5" s="378"/>
      <c r="EA5" s="378"/>
      <c r="EB5" s="378"/>
      <c r="EC5" s="378"/>
      <c r="ED5" s="378"/>
      <c r="EE5" s="378"/>
      <c r="EF5" s="378"/>
      <c r="EG5" s="378"/>
      <c r="EH5" s="378"/>
      <c r="EI5" s="378"/>
      <c r="EJ5" s="378" t="s">
        <v>14</v>
      </c>
      <c r="EK5" s="378"/>
      <c r="EL5" s="378"/>
      <c r="EM5" s="378"/>
      <c r="EN5" s="378"/>
      <c r="EO5" s="378"/>
      <c r="EP5" s="378"/>
      <c r="EQ5" s="378"/>
      <c r="ER5" s="378"/>
      <c r="ES5" s="378"/>
      <c r="ET5" s="378"/>
      <c r="EU5" s="378"/>
      <c r="EV5" s="383" t="s">
        <v>15</v>
      </c>
      <c r="EW5" s="383"/>
      <c r="EX5" s="383"/>
      <c r="EY5" s="383"/>
      <c r="EZ5" s="383"/>
      <c r="FA5" s="383"/>
      <c r="FB5" s="383"/>
      <c r="FC5" s="383"/>
      <c r="FD5" s="383"/>
      <c r="FE5" s="383"/>
      <c r="FF5" s="383"/>
      <c r="FG5" s="383"/>
      <c r="FH5" s="399" t="s">
        <v>16</v>
      </c>
      <c r="FI5" s="399"/>
      <c r="FJ5" s="399"/>
      <c r="FK5" s="399"/>
      <c r="FL5" s="399"/>
      <c r="FM5" s="399"/>
      <c r="FN5" s="399"/>
      <c r="FO5" s="399"/>
      <c r="FP5" s="399"/>
      <c r="FQ5" s="399"/>
      <c r="FR5" s="399"/>
      <c r="FS5" s="399"/>
      <c r="FT5" s="383" t="s">
        <v>17</v>
      </c>
      <c r="FU5" s="383"/>
      <c r="FV5" s="383"/>
      <c r="FW5" s="383"/>
      <c r="FX5" s="383"/>
      <c r="FY5" s="383"/>
      <c r="FZ5" s="383"/>
      <c r="GA5" s="383"/>
      <c r="GB5" s="383"/>
      <c r="GC5" s="383"/>
      <c r="GD5" s="383"/>
      <c r="GE5" s="383"/>
      <c r="GF5" s="383" t="s">
        <v>18</v>
      </c>
      <c r="GG5" s="383"/>
      <c r="GH5" s="383"/>
      <c r="GI5" s="383"/>
      <c r="GJ5" s="383"/>
      <c r="GK5" s="383"/>
      <c r="GL5" s="383"/>
      <c r="GM5" s="383"/>
      <c r="GN5" s="383"/>
      <c r="GO5" s="383"/>
      <c r="GP5" s="383"/>
      <c r="GQ5" s="383"/>
      <c r="GR5" s="392" t="s">
        <v>427</v>
      </c>
      <c r="GS5" s="393"/>
      <c r="GT5" s="388" t="s">
        <v>313</v>
      </c>
      <c r="GU5" s="389"/>
      <c r="GV5" s="385" t="s">
        <v>434</v>
      </c>
    </row>
    <row r="6" spans="1:204" s="68" customFormat="1" ht="15.75" customHeight="1" x14ac:dyDescent="0.2">
      <c r="A6" s="108"/>
      <c r="B6" s="374"/>
      <c r="C6" s="374"/>
      <c r="D6" s="374"/>
      <c r="E6" s="374"/>
      <c r="F6" s="374"/>
      <c r="G6" s="377"/>
      <c r="H6" s="381" t="s">
        <v>86</v>
      </c>
      <c r="I6" s="381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79" t="s">
        <v>98</v>
      </c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81" t="s">
        <v>85</v>
      </c>
      <c r="AG6" s="381"/>
      <c r="AH6" s="381"/>
      <c r="AI6" s="381"/>
      <c r="AJ6" s="381"/>
      <c r="AK6" s="381"/>
      <c r="AL6" s="381"/>
      <c r="AM6" s="381"/>
      <c r="AN6" s="381"/>
      <c r="AO6" s="381"/>
      <c r="AP6" s="381"/>
      <c r="AQ6" s="381"/>
      <c r="AR6" s="379" t="s">
        <v>87</v>
      </c>
      <c r="AS6" s="379"/>
      <c r="AT6" s="379"/>
      <c r="AU6" s="379"/>
      <c r="AV6" s="379"/>
      <c r="AW6" s="379"/>
      <c r="AX6" s="379"/>
      <c r="AY6" s="379"/>
      <c r="AZ6" s="379"/>
      <c r="BA6" s="379"/>
      <c r="BB6" s="379"/>
      <c r="BC6" s="379"/>
      <c r="BD6" s="379" t="s">
        <v>88</v>
      </c>
      <c r="BE6" s="379"/>
      <c r="BF6" s="379"/>
      <c r="BG6" s="379"/>
      <c r="BH6" s="379"/>
      <c r="BI6" s="379"/>
      <c r="BJ6" s="379"/>
      <c r="BK6" s="379"/>
      <c r="BL6" s="379"/>
      <c r="BM6" s="379"/>
      <c r="BN6" s="379"/>
      <c r="BO6" s="379"/>
      <c r="BP6" s="379" t="s">
        <v>89</v>
      </c>
      <c r="BQ6" s="379"/>
      <c r="BR6" s="379"/>
      <c r="BS6" s="379"/>
      <c r="BT6" s="379"/>
      <c r="BU6" s="379"/>
      <c r="BV6" s="379"/>
      <c r="BW6" s="379"/>
      <c r="BX6" s="379"/>
      <c r="BY6" s="379"/>
      <c r="BZ6" s="379"/>
      <c r="CA6" s="379"/>
      <c r="CB6" s="379" t="s">
        <v>90</v>
      </c>
      <c r="CC6" s="379"/>
      <c r="CD6" s="379"/>
      <c r="CE6" s="379"/>
      <c r="CF6" s="379"/>
      <c r="CG6" s="379"/>
      <c r="CH6" s="379"/>
      <c r="CI6" s="379"/>
      <c r="CJ6" s="379"/>
      <c r="CK6" s="379"/>
      <c r="CL6" s="379"/>
      <c r="CM6" s="379"/>
      <c r="CN6" s="379" t="s">
        <v>91</v>
      </c>
      <c r="CO6" s="379"/>
      <c r="CP6" s="379"/>
      <c r="CQ6" s="379"/>
      <c r="CR6" s="379"/>
      <c r="CS6" s="379"/>
      <c r="CT6" s="379"/>
      <c r="CU6" s="379"/>
      <c r="CV6" s="379"/>
      <c r="CW6" s="379"/>
      <c r="CX6" s="379"/>
      <c r="CY6" s="379"/>
      <c r="CZ6" s="379" t="s">
        <v>99</v>
      </c>
      <c r="DA6" s="379"/>
      <c r="DB6" s="379"/>
      <c r="DC6" s="379"/>
      <c r="DD6" s="379"/>
      <c r="DE6" s="379"/>
      <c r="DF6" s="379"/>
      <c r="DG6" s="379"/>
      <c r="DH6" s="379"/>
      <c r="DI6" s="379"/>
      <c r="DJ6" s="379"/>
      <c r="DK6" s="379"/>
      <c r="DL6" s="379" t="s">
        <v>92</v>
      </c>
      <c r="DM6" s="379"/>
      <c r="DN6" s="379"/>
      <c r="DO6" s="379"/>
      <c r="DP6" s="379"/>
      <c r="DQ6" s="379"/>
      <c r="DR6" s="379"/>
      <c r="DS6" s="379"/>
      <c r="DT6" s="379"/>
      <c r="DU6" s="379"/>
      <c r="DV6" s="379"/>
      <c r="DW6" s="379"/>
      <c r="DX6" s="379" t="s">
        <v>100</v>
      </c>
      <c r="DY6" s="379"/>
      <c r="DZ6" s="379"/>
      <c r="EA6" s="379"/>
      <c r="EB6" s="379"/>
      <c r="EC6" s="379"/>
      <c r="ED6" s="379"/>
      <c r="EE6" s="379"/>
      <c r="EF6" s="379"/>
      <c r="EG6" s="379"/>
      <c r="EH6" s="379"/>
      <c r="EI6" s="379"/>
      <c r="EJ6" s="379" t="s">
        <v>101</v>
      </c>
      <c r="EK6" s="379"/>
      <c r="EL6" s="379"/>
      <c r="EM6" s="379"/>
      <c r="EN6" s="379"/>
      <c r="EO6" s="379"/>
      <c r="EP6" s="379"/>
      <c r="EQ6" s="379"/>
      <c r="ER6" s="379"/>
      <c r="ES6" s="379"/>
      <c r="ET6" s="379"/>
      <c r="EU6" s="379"/>
      <c r="EV6" s="384" t="s">
        <v>103</v>
      </c>
      <c r="EW6" s="384"/>
      <c r="EX6" s="384"/>
      <c r="EY6" s="384"/>
      <c r="EZ6" s="384"/>
      <c r="FA6" s="384"/>
      <c r="FB6" s="384"/>
      <c r="FC6" s="384"/>
      <c r="FD6" s="384"/>
      <c r="FE6" s="384"/>
      <c r="FF6" s="384"/>
      <c r="FG6" s="384"/>
      <c r="FH6" s="382" t="s">
        <v>102</v>
      </c>
      <c r="FI6" s="382"/>
      <c r="FJ6" s="382"/>
      <c r="FK6" s="382"/>
      <c r="FL6" s="382"/>
      <c r="FM6" s="382"/>
      <c r="FN6" s="382"/>
      <c r="FO6" s="382"/>
      <c r="FP6" s="382"/>
      <c r="FQ6" s="382"/>
      <c r="FR6" s="382"/>
      <c r="FS6" s="382"/>
      <c r="FT6" s="384" t="s">
        <v>104</v>
      </c>
      <c r="FU6" s="384"/>
      <c r="FV6" s="384"/>
      <c r="FW6" s="384"/>
      <c r="FX6" s="384"/>
      <c r="FY6" s="384"/>
      <c r="FZ6" s="384"/>
      <c r="GA6" s="384"/>
      <c r="GB6" s="384"/>
      <c r="GC6" s="384"/>
      <c r="GD6" s="384"/>
      <c r="GE6" s="384"/>
      <c r="GF6" s="384"/>
      <c r="GG6" s="384"/>
      <c r="GH6" s="384"/>
      <c r="GI6" s="384"/>
      <c r="GJ6" s="384"/>
      <c r="GK6" s="384"/>
      <c r="GL6" s="384"/>
      <c r="GM6" s="384"/>
      <c r="GN6" s="384"/>
      <c r="GO6" s="384"/>
      <c r="GP6" s="384"/>
      <c r="GQ6" s="384"/>
      <c r="GR6" s="394"/>
      <c r="GS6" s="395"/>
      <c r="GT6" s="390"/>
      <c r="GU6" s="391"/>
      <c r="GV6" s="386"/>
    </row>
    <row r="7" spans="1:204" s="21" customFormat="1" ht="23.25" customHeight="1" x14ac:dyDescent="0.2">
      <c r="A7" s="107"/>
      <c r="B7" s="374"/>
      <c r="C7" s="374"/>
      <c r="D7" s="374"/>
      <c r="E7" s="374"/>
      <c r="F7" s="374"/>
      <c r="G7" s="377"/>
      <c r="H7" s="380" t="s">
        <v>82</v>
      </c>
      <c r="I7" s="380"/>
      <c r="J7" s="380" t="s">
        <v>465</v>
      </c>
      <c r="K7" s="380"/>
      <c r="L7" s="380" t="s">
        <v>122</v>
      </c>
      <c r="M7" s="380"/>
      <c r="N7" s="380" t="s">
        <v>120</v>
      </c>
      <c r="O7" s="380"/>
      <c r="P7" s="380" t="s">
        <v>121</v>
      </c>
      <c r="Q7" s="380"/>
      <c r="R7" s="380" t="s">
        <v>83</v>
      </c>
      <c r="S7" s="380"/>
      <c r="T7" s="380" t="s">
        <v>82</v>
      </c>
      <c r="U7" s="380"/>
      <c r="V7" s="380" t="s">
        <v>465</v>
      </c>
      <c r="W7" s="380"/>
      <c r="X7" s="380" t="s">
        <v>122</v>
      </c>
      <c r="Y7" s="380"/>
      <c r="Z7" s="380" t="s">
        <v>120</v>
      </c>
      <c r="AA7" s="380"/>
      <c r="AB7" s="380" t="s">
        <v>121</v>
      </c>
      <c r="AC7" s="380"/>
      <c r="AD7" s="380" t="s">
        <v>83</v>
      </c>
      <c r="AE7" s="380"/>
      <c r="AF7" s="380" t="s">
        <v>82</v>
      </c>
      <c r="AG7" s="380"/>
      <c r="AH7" s="380" t="s">
        <v>466</v>
      </c>
      <c r="AI7" s="380"/>
      <c r="AJ7" s="380" t="s">
        <v>122</v>
      </c>
      <c r="AK7" s="380"/>
      <c r="AL7" s="380" t="s">
        <v>120</v>
      </c>
      <c r="AM7" s="380"/>
      <c r="AN7" s="380" t="s">
        <v>121</v>
      </c>
      <c r="AO7" s="380"/>
      <c r="AP7" s="380" t="s">
        <v>83</v>
      </c>
      <c r="AQ7" s="380"/>
      <c r="AR7" s="380" t="s">
        <v>82</v>
      </c>
      <c r="AS7" s="380"/>
      <c r="AT7" s="380" t="s">
        <v>465</v>
      </c>
      <c r="AU7" s="380"/>
      <c r="AV7" s="380" t="s">
        <v>122</v>
      </c>
      <c r="AW7" s="380"/>
      <c r="AX7" s="380" t="s">
        <v>120</v>
      </c>
      <c r="AY7" s="380"/>
      <c r="AZ7" s="380" t="s">
        <v>121</v>
      </c>
      <c r="BA7" s="380"/>
      <c r="BB7" s="380" t="s">
        <v>83</v>
      </c>
      <c r="BC7" s="380"/>
      <c r="BD7" s="380" t="s">
        <v>82</v>
      </c>
      <c r="BE7" s="380"/>
      <c r="BF7" s="380" t="s">
        <v>465</v>
      </c>
      <c r="BG7" s="380"/>
      <c r="BH7" s="380" t="s">
        <v>122</v>
      </c>
      <c r="BI7" s="380"/>
      <c r="BJ7" s="380" t="s">
        <v>120</v>
      </c>
      <c r="BK7" s="380"/>
      <c r="BL7" s="380" t="s">
        <v>121</v>
      </c>
      <c r="BM7" s="380"/>
      <c r="BN7" s="380" t="s">
        <v>83</v>
      </c>
      <c r="BO7" s="380"/>
      <c r="BP7" s="380" t="s">
        <v>82</v>
      </c>
      <c r="BQ7" s="380"/>
      <c r="BR7" s="380" t="s">
        <v>465</v>
      </c>
      <c r="BS7" s="380"/>
      <c r="BT7" s="380" t="s">
        <v>122</v>
      </c>
      <c r="BU7" s="380"/>
      <c r="BV7" s="380" t="s">
        <v>120</v>
      </c>
      <c r="BW7" s="380"/>
      <c r="BX7" s="380" t="s">
        <v>121</v>
      </c>
      <c r="BY7" s="380"/>
      <c r="BZ7" s="380" t="s">
        <v>83</v>
      </c>
      <c r="CA7" s="380"/>
      <c r="CB7" s="380" t="s">
        <v>82</v>
      </c>
      <c r="CC7" s="380"/>
      <c r="CD7" s="380" t="s">
        <v>465</v>
      </c>
      <c r="CE7" s="380"/>
      <c r="CF7" s="380" t="s">
        <v>122</v>
      </c>
      <c r="CG7" s="380"/>
      <c r="CH7" s="380" t="s">
        <v>120</v>
      </c>
      <c r="CI7" s="380"/>
      <c r="CJ7" s="380" t="s">
        <v>121</v>
      </c>
      <c r="CK7" s="380"/>
      <c r="CL7" s="380" t="s">
        <v>83</v>
      </c>
      <c r="CM7" s="380"/>
      <c r="CN7" s="380" t="s">
        <v>82</v>
      </c>
      <c r="CO7" s="380"/>
      <c r="CP7" s="380" t="s">
        <v>465</v>
      </c>
      <c r="CQ7" s="380"/>
      <c r="CR7" s="380" t="s">
        <v>122</v>
      </c>
      <c r="CS7" s="380"/>
      <c r="CT7" s="380" t="s">
        <v>120</v>
      </c>
      <c r="CU7" s="380"/>
      <c r="CV7" s="380" t="s">
        <v>121</v>
      </c>
      <c r="CW7" s="380"/>
      <c r="CX7" s="380" t="s">
        <v>83</v>
      </c>
      <c r="CY7" s="380"/>
      <c r="CZ7" s="380" t="s">
        <v>82</v>
      </c>
      <c r="DA7" s="380"/>
      <c r="DB7" s="380" t="s">
        <v>465</v>
      </c>
      <c r="DC7" s="380"/>
      <c r="DD7" s="380" t="s">
        <v>122</v>
      </c>
      <c r="DE7" s="380"/>
      <c r="DF7" s="380" t="s">
        <v>120</v>
      </c>
      <c r="DG7" s="380"/>
      <c r="DH7" s="380" t="s">
        <v>121</v>
      </c>
      <c r="DI7" s="380"/>
      <c r="DJ7" s="380" t="s">
        <v>83</v>
      </c>
      <c r="DK7" s="380"/>
      <c r="DL7" s="380" t="s">
        <v>82</v>
      </c>
      <c r="DM7" s="380"/>
      <c r="DN7" s="380" t="s">
        <v>465</v>
      </c>
      <c r="DO7" s="380"/>
      <c r="DP7" s="380" t="s">
        <v>122</v>
      </c>
      <c r="DQ7" s="380"/>
      <c r="DR7" s="380" t="s">
        <v>120</v>
      </c>
      <c r="DS7" s="380"/>
      <c r="DT7" s="380" t="s">
        <v>121</v>
      </c>
      <c r="DU7" s="380"/>
      <c r="DV7" s="380" t="s">
        <v>83</v>
      </c>
      <c r="DW7" s="380"/>
      <c r="DX7" s="380" t="s">
        <v>82</v>
      </c>
      <c r="DY7" s="380"/>
      <c r="DZ7" s="380" t="s">
        <v>465</v>
      </c>
      <c r="EA7" s="380"/>
      <c r="EB7" s="380" t="s">
        <v>122</v>
      </c>
      <c r="EC7" s="380"/>
      <c r="ED7" s="380" t="s">
        <v>120</v>
      </c>
      <c r="EE7" s="380"/>
      <c r="EF7" s="380" t="s">
        <v>121</v>
      </c>
      <c r="EG7" s="380"/>
      <c r="EH7" s="380" t="s">
        <v>83</v>
      </c>
      <c r="EI7" s="380"/>
      <c r="EJ7" s="380" t="s">
        <v>82</v>
      </c>
      <c r="EK7" s="380"/>
      <c r="EL7" s="380" t="s">
        <v>465</v>
      </c>
      <c r="EM7" s="380"/>
      <c r="EN7" s="380" t="s">
        <v>122</v>
      </c>
      <c r="EO7" s="380"/>
      <c r="EP7" s="380" t="s">
        <v>120</v>
      </c>
      <c r="EQ7" s="380"/>
      <c r="ER7" s="380" t="s">
        <v>121</v>
      </c>
      <c r="ES7" s="380"/>
      <c r="ET7" s="380" t="s">
        <v>83</v>
      </c>
      <c r="EU7" s="380"/>
      <c r="EV7" s="380" t="s">
        <v>82</v>
      </c>
      <c r="EW7" s="380"/>
      <c r="EX7" s="380" t="s">
        <v>465</v>
      </c>
      <c r="EY7" s="380"/>
      <c r="EZ7" s="380" t="s">
        <v>122</v>
      </c>
      <c r="FA7" s="380"/>
      <c r="FB7" s="380" t="s">
        <v>120</v>
      </c>
      <c r="FC7" s="380"/>
      <c r="FD7" s="380" t="s">
        <v>121</v>
      </c>
      <c r="FE7" s="380"/>
      <c r="FF7" s="380" t="s">
        <v>83</v>
      </c>
      <c r="FG7" s="380"/>
      <c r="FH7" s="380" t="s">
        <v>82</v>
      </c>
      <c r="FI7" s="380"/>
      <c r="FJ7" s="380" t="s">
        <v>465</v>
      </c>
      <c r="FK7" s="380"/>
      <c r="FL7" s="380" t="s">
        <v>122</v>
      </c>
      <c r="FM7" s="380"/>
      <c r="FN7" s="380" t="s">
        <v>120</v>
      </c>
      <c r="FO7" s="380"/>
      <c r="FP7" s="380" t="s">
        <v>121</v>
      </c>
      <c r="FQ7" s="380"/>
      <c r="FR7" s="380" t="s">
        <v>83</v>
      </c>
      <c r="FS7" s="380"/>
      <c r="FT7" s="380" t="s">
        <v>82</v>
      </c>
      <c r="FU7" s="380"/>
      <c r="FV7" s="380" t="s">
        <v>465</v>
      </c>
      <c r="FW7" s="380"/>
      <c r="FX7" s="380" t="s">
        <v>122</v>
      </c>
      <c r="FY7" s="380"/>
      <c r="FZ7" s="380" t="s">
        <v>120</v>
      </c>
      <c r="GA7" s="380"/>
      <c r="GB7" s="380" t="s">
        <v>121</v>
      </c>
      <c r="GC7" s="380"/>
      <c r="GD7" s="380" t="s">
        <v>83</v>
      </c>
      <c r="GE7" s="380"/>
      <c r="GF7" s="380" t="s">
        <v>82</v>
      </c>
      <c r="GG7" s="380"/>
      <c r="GH7" s="380" t="s">
        <v>465</v>
      </c>
      <c r="GI7" s="380"/>
      <c r="GJ7" s="380" t="s">
        <v>122</v>
      </c>
      <c r="GK7" s="380"/>
      <c r="GL7" s="380" t="s">
        <v>120</v>
      </c>
      <c r="GM7" s="380"/>
      <c r="GN7" s="380" t="s">
        <v>121</v>
      </c>
      <c r="GO7" s="380"/>
      <c r="GP7" s="380" t="s">
        <v>83</v>
      </c>
      <c r="GQ7" s="380"/>
      <c r="GR7" s="396"/>
      <c r="GS7" s="397"/>
      <c r="GT7" s="373">
        <v>2017</v>
      </c>
      <c r="GU7" s="373"/>
      <c r="GV7" s="386"/>
    </row>
    <row r="8" spans="1:204" s="21" customFormat="1" ht="39.75" customHeight="1" x14ac:dyDescent="0.2">
      <c r="A8" s="107"/>
      <c r="B8" s="374"/>
      <c r="C8" s="374"/>
      <c r="D8" s="374"/>
      <c r="E8" s="374"/>
      <c r="F8" s="374"/>
      <c r="G8" s="377"/>
      <c r="H8" s="241" t="s">
        <v>84</v>
      </c>
      <c r="I8" s="241" t="s">
        <v>19</v>
      </c>
      <c r="J8" s="241" t="s">
        <v>84</v>
      </c>
      <c r="K8" s="241" t="s">
        <v>19</v>
      </c>
      <c r="L8" s="241" t="s">
        <v>84</v>
      </c>
      <c r="M8" s="241" t="s">
        <v>19</v>
      </c>
      <c r="N8" s="241" t="s">
        <v>84</v>
      </c>
      <c r="O8" s="241" t="s">
        <v>19</v>
      </c>
      <c r="P8" s="241" t="s">
        <v>84</v>
      </c>
      <c r="Q8" s="241" t="s">
        <v>19</v>
      </c>
      <c r="R8" s="241" t="s">
        <v>84</v>
      </c>
      <c r="S8" s="241" t="s">
        <v>19</v>
      </c>
      <c r="T8" s="241" t="s">
        <v>84</v>
      </c>
      <c r="U8" s="241" t="s">
        <v>19</v>
      </c>
      <c r="V8" s="241" t="s">
        <v>84</v>
      </c>
      <c r="W8" s="241" t="s">
        <v>19</v>
      </c>
      <c r="X8" s="241" t="s">
        <v>84</v>
      </c>
      <c r="Y8" s="241" t="s">
        <v>19</v>
      </c>
      <c r="Z8" s="241" t="s">
        <v>84</v>
      </c>
      <c r="AA8" s="241" t="s">
        <v>19</v>
      </c>
      <c r="AB8" s="241" t="s">
        <v>84</v>
      </c>
      <c r="AC8" s="241" t="s">
        <v>19</v>
      </c>
      <c r="AD8" s="241" t="s">
        <v>84</v>
      </c>
      <c r="AE8" s="241" t="s">
        <v>19</v>
      </c>
      <c r="AF8" s="269" t="s">
        <v>84</v>
      </c>
      <c r="AG8" s="269" t="s">
        <v>19</v>
      </c>
      <c r="AH8" s="269" t="s">
        <v>84</v>
      </c>
      <c r="AI8" s="269" t="s">
        <v>19</v>
      </c>
      <c r="AJ8" s="269" t="s">
        <v>84</v>
      </c>
      <c r="AK8" s="269" t="s">
        <v>19</v>
      </c>
      <c r="AL8" s="269" t="s">
        <v>84</v>
      </c>
      <c r="AM8" s="269" t="s">
        <v>19</v>
      </c>
      <c r="AN8" s="269" t="s">
        <v>84</v>
      </c>
      <c r="AO8" s="269" t="s">
        <v>19</v>
      </c>
      <c r="AP8" s="269" t="s">
        <v>84</v>
      </c>
      <c r="AQ8" s="269" t="s">
        <v>19</v>
      </c>
      <c r="AR8" s="269" t="s">
        <v>84</v>
      </c>
      <c r="AS8" s="269" t="s">
        <v>19</v>
      </c>
      <c r="AT8" s="269" t="s">
        <v>84</v>
      </c>
      <c r="AU8" s="269" t="s">
        <v>19</v>
      </c>
      <c r="AV8" s="269" t="s">
        <v>84</v>
      </c>
      <c r="AW8" s="269" t="s">
        <v>19</v>
      </c>
      <c r="AX8" s="269" t="s">
        <v>84</v>
      </c>
      <c r="AY8" s="269" t="s">
        <v>19</v>
      </c>
      <c r="AZ8" s="269" t="s">
        <v>84</v>
      </c>
      <c r="BA8" s="269" t="s">
        <v>19</v>
      </c>
      <c r="BB8" s="269" t="s">
        <v>84</v>
      </c>
      <c r="BC8" s="269" t="s">
        <v>19</v>
      </c>
      <c r="BD8" s="269" t="s">
        <v>84</v>
      </c>
      <c r="BE8" s="269" t="s">
        <v>19</v>
      </c>
      <c r="BF8" s="269" t="s">
        <v>84</v>
      </c>
      <c r="BG8" s="269" t="s">
        <v>19</v>
      </c>
      <c r="BH8" s="269" t="s">
        <v>84</v>
      </c>
      <c r="BI8" s="269" t="s">
        <v>19</v>
      </c>
      <c r="BJ8" s="269" t="s">
        <v>84</v>
      </c>
      <c r="BK8" s="269" t="s">
        <v>19</v>
      </c>
      <c r="BL8" s="269" t="s">
        <v>84</v>
      </c>
      <c r="BM8" s="269" t="s">
        <v>19</v>
      </c>
      <c r="BN8" s="269" t="s">
        <v>84</v>
      </c>
      <c r="BO8" s="269" t="s">
        <v>19</v>
      </c>
      <c r="BP8" s="269" t="s">
        <v>84</v>
      </c>
      <c r="BQ8" s="269" t="s">
        <v>19</v>
      </c>
      <c r="BR8" s="269" t="s">
        <v>84</v>
      </c>
      <c r="BS8" s="269" t="s">
        <v>19</v>
      </c>
      <c r="BT8" s="269" t="s">
        <v>84</v>
      </c>
      <c r="BU8" s="269" t="s">
        <v>19</v>
      </c>
      <c r="BV8" s="269" t="s">
        <v>84</v>
      </c>
      <c r="BW8" s="269" t="s">
        <v>19</v>
      </c>
      <c r="BX8" s="269" t="s">
        <v>84</v>
      </c>
      <c r="BY8" s="269" t="s">
        <v>19</v>
      </c>
      <c r="BZ8" s="269" t="s">
        <v>84</v>
      </c>
      <c r="CA8" s="269" t="s">
        <v>19</v>
      </c>
      <c r="CB8" s="269" t="s">
        <v>84</v>
      </c>
      <c r="CC8" s="269" t="s">
        <v>19</v>
      </c>
      <c r="CD8" s="269" t="s">
        <v>84</v>
      </c>
      <c r="CE8" s="269" t="s">
        <v>19</v>
      </c>
      <c r="CF8" s="269" t="s">
        <v>84</v>
      </c>
      <c r="CG8" s="269" t="s">
        <v>19</v>
      </c>
      <c r="CH8" s="269" t="s">
        <v>84</v>
      </c>
      <c r="CI8" s="269" t="s">
        <v>19</v>
      </c>
      <c r="CJ8" s="269" t="s">
        <v>84</v>
      </c>
      <c r="CK8" s="269" t="s">
        <v>19</v>
      </c>
      <c r="CL8" s="269" t="s">
        <v>84</v>
      </c>
      <c r="CM8" s="269" t="s">
        <v>19</v>
      </c>
      <c r="CN8" s="269" t="s">
        <v>84</v>
      </c>
      <c r="CO8" s="269" t="s">
        <v>19</v>
      </c>
      <c r="CP8" s="269" t="s">
        <v>84</v>
      </c>
      <c r="CQ8" s="269" t="s">
        <v>19</v>
      </c>
      <c r="CR8" s="269" t="s">
        <v>84</v>
      </c>
      <c r="CS8" s="269" t="s">
        <v>19</v>
      </c>
      <c r="CT8" s="269" t="s">
        <v>84</v>
      </c>
      <c r="CU8" s="269" t="s">
        <v>19</v>
      </c>
      <c r="CV8" s="269" t="s">
        <v>84</v>
      </c>
      <c r="CW8" s="269" t="s">
        <v>19</v>
      </c>
      <c r="CX8" s="269" t="s">
        <v>84</v>
      </c>
      <c r="CY8" s="269" t="s">
        <v>19</v>
      </c>
      <c r="CZ8" s="269" t="s">
        <v>84</v>
      </c>
      <c r="DA8" s="269" t="s">
        <v>19</v>
      </c>
      <c r="DB8" s="269" t="s">
        <v>84</v>
      </c>
      <c r="DC8" s="269" t="s">
        <v>19</v>
      </c>
      <c r="DD8" s="269" t="s">
        <v>84</v>
      </c>
      <c r="DE8" s="269" t="s">
        <v>19</v>
      </c>
      <c r="DF8" s="269" t="s">
        <v>84</v>
      </c>
      <c r="DG8" s="269" t="s">
        <v>19</v>
      </c>
      <c r="DH8" s="269" t="s">
        <v>84</v>
      </c>
      <c r="DI8" s="269" t="s">
        <v>19</v>
      </c>
      <c r="DJ8" s="269" t="s">
        <v>84</v>
      </c>
      <c r="DK8" s="269" t="s">
        <v>19</v>
      </c>
      <c r="DL8" s="269" t="s">
        <v>84</v>
      </c>
      <c r="DM8" s="269" t="s">
        <v>19</v>
      </c>
      <c r="DN8" s="269" t="s">
        <v>84</v>
      </c>
      <c r="DO8" s="269" t="s">
        <v>19</v>
      </c>
      <c r="DP8" s="269" t="s">
        <v>84</v>
      </c>
      <c r="DQ8" s="269" t="s">
        <v>19</v>
      </c>
      <c r="DR8" s="269" t="s">
        <v>84</v>
      </c>
      <c r="DS8" s="269" t="s">
        <v>19</v>
      </c>
      <c r="DT8" s="269" t="s">
        <v>84</v>
      </c>
      <c r="DU8" s="269" t="s">
        <v>19</v>
      </c>
      <c r="DV8" s="269" t="s">
        <v>84</v>
      </c>
      <c r="DW8" s="269" t="s">
        <v>19</v>
      </c>
      <c r="DX8" s="269" t="s">
        <v>84</v>
      </c>
      <c r="DY8" s="269" t="s">
        <v>19</v>
      </c>
      <c r="DZ8" s="269" t="s">
        <v>84</v>
      </c>
      <c r="EA8" s="269" t="s">
        <v>19</v>
      </c>
      <c r="EB8" s="269" t="s">
        <v>84</v>
      </c>
      <c r="EC8" s="269" t="s">
        <v>19</v>
      </c>
      <c r="ED8" s="269" t="s">
        <v>84</v>
      </c>
      <c r="EE8" s="269" t="s">
        <v>19</v>
      </c>
      <c r="EF8" s="269" t="s">
        <v>84</v>
      </c>
      <c r="EG8" s="269" t="s">
        <v>19</v>
      </c>
      <c r="EH8" s="269" t="s">
        <v>84</v>
      </c>
      <c r="EI8" s="269" t="s">
        <v>19</v>
      </c>
      <c r="EJ8" s="269" t="s">
        <v>84</v>
      </c>
      <c r="EK8" s="269" t="s">
        <v>19</v>
      </c>
      <c r="EL8" s="269" t="s">
        <v>84</v>
      </c>
      <c r="EM8" s="269" t="s">
        <v>19</v>
      </c>
      <c r="EN8" s="269" t="s">
        <v>84</v>
      </c>
      <c r="EO8" s="269" t="s">
        <v>19</v>
      </c>
      <c r="EP8" s="269" t="s">
        <v>84</v>
      </c>
      <c r="EQ8" s="269" t="s">
        <v>19</v>
      </c>
      <c r="ER8" s="269" t="s">
        <v>84</v>
      </c>
      <c r="ES8" s="269" t="s">
        <v>19</v>
      </c>
      <c r="ET8" s="269" t="s">
        <v>84</v>
      </c>
      <c r="EU8" s="269" t="s">
        <v>19</v>
      </c>
      <c r="EV8" s="269" t="s">
        <v>84</v>
      </c>
      <c r="EW8" s="269" t="s">
        <v>19</v>
      </c>
      <c r="EX8" s="269" t="s">
        <v>84</v>
      </c>
      <c r="EY8" s="269" t="s">
        <v>19</v>
      </c>
      <c r="EZ8" s="269" t="s">
        <v>84</v>
      </c>
      <c r="FA8" s="269" t="s">
        <v>19</v>
      </c>
      <c r="FB8" s="269" t="s">
        <v>84</v>
      </c>
      <c r="FC8" s="269" t="s">
        <v>19</v>
      </c>
      <c r="FD8" s="269" t="s">
        <v>84</v>
      </c>
      <c r="FE8" s="269" t="s">
        <v>19</v>
      </c>
      <c r="FF8" s="269" t="s">
        <v>84</v>
      </c>
      <c r="FG8" s="269" t="s">
        <v>19</v>
      </c>
      <c r="FH8" s="269" t="s">
        <v>84</v>
      </c>
      <c r="FI8" s="269" t="s">
        <v>19</v>
      </c>
      <c r="FJ8" s="269" t="s">
        <v>84</v>
      </c>
      <c r="FK8" s="269" t="s">
        <v>19</v>
      </c>
      <c r="FL8" s="269" t="s">
        <v>84</v>
      </c>
      <c r="FM8" s="269" t="s">
        <v>19</v>
      </c>
      <c r="FN8" s="269" t="s">
        <v>84</v>
      </c>
      <c r="FO8" s="269" t="s">
        <v>19</v>
      </c>
      <c r="FP8" s="269" t="s">
        <v>84</v>
      </c>
      <c r="FQ8" s="269" t="s">
        <v>19</v>
      </c>
      <c r="FR8" s="269" t="s">
        <v>84</v>
      </c>
      <c r="FS8" s="269" t="s">
        <v>19</v>
      </c>
      <c r="FT8" s="269" t="s">
        <v>84</v>
      </c>
      <c r="FU8" s="269" t="s">
        <v>19</v>
      </c>
      <c r="FV8" s="269" t="s">
        <v>84</v>
      </c>
      <c r="FW8" s="269" t="s">
        <v>19</v>
      </c>
      <c r="FX8" s="269" t="s">
        <v>84</v>
      </c>
      <c r="FY8" s="269" t="s">
        <v>19</v>
      </c>
      <c r="FZ8" s="269" t="s">
        <v>84</v>
      </c>
      <c r="GA8" s="269" t="s">
        <v>19</v>
      </c>
      <c r="GB8" s="269" t="s">
        <v>84</v>
      </c>
      <c r="GC8" s="269" t="s">
        <v>19</v>
      </c>
      <c r="GD8" s="269" t="s">
        <v>84</v>
      </c>
      <c r="GE8" s="269" t="s">
        <v>19</v>
      </c>
      <c r="GF8" s="269" t="s">
        <v>84</v>
      </c>
      <c r="GG8" s="269" t="s">
        <v>19</v>
      </c>
      <c r="GH8" s="269" t="s">
        <v>84</v>
      </c>
      <c r="GI8" s="269" t="s">
        <v>19</v>
      </c>
      <c r="GJ8" s="269" t="s">
        <v>84</v>
      </c>
      <c r="GK8" s="269" t="s">
        <v>19</v>
      </c>
      <c r="GL8" s="269" t="s">
        <v>84</v>
      </c>
      <c r="GM8" s="269" t="s">
        <v>19</v>
      </c>
      <c r="GN8" s="269" t="s">
        <v>84</v>
      </c>
      <c r="GO8" s="269" t="s">
        <v>19</v>
      </c>
      <c r="GP8" s="269" t="s">
        <v>84</v>
      </c>
      <c r="GQ8" s="269" t="s">
        <v>19</v>
      </c>
      <c r="GR8" s="269" t="s">
        <v>84</v>
      </c>
      <c r="GS8" s="269" t="s">
        <v>19</v>
      </c>
      <c r="GT8" s="107" t="s">
        <v>311</v>
      </c>
      <c r="GU8" s="107" t="s">
        <v>312</v>
      </c>
      <c r="GV8" s="387"/>
    </row>
    <row r="9" spans="1:204" s="21" customFormat="1" x14ac:dyDescent="0.2">
      <c r="A9" s="21">
        <v>1</v>
      </c>
      <c r="B9" s="245"/>
      <c r="C9" s="246"/>
      <c r="D9" s="246"/>
      <c r="E9" s="246" t="s">
        <v>20</v>
      </c>
      <c r="F9" s="100"/>
      <c r="G9" s="101"/>
      <c r="H9" s="247">
        <f>SUM(H10:H19)</f>
        <v>8</v>
      </c>
      <c r="I9" s="247">
        <f>SUM(I10:I19)</f>
        <v>1317018.2530000003</v>
      </c>
      <c r="J9" s="247">
        <f>SUM(J10:J19)</f>
        <v>6.666666666666667</v>
      </c>
      <c r="K9" s="247">
        <f>SUM(K10:K19)</f>
        <v>1097515.2108333334</v>
      </c>
      <c r="L9" s="248">
        <f t="shared" ref="L9:Q9" si="0">SUM(L10,L19)</f>
        <v>5</v>
      </c>
      <c r="M9" s="248">
        <f t="shared" si="0"/>
        <v>832639.04</v>
      </c>
      <c r="N9" s="248">
        <f t="shared" si="0"/>
        <v>0</v>
      </c>
      <c r="O9" s="248">
        <f t="shared" si="0"/>
        <v>0</v>
      </c>
      <c r="P9" s="248">
        <f t="shared" si="0"/>
        <v>5</v>
      </c>
      <c r="Q9" s="248">
        <f t="shared" si="0"/>
        <v>832639.04</v>
      </c>
      <c r="R9" s="249">
        <f t="shared" ref="R9:S11" si="1">SUM(L9-J9)</f>
        <v>-1.666666666666667</v>
      </c>
      <c r="S9" s="249">
        <f t="shared" si="1"/>
        <v>-264876.1708333334</v>
      </c>
      <c r="T9" s="247">
        <f>SUM(T10:T19)</f>
        <v>0</v>
      </c>
      <c r="U9" s="247">
        <f>SUM(U10:U19)</f>
        <v>0</v>
      </c>
      <c r="V9" s="247">
        <f>SUM(V10:V19)</f>
        <v>0</v>
      </c>
      <c r="W9" s="247">
        <f>SUM(W10:W19)</f>
        <v>0</v>
      </c>
      <c r="X9" s="248">
        <f t="shared" ref="X9:AC9" si="2">SUM(X10,X19)</f>
        <v>0</v>
      </c>
      <c r="Y9" s="248">
        <f t="shared" si="2"/>
        <v>0</v>
      </c>
      <c r="Z9" s="248">
        <f t="shared" si="2"/>
        <v>0</v>
      </c>
      <c r="AA9" s="248">
        <f t="shared" si="2"/>
        <v>0</v>
      </c>
      <c r="AB9" s="248">
        <f t="shared" si="2"/>
        <v>0</v>
      </c>
      <c r="AC9" s="248">
        <f t="shared" si="2"/>
        <v>0</v>
      </c>
      <c r="AD9" s="249">
        <f t="shared" ref="AD9:AD23" si="3">SUM(X9-V9)</f>
        <v>0</v>
      </c>
      <c r="AE9" s="249">
        <f t="shared" ref="AE9:AE23" si="4">SUM(Y9-W9)</f>
        <v>0</v>
      </c>
      <c r="AF9" s="102">
        <f>SUM(AF10:AF19)</f>
        <v>0</v>
      </c>
      <c r="AG9" s="102">
        <f>SUM(AG10:AG19)</f>
        <v>0</v>
      </c>
      <c r="AH9" s="102">
        <f>SUM(AH10:AH19)</f>
        <v>0</v>
      </c>
      <c r="AI9" s="102">
        <f>SUM(AI10:AI19)</f>
        <v>0</v>
      </c>
      <c r="AJ9" s="103">
        <f t="shared" ref="AJ9:AO9" si="5">SUM(AJ10,AJ19)</f>
        <v>0</v>
      </c>
      <c r="AK9" s="103">
        <f t="shared" si="5"/>
        <v>0</v>
      </c>
      <c r="AL9" s="103">
        <f t="shared" si="5"/>
        <v>0</v>
      </c>
      <c r="AM9" s="103">
        <f t="shared" si="5"/>
        <v>0</v>
      </c>
      <c r="AN9" s="103">
        <f t="shared" si="5"/>
        <v>0</v>
      </c>
      <c r="AO9" s="103">
        <f t="shared" si="5"/>
        <v>0</v>
      </c>
      <c r="AP9" s="104">
        <f t="shared" ref="AP9:AP23" si="6">SUM(AJ9-AH9)</f>
        <v>0</v>
      </c>
      <c r="AQ9" s="104">
        <f t="shared" ref="AQ9:AQ23" si="7">SUM(AK9-AI9)</f>
        <v>0</v>
      </c>
      <c r="AR9" s="102">
        <f>SUM(AR10:AR19)</f>
        <v>0</v>
      </c>
      <c r="AS9" s="102">
        <f>SUM(AS10:AS19)</f>
        <v>0</v>
      </c>
      <c r="AT9" s="102">
        <f>SUM(AT10:AT19)</f>
        <v>0</v>
      </c>
      <c r="AU9" s="102">
        <f>SUM(AU10:AU19)</f>
        <v>0</v>
      </c>
      <c r="AV9" s="103">
        <f t="shared" ref="AV9:BA9" si="8">SUM(AV10,AV19)</f>
        <v>0</v>
      </c>
      <c r="AW9" s="103">
        <f t="shared" si="8"/>
        <v>0</v>
      </c>
      <c r="AX9" s="103">
        <f t="shared" si="8"/>
        <v>0</v>
      </c>
      <c r="AY9" s="103">
        <f t="shared" si="8"/>
        <v>0</v>
      </c>
      <c r="AZ9" s="103">
        <f t="shared" si="8"/>
        <v>0</v>
      </c>
      <c r="BA9" s="103">
        <f t="shared" si="8"/>
        <v>0</v>
      </c>
      <c r="BB9" s="104">
        <f t="shared" ref="BB9:BB23" si="9">SUM(AV9-AT9)</f>
        <v>0</v>
      </c>
      <c r="BC9" s="104">
        <f t="shared" ref="BC9:BC23" si="10">SUM(AW9-AU9)</f>
        <v>0</v>
      </c>
      <c r="BD9" s="102">
        <f>SUM(BD10:BD19)</f>
        <v>8</v>
      </c>
      <c r="BE9" s="102">
        <f>SUM(BE10:BE19)</f>
        <v>1418379.4122000001</v>
      </c>
      <c r="BF9" s="102">
        <f>SUM(BF10:BF19)</f>
        <v>6.666666666666667</v>
      </c>
      <c r="BG9" s="102">
        <f>SUM(BG10:BG19)</f>
        <v>1181982.8435</v>
      </c>
      <c r="BH9" s="103">
        <f t="shared" ref="BH9:BM9" si="11">SUM(BH10,BH19)</f>
        <v>8</v>
      </c>
      <c r="BI9" s="103">
        <f t="shared" si="11"/>
        <v>1469060.03</v>
      </c>
      <c r="BJ9" s="103">
        <f t="shared" si="11"/>
        <v>0</v>
      </c>
      <c r="BK9" s="103">
        <f t="shared" si="11"/>
        <v>0</v>
      </c>
      <c r="BL9" s="103">
        <f t="shared" si="11"/>
        <v>8</v>
      </c>
      <c r="BM9" s="103">
        <f t="shared" si="11"/>
        <v>1469060.03</v>
      </c>
      <c r="BN9" s="104">
        <f t="shared" ref="BN9:BN23" si="12">SUM(BH9-BF9)</f>
        <v>1.333333333333333</v>
      </c>
      <c r="BO9" s="104">
        <f t="shared" ref="BO9:BO23" si="13">SUM(BI9-BG9)</f>
        <v>287077.18650000007</v>
      </c>
      <c r="BP9" s="102">
        <f>SUM(BP10:BP19)</f>
        <v>0</v>
      </c>
      <c r="BQ9" s="102">
        <f>SUM(BQ10:BQ19)</f>
        <v>0</v>
      </c>
      <c r="BR9" s="102">
        <f>SUM(BR10:BR19)</f>
        <v>0</v>
      </c>
      <c r="BS9" s="102">
        <f>SUM(BS10:BS19)</f>
        <v>0</v>
      </c>
      <c r="BT9" s="103">
        <f t="shared" ref="BT9:BY9" si="14">SUM(BT10,BT19)</f>
        <v>0</v>
      </c>
      <c r="BU9" s="103">
        <f t="shared" si="14"/>
        <v>0</v>
      </c>
      <c r="BV9" s="103">
        <f t="shared" si="14"/>
        <v>0</v>
      </c>
      <c r="BW9" s="103">
        <f t="shared" si="14"/>
        <v>0</v>
      </c>
      <c r="BX9" s="103">
        <f t="shared" si="14"/>
        <v>0</v>
      </c>
      <c r="BY9" s="103">
        <f t="shared" si="14"/>
        <v>0</v>
      </c>
      <c r="BZ9" s="104">
        <f t="shared" ref="BZ9:BZ23" si="15">SUM(BT9-BR9)</f>
        <v>0</v>
      </c>
      <c r="CA9" s="104">
        <f t="shared" ref="CA9:CA23" si="16">SUM(BU9-BS9)</f>
        <v>0</v>
      </c>
      <c r="CB9" s="102">
        <f>SUM(CB10:CB19)</f>
        <v>0</v>
      </c>
      <c r="CC9" s="102">
        <f>SUM(CC10:CC19)</f>
        <v>0</v>
      </c>
      <c r="CD9" s="102">
        <f>SUM(CD10:CD19)</f>
        <v>0</v>
      </c>
      <c r="CE9" s="102">
        <f>SUM(CE10:CE19)</f>
        <v>0</v>
      </c>
      <c r="CF9" s="103">
        <f t="shared" ref="CF9:CK9" si="17">SUM(CF10,CF19)</f>
        <v>0</v>
      </c>
      <c r="CG9" s="103">
        <f t="shared" si="17"/>
        <v>0</v>
      </c>
      <c r="CH9" s="103">
        <f t="shared" si="17"/>
        <v>0</v>
      </c>
      <c r="CI9" s="103">
        <f t="shared" si="17"/>
        <v>0</v>
      </c>
      <c r="CJ9" s="103">
        <f t="shared" si="17"/>
        <v>0</v>
      </c>
      <c r="CK9" s="103">
        <f t="shared" si="17"/>
        <v>0</v>
      </c>
      <c r="CL9" s="104">
        <f t="shared" ref="CL9:CL23" si="18">SUM(CF9-CD9)</f>
        <v>0</v>
      </c>
      <c r="CM9" s="104">
        <f t="shared" ref="CM9:CM23" si="19">SUM(CG9-CE9)</f>
        <v>0</v>
      </c>
      <c r="CN9" s="102">
        <f>SUM(CN10:CN19)</f>
        <v>0</v>
      </c>
      <c r="CO9" s="102">
        <f>SUM(CO10:CO19)</f>
        <v>0</v>
      </c>
      <c r="CP9" s="102">
        <f>SUM(CP10:CP19)</f>
        <v>0</v>
      </c>
      <c r="CQ9" s="102">
        <f>SUM(CQ10:CQ19)</f>
        <v>0</v>
      </c>
      <c r="CR9" s="103">
        <f t="shared" ref="CR9:CW9" si="20">SUM(CR10,CR19)</f>
        <v>0</v>
      </c>
      <c r="CS9" s="103">
        <f t="shared" si="20"/>
        <v>0</v>
      </c>
      <c r="CT9" s="103">
        <f t="shared" si="20"/>
        <v>0</v>
      </c>
      <c r="CU9" s="103">
        <f t="shared" si="20"/>
        <v>0</v>
      </c>
      <c r="CV9" s="103">
        <f t="shared" si="20"/>
        <v>0</v>
      </c>
      <c r="CW9" s="103">
        <f t="shared" si="20"/>
        <v>0</v>
      </c>
      <c r="CX9" s="104">
        <f t="shared" ref="CX9:CX23" si="21">SUM(CR9-CP9)</f>
        <v>0</v>
      </c>
      <c r="CY9" s="104">
        <f t="shared" ref="CY9:CY23" si="22">SUM(CS9-CQ9)</f>
        <v>0</v>
      </c>
      <c r="CZ9" s="102">
        <f>SUM(CZ10:CZ19)</f>
        <v>0</v>
      </c>
      <c r="DA9" s="102">
        <f>SUM(DA10:DA19)</f>
        <v>0</v>
      </c>
      <c r="DB9" s="102">
        <f>SUM(DB10:DB19)</f>
        <v>0</v>
      </c>
      <c r="DC9" s="102">
        <f>SUM(DC10:DC19)</f>
        <v>0</v>
      </c>
      <c r="DD9" s="103">
        <f t="shared" ref="DD9:DI9" si="23">SUM(DD10,DD19)</f>
        <v>0</v>
      </c>
      <c r="DE9" s="103">
        <f t="shared" si="23"/>
        <v>0</v>
      </c>
      <c r="DF9" s="103">
        <f t="shared" si="23"/>
        <v>0</v>
      </c>
      <c r="DG9" s="103">
        <f t="shared" si="23"/>
        <v>0</v>
      </c>
      <c r="DH9" s="103">
        <f t="shared" si="23"/>
        <v>0</v>
      </c>
      <c r="DI9" s="103">
        <f t="shared" si="23"/>
        <v>0</v>
      </c>
      <c r="DJ9" s="104">
        <f t="shared" ref="DJ9:DJ23" si="24">SUM(DD9-DB9)</f>
        <v>0</v>
      </c>
      <c r="DK9" s="104">
        <f t="shared" ref="DK9:DK23" si="25">SUM(DE9-DC9)</f>
        <v>0</v>
      </c>
      <c r="DL9" s="102">
        <f>SUM(DL10:DL19)</f>
        <v>0</v>
      </c>
      <c r="DM9" s="102">
        <f>SUM(DM10:DM19)</f>
        <v>0</v>
      </c>
      <c r="DN9" s="102">
        <f>SUM(DN10:DN19)</f>
        <v>0</v>
      </c>
      <c r="DO9" s="102">
        <f>SUM(DO10:DO19)</f>
        <v>0</v>
      </c>
      <c r="DP9" s="103">
        <f t="shared" ref="DP9:DU9" si="26">SUM(DP10,DP19)</f>
        <v>0</v>
      </c>
      <c r="DQ9" s="103">
        <f t="shared" si="26"/>
        <v>0</v>
      </c>
      <c r="DR9" s="103">
        <f t="shared" si="26"/>
        <v>0</v>
      </c>
      <c r="DS9" s="103">
        <f t="shared" si="26"/>
        <v>0</v>
      </c>
      <c r="DT9" s="103">
        <f t="shared" si="26"/>
        <v>0</v>
      </c>
      <c r="DU9" s="103">
        <f t="shared" si="26"/>
        <v>0</v>
      </c>
      <c r="DV9" s="116">
        <f t="shared" ref="DV9:DV23" si="27">SUM(DP9-DN9)</f>
        <v>0</v>
      </c>
      <c r="DW9" s="116">
        <f t="shared" ref="DW9:DW23" si="28">SUM(DQ9-DO9)</f>
        <v>0</v>
      </c>
      <c r="DX9" s="102">
        <f>SUM(DX10:DX19)</f>
        <v>59</v>
      </c>
      <c r="DY9" s="102">
        <f>SUM(DY10:DY19)</f>
        <v>9526124.978600001</v>
      </c>
      <c r="DZ9" s="102">
        <f>SUM(DZ10:DZ19)</f>
        <v>49.166666666666671</v>
      </c>
      <c r="EA9" s="102">
        <f>SUM(EA10:EA19)</f>
        <v>7938437.4821666675</v>
      </c>
      <c r="EB9" s="103">
        <f t="shared" ref="EB9:EG9" si="29">SUM(EB10,EB19)</f>
        <v>58</v>
      </c>
      <c r="EC9" s="103">
        <f t="shared" si="29"/>
        <v>9364665.5</v>
      </c>
      <c r="ED9" s="103">
        <f t="shared" si="29"/>
        <v>1</v>
      </c>
      <c r="EE9" s="103">
        <f t="shared" si="29"/>
        <v>161459.75</v>
      </c>
      <c r="EF9" s="103">
        <f t="shared" si="29"/>
        <v>59</v>
      </c>
      <c r="EG9" s="103">
        <f t="shared" si="29"/>
        <v>9526125.25</v>
      </c>
      <c r="EH9" s="104">
        <f t="shared" ref="EH9:EH23" si="30">SUM(EB9-DZ9)</f>
        <v>8.8333333333333286</v>
      </c>
      <c r="EI9" s="104">
        <f t="shared" ref="EI9:EI23" si="31">SUM(EC9-EA9)</f>
        <v>1426228.0178333325</v>
      </c>
      <c r="EJ9" s="102">
        <f>SUM(EJ10:EJ19)</f>
        <v>2</v>
      </c>
      <c r="EK9" s="102">
        <f>SUM(EK10:EK19)</f>
        <v>322919.49080000003</v>
      </c>
      <c r="EL9" s="102">
        <f>SUM(EL10:EL19)</f>
        <v>1.6666666666666665</v>
      </c>
      <c r="EM9" s="102">
        <f>SUM(EM10:EM19)</f>
        <v>269099.57566666667</v>
      </c>
      <c r="EN9" s="103">
        <f t="shared" ref="EN9:ES9" si="32">SUM(EN10,EN19)</f>
        <v>0</v>
      </c>
      <c r="EO9" s="103">
        <f t="shared" si="32"/>
        <v>0</v>
      </c>
      <c r="EP9" s="103">
        <f t="shared" si="32"/>
        <v>0</v>
      </c>
      <c r="EQ9" s="103">
        <f t="shared" si="32"/>
        <v>0</v>
      </c>
      <c r="ER9" s="103">
        <f t="shared" si="32"/>
        <v>0</v>
      </c>
      <c r="ES9" s="103">
        <f t="shared" si="32"/>
        <v>0</v>
      </c>
      <c r="ET9" s="104">
        <f t="shared" ref="ET9:ET23" si="33">SUM(EN9-EL9)</f>
        <v>-1.6666666666666665</v>
      </c>
      <c r="EU9" s="104">
        <f t="shared" ref="EU9:EU23" si="34">SUM(EO9-EM9)</f>
        <v>-269099.57566666667</v>
      </c>
      <c r="EV9" s="102">
        <f>SUM(EV10:EV19)</f>
        <v>0</v>
      </c>
      <c r="EW9" s="102">
        <f>SUM(EW10:EW19)</f>
        <v>0</v>
      </c>
      <c r="EX9" s="102">
        <f>SUM(EX10:EX19)</f>
        <v>0</v>
      </c>
      <c r="EY9" s="102">
        <f>SUM(EY10:EY19)</f>
        <v>0</v>
      </c>
      <c r="EZ9" s="103">
        <f t="shared" ref="EZ9:FE9" si="35">SUM(EZ10,EZ19)</f>
        <v>0</v>
      </c>
      <c r="FA9" s="103">
        <f t="shared" si="35"/>
        <v>0</v>
      </c>
      <c r="FB9" s="103">
        <f t="shared" si="35"/>
        <v>0</v>
      </c>
      <c r="FC9" s="103">
        <f t="shared" si="35"/>
        <v>0</v>
      </c>
      <c r="FD9" s="103">
        <f t="shared" si="35"/>
        <v>0</v>
      </c>
      <c r="FE9" s="103">
        <f t="shared" si="35"/>
        <v>0</v>
      </c>
      <c r="FF9" s="104">
        <f t="shared" ref="FF9:FF24" si="36">SUM(EZ9-EX9)</f>
        <v>0</v>
      </c>
      <c r="FG9" s="104">
        <f t="shared" ref="FG9:FG24" si="37">SUM(FA9-EY9)</f>
        <v>0</v>
      </c>
      <c r="FH9" s="102">
        <f>SUM(FH10:FH19)</f>
        <v>0</v>
      </c>
      <c r="FI9" s="102">
        <f>SUM(FI10:FI19)</f>
        <v>0</v>
      </c>
      <c r="FJ9" s="102">
        <f>SUM(FJ10:FJ19)</f>
        <v>0</v>
      </c>
      <c r="FK9" s="102">
        <f>SUM(FK10:FK19)</f>
        <v>0</v>
      </c>
      <c r="FL9" s="103">
        <f t="shared" ref="FL9:FQ9" si="38">SUM(FL10,FL19)</f>
        <v>0</v>
      </c>
      <c r="FM9" s="103">
        <f t="shared" si="38"/>
        <v>0</v>
      </c>
      <c r="FN9" s="103">
        <f t="shared" si="38"/>
        <v>0</v>
      </c>
      <c r="FO9" s="103">
        <f t="shared" si="38"/>
        <v>0</v>
      </c>
      <c r="FP9" s="103">
        <f t="shared" si="38"/>
        <v>0</v>
      </c>
      <c r="FQ9" s="103">
        <f t="shared" si="38"/>
        <v>0</v>
      </c>
      <c r="FR9" s="104">
        <f t="shared" ref="FR9:FR23" si="39">SUM(FL9-FJ9)</f>
        <v>0</v>
      </c>
      <c r="FS9" s="104">
        <f t="shared" ref="FS9:FS23" si="40">SUM(FM9-FK9)</f>
        <v>0</v>
      </c>
      <c r="FT9" s="102">
        <f>SUM(FT10:FT19)</f>
        <v>0</v>
      </c>
      <c r="FU9" s="102">
        <f>SUM(FU10:FU19)</f>
        <v>0</v>
      </c>
      <c r="FV9" s="102">
        <f>SUM(FV10:FV19)</f>
        <v>0</v>
      </c>
      <c r="FW9" s="102">
        <f>SUM(FW10:FW19)</f>
        <v>0</v>
      </c>
      <c r="FX9" s="103">
        <f t="shared" ref="FX9:GC9" si="41">SUM(FX10,FX19)</f>
        <v>0</v>
      </c>
      <c r="FY9" s="103">
        <f t="shared" si="41"/>
        <v>0</v>
      </c>
      <c r="FZ9" s="103">
        <f t="shared" si="41"/>
        <v>0</v>
      </c>
      <c r="GA9" s="103">
        <f t="shared" si="41"/>
        <v>0</v>
      </c>
      <c r="GB9" s="103">
        <f t="shared" si="41"/>
        <v>0</v>
      </c>
      <c r="GC9" s="103">
        <f t="shared" si="41"/>
        <v>0</v>
      </c>
      <c r="GD9" s="104">
        <f t="shared" ref="GD9:GD23" si="42">SUM(FX9-FV9)</f>
        <v>0</v>
      </c>
      <c r="GE9" s="104">
        <f t="shared" ref="GE9:GE23" si="43">SUM(FY9-FW9)</f>
        <v>0</v>
      </c>
      <c r="GF9" s="102">
        <f>SUM(GF10,GF19)</f>
        <v>77</v>
      </c>
      <c r="GG9" s="103">
        <f t="shared" ref="GG9:GO9" si="44">SUM(GG10,GG19)</f>
        <v>12584442.134600002</v>
      </c>
      <c r="GH9" s="102">
        <f>SUM(GF9/12*$A$2)</f>
        <v>64.166666666666671</v>
      </c>
      <c r="GI9" s="128">
        <f>SUM(GG9/12*$A$2)</f>
        <v>10487035.112166667</v>
      </c>
      <c r="GJ9" s="102">
        <f t="shared" si="44"/>
        <v>71</v>
      </c>
      <c r="GK9" s="103">
        <f t="shared" si="44"/>
        <v>11666364.57</v>
      </c>
      <c r="GL9" s="102">
        <f t="shared" si="44"/>
        <v>1</v>
      </c>
      <c r="GM9" s="102">
        <f t="shared" si="44"/>
        <v>161459.75</v>
      </c>
      <c r="GN9" s="102">
        <f t="shared" si="44"/>
        <v>72</v>
      </c>
      <c r="GO9" s="103">
        <f t="shared" si="44"/>
        <v>11827824.32</v>
      </c>
      <c r="GP9" s="102">
        <f>SUM(GP10:GP19)</f>
        <v>6.8333333333333286</v>
      </c>
      <c r="GQ9" s="103">
        <f>SUM(GQ10:GQ19)</f>
        <v>1179329.4578333315</v>
      </c>
      <c r="GR9" s="281">
        <f>GJ9/GH9</f>
        <v>1.1064935064935064</v>
      </c>
      <c r="GS9" s="281">
        <f>GK9/GI9</f>
        <v>1.112455946339411</v>
      </c>
      <c r="GT9" s="107"/>
      <c r="GU9" s="107"/>
      <c r="GV9" s="107"/>
    </row>
    <row r="10" spans="1:204" x14ac:dyDescent="0.2">
      <c r="A10" s="21">
        <v>1</v>
      </c>
      <c r="B10" s="74"/>
      <c r="C10" s="80"/>
      <c r="D10" s="81"/>
      <c r="E10" s="96" t="s">
        <v>21</v>
      </c>
      <c r="F10" s="98">
        <v>1</v>
      </c>
      <c r="G10" s="99">
        <v>161459.74540000001</v>
      </c>
      <c r="H10" s="79">
        <f>VLOOKUP($E10,'ВМП план'!$B$8:$AN$43,8,0)</f>
        <v>7</v>
      </c>
      <c r="I10" s="79">
        <f>VLOOKUP($E10,'ВМП план'!$B$8:$AN$43,9,0)</f>
        <v>1130218.2178000002</v>
      </c>
      <c r="J10" s="79">
        <f>SUM(H10/12*$A$2)</f>
        <v>5.8333333333333339</v>
      </c>
      <c r="K10" s="79">
        <f>SUM(I10/12*$A$2)</f>
        <v>941848.51483333344</v>
      </c>
      <c r="L10" s="79">
        <f t="shared" ref="L10:Q10" si="45">SUM(L11:L18)</f>
        <v>4</v>
      </c>
      <c r="M10" s="79">
        <f t="shared" si="45"/>
        <v>645839</v>
      </c>
      <c r="N10" s="79">
        <f t="shared" si="45"/>
        <v>0</v>
      </c>
      <c r="O10" s="79">
        <f t="shared" si="45"/>
        <v>0</v>
      </c>
      <c r="P10" s="79">
        <f t="shared" si="45"/>
        <v>4</v>
      </c>
      <c r="Q10" s="79">
        <f t="shared" si="45"/>
        <v>645839</v>
      </c>
      <c r="R10" s="95">
        <f t="shared" si="1"/>
        <v>-1.8333333333333339</v>
      </c>
      <c r="S10" s="95">
        <f t="shared" si="1"/>
        <v>-296009.51483333344</v>
      </c>
      <c r="T10" s="79">
        <f>VLOOKUP($E10,'ВМП план'!$B$8:$AN$43,10,0)</f>
        <v>0</v>
      </c>
      <c r="U10" s="79">
        <f>VLOOKUP($E10,'ВМП план'!$B$8:$AN$43,11,0)</f>
        <v>0</v>
      </c>
      <c r="V10" s="79">
        <f>SUM(T10/12*$A$2)</f>
        <v>0</v>
      </c>
      <c r="W10" s="79">
        <f>SUM(U10/12*$A$2)</f>
        <v>0</v>
      </c>
      <c r="X10" s="79">
        <f t="shared" ref="X10:AC10" si="46">SUM(X11:X18)</f>
        <v>0</v>
      </c>
      <c r="Y10" s="79">
        <f t="shared" si="46"/>
        <v>0</v>
      </c>
      <c r="Z10" s="79">
        <f t="shared" si="46"/>
        <v>0</v>
      </c>
      <c r="AA10" s="79">
        <f t="shared" si="46"/>
        <v>0</v>
      </c>
      <c r="AB10" s="79">
        <f t="shared" si="46"/>
        <v>0</v>
      </c>
      <c r="AC10" s="79">
        <f t="shared" si="46"/>
        <v>0</v>
      </c>
      <c r="AD10" s="95">
        <f t="shared" si="3"/>
        <v>0</v>
      </c>
      <c r="AE10" s="95">
        <f t="shared" si="4"/>
        <v>0</v>
      </c>
      <c r="AF10" s="79">
        <f>VLOOKUP($E10,'ВМП план'!$B$8:$AL$43,12,0)</f>
        <v>0</v>
      </c>
      <c r="AG10" s="79">
        <f>VLOOKUP($E10,'ВМП план'!$B$8:$AL$43,13,0)</f>
        <v>0</v>
      </c>
      <c r="AH10" s="79">
        <f>SUM(AF10/12*$A$2)</f>
        <v>0</v>
      </c>
      <c r="AI10" s="79">
        <f>SUM(AG10/12*$A$2)</f>
        <v>0</v>
      </c>
      <c r="AJ10" s="79">
        <f t="shared" ref="AJ10:AO10" si="47">SUM(AJ11:AJ18)</f>
        <v>0</v>
      </c>
      <c r="AK10" s="79">
        <f t="shared" si="47"/>
        <v>0</v>
      </c>
      <c r="AL10" s="79">
        <f t="shared" si="47"/>
        <v>0</v>
      </c>
      <c r="AM10" s="79">
        <f t="shared" si="47"/>
        <v>0</v>
      </c>
      <c r="AN10" s="79">
        <f t="shared" si="47"/>
        <v>0</v>
      </c>
      <c r="AO10" s="79">
        <f t="shared" si="47"/>
        <v>0</v>
      </c>
      <c r="AP10" s="95">
        <f t="shared" si="6"/>
        <v>0</v>
      </c>
      <c r="AQ10" s="95">
        <f t="shared" si="7"/>
        <v>0</v>
      </c>
      <c r="AR10" s="79"/>
      <c r="AS10" s="79"/>
      <c r="AT10" s="79">
        <f>SUM(AR10/12*$A$2)</f>
        <v>0</v>
      </c>
      <c r="AU10" s="79">
        <f>SUM(AS10/12*$A$2)</f>
        <v>0</v>
      </c>
      <c r="AV10" s="79">
        <f t="shared" ref="AV10:BA10" si="48">SUM(AV11:AV18)</f>
        <v>0</v>
      </c>
      <c r="AW10" s="79">
        <f t="shared" si="48"/>
        <v>0</v>
      </c>
      <c r="AX10" s="79">
        <f t="shared" si="48"/>
        <v>0</v>
      </c>
      <c r="AY10" s="79">
        <f t="shared" si="48"/>
        <v>0</v>
      </c>
      <c r="AZ10" s="79">
        <f t="shared" si="48"/>
        <v>0</v>
      </c>
      <c r="BA10" s="79">
        <f t="shared" si="48"/>
        <v>0</v>
      </c>
      <c r="BB10" s="95">
        <f t="shared" si="9"/>
        <v>0</v>
      </c>
      <c r="BC10" s="95">
        <f t="shared" si="10"/>
        <v>0</v>
      </c>
      <c r="BD10" s="79">
        <f>VLOOKUP($E10,'ВМП план'!$B$8:$AN$43,16,0)</f>
        <v>3</v>
      </c>
      <c r="BE10" s="79">
        <f>VLOOKUP($E10,'ВМП план'!$B$8:$AN$43,17,0)</f>
        <v>484379.23620000004</v>
      </c>
      <c r="BF10" s="79">
        <f>SUM(BD10/12*$A$2)</f>
        <v>2.5</v>
      </c>
      <c r="BG10" s="79">
        <f>SUM(BE10/12*$A$2)</f>
        <v>403649.36350000004</v>
      </c>
      <c r="BH10" s="79">
        <f t="shared" ref="BH10:BM10" si="49">SUM(BH11:BH18)</f>
        <v>1</v>
      </c>
      <c r="BI10" s="79">
        <f t="shared" si="49"/>
        <v>161459.75</v>
      </c>
      <c r="BJ10" s="79">
        <f t="shared" si="49"/>
        <v>0</v>
      </c>
      <c r="BK10" s="79">
        <f t="shared" si="49"/>
        <v>0</v>
      </c>
      <c r="BL10" s="79">
        <f t="shared" si="49"/>
        <v>1</v>
      </c>
      <c r="BM10" s="79">
        <f t="shared" si="49"/>
        <v>161459.75</v>
      </c>
      <c r="BN10" s="95">
        <f t="shared" si="12"/>
        <v>-1.5</v>
      </c>
      <c r="BO10" s="95">
        <f t="shared" si="13"/>
        <v>-242189.61350000004</v>
      </c>
      <c r="BP10" s="79">
        <f>VLOOKUP($E10,'ВМП план'!$B$8:$AN$43,18,0)</f>
        <v>0</v>
      </c>
      <c r="BQ10" s="79">
        <f>VLOOKUP($E10,'ВМП план'!$B$8:$AN$43,19,0)</f>
        <v>0</v>
      </c>
      <c r="BR10" s="79">
        <f>SUM(BP10/12*$A$2)</f>
        <v>0</v>
      </c>
      <c r="BS10" s="79">
        <f>SUM(BQ10/12*$A$2)</f>
        <v>0</v>
      </c>
      <c r="BT10" s="79">
        <f t="shared" ref="BT10:BY10" si="50">SUM(BT11:BT18)</f>
        <v>0</v>
      </c>
      <c r="BU10" s="79">
        <f t="shared" si="50"/>
        <v>0</v>
      </c>
      <c r="BV10" s="79">
        <f t="shared" si="50"/>
        <v>0</v>
      </c>
      <c r="BW10" s="79">
        <f t="shared" si="50"/>
        <v>0</v>
      </c>
      <c r="BX10" s="79">
        <f t="shared" si="50"/>
        <v>0</v>
      </c>
      <c r="BY10" s="79">
        <f t="shared" si="50"/>
        <v>0</v>
      </c>
      <c r="BZ10" s="95">
        <f t="shared" si="15"/>
        <v>0</v>
      </c>
      <c r="CA10" s="95">
        <f t="shared" si="16"/>
        <v>0</v>
      </c>
      <c r="CB10" s="79"/>
      <c r="CC10" s="79"/>
      <c r="CD10" s="79">
        <f>SUM(CB10/12*$A$2)</f>
        <v>0</v>
      </c>
      <c r="CE10" s="79">
        <f>SUM(CC10/12*$A$2)</f>
        <v>0</v>
      </c>
      <c r="CF10" s="79">
        <f t="shared" ref="CF10:CK10" si="51">SUM(CF11:CF18)</f>
        <v>0</v>
      </c>
      <c r="CG10" s="79">
        <f t="shared" si="51"/>
        <v>0</v>
      </c>
      <c r="CH10" s="79">
        <f t="shared" si="51"/>
        <v>0</v>
      </c>
      <c r="CI10" s="79">
        <f t="shared" si="51"/>
        <v>0</v>
      </c>
      <c r="CJ10" s="79">
        <f t="shared" si="51"/>
        <v>0</v>
      </c>
      <c r="CK10" s="79">
        <f t="shared" si="51"/>
        <v>0</v>
      </c>
      <c r="CL10" s="95">
        <f t="shared" si="18"/>
        <v>0</v>
      </c>
      <c r="CM10" s="95">
        <f t="shared" si="19"/>
        <v>0</v>
      </c>
      <c r="CN10" s="79"/>
      <c r="CO10" s="79"/>
      <c r="CP10" s="79">
        <f>SUM(CN10/12*$A$2)</f>
        <v>0</v>
      </c>
      <c r="CQ10" s="79">
        <f>SUM(CO10/12*$A$2)</f>
        <v>0</v>
      </c>
      <c r="CR10" s="79">
        <f t="shared" ref="CR10:CW10" si="52">SUM(CR11:CR18)</f>
        <v>0</v>
      </c>
      <c r="CS10" s="79">
        <f t="shared" si="52"/>
        <v>0</v>
      </c>
      <c r="CT10" s="79">
        <f t="shared" si="52"/>
        <v>0</v>
      </c>
      <c r="CU10" s="79">
        <f t="shared" si="52"/>
        <v>0</v>
      </c>
      <c r="CV10" s="79">
        <f t="shared" si="52"/>
        <v>0</v>
      </c>
      <c r="CW10" s="79">
        <f t="shared" si="52"/>
        <v>0</v>
      </c>
      <c r="CX10" s="95">
        <f t="shared" si="21"/>
        <v>0</v>
      </c>
      <c r="CY10" s="95">
        <f t="shared" si="22"/>
        <v>0</v>
      </c>
      <c r="CZ10" s="79">
        <f>VLOOKUP($E10,'ВМП план'!$B$8:$AN$43,24,0)</f>
        <v>0</v>
      </c>
      <c r="DA10" s="79">
        <f>VLOOKUP($E10,'ВМП план'!$B$8:$AN$43,25,0)</f>
        <v>0</v>
      </c>
      <c r="DB10" s="79">
        <f>SUM(CZ10/12*$A$2)</f>
        <v>0</v>
      </c>
      <c r="DC10" s="79">
        <f>SUM(DA10/12*$A$2)</f>
        <v>0</v>
      </c>
      <c r="DD10" s="79">
        <f t="shared" ref="DD10:DI10" si="53">SUM(DD11:DD18)</f>
        <v>0</v>
      </c>
      <c r="DE10" s="79">
        <f t="shared" si="53"/>
        <v>0</v>
      </c>
      <c r="DF10" s="79">
        <f t="shared" si="53"/>
        <v>0</v>
      </c>
      <c r="DG10" s="79">
        <f t="shared" si="53"/>
        <v>0</v>
      </c>
      <c r="DH10" s="79">
        <f t="shared" si="53"/>
        <v>0</v>
      </c>
      <c r="DI10" s="79">
        <f t="shared" si="53"/>
        <v>0</v>
      </c>
      <c r="DJ10" s="95">
        <f t="shared" si="24"/>
        <v>0</v>
      </c>
      <c r="DK10" s="95">
        <f t="shared" si="25"/>
        <v>0</v>
      </c>
      <c r="DL10" s="79"/>
      <c r="DM10" s="79"/>
      <c r="DN10" s="79">
        <f>SUM(DL10/12*$A$2)</f>
        <v>0</v>
      </c>
      <c r="DO10" s="79">
        <f>SUM(DM10/12*$A$2)</f>
        <v>0</v>
      </c>
      <c r="DP10" s="79">
        <f t="shared" ref="DP10:DU10" si="54">SUM(DP11:DP18)</f>
        <v>0</v>
      </c>
      <c r="DQ10" s="79">
        <f t="shared" si="54"/>
        <v>0</v>
      </c>
      <c r="DR10" s="79">
        <f t="shared" si="54"/>
        <v>0</v>
      </c>
      <c r="DS10" s="79">
        <f t="shared" si="54"/>
        <v>0</v>
      </c>
      <c r="DT10" s="79">
        <f t="shared" si="54"/>
        <v>0</v>
      </c>
      <c r="DU10" s="79">
        <f t="shared" si="54"/>
        <v>0</v>
      </c>
      <c r="DV10" s="95">
        <f t="shared" si="27"/>
        <v>0</v>
      </c>
      <c r="DW10" s="95">
        <f t="shared" si="28"/>
        <v>0</v>
      </c>
      <c r="DX10" s="79">
        <f>VLOOKUP($E10,'ВМП план'!$B$8:$AN$43,28,0)</f>
        <v>59</v>
      </c>
      <c r="DY10" s="79">
        <f>VLOOKUP($E10,'ВМП план'!$B$8:$AN$43,29,0)</f>
        <v>9526124.978600001</v>
      </c>
      <c r="DZ10" s="79">
        <f>SUM(DX10/12*$A$2)</f>
        <v>49.166666666666671</v>
      </c>
      <c r="EA10" s="79">
        <f>SUM(DY10/12*$A$2)</f>
        <v>7938437.4821666675</v>
      </c>
      <c r="EB10" s="79">
        <f t="shared" ref="EB10:EG10" si="55">SUM(EB11:EB18)</f>
        <v>58</v>
      </c>
      <c r="EC10" s="79">
        <f t="shared" si="55"/>
        <v>9364665.5</v>
      </c>
      <c r="ED10" s="79">
        <f t="shared" si="55"/>
        <v>1</v>
      </c>
      <c r="EE10" s="79">
        <f t="shared" si="55"/>
        <v>161459.75</v>
      </c>
      <c r="EF10" s="79">
        <f t="shared" si="55"/>
        <v>59</v>
      </c>
      <c r="EG10" s="79">
        <f t="shared" si="55"/>
        <v>9526125.25</v>
      </c>
      <c r="EH10" s="95">
        <f t="shared" si="30"/>
        <v>8.8333333333333286</v>
      </c>
      <c r="EI10" s="95">
        <f t="shared" si="31"/>
        <v>1426228.0178333325</v>
      </c>
      <c r="EJ10" s="79">
        <f>VLOOKUP($E10,'ВМП план'!$B$8:$AN$43,30,0)</f>
        <v>2</v>
      </c>
      <c r="EK10" s="79">
        <f>VLOOKUP($E10,'ВМП план'!$B$8:$AN$43,31,0)</f>
        <v>322919.49080000003</v>
      </c>
      <c r="EL10" s="79">
        <f>SUM(EJ10/12*$A$2)</f>
        <v>1.6666666666666665</v>
      </c>
      <c r="EM10" s="79">
        <f>SUM(EK10/12*$A$2)</f>
        <v>269099.57566666667</v>
      </c>
      <c r="EN10" s="79">
        <f t="shared" ref="EN10:ES10" si="56">SUM(EN11:EN18)</f>
        <v>0</v>
      </c>
      <c r="EO10" s="79">
        <f t="shared" si="56"/>
        <v>0</v>
      </c>
      <c r="EP10" s="79">
        <f t="shared" si="56"/>
        <v>0</v>
      </c>
      <c r="EQ10" s="79">
        <f t="shared" si="56"/>
        <v>0</v>
      </c>
      <c r="ER10" s="79">
        <f t="shared" si="56"/>
        <v>0</v>
      </c>
      <c r="ES10" s="79">
        <f t="shared" si="56"/>
        <v>0</v>
      </c>
      <c r="ET10" s="95">
        <f t="shared" si="33"/>
        <v>-1.6666666666666665</v>
      </c>
      <c r="EU10" s="95">
        <f t="shared" si="34"/>
        <v>-269099.57566666667</v>
      </c>
      <c r="EV10" s="79">
        <f>VLOOKUP($E10,'ВМП план'!$B$8:$AN$43,32,0)</f>
        <v>0</v>
      </c>
      <c r="EW10" s="79">
        <f>VLOOKUP($E10,'ВМП план'!$B$8:$AN$43,33,0)</f>
        <v>0</v>
      </c>
      <c r="EX10" s="79">
        <f>SUM(EV10/12*$A$2)</f>
        <v>0</v>
      </c>
      <c r="EY10" s="79">
        <f>SUM(EW10/12*$A$2)</f>
        <v>0</v>
      </c>
      <c r="EZ10" s="79">
        <f t="shared" ref="EZ10:FE10" si="57">SUM(EZ11:EZ18)</f>
        <v>0</v>
      </c>
      <c r="FA10" s="79">
        <f t="shared" si="57"/>
        <v>0</v>
      </c>
      <c r="FB10" s="79">
        <f t="shared" si="57"/>
        <v>0</v>
      </c>
      <c r="FC10" s="79">
        <f t="shared" si="57"/>
        <v>0</v>
      </c>
      <c r="FD10" s="79">
        <f t="shared" si="57"/>
        <v>0</v>
      </c>
      <c r="FE10" s="79">
        <f t="shared" si="57"/>
        <v>0</v>
      </c>
      <c r="FF10" s="95">
        <f t="shared" si="36"/>
        <v>0</v>
      </c>
      <c r="FG10" s="95">
        <f t="shared" si="37"/>
        <v>0</v>
      </c>
      <c r="FH10" s="79">
        <f>VLOOKUP($E10,'ВМП план'!$B$8:$AN$43,34,0)</f>
        <v>0</v>
      </c>
      <c r="FI10" s="79">
        <f>VLOOKUP($E10,'ВМП план'!$B$8:$AN$43,35,0)</f>
        <v>0</v>
      </c>
      <c r="FJ10" s="79">
        <f>SUM(FH10/12*$A$2)</f>
        <v>0</v>
      </c>
      <c r="FK10" s="79">
        <f>SUM(FI10/12*$A$2)</f>
        <v>0</v>
      </c>
      <c r="FL10" s="79">
        <f t="shared" ref="FL10:FQ10" si="58">SUM(FL11:FL18)</f>
        <v>0</v>
      </c>
      <c r="FM10" s="79">
        <f t="shared" si="58"/>
        <v>0</v>
      </c>
      <c r="FN10" s="79">
        <f t="shared" si="58"/>
        <v>0</v>
      </c>
      <c r="FO10" s="79">
        <f t="shared" si="58"/>
        <v>0</v>
      </c>
      <c r="FP10" s="79">
        <f t="shared" si="58"/>
        <v>0</v>
      </c>
      <c r="FQ10" s="79">
        <f t="shared" si="58"/>
        <v>0</v>
      </c>
      <c r="FR10" s="95">
        <f t="shared" si="39"/>
        <v>0</v>
      </c>
      <c r="FS10" s="95">
        <f t="shared" si="40"/>
        <v>0</v>
      </c>
      <c r="FT10" s="79"/>
      <c r="FU10" s="79"/>
      <c r="FV10" s="79">
        <f>SUM(FT10/12*$A$2)</f>
        <v>0</v>
      </c>
      <c r="FW10" s="79">
        <f>SUM(FU10/12*$A$2)</f>
        <v>0</v>
      </c>
      <c r="FX10" s="79">
        <f t="shared" ref="FX10:GC10" si="59">SUM(FX11:FX18)</f>
        <v>0</v>
      </c>
      <c r="FY10" s="79">
        <f t="shared" si="59"/>
        <v>0</v>
      </c>
      <c r="FZ10" s="79">
        <f t="shared" si="59"/>
        <v>0</v>
      </c>
      <c r="GA10" s="79">
        <f t="shared" si="59"/>
        <v>0</v>
      </c>
      <c r="GB10" s="79">
        <f t="shared" si="59"/>
        <v>0</v>
      </c>
      <c r="GC10" s="79">
        <f t="shared" si="59"/>
        <v>0</v>
      </c>
      <c r="GD10" s="95">
        <f t="shared" si="42"/>
        <v>0</v>
      </c>
      <c r="GE10" s="95">
        <f t="shared" si="43"/>
        <v>0</v>
      </c>
      <c r="GF10" s="79">
        <f>H10+T10+AF10+AR10+BD10+BP10+CB10+CN10+CZ10+DL10+DX10+EJ10+EV10+FH10+FT10</f>
        <v>71</v>
      </c>
      <c r="GG10" s="79">
        <f>I10+U10+AG10+AS10+BE10+BQ10+CC10+CO10+DA10+DM10+DY10+EK10+EW10+FI10+FU10</f>
        <v>11463641.923400002</v>
      </c>
      <c r="GH10" s="102">
        <f>SUM(GF10/12*$A$2)</f>
        <v>59.166666666666671</v>
      </c>
      <c r="GI10" s="128">
        <f>SUM(GG10/12*$A$2)</f>
        <v>9553034.9361666683</v>
      </c>
      <c r="GJ10" s="79">
        <f t="shared" ref="GJ10:GO10" si="60">SUM(GJ11:GJ18)</f>
        <v>63</v>
      </c>
      <c r="GK10" s="79">
        <f t="shared" si="60"/>
        <v>10171964.25</v>
      </c>
      <c r="GL10" s="79">
        <f t="shared" si="60"/>
        <v>1</v>
      </c>
      <c r="GM10" s="79">
        <f t="shared" si="60"/>
        <v>161459.75</v>
      </c>
      <c r="GN10" s="79">
        <f t="shared" si="60"/>
        <v>64</v>
      </c>
      <c r="GO10" s="79">
        <f t="shared" si="60"/>
        <v>10333424</v>
      </c>
      <c r="GP10" s="79">
        <f>SUM(GJ10-GH10)</f>
        <v>3.8333333333333286</v>
      </c>
      <c r="GQ10" s="79">
        <f>SUM(GK10-GI10)</f>
        <v>618929.31383333169</v>
      </c>
      <c r="GR10" s="281">
        <f>GJ10/GH10</f>
        <v>1.0647887323943661</v>
      </c>
      <c r="GS10" s="281">
        <f>GK10/GI10</f>
        <v>1.0647887627302752</v>
      </c>
      <c r="GT10" s="123">
        <v>161459.74540000001</v>
      </c>
      <c r="GU10" s="123">
        <f>SUM(GK10/GJ10)</f>
        <v>161459.75</v>
      </c>
      <c r="GV10" s="123">
        <f>SUM(GT10-GU10)</f>
        <v>-4.5999999856576324E-3</v>
      </c>
    </row>
    <row r="11" spans="1:204" ht="32.25" customHeight="1" x14ac:dyDescent="0.2">
      <c r="A11" s="21">
        <v>1</v>
      </c>
      <c r="B11" s="55" t="s">
        <v>133</v>
      </c>
      <c r="C11" s="56" t="s">
        <v>134</v>
      </c>
      <c r="D11" s="63">
        <v>2</v>
      </c>
      <c r="E11" s="63" t="s">
        <v>135</v>
      </c>
      <c r="F11" s="63">
        <v>1</v>
      </c>
      <c r="G11" s="70">
        <v>161459.74540000001</v>
      </c>
      <c r="H11" s="71"/>
      <c r="I11" s="71"/>
      <c r="J11" s="71"/>
      <c r="K11" s="71"/>
      <c r="L11" s="71">
        <f>VLOOKUP($D11,'факт '!$D$7:$AU$140,3,0)</f>
        <v>0</v>
      </c>
      <c r="M11" s="71">
        <f>VLOOKUP($D11,'факт '!$D$7:$AU$140,4,0)</f>
        <v>0</v>
      </c>
      <c r="N11" s="71">
        <f>VLOOKUP($D11,'факт '!$D$7:$AU$140,5,0)</f>
        <v>0</v>
      </c>
      <c r="O11" s="71">
        <f>VLOOKUP($D11,'факт '!$D$7:$AU$140,6,0)</f>
        <v>0</v>
      </c>
      <c r="P11" s="71">
        <f>SUM(L11+N11)</f>
        <v>0</v>
      </c>
      <c r="Q11" s="71">
        <f>SUM(M11+O11)</f>
        <v>0</v>
      </c>
      <c r="R11" s="72">
        <f t="shared" si="1"/>
        <v>0</v>
      </c>
      <c r="S11" s="72">
        <f t="shared" si="1"/>
        <v>0</v>
      </c>
      <c r="T11" s="71"/>
      <c r="U11" s="71"/>
      <c r="V11" s="71"/>
      <c r="W11" s="71"/>
      <c r="X11" s="71">
        <f>VLOOKUP($D11,'факт '!$D$7:$AU$140,9,0)</f>
        <v>0</v>
      </c>
      <c r="Y11" s="71">
        <f>VLOOKUP($D11,'факт '!$D$7:$AU$140,10,0)</f>
        <v>0</v>
      </c>
      <c r="Z11" s="71">
        <f>VLOOKUP($D11,'факт '!$D$7:$AU$140,11,0)</f>
        <v>0</v>
      </c>
      <c r="AA11" s="71">
        <f>VLOOKUP($D11,'факт '!$D$7:$AU$140,12,0)</f>
        <v>0</v>
      </c>
      <c r="AB11" s="71">
        <f>SUM(X11+Z11)</f>
        <v>0</v>
      </c>
      <c r="AC11" s="71">
        <f>SUM(Y11+AA11)</f>
        <v>0</v>
      </c>
      <c r="AD11" s="72">
        <f t="shared" si="3"/>
        <v>0</v>
      </c>
      <c r="AE11" s="72">
        <f t="shared" si="4"/>
        <v>0</v>
      </c>
      <c r="AF11" s="71"/>
      <c r="AG11" s="71"/>
      <c r="AH11" s="71"/>
      <c r="AI11" s="71"/>
      <c r="AJ11" s="71">
        <f>VLOOKUP($D11,'факт '!$D$7:$AU$140,7,0)</f>
        <v>0</v>
      </c>
      <c r="AK11" s="71">
        <f>VLOOKUP($D11,'факт '!$D$7:$AU$140,8,0)</f>
        <v>0</v>
      </c>
      <c r="AL11" s="71"/>
      <c r="AM11" s="71"/>
      <c r="AN11" s="71">
        <f>SUM(AJ11+AL11)</f>
        <v>0</v>
      </c>
      <c r="AO11" s="71">
        <f>SUM(AK11+AM11)</f>
        <v>0</v>
      </c>
      <c r="AP11" s="72">
        <f t="shared" si="6"/>
        <v>0</v>
      </c>
      <c r="AQ11" s="72">
        <f t="shared" si="7"/>
        <v>0</v>
      </c>
      <c r="AR11" s="71"/>
      <c r="AS11" s="71"/>
      <c r="AT11" s="71"/>
      <c r="AU11" s="71"/>
      <c r="AV11" s="71">
        <f>VLOOKUP($D11,'факт '!$D$7:$AU$140,13,0)</f>
        <v>0</v>
      </c>
      <c r="AW11" s="71">
        <f>VLOOKUP($D11,'факт '!$D$7:$AU$140,14,0)</f>
        <v>0</v>
      </c>
      <c r="AX11" s="71"/>
      <c r="AY11" s="71"/>
      <c r="AZ11" s="71">
        <f>SUM(AV11+AX11)</f>
        <v>0</v>
      </c>
      <c r="BA11" s="71">
        <f>SUM(AW11+AY11)</f>
        <v>0</v>
      </c>
      <c r="BB11" s="72">
        <f t="shared" si="9"/>
        <v>0</v>
      </c>
      <c r="BC11" s="72">
        <f t="shared" si="10"/>
        <v>0</v>
      </c>
      <c r="BD11" s="71"/>
      <c r="BE11" s="71"/>
      <c r="BF11" s="71"/>
      <c r="BG11" s="71"/>
      <c r="BH11" s="71">
        <f>VLOOKUP($D11,'факт '!$D$7:$AU$140,17,0)</f>
        <v>0</v>
      </c>
      <c r="BI11" s="71">
        <f>VLOOKUP($D11,'факт '!$D$7:$AU$140,18,0)</f>
        <v>0</v>
      </c>
      <c r="BJ11" s="71">
        <f>VLOOKUP($D11,'факт '!$D$7:$AU$140,19,0)</f>
        <v>0</v>
      </c>
      <c r="BK11" s="71">
        <f>VLOOKUP($D11,'факт '!$D$7:$AU$140,20,0)</f>
        <v>0</v>
      </c>
      <c r="BL11" s="71">
        <f>SUM(BH11+BJ11)</f>
        <v>0</v>
      </c>
      <c r="BM11" s="71">
        <f>SUM(BI11+BK11)</f>
        <v>0</v>
      </c>
      <c r="BN11" s="72">
        <f t="shared" si="12"/>
        <v>0</v>
      </c>
      <c r="BO11" s="72">
        <f t="shared" si="13"/>
        <v>0</v>
      </c>
      <c r="BP11" s="71"/>
      <c r="BQ11" s="71"/>
      <c r="BR11" s="71"/>
      <c r="BS11" s="71"/>
      <c r="BT11" s="71">
        <f>VLOOKUP($D11,'факт '!$D$7:$AU$140,21,0)</f>
        <v>0</v>
      </c>
      <c r="BU11" s="71">
        <f>VLOOKUP($D11,'факт '!$D$7:$AU$140,22,0)</f>
        <v>0</v>
      </c>
      <c r="BV11" s="71">
        <f>VLOOKUP($D11,'факт '!$D$7:$AU$140,23,0)</f>
        <v>0</v>
      </c>
      <c r="BW11" s="71">
        <f>VLOOKUP($D11,'факт '!$D$7:$AU$140,24,0)</f>
        <v>0</v>
      </c>
      <c r="BX11" s="71">
        <f>SUM(BT11+BV11)</f>
        <v>0</v>
      </c>
      <c r="BY11" s="71">
        <f>SUM(BU11+BW11)</f>
        <v>0</v>
      </c>
      <c r="BZ11" s="72">
        <f t="shared" si="15"/>
        <v>0</v>
      </c>
      <c r="CA11" s="72">
        <f t="shared" si="16"/>
        <v>0</v>
      </c>
      <c r="CB11" s="71"/>
      <c r="CC11" s="71"/>
      <c r="CD11" s="71"/>
      <c r="CE11" s="71"/>
      <c r="CF11" s="71">
        <f>VLOOKUP($D11,'факт '!$D$7:$AU$140,25,0)</f>
        <v>0</v>
      </c>
      <c r="CG11" s="71">
        <f>VLOOKUP($D11,'факт '!$D$7:$AU$140,26,0)</f>
        <v>0</v>
      </c>
      <c r="CH11" s="71">
        <f>VLOOKUP($D11,'факт '!$D$7:$AU$140,27,0)</f>
        <v>0</v>
      </c>
      <c r="CI11" s="71">
        <f>VLOOKUP($D11,'факт '!$D$7:$AU$140,28,0)</f>
        <v>0</v>
      </c>
      <c r="CJ11" s="71">
        <f>SUM(CF11+CH11)</f>
        <v>0</v>
      </c>
      <c r="CK11" s="71">
        <f>SUM(CG11+CI11)</f>
        <v>0</v>
      </c>
      <c r="CL11" s="72">
        <f t="shared" si="18"/>
        <v>0</v>
      </c>
      <c r="CM11" s="72">
        <f t="shared" si="19"/>
        <v>0</v>
      </c>
      <c r="CN11" s="71"/>
      <c r="CO11" s="71"/>
      <c r="CP11" s="71"/>
      <c r="CQ11" s="71"/>
      <c r="CR11" s="71">
        <f>VLOOKUP($D11,'факт '!$D$7:$AU$140,29,0)</f>
        <v>0</v>
      </c>
      <c r="CS11" s="71">
        <f>VLOOKUP($D11,'факт '!$D$7:$AU$140,30,0)</f>
        <v>0</v>
      </c>
      <c r="CT11" s="71">
        <f>VLOOKUP($D11,'факт '!$D$7:$AU$140,31,0)</f>
        <v>0</v>
      </c>
      <c r="CU11" s="71">
        <f>VLOOKUP($D11,'факт '!$D$7:$AU$140,32,0)</f>
        <v>0</v>
      </c>
      <c r="CV11" s="71">
        <f>SUM(CR11+CT11)</f>
        <v>0</v>
      </c>
      <c r="CW11" s="71">
        <f>SUM(CS11+CU11)</f>
        <v>0</v>
      </c>
      <c r="CX11" s="72">
        <f t="shared" si="21"/>
        <v>0</v>
      </c>
      <c r="CY11" s="72">
        <f t="shared" si="22"/>
        <v>0</v>
      </c>
      <c r="CZ11" s="71"/>
      <c r="DA11" s="71"/>
      <c r="DB11" s="71"/>
      <c r="DC11" s="71"/>
      <c r="DD11" s="71">
        <f>VLOOKUP($D11,'факт '!$D$7:$AU$140,33,0)</f>
        <v>0</v>
      </c>
      <c r="DE11" s="71">
        <f>VLOOKUP($D11,'факт '!$D$7:$AU$140,34,0)</f>
        <v>0</v>
      </c>
      <c r="DF11" s="71"/>
      <c r="DG11" s="71"/>
      <c r="DH11" s="71">
        <f>SUM(DD11+DF11)</f>
        <v>0</v>
      </c>
      <c r="DI11" s="71">
        <f>SUM(DE11+DG11)</f>
        <v>0</v>
      </c>
      <c r="DJ11" s="72">
        <f t="shared" si="24"/>
        <v>0</v>
      </c>
      <c r="DK11" s="72">
        <f t="shared" si="25"/>
        <v>0</v>
      </c>
      <c r="DL11" s="71"/>
      <c r="DM11" s="71"/>
      <c r="DN11" s="71"/>
      <c r="DO11" s="71"/>
      <c r="DP11" s="71">
        <f>VLOOKUP($D11,'факт '!$D$7:$AU$140,15,0)</f>
        <v>0</v>
      </c>
      <c r="DQ11" s="71">
        <f>VLOOKUP($D11,'факт '!$D$7:$AU$140,16,0)</f>
        <v>0</v>
      </c>
      <c r="DR11" s="71"/>
      <c r="DS11" s="71"/>
      <c r="DT11" s="71">
        <f>SUM(DP11+DR11)</f>
        <v>0</v>
      </c>
      <c r="DU11" s="71">
        <f>SUM(DQ11+DS11)</f>
        <v>0</v>
      </c>
      <c r="DV11" s="72">
        <f t="shared" si="27"/>
        <v>0</v>
      </c>
      <c r="DW11" s="72">
        <f t="shared" si="28"/>
        <v>0</v>
      </c>
      <c r="DX11" s="71"/>
      <c r="DY11" s="71"/>
      <c r="DZ11" s="71"/>
      <c r="EA11" s="71"/>
      <c r="EB11" s="71">
        <f>VLOOKUP($D11,'факт '!$D$7:$AU$140,35,0)</f>
        <v>1</v>
      </c>
      <c r="EC11" s="71">
        <f>VLOOKUP($D11,'факт '!$D$7:$AU$140,36,0)</f>
        <v>161459.75</v>
      </c>
      <c r="ED11" s="71">
        <f>VLOOKUP($D11,'факт '!$D$7:$AU$140,37,0)</f>
        <v>0</v>
      </c>
      <c r="EE11" s="71">
        <f>VLOOKUP($D11,'факт '!$D$7:$AU$140,38,0)</f>
        <v>0</v>
      </c>
      <c r="EF11" s="71">
        <f>SUM(EB11+ED11)</f>
        <v>1</v>
      </c>
      <c r="EG11" s="71">
        <f>SUM(EC11+EE11)</f>
        <v>161459.75</v>
      </c>
      <c r="EH11" s="72">
        <f t="shared" si="30"/>
        <v>1</v>
      </c>
      <c r="EI11" s="72">
        <f t="shared" si="31"/>
        <v>161459.75</v>
      </c>
      <c r="EJ11" s="71"/>
      <c r="EK11" s="71"/>
      <c r="EL11" s="71"/>
      <c r="EM11" s="71"/>
      <c r="EN11" s="71">
        <f>VLOOKUP($D11,'факт '!$D$7:$AU$140,41,0)</f>
        <v>0</v>
      </c>
      <c r="EO11" s="71">
        <f>VLOOKUP($D11,'факт '!$D$7:$AU$140,42,0)</f>
        <v>0</v>
      </c>
      <c r="EP11" s="71">
        <f>VLOOKUP($D11,'факт '!$D$7:$AU$140,43,0)</f>
        <v>0</v>
      </c>
      <c r="EQ11" s="71">
        <f>VLOOKUP($D11,'факт '!$D$7:$AU$140,44,0)</f>
        <v>0</v>
      </c>
      <c r="ER11" s="71">
        <f>SUM(EN11+EP11)</f>
        <v>0</v>
      </c>
      <c r="ES11" s="71">
        <f>SUM(EO11+EQ11)</f>
        <v>0</v>
      </c>
      <c r="ET11" s="72">
        <f t="shared" si="33"/>
        <v>0</v>
      </c>
      <c r="EU11" s="72">
        <f t="shared" si="34"/>
        <v>0</v>
      </c>
      <c r="EV11" s="71"/>
      <c r="EW11" s="71"/>
      <c r="EX11" s="71"/>
      <c r="EY11" s="71"/>
      <c r="EZ11" s="71"/>
      <c r="FA11" s="71"/>
      <c r="FB11" s="71"/>
      <c r="FC11" s="71"/>
      <c r="FD11" s="71">
        <f>SUM(EZ11+FB11)</f>
        <v>0</v>
      </c>
      <c r="FE11" s="71">
        <f>SUM(FA11+FC11)</f>
        <v>0</v>
      </c>
      <c r="FF11" s="72">
        <f t="shared" si="36"/>
        <v>0</v>
      </c>
      <c r="FG11" s="72">
        <f t="shared" si="37"/>
        <v>0</v>
      </c>
      <c r="FH11" s="71"/>
      <c r="FI11" s="71"/>
      <c r="FJ11" s="71"/>
      <c r="FK11" s="71"/>
      <c r="FL11" s="71">
        <f>VLOOKUP($D11,'факт '!$D$7:$AU$140,39,0)</f>
        <v>0</v>
      </c>
      <c r="FM11" s="71">
        <f>VLOOKUP($D11,'факт '!$D$7:$AU$140,40,0)</f>
        <v>0</v>
      </c>
      <c r="FN11" s="71"/>
      <c r="FO11" s="71"/>
      <c r="FP11" s="71">
        <f>SUM(FL11+FN11)</f>
        <v>0</v>
      </c>
      <c r="FQ11" s="71">
        <f>SUM(FM11+FO11)</f>
        <v>0</v>
      </c>
      <c r="FR11" s="72">
        <f t="shared" si="39"/>
        <v>0</v>
      </c>
      <c r="FS11" s="72">
        <f t="shared" si="40"/>
        <v>0</v>
      </c>
      <c r="FT11" s="71"/>
      <c r="FU11" s="71"/>
      <c r="FV11" s="71"/>
      <c r="FW11" s="71"/>
      <c r="FX11" s="71"/>
      <c r="FY11" s="71"/>
      <c r="FZ11" s="71"/>
      <c r="GA11" s="71"/>
      <c r="GB11" s="71">
        <f>SUM(FX11+FZ11)</f>
        <v>0</v>
      </c>
      <c r="GC11" s="71">
        <f>SUM(FY11+GA11)</f>
        <v>0</v>
      </c>
      <c r="GD11" s="72">
        <f t="shared" si="42"/>
        <v>0</v>
      </c>
      <c r="GE11" s="72">
        <f t="shared" si="43"/>
        <v>0</v>
      </c>
      <c r="GF11" s="71">
        <f>SUM(H11,T11,AF11,AR11,BD11,BP11,CB11,CN11,CZ11,DL11,DX11,EJ11,EV11)</f>
        <v>0</v>
      </c>
      <c r="GG11" s="71">
        <f>SUM(I11,U11,AG11,AS11,BE11,BQ11,CC11,CO11,DA11,DM11,DY11,EK11,EW11)</f>
        <v>0</v>
      </c>
      <c r="GH11" s="71">
        <f>SUM(J11,V11,AH11,AT11,BF11,BR11,CD11,CP11,DB11,DN11,DZ11,EL11,EX11)</f>
        <v>0</v>
      </c>
      <c r="GI11" s="71">
        <f>SUM(K11,W11,AI11,AU11,BG11,BS11,CE11,CQ11,DC11,DO11,EA11,EM11,EY11)</f>
        <v>0</v>
      </c>
      <c r="GJ11" s="71">
        <f t="shared" ref="GJ11:GO11" si="61">SUM(L11,X11,AJ11,AV11,BH11,BT11,CF11,CR11,DD11,DP11,EB11,EN11,EZ11,FL11)</f>
        <v>1</v>
      </c>
      <c r="GK11" s="71">
        <f t="shared" si="61"/>
        <v>161459.75</v>
      </c>
      <c r="GL11" s="71">
        <f t="shared" si="61"/>
        <v>0</v>
      </c>
      <c r="GM11" s="71">
        <f t="shared" si="61"/>
        <v>0</v>
      </c>
      <c r="GN11" s="71">
        <f t="shared" si="61"/>
        <v>1</v>
      </c>
      <c r="GO11" s="71">
        <f t="shared" si="61"/>
        <v>161459.75</v>
      </c>
      <c r="GP11" s="71"/>
      <c r="GQ11" s="71"/>
      <c r="GR11" s="109"/>
      <c r="GS11" s="55"/>
      <c r="GT11" s="123">
        <v>161459.74540000001</v>
      </c>
      <c r="GU11" s="123">
        <f t="shared" ref="GU11:GU91" si="62">SUM(GK11/GJ11)</f>
        <v>161459.75</v>
      </c>
      <c r="GV11" s="123">
        <f t="shared" ref="GV11:GV83" si="63">SUM(GT11-GU11)</f>
        <v>-4.5999999856576324E-3</v>
      </c>
    </row>
    <row r="12" spans="1:204" ht="32.25" customHeight="1" x14ac:dyDescent="0.2">
      <c r="A12" s="21">
        <v>1</v>
      </c>
      <c r="B12" s="55" t="s">
        <v>136</v>
      </c>
      <c r="C12" s="56" t="s">
        <v>137</v>
      </c>
      <c r="D12" s="63">
        <v>13</v>
      </c>
      <c r="E12" s="63" t="s">
        <v>138</v>
      </c>
      <c r="F12" s="63">
        <v>1</v>
      </c>
      <c r="G12" s="70">
        <v>161459.74540000001</v>
      </c>
      <c r="H12" s="71"/>
      <c r="I12" s="71"/>
      <c r="J12" s="71"/>
      <c r="K12" s="71"/>
      <c r="L12" s="71">
        <f>VLOOKUP($D12,'факт '!$D$7:$AU$140,3,0)</f>
        <v>0</v>
      </c>
      <c r="M12" s="71">
        <f>VLOOKUP($D12,'факт '!$D$7:$AU$140,4,0)</f>
        <v>0</v>
      </c>
      <c r="N12" s="71">
        <f>VLOOKUP($D12,'факт '!$D$7:$AU$140,5,0)</f>
        <v>0</v>
      </c>
      <c r="O12" s="71">
        <f>VLOOKUP($D12,'факт '!$D$7:$AU$140,6,0)</f>
        <v>0</v>
      </c>
      <c r="P12" s="71">
        <f t="shared" ref="P12:P17" si="64">SUM(L12+N12)</f>
        <v>0</v>
      </c>
      <c r="Q12" s="71">
        <f t="shared" ref="Q12:Q17" si="65">SUM(M12+O12)</f>
        <v>0</v>
      </c>
      <c r="R12" s="72">
        <f t="shared" ref="R12:R17" si="66">SUM(L12-J12)</f>
        <v>0</v>
      </c>
      <c r="S12" s="72">
        <f t="shared" ref="S12:S17" si="67">SUM(M12-K12)</f>
        <v>0</v>
      </c>
      <c r="T12" s="71"/>
      <c r="U12" s="71"/>
      <c r="V12" s="71"/>
      <c r="W12" s="71"/>
      <c r="X12" s="71">
        <f>VLOOKUP($D12,'факт '!$D$7:$AU$140,9,0)</f>
        <v>0</v>
      </c>
      <c r="Y12" s="71">
        <f>VLOOKUP($D12,'факт '!$D$7:$AU$140,10,0)</f>
        <v>0</v>
      </c>
      <c r="Z12" s="71">
        <f>VLOOKUP($D12,'факт '!$D$7:$AU$140,11,0)</f>
        <v>0</v>
      </c>
      <c r="AA12" s="71">
        <f>VLOOKUP($D12,'факт '!$D$7:$AU$140,12,0)</f>
        <v>0</v>
      </c>
      <c r="AB12" s="71">
        <f t="shared" ref="AB12:AB17" si="68">SUM(X12+Z12)</f>
        <v>0</v>
      </c>
      <c r="AC12" s="71">
        <f t="shared" ref="AC12:AC17" si="69">SUM(Y12+AA12)</f>
        <v>0</v>
      </c>
      <c r="AD12" s="72">
        <f t="shared" ref="AD12:AD17" si="70">SUM(X12-V12)</f>
        <v>0</v>
      </c>
      <c r="AE12" s="72">
        <f t="shared" ref="AE12:AE17" si="71">SUM(Y12-W12)</f>
        <v>0</v>
      </c>
      <c r="AF12" s="71"/>
      <c r="AG12" s="71"/>
      <c r="AH12" s="71"/>
      <c r="AI12" s="71"/>
      <c r="AJ12" s="71">
        <f>VLOOKUP($D12,'факт '!$D$7:$AU$140,7,0)</f>
        <v>0</v>
      </c>
      <c r="AK12" s="71">
        <f>VLOOKUP($D12,'факт '!$D$7:$AU$140,8,0)</f>
        <v>0</v>
      </c>
      <c r="AL12" s="71"/>
      <c r="AM12" s="71"/>
      <c r="AN12" s="71">
        <f t="shared" ref="AN12:AN17" si="72">SUM(AJ12+AL12)</f>
        <v>0</v>
      </c>
      <c r="AO12" s="71">
        <f t="shared" ref="AO12:AO17" si="73">SUM(AK12+AM12)</f>
        <v>0</v>
      </c>
      <c r="AP12" s="72">
        <f t="shared" ref="AP12:AP17" si="74">SUM(AJ12-AH12)</f>
        <v>0</v>
      </c>
      <c r="AQ12" s="72">
        <f t="shared" ref="AQ12:AQ17" si="75">SUM(AK12-AI12)</f>
        <v>0</v>
      </c>
      <c r="AR12" s="71"/>
      <c r="AS12" s="71"/>
      <c r="AT12" s="71"/>
      <c r="AU12" s="71"/>
      <c r="AV12" s="71">
        <f>VLOOKUP($D12,'факт '!$D$7:$AU$140,13,0)</f>
        <v>0</v>
      </c>
      <c r="AW12" s="71">
        <f>VLOOKUP($D12,'факт '!$D$7:$AU$140,14,0)</f>
        <v>0</v>
      </c>
      <c r="AX12" s="71"/>
      <c r="AY12" s="71"/>
      <c r="AZ12" s="71">
        <f t="shared" ref="AZ12:AZ17" si="76">SUM(AV12+AX12)</f>
        <v>0</v>
      </c>
      <c r="BA12" s="71">
        <f t="shared" ref="BA12:BA17" si="77">SUM(AW12+AY12)</f>
        <v>0</v>
      </c>
      <c r="BB12" s="72">
        <f t="shared" ref="BB12:BB17" si="78">SUM(AV12-AT12)</f>
        <v>0</v>
      </c>
      <c r="BC12" s="72">
        <f t="shared" ref="BC12:BC17" si="79">SUM(AW12-AU12)</f>
        <v>0</v>
      </c>
      <c r="BD12" s="71"/>
      <c r="BE12" s="71"/>
      <c r="BF12" s="71"/>
      <c r="BG12" s="71"/>
      <c r="BH12" s="71">
        <f>VLOOKUP($D12,'факт '!$D$7:$AU$140,17,0)</f>
        <v>0</v>
      </c>
      <c r="BI12" s="71">
        <f>VLOOKUP($D12,'факт '!$D$7:$AU$140,18,0)</f>
        <v>0</v>
      </c>
      <c r="BJ12" s="71">
        <f>VLOOKUP($D12,'факт '!$D$7:$AU$140,19,0)</f>
        <v>0</v>
      </c>
      <c r="BK12" s="71">
        <f>VLOOKUP($D12,'факт '!$D$7:$AU$140,20,0)</f>
        <v>0</v>
      </c>
      <c r="BL12" s="71">
        <f t="shared" ref="BL12:BL17" si="80">SUM(BH12+BJ12)</f>
        <v>0</v>
      </c>
      <c r="BM12" s="71">
        <f t="shared" ref="BM12:BM17" si="81">SUM(BI12+BK12)</f>
        <v>0</v>
      </c>
      <c r="BN12" s="72">
        <f t="shared" ref="BN12:BN17" si="82">SUM(BH12-BF12)</f>
        <v>0</v>
      </c>
      <c r="BO12" s="72">
        <f t="shared" ref="BO12:BO17" si="83">SUM(BI12-BG12)</f>
        <v>0</v>
      </c>
      <c r="BP12" s="71"/>
      <c r="BQ12" s="71"/>
      <c r="BR12" s="71"/>
      <c r="BS12" s="71"/>
      <c r="BT12" s="71">
        <f>VLOOKUP($D12,'факт '!$D$7:$AU$140,21,0)</f>
        <v>0</v>
      </c>
      <c r="BU12" s="71">
        <f>VLOOKUP($D12,'факт '!$D$7:$AU$140,22,0)</f>
        <v>0</v>
      </c>
      <c r="BV12" s="71">
        <f>VLOOKUP($D12,'факт '!$D$7:$AU$140,23,0)</f>
        <v>0</v>
      </c>
      <c r="BW12" s="71">
        <f>VLOOKUP($D12,'факт '!$D$7:$AU$140,24,0)</f>
        <v>0</v>
      </c>
      <c r="BX12" s="71">
        <f t="shared" ref="BX12:BX17" si="84">SUM(BT12+BV12)</f>
        <v>0</v>
      </c>
      <c r="BY12" s="71">
        <f t="shared" ref="BY12:BY17" si="85">SUM(BU12+BW12)</f>
        <v>0</v>
      </c>
      <c r="BZ12" s="72">
        <f t="shared" ref="BZ12:BZ17" si="86">SUM(BT12-BR12)</f>
        <v>0</v>
      </c>
      <c r="CA12" s="72">
        <f t="shared" ref="CA12:CA17" si="87">SUM(BU12-BS12)</f>
        <v>0</v>
      </c>
      <c r="CB12" s="71"/>
      <c r="CC12" s="71"/>
      <c r="CD12" s="71"/>
      <c r="CE12" s="71"/>
      <c r="CF12" s="71">
        <f>VLOOKUP($D12,'факт '!$D$7:$AU$140,25,0)</f>
        <v>0</v>
      </c>
      <c r="CG12" s="71">
        <f>VLOOKUP($D12,'факт '!$D$7:$AU$140,26,0)</f>
        <v>0</v>
      </c>
      <c r="CH12" s="71">
        <f>VLOOKUP($D12,'факт '!$D$7:$AU$140,27,0)</f>
        <v>0</v>
      </c>
      <c r="CI12" s="71">
        <f>VLOOKUP($D12,'факт '!$D$7:$AU$140,28,0)</f>
        <v>0</v>
      </c>
      <c r="CJ12" s="71">
        <f t="shared" ref="CJ12:CJ17" si="88">SUM(CF12+CH12)</f>
        <v>0</v>
      </c>
      <c r="CK12" s="71">
        <f t="shared" ref="CK12:CK17" si="89">SUM(CG12+CI12)</f>
        <v>0</v>
      </c>
      <c r="CL12" s="72">
        <f t="shared" ref="CL12:CL17" si="90">SUM(CF12-CD12)</f>
        <v>0</v>
      </c>
      <c r="CM12" s="72">
        <f t="shared" ref="CM12:CM17" si="91">SUM(CG12-CE12)</f>
        <v>0</v>
      </c>
      <c r="CN12" s="71"/>
      <c r="CO12" s="71"/>
      <c r="CP12" s="71"/>
      <c r="CQ12" s="71"/>
      <c r="CR12" s="71">
        <f>VLOOKUP($D12,'факт '!$D$7:$AU$140,29,0)</f>
        <v>0</v>
      </c>
      <c r="CS12" s="71">
        <f>VLOOKUP($D12,'факт '!$D$7:$AU$140,30,0)</f>
        <v>0</v>
      </c>
      <c r="CT12" s="71">
        <f>VLOOKUP($D12,'факт '!$D$7:$AU$140,31,0)</f>
        <v>0</v>
      </c>
      <c r="CU12" s="71">
        <f>VLOOKUP($D12,'факт '!$D$7:$AU$140,32,0)</f>
        <v>0</v>
      </c>
      <c r="CV12" s="71">
        <f t="shared" ref="CV12:CV17" si="92">SUM(CR12+CT12)</f>
        <v>0</v>
      </c>
      <c r="CW12" s="71">
        <f t="shared" ref="CW12:CW17" si="93">SUM(CS12+CU12)</f>
        <v>0</v>
      </c>
      <c r="CX12" s="72">
        <f t="shared" ref="CX12:CX17" si="94">SUM(CR12-CP12)</f>
        <v>0</v>
      </c>
      <c r="CY12" s="72">
        <f t="shared" ref="CY12:CY17" si="95">SUM(CS12-CQ12)</f>
        <v>0</v>
      </c>
      <c r="CZ12" s="71"/>
      <c r="DA12" s="71"/>
      <c r="DB12" s="71"/>
      <c r="DC12" s="71"/>
      <c r="DD12" s="71">
        <f>VLOOKUP($D12,'факт '!$D$7:$AU$140,33,0)</f>
        <v>0</v>
      </c>
      <c r="DE12" s="71">
        <f>VLOOKUP($D12,'факт '!$D$7:$AU$140,34,0)</f>
        <v>0</v>
      </c>
      <c r="DF12" s="71"/>
      <c r="DG12" s="71"/>
      <c r="DH12" s="71">
        <f t="shared" ref="DH12:DH17" si="96">SUM(DD12+DF12)</f>
        <v>0</v>
      </c>
      <c r="DI12" s="71">
        <f t="shared" ref="DI12:DI17" si="97">SUM(DE12+DG12)</f>
        <v>0</v>
      </c>
      <c r="DJ12" s="72">
        <f t="shared" ref="DJ12:DJ17" si="98">SUM(DD12-DB12)</f>
        <v>0</v>
      </c>
      <c r="DK12" s="72">
        <f t="shared" ref="DK12:DK17" si="99">SUM(DE12-DC12)</f>
        <v>0</v>
      </c>
      <c r="DL12" s="71"/>
      <c r="DM12" s="71"/>
      <c r="DN12" s="71"/>
      <c r="DO12" s="71"/>
      <c r="DP12" s="71">
        <f>VLOOKUP($D12,'факт '!$D$7:$AU$140,15,0)</f>
        <v>0</v>
      </c>
      <c r="DQ12" s="71">
        <f>VLOOKUP($D12,'факт '!$D$7:$AU$140,16,0)</f>
        <v>0</v>
      </c>
      <c r="DR12" s="71"/>
      <c r="DS12" s="71"/>
      <c r="DT12" s="71">
        <f t="shared" ref="DT12:DT17" si="100">SUM(DP12+DR12)</f>
        <v>0</v>
      </c>
      <c r="DU12" s="71">
        <f t="shared" ref="DU12:DU17" si="101">SUM(DQ12+DS12)</f>
        <v>0</v>
      </c>
      <c r="DV12" s="72">
        <f t="shared" ref="DV12:DV17" si="102">SUM(DP12-DN12)</f>
        <v>0</v>
      </c>
      <c r="DW12" s="72">
        <f t="shared" ref="DW12:DW17" si="103">SUM(DQ12-DO12)</f>
        <v>0</v>
      </c>
      <c r="DX12" s="71"/>
      <c r="DY12" s="71"/>
      <c r="DZ12" s="71"/>
      <c r="EA12" s="71"/>
      <c r="EB12" s="71">
        <f>VLOOKUP($D12,'факт '!$D$7:$AU$140,35,0)</f>
        <v>8</v>
      </c>
      <c r="EC12" s="71">
        <f>VLOOKUP($D12,'факт '!$D$7:$AU$140,36,0)</f>
        <v>1291678</v>
      </c>
      <c r="ED12" s="71">
        <f>VLOOKUP($D12,'факт '!$D$7:$AU$140,37,0)</f>
        <v>0</v>
      </c>
      <c r="EE12" s="71">
        <f>VLOOKUP($D12,'факт '!$D$7:$AU$140,38,0)</f>
        <v>0</v>
      </c>
      <c r="EF12" s="71">
        <f t="shared" ref="EF12:EF17" si="104">SUM(EB12+ED12)</f>
        <v>8</v>
      </c>
      <c r="EG12" s="71">
        <f t="shared" ref="EG12:EG17" si="105">SUM(EC12+EE12)</f>
        <v>1291678</v>
      </c>
      <c r="EH12" s="72">
        <f t="shared" ref="EH12:EH17" si="106">SUM(EB12-DZ12)</f>
        <v>8</v>
      </c>
      <c r="EI12" s="72">
        <f t="shared" ref="EI12:EI17" si="107">SUM(EC12-EA12)</f>
        <v>1291678</v>
      </c>
      <c r="EJ12" s="71"/>
      <c r="EK12" s="71"/>
      <c r="EL12" s="71"/>
      <c r="EM12" s="71"/>
      <c r="EN12" s="71">
        <f>VLOOKUP($D12,'факт '!$D$7:$AU$140,41,0)</f>
        <v>0</v>
      </c>
      <c r="EO12" s="71">
        <f>VLOOKUP($D12,'факт '!$D$7:$AU$140,42,0)</f>
        <v>0</v>
      </c>
      <c r="EP12" s="71">
        <f>VLOOKUP($D12,'факт '!$D$7:$AU$140,43,0)</f>
        <v>0</v>
      </c>
      <c r="EQ12" s="71">
        <f>VLOOKUP($D12,'факт '!$D$7:$AU$140,44,0)</f>
        <v>0</v>
      </c>
      <c r="ER12" s="71">
        <f t="shared" ref="ER12:ER17" si="108">SUM(EN12+EP12)</f>
        <v>0</v>
      </c>
      <c r="ES12" s="71">
        <f t="shared" ref="ES12:ES17" si="109">SUM(EO12+EQ12)</f>
        <v>0</v>
      </c>
      <c r="ET12" s="72">
        <f t="shared" ref="ET12:ET17" si="110">SUM(EN12-EL12)</f>
        <v>0</v>
      </c>
      <c r="EU12" s="72">
        <f t="shared" ref="EU12:EU17" si="111">SUM(EO12-EM12)</f>
        <v>0</v>
      </c>
      <c r="EV12" s="71"/>
      <c r="EW12" s="71"/>
      <c r="EX12" s="71"/>
      <c r="EY12" s="71"/>
      <c r="EZ12" s="71"/>
      <c r="FA12" s="71"/>
      <c r="FB12" s="71"/>
      <c r="FC12" s="71"/>
      <c r="FD12" s="71">
        <f t="shared" ref="FD12:FD18" si="112">SUM(EZ12+FB12)</f>
        <v>0</v>
      </c>
      <c r="FE12" s="71">
        <f t="shared" ref="FE12:FE18" si="113">SUM(FA12+FC12)</f>
        <v>0</v>
      </c>
      <c r="FF12" s="72">
        <f t="shared" si="36"/>
        <v>0</v>
      </c>
      <c r="FG12" s="72">
        <f t="shared" si="37"/>
        <v>0</v>
      </c>
      <c r="FH12" s="71"/>
      <c r="FI12" s="71"/>
      <c r="FJ12" s="71"/>
      <c r="FK12" s="71"/>
      <c r="FL12" s="71">
        <f>VLOOKUP($D12,'факт '!$D$7:$AU$140,39,0)</f>
        <v>0</v>
      </c>
      <c r="FM12" s="71">
        <f>VLOOKUP($D12,'факт '!$D$7:$AU$140,40,0)</f>
        <v>0</v>
      </c>
      <c r="FN12" s="71"/>
      <c r="FO12" s="71"/>
      <c r="FP12" s="71">
        <f t="shared" ref="FP12:FP17" si="114">SUM(FL12+FN12)</f>
        <v>0</v>
      </c>
      <c r="FQ12" s="71">
        <f t="shared" ref="FQ12:FQ17" si="115">SUM(FM12+FO12)</f>
        <v>0</v>
      </c>
      <c r="FR12" s="72">
        <f t="shared" ref="FR12:FR17" si="116">SUM(FL12-FJ12)</f>
        <v>0</v>
      </c>
      <c r="FS12" s="72">
        <f t="shared" ref="FS12:FS17" si="117">SUM(FM12-FK12)</f>
        <v>0</v>
      </c>
      <c r="FT12" s="71"/>
      <c r="FU12" s="71"/>
      <c r="FV12" s="71"/>
      <c r="FW12" s="71"/>
      <c r="FX12" s="71"/>
      <c r="FY12" s="71"/>
      <c r="FZ12" s="71"/>
      <c r="GA12" s="71"/>
      <c r="GB12" s="71">
        <f t="shared" ref="GB12:GB17" si="118">SUM(FX12+FZ12)</f>
        <v>0</v>
      </c>
      <c r="GC12" s="71">
        <f t="shared" ref="GC12:GC17" si="119">SUM(FY12+GA12)</f>
        <v>0</v>
      </c>
      <c r="GD12" s="72">
        <f t="shared" ref="GD12:GD17" si="120">SUM(FX12-FV12)</f>
        <v>0</v>
      </c>
      <c r="GE12" s="72">
        <f t="shared" ref="GE12:GE17" si="121">SUM(FY12-FW12)</f>
        <v>0</v>
      </c>
      <c r="GF12" s="71">
        <f t="shared" ref="GF12:GF18" si="122">SUM(H12,T12,AF12,AR12,BD12,BP12,CB12,CN12,CZ12,DL12,DX12,EJ12,EV12)</f>
        <v>0</v>
      </c>
      <c r="GG12" s="71">
        <f t="shared" ref="GG12:GG18" si="123">SUM(I12,U12,AG12,AS12,BE12,BQ12,CC12,CO12,DA12,DM12,DY12,EK12,EW12)</f>
        <v>0</v>
      </c>
      <c r="GH12" s="71">
        <f t="shared" ref="GH12:GH18" si="124">SUM(J12,V12,AH12,AT12,BF12,BR12,CD12,CP12,DB12,DN12,DZ12,EL12,EX12)</f>
        <v>0</v>
      </c>
      <c r="GI12" s="71">
        <f t="shared" ref="GI12:GI18" si="125">SUM(K12,W12,AI12,AU12,BG12,BS12,CE12,CQ12,DC12,DO12,EA12,EM12,EY12)</f>
        <v>0</v>
      </c>
      <c r="GJ12" s="71">
        <f t="shared" ref="GJ12:GJ17" si="126">SUM(L12,X12,AJ12,AV12,BH12,BT12,CF12,CR12,DD12,DP12,EB12,EN12,EZ12,FL12)</f>
        <v>8</v>
      </c>
      <c r="GK12" s="71">
        <f t="shared" ref="GK12:GK17" si="127">SUM(M12,Y12,AK12,AW12,BI12,BU12,CG12,CS12,DE12,DQ12,EC12,EO12,FA12,FM12)</f>
        <v>1291678</v>
      </c>
      <c r="GL12" s="71">
        <f t="shared" ref="GL12:GL17" si="128">SUM(N12,Z12,AL12,AX12,BJ12,BV12,CH12,CT12,DF12,DR12,ED12,EP12,FB12,FN12)</f>
        <v>0</v>
      </c>
      <c r="GM12" s="71">
        <f t="shared" ref="GM12:GM17" si="129">SUM(O12,AA12,AM12,AY12,BK12,BW12,CI12,CU12,DG12,DS12,EE12,EQ12,FC12,FO12)</f>
        <v>0</v>
      </c>
      <c r="GN12" s="71">
        <f t="shared" ref="GN12:GN17" si="130">SUM(P12,AB12,AN12,AZ12,BL12,BX12,CJ12,CV12,DH12,DT12,EF12,ER12,FD12,FP12)</f>
        <v>8</v>
      </c>
      <c r="GO12" s="71">
        <f t="shared" ref="GO12:GO17" si="131">SUM(Q12,AC12,AO12,BA12,BM12,BY12,CK12,CW12,DI12,DU12,EG12,ES12,FE12,FQ12)</f>
        <v>1291678</v>
      </c>
      <c r="GP12" s="71"/>
      <c r="GQ12" s="71"/>
      <c r="GR12" s="109"/>
      <c r="GS12" s="55"/>
      <c r="GT12" s="123">
        <v>161459.74540000001</v>
      </c>
      <c r="GU12" s="123">
        <f t="shared" si="62"/>
        <v>161459.75</v>
      </c>
      <c r="GV12" s="123">
        <f t="shared" si="63"/>
        <v>-4.5999999856576324E-3</v>
      </c>
    </row>
    <row r="13" spans="1:204" ht="32.25" customHeight="1" x14ac:dyDescent="0.2">
      <c r="A13" s="21">
        <v>1</v>
      </c>
      <c r="B13" s="55" t="s">
        <v>136</v>
      </c>
      <c r="C13" s="121" t="s">
        <v>137</v>
      </c>
      <c r="D13" s="63">
        <v>464</v>
      </c>
      <c r="E13" s="122" t="s">
        <v>249</v>
      </c>
      <c r="F13" s="63">
        <v>1</v>
      </c>
      <c r="G13" s="70">
        <v>161459.74540000001</v>
      </c>
      <c r="H13" s="71"/>
      <c r="I13" s="71"/>
      <c r="J13" s="71"/>
      <c r="K13" s="71"/>
      <c r="L13" s="71">
        <f>VLOOKUP($D13,'факт '!$D$7:$AU$140,3,0)</f>
        <v>0</v>
      </c>
      <c r="M13" s="71">
        <f>VLOOKUP($D13,'факт '!$D$7:$AU$140,4,0)</f>
        <v>0</v>
      </c>
      <c r="N13" s="71">
        <f>VLOOKUP($D13,'факт '!$D$7:$AU$140,5,0)</f>
        <v>0</v>
      </c>
      <c r="O13" s="71">
        <f>VLOOKUP($D13,'факт '!$D$7:$AU$140,6,0)</f>
        <v>0</v>
      </c>
      <c r="P13" s="71">
        <f t="shared" si="64"/>
        <v>0</v>
      </c>
      <c r="Q13" s="71">
        <f t="shared" si="65"/>
        <v>0</v>
      </c>
      <c r="R13" s="72">
        <f t="shared" si="66"/>
        <v>0</v>
      </c>
      <c r="S13" s="72">
        <f t="shared" si="67"/>
        <v>0</v>
      </c>
      <c r="T13" s="71"/>
      <c r="U13" s="71"/>
      <c r="V13" s="71"/>
      <c r="W13" s="71"/>
      <c r="X13" s="71">
        <f>VLOOKUP($D13,'факт '!$D$7:$AU$140,9,0)</f>
        <v>0</v>
      </c>
      <c r="Y13" s="71">
        <f>VLOOKUP($D13,'факт '!$D$7:$AU$140,10,0)</f>
        <v>0</v>
      </c>
      <c r="Z13" s="71">
        <f>VLOOKUP($D13,'факт '!$D$7:$AU$140,11,0)</f>
        <v>0</v>
      </c>
      <c r="AA13" s="71">
        <f>VLOOKUP($D13,'факт '!$D$7:$AU$140,12,0)</f>
        <v>0</v>
      </c>
      <c r="AB13" s="71">
        <f t="shared" si="68"/>
        <v>0</v>
      </c>
      <c r="AC13" s="71">
        <f t="shared" si="69"/>
        <v>0</v>
      </c>
      <c r="AD13" s="72">
        <f t="shared" si="70"/>
        <v>0</v>
      </c>
      <c r="AE13" s="72">
        <f t="shared" si="71"/>
        <v>0</v>
      </c>
      <c r="AF13" s="71"/>
      <c r="AG13" s="71"/>
      <c r="AH13" s="71"/>
      <c r="AI13" s="71"/>
      <c r="AJ13" s="71">
        <f>VLOOKUP($D13,'факт '!$D$7:$AU$140,7,0)</f>
        <v>0</v>
      </c>
      <c r="AK13" s="71">
        <f>VLOOKUP($D13,'факт '!$D$7:$AU$140,8,0)</f>
        <v>0</v>
      </c>
      <c r="AL13" s="71"/>
      <c r="AM13" s="71"/>
      <c r="AN13" s="71">
        <f t="shared" si="72"/>
        <v>0</v>
      </c>
      <c r="AO13" s="71">
        <f t="shared" si="73"/>
        <v>0</v>
      </c>
      <c r="AP13" s="72">
        <f t="shared" si="74"/>
        <v>0</v>
      </c>
      <c r="AQ13" s="72">
        <f t="shared" si="75"/>
        <v>0</v>
      </c>
      <c r="AR13" s="71"/>
      <c r="AS13" s="71"/>
      <c r="AT13" s="71"/>
      <c r="AU13" s="71"/>
      <c r="AV13" s="71">
        <f>VLOOKUP($D13,'факт '!$D$7:$AU$140,13,0)</f>
        <v>0</v>
      </c>
      <c r="AW13" s="71">
        <f>VLOOKUP($D13,'факт '!$D$7:$AU$140,14,0)</f>
        <v>0</v>
      </c>
      <c r="AX13" s="71"/>
      <c r="AY13" s="71"/>
      <c r="AZ13" s="71">
        <f t="shared" si="76"/>
        <v>0</v>
      </c>
      <c r="BA13" s="71">
        <f t="shared" si="77"/>
        <v>0</v>
      </c>
      <c r="BB13" s="72">
        <f t="shared" si="78"/>
        <v>0</v>
      </c>
      <c r="BC13" s="72">
        <f t="shared" si="79"/>
        <v>0</v>
      </c>
      <c r="BD13" s="71"/>
      <c r="BE13" s="71"/>
      <c r="BF13" s="71"/>
      <c r="BG13" s="71"/>
      <c r="BH13" s="71">
        <f>VLOOKUP($D13,'факт '!$D$7:$AU$140,17,0)</f>
        <v>0</v>
      </c>
      <c r="BI13" s="71">
        <f>VLOOKUP($D13,'факт '!$D$7:$AU$140,18,0)</f>
        <v>0</v>
      </c>
      <c r="BJ13" s="71">
        <f>VLOOKUP($D13,'факт '!$D$7:$AU$140,19,0)</f>
        <v>0</v>
      </c>
      <c r="BK13" s="71">
        <f>VLOOKUP($D13,'факт '!$D$7:$AU$140,20,0)</f>
        <v>0</v>
      </c>
      <c r="BL13" s="71">
        <f t="shared" si="80"/>
        <v>0</v>
      </c>
      <c r="BM13" s="71">
        <f t="shared" si="81"/>
        <v>0</v>
      </c>
      <c r="BN13" s="72">
        <f t="shared" si="82"/>
        <v>0</v>
      </c>
      <c r="BO13" s="72">
        <f t="shared" si="83"/>
        <v>0</v>
      </c>
      <c r="BP13" s="71"/>
      <c r="BQ13" s="71"/>
      <c r="BR13" s="71"/>
      <c r="BS13" s="71"/>
      <c r="BT13" s="71">
        <f>VLOOKUP($D13,'факт '!$D$7:$AU$140,21,0)</f>
        <v>0</v>
      </c>
      <c r="BU13" s="71">
        <f>VLOOKUP($D13,'факт '!$D$7:$AU$140,22,0)</f>
        <v>0</v>
      </c>
      <c r="BV13" s="71">
        <f>VLOOKUP($D13,'факт '!$D$7:$AU$140,23,0)</f>
        <v>0</v>
      </c>
      <c r="BW13" s="71">
        <f>VLOOKUP($D13,'факт '!$D$7:$AU$140,24,0)</f>
        <v>0</v>
      </c>
      <c r="BX13" s="71">
        <f t="shared" si="84"/>
        <v>0</v>
      </c>
      <c r="BY13" s="71">
        <f t="shared" si="85"/>
        <v>0</v>
      </c>
      <c r="BZ13" s="72">
        <f t="shared" si="86"/>
        <v>0</v>
      </c>
      <c r="CA13" s="72">
        <f t="shared" si="87"/>
        <v>0</v>
      </c>
      <c r="CB13" s="71"/>
      <c r="CC13" s="71"/>
      <c r="CD13" s="71"/>
      <c r="CE13" s="71"/>
      <c r="CF13" s="71">
        <f>VLOOKUP($D13,'факт '!$D$7:$AU$140,25,0)</f>
        <v>0</v>
      </c>
      <c r="CG13" s="71">
        <f>VLOOKUP($D13,'факт '!$D$7:$AU$140,26,0)</f>
        <v>0</v>
      </c>
      <c r="CH13" s="71">
        <f>VLOOKUP($D13,'факт '!$D$7:$AU$140,27,0)</f>
        <v>0</v>
      </c>
      <c r="CI13" s="71">
        <f>VLOOKUP($D13,'факт '!$D$7:$AU$140,28,0)</f>
        <v>0</v>
      </c>
      <c r="CJ13" s="71">
        <f t="shared" si="88"/>
        <v>0</v>
      </c>
      <c r="CK13" s="71">
        <f t="shared" si="89"/>
        <v>0</v>
      </c>
      <c r="CL13" s="72">
        <f t="shared" si="90"/>
        <v>0</v>
      </c>
      <c r="CM13" s="72">
        <f t="shared" si="91"/>
        <v>0</v>
      </c>
      <c r="CN13" s="71"/>
      <c r="CO13" s="71"/>
      <c r="CP13" s="71"/>
      <c r="CQ13" s="71"/>
      <c r="CR13" s="71">
        <f>VLOOKUP($D13,'факт '!$D$7:$AU$140,29,0)</f>
        <v>0</v>
      </c>
      <c r="CS13" s="71">
        <f>VLOOKUP($D13,'факт '!$D$7:$AU$140,30,0)</f>
        <v>0</v>
      </c>
      <c r="CT13" s="71">
        <f>VLOOKUP($D13,'факт '!$D$7:$AU$140,31,0)</f>
        <v>0</v>
      </c>
      <c r="CU13" s="71">
        <f>VLOOKUP($D13,'факт '!$D$7:$AU$140,32,0)</f>
        <v>0</v>
      </c>
      <c r="CV13" s="71">
        <f t="shared" si="92"/>
        <v>0</v>
      </c>
      <c r="CW13" s="71">
        <f t="shared" si="93"/>
        <v>0</v>
      </c>
      <c r="CX13" s="72">
        <f t="shared" si="94"/>
        <v>0</v>
      </c>
      <c r="CY13" s="72">
        <f t="shared" si="95"/>
        <v>0</v>
      </c>
      <c r="CZ13" s="71"/>
      <c r="DA13" s="71"/>
      <c r="DB13" s="71"/>
      <c r="DC13" s="71"/>
      <c r="DD13" s="71">
        <f>VLOOKUP($D13,'факт '!$D$7:$AU$140,33,0)</f>
        <v>0</v>
      </c>
      <c r="DE13" s="71">
        <f>VLOOKUP($D13,'факт '!$D$7:$AU$140,34,0)</f>
        <v>0</v>
      </c>
      <c r="DF13" s="71"/>
      <c r="DG13" s="71"/>
      <c r="DH13" s="71">
        <f t="shared" si="96"/>
        <v>0</v>
      </c>
      <c r="DI13" s="71">
        <f t="shared" si="97"/>
        <v>0</v>
      </c>
      <c r="DJ13" s="72">
        <f t="shared" si="98"/>
        <v>0</v>
      </c>
      <c r="DK13" s="72">
        <f t="shared" si="99"/>
        <v>0</v>
      </c>
      <c r="DL13" s="71"/>
      <c r="DM13" s="71"/>
      <c r="DN13" s="71"/>
      <c r="DO13" s="71"/>
      <c r="DP13" s="71">
        <f>VLOOKUP($D13,'факт '!$D$7:$AU$140,15,0)</f>
        <v>0</v>
      </c>
      <c r="DQ13" s="71">
        <f>VLOOKUP($D13,'факт '!$D$7:$AU$140,16,0)</f>
        <v>0</v>
      </c>
      <c r="DR13" s="71"/>
      <c r="DS13" s="71"/>
      <c r="DT13" s="71">
        <f t="shared" si="100"/>
        <v>0</v>
      </c>
      <c r="DU13" s="71">
        <f t="shared" si="101"/>
        <v>0</v>
      </c>
      <c r="DV13" s="72">
        <f t="shared" si="102"/>
        <v>0</v>
      </c>
      <c r="DW13" s="72">
        <f t="shared" si="103"/>
        <v>0</v>
      </c>
      <c r="DX13" s="71"/>
      <c r="DY13" s="71"/>
      <c r="DZ13" s="71"/>
      <c r="EA13" s="71"/>
      <c r="EB13" s="71">
        <f>VLOOKUP($D13,'факт '!$D$7:$AU$140,35,0)</f>
        <v>37</v>
      </c>
      <c r="EC13" s="71">
        <f>VLOOKUP($D13,'факт '!$D$7:$AU$140,36,0)</f>
        <v>5974010.75</v>
      </c>
      <c r="ED13" s="71">
        <f>VLOOKUP($D13,'факт '!$D$7:$AU$140,37,0)</f>
        <v>1</v>
      </c>
      <c r="EE13" s="71">
        <f>VLOOKUP($D13,'факт '!$D$7:$AU$140,38,0)</f>
        <v>161459.75</v>
      </c>
      <c r="EF13" s="71">
        <f t="shared" si="104"/>
        <v>38</v>
      </c>
      <c r="EG13" s="71">
        <f t="shared" si="105"/>
        <v>6135470.5</v>
      </c>
      <c r="EH13" s="72">
        <f t="shared" si="106"/>
        <v>37</v>
      </c>
      <c r="EI13" s="72">
        <f t="shared" si="107"/>
        <v>5974010.75</v>
      </c>
      <c r="EJ13" s="71"/>
      <c r="EK13" s="71"/>
      <c r="EL13" s="71"/>
      <c r="EM13" s="71"/>
      <c r="EN13" s="71">
        <f>VLOOKUP($D13,'факт '!$D$7:$AU$140,41,0)</f>
        <v>0</v>
      </c>
      <c r="EO13" s="71">
        <f>VLOOKUP($D13,'факт '!$D$7:$AU$140,42,0)</f>
        <v>0</v>
      </c>
      <c r="EP13" s="71">
        <f>VLOOKUP($D13,'факт '!$D$7:$AU$140,43,0)</f>
        <v>0</v>
      </c>
      <c r="EQ13" s="71">
        <f>VLOOKUP($D13,'факт '!$D$7:$AU$140,44,0)</f>
        <v>0</v>
      </c>
      <c r="ER13" s="71">
        <f t="shared" si="108"/>
        <v>0</v>
      </c>
      <c r="ES13" s="71">
        <f t="shared" si="109"/>
        <v>0</v>
      </c>
      <c r="ET13" s="72">
        <f t="shared" si="110"/>
        <v>0</v>
      </c>
      <c r="EU13" s="72">
        <f t="shared" si="111"/>
        <v>0</v>
      </c>
      <c r="EV13" s="71"/>
      <c r="EW13" s="71"/>
      <c r="EX13" s="71"/>
      <c r="EY13" s="71"/>
      <c r="EZ13" s="71"/>
      <c r="FA13" s="71"/>
      <c r="FB13" s="71"/>
      <c r="FC13" s="71"/>
      <c r="FD13" s="71">
        <f t="shared" si="112"/>
        <v>0</v>
      </c>
      <c r="FE13" s="71">
        <f t="shared" si="113"/>
        <v>0</v>
      </c>
      <c r="FF13" s="72">
        <f t="shared" si="36"/>
        <v>0</v>
      </c>
      <c r="FG13" s="72">
        <f t="shared" si="37"/>
        <v>0</v>
      </c>
      <c r="FH13" s="71"/>
      <c r="FI13" s="71"/>
      <c r="FJ13" s="71"/>
      <c r="FK13" s="71"/>
      <c r="FL13" s="71">
        <f>VLOOKUP($D13,'факт '!$D$7:$AU$140,39,0)</f>
        <v>0</v>
      </c>
      <c r="FM13" s="71">
        <f>VLOOKUP($D13,'факт '!$D$7:$AU$140,40,0)</f>
        <v>0</v>
      </c>
      <c r="FN13" s="71"/>
      <c r="FO13" s="71"/>
      <c r="FP13" s="71">
        <f t="shared" si="114"/>
        <v>0</v>
      </c>
      <c r="FQ13" s="71">
        <f t="shared" si="115"/>
        <v>0</v>
      </c>
      <c r="FR13" s="72">
        <f t="shared" si="116"/>
        <v>0</v>
      </c>
      <c r="FS13" s="72">
        <f t="shared" si="117"/>
        <v>0</v>
      </c>
      <c r="FT13" s="71"/>
      <c r="FU13" s="71"/>
      <c r="FV13" s="71"/>
      <c r="FW13" s="71"/>
      <c r="FX13" s="71"/>
      <c r="FY13" s="71"/>
      <c r="FZ13" s="71"/>
      <c r="GA13" s="71"/>
      <c r="GB13" s="71">
        <f t="shared" si="118"/>
        <v>0</v>
      </c>
      <c r="GC13" s="71">
        <f t="shared" si="119"/>
        <v>0</v>
      </c>
      <c r="GD13" s="72">
        <f t="shared" si="120"/>
        <v>0</v>
      </c>
      <c r="GE13" s="72">
        <f t="shared" si="121"/>
        <v>0</v>
      </c>
      <c r="GF13" s="71">
        <f t="shared" si="122"/>
        <v>0</v>
      </c>
      <c r="GG13" s="71">
        <f t="shared" si="123"/>
        <v>0</v>
      </c>
      <c r="GH13" s="71">
        <f t="shared" si="124"/>
        <v>0</v>
      </c>
      <c r="GI13" s="71">
        <f t="shared" si="125"/>
        <v>0</v>
      </c>
      <c r="GJ13" s="71">
        <f t="shared" si="126"/>
        <v>37</v>
      </c>
      <c r="GK13" s="71">
        <f t="shared" si="127"/>
        <v>5974010.75</v>
      </c>
      <c r="GL13" s="71">
        <f t="shared" si="128"/>
        <v>1</v>
      </c>
      <c r="GM13" s="71">
        <f t="shared" si="129"/>
        <v>161459.75</v>
      </c>
      <c r="GN13" s="71">
        <f t="shared" si="130"/>
        <v>38</v>
      </c>
      <c r="GO13" s="71">
        <f t="shared" si="131"/>
        <v>6135470.5</v>
      </c>
      <c r="GP13" s="71"/>
      <c r="GQ13" s="71"/>
      <c r="GR13" s="109"/>
      <c r="GS13" s="55"/>
      <c r="GT13" s="123">
        <v>161459.74540000001</v>
      </c>
      <c r="GU13" s="123">
        <f t="shared" si="62"/>
        <v>161459.75</v>
      </c>
      <c r="GV13" s="123">
        <f t="shared" si="63"/>
        <v>-4.5999999856576324E-3</v>
      </c>
    </row>
    <row r="14" spans="1:204" ht="32.25" customHeight="1" x14ac:dyDescent="0.2">
      <c r="A14" s="21">
        <v>1</v>
      </c>
      <c r="B14" s="55" t="s">
        <v>136</v>
      </c>
      <c r="C14" s="121" t="s">
        <v>137</v>
      </c>
      <c r="D14" s="154">
        <v>465</v>
      </c>
      <c r="E14" s="122" t="s">
        <v>329</v>
      </c>
      <c r="F14" s="63">
        <v>1</v>
      </c>
      <c r="G14" s="70">
        <v>161459.74540000001</v>
      </c>
      <c r="H14" s="71"/>
      <c r="I14" s="71"/>
      <c r="J14" s="71"/>
      <c r="K14" s="71"/>
      <c r="L14" s="71">
        <f>VLOOKUP($D14,'факт '!$D$7:$AU$140,3,0)</f>
        <v>0</v>
      </c>
      <c r="M14" s="71">
        <f>VLOOKUP($D14,'факт '!$D$7:$AU$140,4,0)</f>
        <v>0</v>
      </c>
      <c r="N14" s="71">
        <f>VLOOKUP($D14,'факт '!$D$7:$AU$140,5,0)</f>
        <v>0</v>
      </c>
      <c r="O14" s="71">
        <f>VLOOKUP($D14,'факт '!$D$7:$AU$140,6,0)</f>
        <v>0</v>
      </c>
      <c r="P14" s="71">
        <f t="shared" si="64"/>
        <v>0</v>
      </c>
      <c r="Q14" s="71">
        <f t="shared" si="65"/>
        <v>0</v>
      </c>
      <c r="R14" s="72">
        <f t="shared" si="66"/>
        <v>0</v>
      </c>
      <c r="S14" s="72">
        <f t="shared" si="67"/>
        <v>0</v>
      </c>
      <c r="T14" s="71"/>
      <c r="U14" s="71"/>
      <c r="V14" s="71"/>
      <c r="W14" s="71"/>
      <c r="X14" s="71">
        <f>VLOOKUP($D14,'факт '!$D$7:$AU$140,9,0)</f>
        <v>0</v>
      </c>
      <c r="Y14" s="71">
        <f>VLOOKUP($D14,'факт '!$D$7:$AU$140,10,0)</f>
        <v>0</v>
      </c>
      <c r="Z14" s="71">
        <f>VLOOKUP($D14,'факт '!$D$7:$AU$140,11,0)</f>
        <v>0</v>
      </c>
      <c r="AA14" s="71">
        <f>VLOOKUP($D14,'факт '!$D$7:$AU$140,12,0)</f>
        <v>0</v>
      </c>
      <c r="AB14" s="71">
        <f t="shared" si="68"/>
        <v>0</v>
      </c>
      <c r="AC14" s="71">
        <f t="shared" si="69"/>
        <v>0</v>
      </c>
      <c r="AD14" s="72">
        <f t="shared" si="70"/>
        <v>0</v>
      </c>
      <c r="AE14" s="72">
        <f t="shared" si="71"/>
        <v>0</v>
      </c>
      <c r="AF14" s="71"/>
      <c r="AG14" s="71"/>
      <c r="AH14" s="71"/>
      <c r="AI14" s="71"/>
      <c r="AJ14" s="71">
        <f>VLOOKUP($D14,'факт '!$D$7:$AU$140,7,0)</f>
        <v>0</v>
      </c>
      <c r="AK14" s="71">
        <f>VLOOKUP($D14,'факт '!$D$7:$AU$140,8,0)</f>
        <v>0</v>
      </c>
      <c r="AL14" s="71"/>
      <c r="AM14" s="71"/>
      <c r="AN14" s="71">
        <f t="shared" si="72"/>
        <v>0</v>
      </c>
      <c r="AO14" s="71">
        <f t="shared" si="73"/>
        <v>0</v>
      </c>
      <c r="AP14" s="72">
        <f t="shared" si="74"/>
        <v>0</v>
      </c>
      <c r="AQ14" s="72">
        <f t="shared" si="75"/>
        <v>0</v>
      </c>
      <c r="AR14" s="71"/>
      <c r="AS14" s="71"/>
      <c r="AT14" s="71"/>
      <c r="AU14" s="71"/>
      <c r="AV14" s="71">
        <f>VLOOKUP($D14,'факт '!$D$7:$AU$140,13,0)</f>
        <v>0</v>
      </c>
      <c r="AW14" s="71">
        <f>VLOOKUP($D14,'факт '!$D$7:$AU$140,14,0)</f>
        <v>0</v>
      </c>
      <c r="AX14" s="71"/>
      <c r="AY14" s="71"/>
      <c r="AZ14" s="71">
        <f t="shared" si="76"/>
        <v>0</v>
      </c>
      <c r="BA14" s="71">
        <f t="shared" si="77"/>
        <v>0</v>
      </c>
      <c r="BB14" s="72">
        <f t="shared" si="78"/>
        <v>0</v>
      </c>
      <c r="BC14" s="72">
        <f t="shared" si="79"/>
        <v>0</v>
      </c>
      <c r="BD14" s="71"/>
      <c r="BE14" s="71"/>
      <c r="BF14" s="71"/>
      <c r="BG14" s="71"/>
      <c r="BH14" s="71">
        <f>VLOOKUP($D14,'факт '!$D$7:$AU$140,17,0)</f>
        <v>0</v>
      </c>
      <c r="BI14" s="71">
        <f>VLOOKUP($D14,'факт '!$D$7:$AU$140,18,0)</f>
        <v>0</v>
      </c>
      <c r="BJ14" s="71">
        <f>VLOOKUP($D14,'факт '!$D$7:$AU$140,19,0)</f>
        <v>0</v>
      </c>
      <c r="BK14" s="71">
        <f>VLOOKUP($D14,'факт '!$D$7:$AU$140,20,0)</f>
        <v>0</v>
      </c>
      <c r="BL14" s="71">
        <f t="shared" si="80"/>
        <v>0</v>
      </c>
      <c r="BM14" s="71">
        <f t="shared" si="81"/>
        <v>0</v>
      </c>
      <c r="BN14" s="72">
        <f t="shared" si="82"/>
        <v>0</v>
      </c>
      <c r="BO14" s="72">
        <f t="shared" si="83"/>
        <v>0</v>
      </c>
      <c r="BP14" s="71"/>
      <c r="BQ14" s="71"/>
      <c r="BR14" s="71"/>
      <c r="BS14" s="71"/>
      <c r="BT14" s="71">
        <f>VLOOKUP($D14,'факт '!$D$7:$AU$140,21,0)</f>
        <v>0</v>
      </c>
      <c r="BU14" s="71">
        <f>VLOOKUP($D14,'факт '!$D$7:$AU$140,22,0)</f>
        <v>0</v>
      </c>
      <c r="BV14" s="71">
        <f>VLOOKUP($D14,'факт '!$D$7:$AU$140,23,0)</f>
        <v>0</v>
      </c>
      <c r="BW14" s="71">
        <f>VLOOKUP($D14,'факт '!$D$7:$AU$140,24,0)</f>
        <v>0</v>
      </c>
      <c r="BX14" s="71">
        <f t="shared" si="84"/>
        <v>0</v>
      </c>
      <c r="BY14" s="71">
        <f t="shared" si="85"/>
        <v>0</v>
      </c>
      <c r="BZ14" s="72">
        <f t="shared" si="86"/>
        <v>0</v>
      </c>
      <c r="CA14" s="72">
        <f t="shared" si="87"/>
        <v>0</v>
      </c>
      <c r="CB14" s="71"/>
      <c r="CC14" s="71"/>
      <c r="CD14" s="71"/>
      <c r="CE14" s="71"/>
      <c r="CF14" s="71">
        <f>VLOOKUP($D14,'факт '!$D$7:$AU$140,25,0)</f>
        <v>0</v>
      </c>
      <c r="CG14" s="71">
        <f>VLOOKUP($D14,'факт '!$D$7:$AU$140,26,0)</f>
        <v>0</v>
      </c>
      <c r="CH14" s="71">
        <f>VLOOKUP($D14,'факт '!$D$7:$AU$140,27,0)</f>
        <v>0</v>
      </c>
      <c r="CI14" s="71">
        <f>VLOOKUP($D14,'факт '!$D$7:$AU$140,28,0)</f>
        <v>0</v>
      </c>
      <c r="CJ14" s="71">
        <f t="shared" si="88"/>
        <v>0</v>
      </c>
      <c r="CK14" s="71">
        <f t="shared" si="89"/>
        <v>0</v>
      </c>
      <c r="CL14" s="72">
        <f t="shared" si="90"/>
        <v>0</v>
      </c>
      <c r="CM14" s="72">
        <f t="shared" si="91"/>
        <v>0</v>
      </c>
      <c r="CN14" s="71"/>
      <c r="CO14" s="71"/>
      <c r="CP14" s="71"/>
      <c r="CQ14" s="71"/>
      <c r="CR14" s="71">
        <f>VLOOKUP($D14,'факт '!$D$7:$AU$140,29,0)</f>
        <v>0</v>
      </c>
      <c r="CS14" s="71">
        <f>VLOOKUP($D14,'факт '!$D$7:$AU$140,30,0)</f>
        <v>0</v>
      </c>
      <c r="CT14" s="71">
        <f>VLOOKUP($D14,'факт '!$D$7:$AU$140,31,0)</f>
        <v>0</v>
      </c>
      <c r="CU14" s="71">
        <f>VLOOKUP($D14,'факт '!$D$7:$AU$140,32,0)</f>
        <v>0</v>
      </c>
      <c r="CV14" s="71">
        <f t="shared" si="92"/>
        <v>0</v>
      </c>
      <c r="CW14" s="71">
        <f t="shared" si="93"/>
        <v>0</v>
      </c>
      <c r="CX14" s="72">
        <f t="shared" si="94"/>
        <v>0</v>
      </c>
      <c r="CY14" s="72">
        <f t="shared" si="95"/>
        <v>0</v>
      </c>
      <c r="CZ14" s="71"/>
      <c r="DA14" s="71"/>
      <c r="DB14" s="71"/>
      <c r="DC14" s="71"/>
      <c r="DD14" s="71">
        <f>VLOOKUP($D14,'факт '!$D$7:$AU$140,33,0)</f>
        <v>0</v>
      </c>
      <c r="DE14" s="71">
        <f>VLOOKUP($D14,'факт '!$D$7:$AU$140,34,0)</f>
        <v>0</v>
      </c>
      <c r="DF14" s="71"/>
      <c r="DG14" s="71"/>
      <c r="DH14" s="71">
        <f t="shared" si="96"/>
        <v>0</v>
      </c>
      <c r="DI14" s="71">
        <f t="shared" si="97"/>
        <v>0</v>
      </c>
      <c r="DJ14" s="72">
        <f t="shared" si="98"/>
        <v>0</v>
      </c>
      <c r="DK14" s="72">
        <f t="shared" si="99"/>
        <v>0</v>
      </c>
      <c r="DL14" s="71"/>
      <c r="DM14" s="71"/>
      <c r="DN14" s="71"/>
      <c r="DO14" s="71"/>
      <c r="DP14" s="71">
        <f>VLOOKUP($D14,'факт '!$D$7:$AU$140,15,0)</f>
        <v>0</v>
      </c>
      <c r="DQ14" s="71">
        <f>VLOOKUP($D14,'факт '!$D$7:$AU$140,16,0)</f>
        <v>0</v>
      </c>
      <c r="DR14" s="71"/>
      <c r="DS14" s="71"/>
      <c r="DT14" s="71">
        <f t="shared" si="100"/>
        <v>0</v>
      </c>
      <c r="DU14" s="71">
        <f t="shared" si="101"/>
        <v>0</v>
      </c>
      <c r="DV14" s="72">
        <f t="shared" si="102"/>
        <v>0</v>
      </c>
      <c r="DW14" s="72">
        <f t="shared" si="103"/>
        <v>0</v>
      </c>
      <c r="DX14" s="71"/>
      <c r="DY14" s="71"/>
      <c r="DZ14" s="71"/>
      <c r="EA14" s="71"/>
      <c r="EB14" s="71">
        <f>VLOOKUP($D14,'факт '!$D$7:$AU$140,35,0)</f>
        <v>1</v>
      </c>
      <c r="EC14" s="71">
        <f>VLOOKUP($D14,'факт '!$D$7:$AU$140,36,0)</f>
        <v>161459.75</v>
      </c>
      <c r="ED14" s="71">
        <f>VLOOKUP($D14,'факт '!$D$7:$AU$140,37,0)</f>
        <v>0</v>
      </c>
      <c r="EE14" s="71">
        <f>VLOOKUP($D14,'факт '!$D$7:$AU$140,38,0)</f>
        <v>0</v>
      </c>
      <c r="EF14" s="71">
        <f t="shared" si="104"/>
        <v>1</v>
      </c>
      <c r="EG14" s="71">
        <f t="shared" si="105"/>
        <v>161459.75</v>
      </c>
      <c r="EH14" s="72">
        <f t="shared" si="106"/>
        <v>1</v>
      </c>
      <c r="EI14" s="72">
        <f t="shared" si="107"/>
        <v>161459.75</v>
      </c>
      <c r="EJ14" s="71"/>
      <c r="EK14" s="71"/>
      <c r="EL14" s="71"/>
      <c r="EM14" s="71"/>
      <c r="EN14" s="71">
        <f>VLOOKUP($D14,'факт '!$D$7:$AU$140,41,0)</f>
        <v>0</v>
      </c>
      <c r="EO14" s="71">
        <f>VLOOKUP($D14,'факт '!$D$7:$AU$140,42,0)</f>
        <v>0</v>
      </c>
      <c r="EP14" s="71">
        <f>VLOOKUP($D14,'факт '!$D$7:$AU$140,43,0)</f>
        <v>0</v>
      </c>
      <c r="EQ14" s="71">
        <f>VLOOKUP($D14,'факт '!$D$7:$AU$140,44,0)</f>
        <v>0</v>
      </c>
      <c r="ER14" s="71">
        <f t="shared" si="108"/>
        <v>0</v>
      </c>
      <c r="ES14" s="71">
        <f t="shared" si="109"/>
        <v>0</v>
      </c>
      <c r="ET14" s="72">
        <f t="shared" si="110"/>
        <v>0</v>
      </c>
      <c r="EU14" s="72">
        <f t="shared" si="111"/>
        <v>0</v>
      </c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2"/>
      <c r="FG14" s="72"/>
      <c r="FH14" s="71"/>
      <c r="FI14" s="71"/>
      <c r="FJ14" s="71"/>
      <c r="FK14" s="71"/>
      <c r="FL14" s="71">
        <f>VLOOKUP($D14,'факт '!$D$7:$AU$140,39,0)</f>
        <v>0</v>
      </c>
      <c r="FM14" s="71">
        <f>VLOOKUP($D14,'факт '!$D$7:$AU$140,40,0)</f>
        <v>0</v>
      </c>
      <c r="FN14" s="71"/>
      <c r="FO14" s="71"/>
      <c r="FP14" s="71">
        <f t="shared" si="114"/>
        <v>0</v>
      </c>
      <c r="FQ14" s="71">
        <f t="shared" si="115"/>
        <v>0</v>
      </c>
      <c r="FR14" s="72">
        <f t="shared" si="116"/>
        <v>0</v>
      </c>
      <c r="FS14" s="72">
        <f t="shared" si="117"/>
        <v>0</v>
      </c>
      <c r="FT14" s="71"/>
      <c r="FU14" s="71"/>
      <c r="FV14" s="71"/>
      <c r="FW14" s="71"/>
      <c r="FX14" s="71"/>
      <c r="FY14" s="71"/>
      <c r="FZ14" s="71"/>
      <c r="GA14" s="71"/>
      <c r="GB14" s="71">
        <f t="shared" si="118"/>
        <v>0</v>
      </c>
      <c r="GC14" s="71">
        <f t="shared" si="119"/>
        <v>0</v>
      </c>
      <c r="GD14" s="72">
        <f t="shared" si="120"/>
        <v>0</v>
      </c>
      <c r="GE14" s="72">
        <f t="shared" si="121"/>
        <v>0</v>
      </c>
      <c r="GF14" s="71"/>
      <c r="GG14" s="71"/>
      <c r="GH14" s="71"/>
      <c r="GI14" s="71"/>
      <c r="GJ14" s="71">
        <f t="shared" si="126"/>
        <v>1</v>
      </c>
      <c r="GK14" s="71">
        <f t="shared" si="127"/>
        <v>161459.75</v>
      </c>
      <c r="GL14" s="71">
        <f t="shared" si="128"/>
        <v>0</v>
      </c>
      <c r="GM14" s="71">
        <f t="shared" si="129"/>
        <v>0</v>
      </c>
      <c r="GN14" s="71">
        <f t="shared" si="130"/>
        <v>1</v>
      </c>
      <c r="GO14" s="71">
        <f t="shared" si="131"/>
        <v>161459.75</v>
      </c>
      <c r="GP14" s="71"/>
      <c r="GQ14" s="71"/>
      <c r="GR14" s="109"/>
      <c r="GS14" s="55"/>
      <c r="GT14" s="123">
        <v>161459.74540000001</v>
      </c>
      <c r="GU14" s="123">
        <f t="shared" si="62"/>
        <v>161459.75</v>
      </c>
      <c r="GV14" s="123">
        <f t="shared" si="63"/>
        <v>-4.5999999856576324E-3</v>
      </c>
    </row>
    <row r="15" spans="1:204" ht="32.25" customHeight="1" x14ac:dyDescent="0.2">
      <c r="A15" s="169"/>
      <c r="B15" s="55" t="s">
        <v>136</v>
      </c>
      <c r="C15" s="121" t="s">
        <v>137</v>
      </c>
      <c r="D15" s="154">
        <v>468</v>
      </c>
      <c r="E15" s="122" t="s">
        <v>411</v>
      </c>
      <c r="F15" s="63"/>
      <c r="G15" s="70">
        <v>161459.74540000001</v>
      </c>
      <c r="H15" s="71"/>
      <c r="I15" s="71"/>
      <c r="J15" s="71"/>
      <c r="K15" s="71"/>
      <c r="L15" s="71">
        <f>VLOOKUP($D15,'факт '!$D$7:$AU$140,3,0)</f>
        <v>1</v>
      </c>
      <c r="M15" s="71">
        <f>VLOOKUP($D15,'факт '!$D$7:$AU$140,4,0)</f>
        <v>161459.75</v>
      </c>
      <c r="N15" s="71">
        <f>VLOOKUP($D15,'факт '!$D$7:$AU$140,5,0)</f>
        <v>0</v>
      </c>
      <c r="O15" s="71">
        <f>VLOOKUP($D15,'факт '!$D$7:$AU$140,6,0)</f>
        <v>0</v>
      </c>
      <c r="P15" s="71">
        <f t="shared" si="64"/>
        <v>1</v>
      </c>
      <c r="Q15" s="71">
        <f t="shared" si="65"/>
        <v>161459.75</v>
      </c>
      <c r="R15" s="72">
        <f t="shared" si="66"/>
        <v>1</v>
      </c>
      <c r="S15" s="72">
        <f t="shared" si="67"/>
        <v>161459.75</v>
      </c>
      <c r="T15" s="71"/>
      <c r="U15" s="71"/>
      <c r="V15" s="71"/>
      <c r="W15" s="71"/>
      <c r="X15" s="71">
        <f>VLOOKUP($D15,'факт '!$D$7:$AU$140,9,0)</f>
        <v>0</v>
      </c>
      <c r="Y15" s="71">
        <f>VLOOKUP($D15,'факт '!$D$7:$AU$140,10,0)</f>
        <v>0</v>
      </c>
      <c r="Z15" s="71">
        <f>VLOOKUP($D15,'факт '!$D$7:$AU$140,11,0)</f>
        <v>0</v>
      </c>
      <c r="AA15" s="71">
        <f>VLOOKUP($D15,'факт '!$D$7:$AU$140,12,0)</f>
        <v>0</v>
      </c>
      <c r="AB15" s="71">
        <f t="shared" si="68"/>
        <v>0</v>
      </c>
      <c r="AC15" s="71">
        <f t="shared" si="69"/>
        <v>0</v>
      </c>
      <c r="AD15" s="72">
        <f t="shared" si="70"/>
        <v>0</v>
      </c>
      <c r="AE15" s="72">
        <f t="shared" si="71"/>
        <v>0</v>
      </c>
      <c r="AF15" s="71"/>
      <c r="AG15" s="71"/>
      <c r="AH15" s="71"/>
      <c r="AI15" s="71"/>
      <c r="AJ15" s="71">
        <f>VLOOKUP($D15,'факт '!$D$7:$AU$140,7,0)</f>
        <v>0</v>
      </c>
      <c r="AK15" s="71">
        <f>VLOOKUP($D15,'факт '!$D$7:$AU$140,8,0)</f>
        <v>0</v>
      </c>
      <c r="AL15" s="71"/>
      <c r="AM15" s="71"/>
      <c r="AN15" s="71">
        <f t="shared" si="72"/>
        <v>0</v>
      </c>
      <c r="AO15" s="71">
        <f t="shared" si="73"/>
        <v>0</v>
      </c>
      <c r="AP15" s="72">
        <f t="shared" si="74"/>
        <v>0</v>
      </c>
      <c r="AQ15" s="72">
        <f t="shared" si="75"/>
        <v>0</v>
      </c>
      <c r="AR15" s="71"/>
      <c r="AS15" s="71"/>
      <c r="AT15" s="71"/>
      <c r="AU15" s="71"/>
      <c r="AV15" s="71">
        <f>VLOOKUP($D15,'факт '!$D$7:$AU$140,13,0)</f>
        <v>0</v>
      </c>
      <c r="AW15" s="71">
        <f>VLOOKUP($D15,'факт '!$D$7:$AU$140,14,0)</f>
        <v>0</v>
      </c>
      <c r="AX15" s="71"/>
      <c r="AY15" s="71"/>
      <c r="AZ15" s="71">
        <f t="shared" si="76"/>
        <v>0</v>
      </c>
      <c r="BA15" s="71">
        <f t="shared" si="77"/>
        <v>0</v>
      </c>
      <c r="BB15" s="72">
        <f t="shared" si="78"/>
        <v>0</v>
      </c>
      <c r="BC15" s="72">
        <f t="shared" si="79"/>
        <v>0</v>
      </c>
      <c r="BD15" s="71"/>
      <c r="BE15" s="71"/>
      <c r="BF15" s="71"/>
      <c r="BG15" s="71"/>
      <c r="BH15" s="71">
        <f>VLOOKUP($D15,'факт '!$D$7:$AU$140,17,0)</f>
        <v>0</v>
      </c>
      <c r="BI15" s="71">
        <f>VLOOKUP($D15,'факт '!$D$7:$AU$140,18,0)</f>
        <v>0</v>
      </c>
      <c r="BJ15" s="71">
        <f>VLOOKUP($D15,'факт '!$D$7:$AU$140,19,0)</f>
        <v>0</v>
      </c>
      <c r="BK15" s="71">
        <f>VLOOKUP($D15,'факт '!$D$7:$AU$140,20,0)</f>
        <v>0</v>
      </c>
      <c r="BL15" s="71">
        <f t="shared" si="80"/>
        <v>0</v>
      </c>
      <c r="BM15" s="71">
        <f t="shared" si="81"/>
        <v>0</v>
      </c>
      <c r="BN15" s="72">
        <f t="shared" si="82"/>
        <v>0</v>
      </c>
      <c r="BO15" s="72">
        <f t="shared" si="83"/>
        <v>0</v>
      </c>
      <c r="BP15" s="71"/>
      <c r="BQ15" s="71"/>
      <c r="BR15" s="71"/>
      <c r="BS15" s="71"/>
      <c r="BT15" s="71">
        <f>VLOOKUP($D15,'факт '!$D$7:$AU$140,21,0)</f>
        <v>0</v>
      </c>
      <c r="BU15" s="71">
        <f>VLOOKUP($D15,'факт '!$D$7:$AU$140,22,0)</f>
        <v>0</v>
      </c>
      <c r="BV15" s="71">
        <f>VLOOKUP($D15,'факт '!$D$7:$AU$140,23,0)</f>
        <v>0</v>
      </c>
      <c r="BW15" s="71">
        <f>VLOOKUP($D15,'факт '!$D$7:$AU$140,24,0)</f>
        <v>0</v>
      </c>
      <c r="BX15" s="71">
        <f t="shared" si="84"/>
        <v>0</v>
      </c>
      <c r="BY15" s="71">
        <f t="shared" si="85"/>
        <v>0</v>
      </c>
      <c r="BZ15" s="72">
        <f t="shared" si="86"/>
        <v>0</v>
      </c>
      <c r="CA15" s="72">
        <f t="shared" si="87"/>
        <v>0</v>
      </c>
      <c r="CB15" s="71"/>
      <c r="CC15" s="71"/>
      <c r="CD15" s="71"/>
      <c r="CE15" s="71"/>
      <c r="CF15" s="71">
        <f>VLOOKUP($D15,'факт '!$D$7:$AU$140,25,0)</f>
        <v>0</v>
      </c>
      <c r="CG15" s="71">
        <f>VLOOKUP($D15,'факт '!$D$7:$AU$140,26,0)</f>
        <v>0</v>
      </c>
      <c r="CH15" s="71">
        <f>VLOOKUP($D15,'факт '!$D$7:$AU$140,27,0)</f>
        <v>0</v>
      </c>
      <c r="CI15" s="71">
        <f>VLOOKUP($D15,'факт '!$D$7:$AU$140,28,0)</f>
        <v>0</v>
      </c>
      <c r="CJ15" s="71">
        <f t="shared" si="88"/>
        <v>0</v>
      </c>
      <c r="CK15" s="71">
        <f t="shared" si="89"/>
        <v>0</v>
      </c>
      <c r="CL15" s="72">
        <f t="shared" si="90"/>
        <v>0</v>
      </c>
      <c r="CM15" s="72">
        <f t="shared" si="91"/>
        <v>0</v>
      </c>
      <c r="CN15" s="71"/>
      <c r="CO15" s="71"/>
      <c r="CP15" s="71"/>
      <c r="CQ15" s="71"/>
      <c r="CR15" s="71">
        <f>VLOOKUP($D15,'факт '!$D$7:$AU$140,29,0)</f>
        <v>0</v>
      </c>
      <c r="CS15" s="71">
        <f>VLOOKUP($D15,'факт '!$D$7:$AU$140,30,0)</f>
        <v>0</v>
      </c>
      <c r="CT15" s="71">
        <f>VLOOKUP($D15,'факт '!$D$7:$AU$140,31,0)</f>
        <v>0</v>
      </c>
      <c r="CU15" s="71">
        <f>VLOOKUP($D15,'факт '!$D$7:$AU$140,32,0)</f>
        <v>0</v>
      </c>
      <c r="CV15" s="71">
        <f t="shared" si="92"/>
        <v>0</v>
      </c>
      <c r="CW15" s="71">
        <f t="shared" si="93"/>
        <v>0</v>
      </c>
      <c r="CX15" s="72">
        <f t="shared" si="94"/>
        <v>0</v>
      </c>
      <c r="CY15" s="72">
        <f t="shared" si="95"/>
        <v>0</v>
      </c>
      <c r="CZ15" s="71"/>
      <c r="DA15" s="71"/>
      <c r="DB15" s="71"/>
      <c r="DC15" s="71"/>
      <c r="DD15" s="71">
        <f>VLOOKUP($D15,'факт '!$D$7:$AU$140,33,0)</f>
        <v>0</v>
      </c>
      <c r="DE15" s="71">
        <f>VLOOKUP($D15,'факт '!$D$7:$AU$140,34,0)</f>
        <v>0</v>
      </c>
      <c r="DF15" s="71"/>
      <c r="DG15" s="71"/>
      <c r="DH15" s="71">
        <f t="shared" si="96"/>
        <v>0</v>
      </c>
      <c r="DI15" s="71">
        <f t="shared" si="97"/>
        <v>0</v>
      </c>
      <c r="DJ15" s="72">
        <f t="shared" si="98"/>
        <v>0</v>
      </c>
      <c r="DK15" s="72">
        <f t="shared" si="99"/>
        <v>0</v>
      </c>
      <c r="DL15" s="71"/>
      <c r="DM15" s="71"/>
      <c r="DN15" s="71"/>
      <c r="DO15" s="71"/>
      <c r="DP15" s="71">
        <f>VLOOKUP($D15,'факт '!$D$7:$AU$140,15,0)</f>
        <v>0</v>
      </c>
      <c r="DQ15" s="71">
        <f>VLOOKUP($D15,'факт '!$D$7:$AU$140,16,0)</f>
        <v>0</v>
      </c>
      <c r="DR15" s="71"/>
      <c r="DS15" s="71"/>
      <c r="DT15" s="71">
        <f t="shared" si="100"/>
        <v>0</v>
      </c>
      <c r="DU15" s="71">
        <f t="shared" si="101"/>
        <v>0</v>
      </c>
      <c r="DV15" s="72">
        <f t="shared" si="102"/>
        <v>0</v>
      </c>
      <c r="DW15" s="72">
        <f t="shared" si="103"/>
        <v>0</v>
      </c>
      <c r="DX15" s="71"/>
      <c r="DY15" s="71"/>
      <c r="DZ15" s="71"/>
      <c r="EA15" s="71"/>
      <c r="EB15" s="71">
        <f>VLOOKUP($D15,'факт '!$D$7:$AU$140,35,0)</f>
        <v>0</v>
      </c>
      <c r="EC15" s="71">
        <f>VLOOKUP($D15,'факт '!$D$7:$AU$140,36,0)</f>
        <v>0</v>
      </c>
      <c r="ED15" s="71">
        <f>VLOOKUP($D15,'факт '!$D$7:$AU$140,37,0)</f>
        <v>0</v>
      </c>
      <c r="EE15" s="71">
        <f>VLOOKUP($D15,'факт '!$D$7:$AU$140,38,0)</f>
        <v>0</v>
      </c>
      <c r="EF15" s="71">
        <f t="shared" si="104"/>
        <v>0</v>
      </c>
      <c r="EG15" s="71">
        <f t="shared" si="105"/>
        <v>0</v>
      </c>
      <c r="EH15" s="72">
        <f t="shared" si="106"/>
        <v>0</v>
      </c>
      <c r="EI15" s="72">
        <f t="shared" si="107"/>
        <v>0</v>
      </c>
      <c r="EJ15" s="71"/>
      <c r="EK15" s="71"/>
      <c r="EL15" s="71"/>
      <c r="EM15" s="71"/>
      <c r="EN15" s="71">
        <f>VLOOKUP($D15,'факт '!$D$7:$AU$140,41,0)</f>
        <v>0</v>
      </c>
      <c r="EO15" s="71">
        <f>VLOOKUP($D15,'факт '!$D$7:$AU$140,42,0)</f>
        <v>0</v>
      </c>
      <c r="EP15" s="71">
        <f>VLOOKUP($D15,'факт '!$D$7:$AU$140,43,0)</f>
        <v>0</v>
      </c>
      <c r="EQ15" s="71">
        <f>VLOOKUP($D15,'факт '!$D$7:$AU$140,44,0)</f>
        <v>0</v>
      </c>
      <c r="ER15" s="71">
        <f t="shared" si="108"/>
        <v>0</v>
      </c>
      <c r="ES15" s="71">
        <f t="shared" si="109"/>
        <v>0</v>
      </c>
      <c r="ET15" s="72">
        <f t="shared" si="110"/>
        <v>0</v>
      </c>
      <c r="EU15" s="72">
        <f t="shared" si="111"/>
        <v>0</v>
      </c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2"/>
      <c r="FG15" s="72"/>
      <c r="FH15" s="71"/>
      <c r="FI15" s="71"/>
      <c r="FJ15" s="71"/>
      <c r="FK15" s="71"/>
      <c r="FL15" s="71">
        <f>VLOOKUP($D15,'факт '!$D$7:$AU$140,39,0)</f>
        <v>0</v>
      </c>
      <c r="FM15" s="71">
        <f>VLOOKUP($D15,'факт '!$D$7:$AU$140,40,0)</f>
        <v>0</v>
      </c>
      <c r="FN15" s="71"/>
      <c r="FO15" s="71"/>
      <c r="FP15" s="71">
        <f t="shared" si="114"/>
        <v>0</v>
      </c>
      <c r="FQ15" s="71">
        <f t="shared" si="115"/>
        <v>0</v>
      </c>
      <c r="FR15" s="72">
        <f t="shared" si="116"/>
        <v>0</v>
      </c>
      <c r="FS15" s="72">
        <f t="shared" si="117"/>
        <v>0</v>
      </c>
      <c r="FT15" s="71"/>
      <c r="FU15" s="71"/>
      <c r="FV15" s="71"/>
      <c r="FW15" s="71"/>
      <c r="FX15" s="71"/>
      <c r="FY15" s="71"/>
      <c r="FZ15" s="71"/>
      <c r="GA15" s="71"/>
      <c r="GB15" s="71">
        <f t="shared" si="118"/>
        <v>0</v>
      </c>
      <c r="GC15" s="71">
        <f t="shared" si="119"/>
        <v>0</v>
      </c>
      <c r="GD15" s="72">
        <f t="shared" si="120"/>
        <v>0</v>
      </c>
      <c r="GE15" s="72">
        <f t="shared" si="121"/>
        <v>0</v>
      </c>
      <c r="GF15" s="71"/>
      <c r="GG15" s="71"/>
      <c r="GH15" s="71"/>
      <c r="GI15" s="71"/>
      <c r="GJ15" s="71">
        <f t="shared" si="126"/>
        <v>1</v>
      </c>
      <c r="GK15" s="71">
        <f t="shared" si="127"/>
        <v>161459.75</v>
      </c>
      <c r="GL15" s="71">
        <f t="shared" si="128"/>
        <v>0</v>
      </c>
      <c r="GM15" s="71">
        <f t="shared" si="129"/>
        <v>0</v>
      </c>
      <c r="GN15" s="71">
        <f t="shared" si="130"/>
        <v>1</v>
      </c>
      <c r="GO15" s="71">
        <f t="shared" si="131"/>
        <v>161459.75</v>
      </c>
      <c r="GP15" s="71"/>
      <c r="GQ15" s="71"/>
      <c r="GR15" s="109"/>
      <c r="GS15" s="55"/>
      <c r="GT15" s="123">
        <v>161459.74540000001</v>
      </c>
      <c r="GU15" s="123">
        <f t="shared" si="62"/>
        <v>161459.75</v>
      </c>
      <c r="GV15" s="123">
        <f t="shared" si="63"/>
        <v>-4.5999999856576324E-3</v>
      </c>
    </row>
    <row r="16" spans="1:204" ht="32.25" customHeight="1" x14ac:dyDescent="0.2">
      <c r="A16" s="21">
        <v>1</v>
      </c>
      <c r="B16" s="55" t="s">
        <v>136</v>
      </c>
      <c r="C16" s="121" t="s">
        <v>137</v>
      </c>
      <c r="D16" s="63">
        <v>470</v>
      </c>
      <c r="E16" s="122" t="s">
        <v>250</v>
      </c>
      <c r="F16" s="63">
        <v>1</v>
      </c>
      <c r="G16" s="70">
        <v>161459.74540000001</v>
      </c>
      <c r="H16" s="71"/>
      <c r="I16" s="71"/>
      <c r="J16" s="71"/>
      <c r="K16" s="71"/>
      <c r="L16" s="71">
        <f>VLOOKUP($D16,'факт '!$D$7:$AU$140,3,0)</f>
        <v>3</v>
      </c>
      <c r="M16" s="71">
        <f>VLOOKUP($D16,'факт '!$D$7:$AU$140,4,0)</f>
        <v>484379.25</v>
      </c>
      <c r="N16" s="71">
        <f>VLOOKUP($D16,'факт '!$D$7:$AU$140,5,0)</f>
        <v>0</v>
      </c>
      <c r="O16" s="71">
        <f>VLOOKUP($D16,'факт '!$D$7:$AU$140,6,0)</f>
        <v>0</v>
      </c>
      <c r="P16" s="71">
        <f t="shared" si="64"/>
        <v>3</v>
      </c>
      <c r="Q16" s="71">
        <f t="shared" si="65"/>
        <v>484379.25</v>
      </c>
      <c r="R16" s="72">
        <f t="shared" si="66"/>
        <v>3</v>
      </c>
      <c r="S16" s="72">
        <f t="shared" si="67"/>
        <v>484379.25</v>
      </c>
      <c r="T16" s="71"/>
      <c r="U16" s="71"/>
      <c r="V16" s="71"/>
      <c r="W16" s="71"/>
      <c r="X16" s="71">
        <f>VLOOKUP($D16,'факт '!$D$7:$AU$140,9,0)</f>
        <v>0</v>
      </c>
      <c r="Y16" s="71">
        <f>VLOOKUP($D16,'факт '!$D$7:$AU$140,10,0)</f>
        <v>0</v>
      </c>
      <c r="Z16" s="71">
        <f>VLOOKUP($D16,'факт '!$D$7:$AU$140,11,0)</f>
        <v>0</v>
      </c>
      <c r="AA16" s="71">
        <f>VLOOKUP($D16,'факт '!$D$7:$AU$140,12,0)</f>
        <v>0</v>
      </c>
      <c r="AB16" s="71">
        <f t="shared" si="68"/>
        <v>0</v>
      </c>
      <c r="AC16" s="71">
        <f t="shared" si="69"/>
        <v>0</v>
      </c>
      <c r="AD16" s="72">
        <f t="shared" si="70"/>
        <v>0</v>
      </c>
      <c r="AE16" s="72">
        <f t="shared" si="71"/>
        <v>0</v>
      </c>
      <c r="AF16" s="71"/>
      <c r="AG16" s="71"/>
      <c r="AH16" s="71"/>
      <c r="AI16" s="71"/>
      <c r="AJ16" s="71">
        <f>VLOOKUP($D16,'факт '!$D$7:$AU$140,7,0)</f>
        <v>0</v>
      </c>
      <c r="AK16" s="71">
        <f>VLOOKUP($D16,'факт '!$D$7:$AU$140,8,0)</f>
        <v>0</v>
      </c>
      <c r="AL16" s="71"/>
      <c r="AM16" s="71"/>
      <c r="AN16" s="71">
        <f t="shared" si="72"/>
        <v>0</v>
      </c>
      <c r="AO16" s="71">
        <f t="shared" si="73"/>
        <v>0</v>
      </c>
      <c r="AP16" s="72">
        <f t="shared" si="74"/>
        <v>0</v>
      </c>
      <c r="AQ16" s="72">
        <f t="shared" si="75"/>
        <v>0</v>
      </c>
      <c r="AR16" s="71"/>
      <c r="AS16" s="71"/>
      <c r="AT16" s="71"/>
      <c r="AU16" s="71"/>
      <c r="AV16" s="71">
        <f>VLOOKUP($D16,'факт '!$D$7:$AU$140,13,0)</f>
        <v>0</v>
      </c>
      <c r="AW16" s="71">
        <f>VLOOKUP($D16,'факт '!$D$7:$AU$140,14,0)</f>
        <v>0</v>
      </c>
      <c r="AX16" s="71"/>
      <c r="AY16" s="71"/>
      <c r="AZ16" s="71">
        <f t="shared" si="76"/>
        <v>0</v>
      </c>
      <c r="BA16" s="71">
        <f t="shared" si="77"/>
        <v>0</v>
      </c>
      <c r="BB16" s="72">
        <f t="shared" si="78"/>
        <v>0</v>
      </c>
      <c r="BC16" s="72">
        <f t="shared" si="79"/>
        <v>0</v>
      </c>
      <c r="BD16" s="71"/>
      <c r="BE16" s="71"/>
      <c r="BF16" s="71"/>
      <c r="BG16" s="71"/>
      <c r="BH16" s="71">
        <f>VLOOKUP($D16,'факт '!$D$7:$AU$140,17,0)</f>
        <v>1</v>
      </c>
      <c r="BI16" s="71">
        <f>VLOOKUP($D16,'факт '!$D$7:$AU$140,18,0)</f>
        <v>161459.75</v>
      </c>
      <c r="BJ16" s="71">
        <f>VLOOKUP($D16,'факт '!$D$7:$AU$140,19,0)</f>
        <v>0</v>
      </c>
      <c r="BK16" s="71">
        <f>VLOOKUP($D16,'факт '!$D$7:$AU$140,20,0)</f>
        <v>0</v>
      </c>
      <c r="BL16" s="71">
        <f t="shared" si="80"/>
        <v>1</v>
      </c>
      <c r="BM16" s="71">
        <f t="shared" si="81"/>
        <v>161459.75</v>
      </c>
      <c r="BN16" s="72">
        <f t="shared" si="82"/>
        <v>1</v>
      </c>
      <c r="BO16" s="72">
        <f t="shared" si="83"/>
        <v>161459.75</v>
      </c>
      <c r="BP16" s="71"/>
      <c r="BQ16" s="71"/>
      <c r="BR16" s="71"/>
      <c r="BS16" s="71"/>
      <c r="BT16" s="71">
        <f>VLOOKUP($D16,'факт '!$D$7:$AU$140,21,0)</f>
        <v>0</v>
      </c>
      <c r="BU16" s="71">
        <f>VLOOKUP($D16,'факт '!$D$7:$AU$140,22,0)</f>
        <v>0</v>
      </c>
      <c r="BV16" s="71">
        <f>VLOOKUP($D16,'факт '!$D$7:$AU$140,23,0)</f>
        <v>0</v>
      </c>
      <c r="BW16" s="71">
        <f>VLOOKUP($D16,'факт '!$D$7:$AU$140,24,0)</f>
        <v>0</v>
      </c>
      <c r="BX16" s="71">
        <f t="shared" si="84"/>
        <v>0</v>
      </c>
      <c r="BY16" s="71">
        <f t="shared" si="85"/>
        <v>0</v>
      </c>
      <c r="BZ16" s="72">
        <f t="shared" si="86"/>
        <v>0</v>
      </c>
      <c r="CA16" s="72">
        <f t="shared" si="87"/>
        <v>0</v>
      </c>
      <c r="CB16" s="71"/>
      <c r="CC16" s="71"/>
      <c r="CD16" s="71"/>
      <c r="CE16" s="71"/>
      <c r="CF16" s="71">
        <f>VLOOKUP($D16,'факт '!$D$7:$AU$140,25,0)</f>
        <v>0</v>
      </c>
      <c r="CG16" s="71">
        <f>VLOOKUP($D16,'факт '!$D$7:$AU$140,26,0)</f>
        <v>0</v>
      </c>
      <c r="CH16" s="71">
        <f>VLOOKUP($D16,'факт '!$D$7:$AU$140,27,0)</f>
        <v>0</v>
      </c>
      <c r="CI16" s="71">
        <f>VLOOKUP($D16,'факт '!$D$7:$AU$140,28,0)</f>
        <v>0</v>
      </c>
      <c r="CJ16" s="71">
        <f t="shared" si="88"/>
        <v>0</v>
      </c>
      <c r="CK16" s="71">
        <f t="shared" si="89"/>
        <v>0</v>
      </c>
      <c r="CL16" s="72">
        <f t="shared" si="90"/>
        <v>0</v>
      </c>
      <c r="CM16" s="72">
        <f t="shared" si="91"/>
        <v>0</v>
      </c>
      <c r="CN16" s="71"/>
      <c r="CO16" s="71"/>
      <c r="CP16" s="71"/>
      <c r="CQ16" s="71"/>
      <c r="CR16" s="71">
        <f>VLOOKUP($D16,'факт '!$D$7:$AU$140,29,0)</f>
        <v>0</v>
      </c>
      <c r="CS16" s="71">
        <f>VLOOKUP($D16,'факт '!$D$7:$AU$140,30,0)</f>
        <v>0</v>
      </c>
      <c r="CT16" s="71">
        <f>VLOOKUP($D16,'факт '!$D$7:$AU$140,31,0)</f>
        <v>0</v>
      </c>
      <c r="CU16" s="71">
        <f>VLOOKUP($D16,'факт '!$D$7:$AU$140,32,0)</f>
        <v>0</v>
      </c>
      <c r="CV16" s="71">
        <f t="shared" si="92"/>
        <v>0</v>
      </c>
      <c r="CW16" s="71">
        <f t="shared" si="93"/>
        <v>0</v>
      </c>
      <c r="CX16" s="72">
        <f t="shared" si="94"/>
        <v>0</v>
      </c>
      <c r="CY16" s="72">
        <f t="shared" si="95"/>
        <v>0</v>
      </c>
      <c r="CZ16" s="71"/>
      <c r="DA16" s="71"/>
      <c r="DB16" s="71"/>
      <c r="DC16" s="71"/>
      <c r="DD16" s="71">
        <f>VLOOKUP($D16,'факт '!$D$7:$AU$140,33,0)</f>
        <v>0</v>
      </c>
      <c r="DE16" s="71">
        <f>VLOOKUP($D16,'факт '!$D$7:$AU$140,34,0)</f>
        <v>0</v>
      </c>
      <c r="DF16" s="71"/>
      <c r="DG16" s="71"/>
      <c r="DH16" s="71">
        <f t="shared" si="96"/>
        <v>0</v>
      </c>
      <c r="DI16" s="71">
        <f t="shared" si="97"/>
        <v>0</v>
      </c>
      <c r="DJ16" s="72">
        <f t="shared" si="98"/>
        <v>0</v>
      </c>
      <c r="DK16" s="72">
        <f t="shared" si="99"/>
        <v>0</v>
      </c>
      <c r="DL16" s="71"/>
      <c r="DM16" s="71"/>
      <c r="DN16" s="71"/>
      <c r="DO16" s="71"/>
      <c r="DP16" s="71">
        <f>VLOOKUP($D16,'факт '!$D$7:$AU$140,15,0)</f>
        <v>0</v>
      </c>
      <c r="DQ16" s="71">
        <f>VLOOKUP($D16,'факт '!$D$7:$AU$140,16,0)</f>
        <v>0</v>
      </c>
      <c r="DR16" s="71"/>
      <c r="DS16" s="71"/>
      <c r="DT16" s="71">
        <f t="shared" si="100"/>
        <v>0</v>
      </c>
      <c r="DU16" s="71">
        <f t="shared" si="101"/>
        <v>0</v>
      </c>
      <c r="DV16" s="72">
        <f t="shared" si="102"/>
        <v>0</v>
      </c>
      <c r="DW16" s="72">
        <f t="shared" si="103"/>
        <v>0</v>
      </c>
      <c r="DX16" s="71"/>
      <c r="DY16" s="71"/>
      <c r="DZ16" s="71"/>
      <c r="EA16" s="71"/>
      <c r="EB16" s="71">
        <f>VLOOKUP($D16,'факт '!$D$7:$AU$140,35,0)</f>
        <v>10</v>
      </c>
      <c r="EC16" s="71">
        <f>VLOOKUP($D16,'факт '!$D$7:$AU$140,36,0)</f>
        <v>1614597.5</v>
      </c>
      <c r="ED16" s="71">
        <f>VLOOKUP($D16,'факт '!$D$7:$AU$140,37,0)</f>
        <v>0</v>
      </c>
      <c r="EE16" s="71">
        <f>VLOOKUP($D16,'факт '!$D$7:$AU$140,38,0)</f>
        <v>0</v>
      </c>
      <c r="EF16" s="71">
        <f t="shared" si="104"/>
        <v>10</v>
      </c>
      <c r="EG16" s="71">
        <f t="shared" si="105"/>
        <v>1614597.5</v>
      </c>
      <c r="EH16" s="72">
        <f t="shared" si="106"/>
        <v>10</v>
      </c>
      <c r="EI16" s="72">
        <f t="shared" si="107"/>
        <v>1614597.5</v>
      </c>
      <c r="EJ16" s="71"/>
      <c r="EK16" s="71"/>
      <c r="EL16" s="71"/>
      <c r="EM16" s="71"/>
      <c r="EN16" s="71">
        <f>VLOOKUP($D16,'факт '!$D$7:$AU$140,41,0)</f>
        <v>0</v>
      </c>
      <c r="EO16" s="71">
        <f>VLOOKUP($D16,'факт '!$D$7:$AU$140,42,0)</f>
        <v>0</v>
      </c>
      <c r="EP16" s="71">
        <f>VLOOKUP($D16,'факт '!$D$7:$AU$140,43,0)</f>
        <v>0</v>
      </c>
      <c r="EQ16" s="71">
        <f>VLOOKUP($D16,'факт '!$D$7:$AU$140,44,0)</f>
        <v>0</v>
      </c>
      <c r="ER16" s="71">
        <f t="shared" si="108"/>
        <v>0</v>
      </c>
      <c r="ES16" s="71">
        <f t="shared" si="109"/>
        <v>0</v>
      </c>
      <c r="ET16" s="72">
        <f t="shared" si="110"/>
        <v>0</v>
      </c>
      <c r="EU16" s="72">
        <f t="shared" si="111"/>
        <v>0</v>
      </c>
      <c r="EV16" s="71"/>
      <c r="EW16" s="71"/>
      <c r="EX16" s="71"/>
      <c r="EY16" s="71"/>
      <c r="EZ16" s="71"/>
      <c r="FA16" s="71"/>
      <c r="FB16" s="71"/>
      <c r="FC16" s="71"/>
      <c r="FD16" s="71">
        <f t="shared" si="112"/>
        <v>0</v>
      </c>
      <c r="FE16" s="71">
        <f t="shared" si="113"/>
        <v>0</v>
      </c>
      <c r="FF16" s="72">
        <f t="shared" si="36"/>
        <v>0</v>
      </c>
      <c r="FG16" s="72">
        <f t="shared" si="37"/>
        <v>0</v>
      </c>
      <c r="FH16" s="71"/>
      <c r="FI16" s="71"/>
      <c r="FJ16" s="71"/>
      <c r="FK16" s="71"/>
      <c r="FL16" s="71">
        <f>VLOOKUP($D16,'факт '!$D$7:$AU$140,39,0)</f>
        <v>0</v>
      </c>
      <c r="FM16" s="71">
        <f>VLOOKUP($D16,'факт '!$D$7:$AU$140,40,0)</f>
        <v>0</v>
      </c>
      <c r="FN16" s="71"/>
      <c r="FO16" s="71"/>
      <c r="FP16" s="71">
        <f t="shared" si="114"/>
        <v>0</v>
      </c>
      <c r="FQ16" s="71">
        <f t="shared" si="115"/>
        <v>0</v>
      </c>
      <c r="FR16" s="72">
        <f t="shared" si="116"/>
        <v>0</v>
      </c>
      <c r="FS16" s="72">
        <f t="shared" si="117"/>
        <v>0</v>
      </c>
      <c r="FT16" s="71"/>
      <c r="FU16" s="71"/>
      <c r="FV16" s="71"/>
      <c r="FW16" s="71"/>
      <c r="FX16" s="71"/>
      <c r="FY16" s="71"/>
      <c r="FZ16" s="71"/>
      <c r="GA16" s="71"/>
      <c r="GB16" s="71">
        <f t="shared" si="118"/>
        <v>0</v>
      </c>
      <c r="GC16" s="71">
        <f t="shared" si="119"/>
        <v>0</v>
      </c>
      <c r="GD16" s="72">
        <f t="shared" si="120"/>
        <v>0</v>
      </c>
      <c r="GE16" s="72">
        <f t="shared" si="121"/>
        <v>0</v>
      </c>
      <c r="GF16" s="71">
        <f t="shared" si="122"/>
        <v>0</v>
      </c>
      <c r="GG16" s="71">
        <f t="shared" si="123"/>
        <v>0</v>
      </c>
      <c r="GH16" s="71">
        <f t="shared" si="124"/>
        <v>0</v>
      </c>
      <c r="GI16" s="71">
        <f t="shared" si="125"/>
        <v>0</v>
      </c>
      <c r="GJ16" s="71">
        <f t="shared" si="126"/>
        <v>14</v>
      </c>
      <c r="GK16" s="71">
        <f t="shared" si="127"/>
        <v>2260436.5</v>
      </c>
      <c r="GL16" s="71">
        <f t="shared" si="128"/>
        <v>0</v>
      </c>
      <c r="GM16" s="71">
        <f t="shared" si="129"/>
        <v>0</v>
      </c>
      <c r="GN16" s="71">
        <f t="shared" si="130"/>
        <v>14</v>
      </c>
      <c r="GO16" s="71">
        <f t="shared" si="131"/>
        <v>2260436.5</v>
      </c>
      <c r="GP16" s="71"/>
      <c r="GQ16" s="71"/>
      <c r="GR16" s="109"/>
      <c r="GS16" s="55"/>
      <c r="GT16" s="123">
        <v>161459.74540000001</v>
      </c>
      <c r="GU16" s="123">
        <f t="shared" si="62"/>
        <v>161459.75</v>
      </c>
      <c r="GV16" s="123">
        <f t="shared" si="63"/>
        <v>-4.5999999856576324E-3</v>
      </c>
    </row>
    <row r="17" spans="1:204" ht="32.25" customHeight="1" x14ac:dyDescent="0.2">
      <c r="A17" s="169"/>
      <c r="B17" s="55" t="s">
        <v>136</v>
      </c>
      <c r="C17" s="121" t="s">
        <v>137</v>
      </c>
      <c r="D17" s="63">
        <v>476</v>
      </c>
      <c r="E17" s="122" t="s">
        <v>412</v>
      </c>
      <c r="F17" s="63"/>
      <c r="G17" s="70">
        <v>161459.74540000001</v>
      </c>
      <c r="H17" s="71"/>
      <c r="I17" s="71"/>
      <c r="J17" s="71"/>
      <c r="K17" s="71"/>
      <c r="L17" s="71">
        <f>VLOOKUP($D17,'факт '!$D$7:$AU$140,3,0)</f>
        <v>0</v>
      </c>
      <c r="M17" s="71">
        <f>VLOOKUP($D17,'факт '!$D$7:$AU$140,4,0)</f>
        <v>0</v>
      </c>
      <c r="N17" s="71">
        <f>VLOOKUP($D17,'факт '!$D$7:$AU$140,5,0)</f>
        <v>0</v>
      </c>
      <c r="O17" s="71">
        <f>VLOOKUP($D17,'факт '!$D$7:$AU$140,6,0)</f>
        <v>0</v>
      </c>
      <c r="P17" s="71">
        <f t="shared" si="64"/>
        <v>0</v>
      </c>
      <c r="Q17" s="71">
        <f t="shared" si="65"/>
        <v>0</v>
      </c>
      <c r="R17" s="72">
        <f t="shared" si="66"/>
        <v>0</v>
      </c>
      <c r="S17" s="72">
        <f t="shared" si="67"/>
        <v>0</v>
      </c>
      <c r="T17" s="71"/>
      <c r="U17" s="71"/>
      <c r="V17" s="71"/>
      <c r="W17" s="71"/>
      <c r="X17" s="71">
        <f>VLOOKUP($D17,'факт '!$D$7:$AU$140,9,0)</f>
        <v>0</v>
      </c>
      <c r="Y17" s="71">
        <f>VLOOKUP($D17,'факт '!$D$7:$AU$140,10,0)</f>
        <v>0</v>
      </c>
      <c r="Z17" s="71">
        <f>VLOOKUP($D17,'факт '!$D$7:$AU$140,11,0)</f>
        <v>0</v>
      </c>
      <c r="AA17" s="71">
        <f>VLOOKUP($D17,'факт '!$D$7:$AU$140,12,0)</f>
        <v>0</v>
      </c>
      <c r="AB17" s="71">
        <f t="shared" si="68"/>
        <v>0</v>
      </c>
      <c r="AC17" s="71">
        <f t="shared" si="69"/>
        <v>0</v>
      </c>
      <c r="AD17" s="72">
        <f t="shared" si="70"/>
        <v>0</v>
      </c>
      <c r="AE17" s="72">
        <f t="shared" si="71"/>
        <v>0</v>
      </c>
      <c r="AF17" s="71"/>
      <c r="AG17" s="71"/>
      <c r="AH17" s="71"/>
      <c r="AI17" s="71"/>
      <c r="AJ17" s="71">
        <f>VLOOKUP($D17,'факт '!$D$7:$AU$140,7,0)</f>
        <v>0</v>
      </c>
      <c r="AK17" s="71">
        <f>VLOOKUP($D17,'факт '!$D$7:$AU$140,8,0)</f>
        <v>0</v>
      </c>
      <c r="AL17" s="71"/>
      <c r="AM17" s="71"/>
      <c r="AN17" s="71">
        <f t="shared" si="72"/>
        <v>0</v>
      </c>
      <c r="AO17" s="71">
        <f t="shared" si="73"/>
        <v>0</v>
      </c>
      <c r="AP17" s="72">
        <f t="shared" si="74"/>
        <v>0</v>
      </c>
      <c r="AQ17" s="72">
        <f t="shared" si="75"/>
        <v>0</v>
      </c>
      <c r="AR17" s="71"/>
      <c r="AS17" s="71"/>
      <c r="AT17" s="71"/>
      <c r="AU17" s="71"/>
      <c r="AV17" s="71">
        <f>VLOOKUP($D17,'факт '!$D$7:$AU$140,13,0)</f>
        <v>0</v>
      </c>
      <c r="AW17" s="71">
        <f>VLOOKUP($D17,'факт '!$D$7:$AU$140,14,0)</f>
        <v>0</v>
      </c>
      <c r="AX17" s="71"/>
      <c r="AY17" s="71"/>
      <c r="AZ17" s="71">
        <f t="shared" si="76"/>
        <v>0</v>
      </c>
      <c r="BA17" s="71">
        <f t="shared" si="77"/>
        <v>0</v>
      </c>
      <c r="BB17" s="72">
        <f t="shared" si="78"/>
        <v>0</v>
      </c>
      <c r="BC17" s="72">
        <f t="shared" si="79"/>
        <v>0</v>
      </c>
      <c r="BD17" s="71"/>
      <c r="BE17" s="71"/>
      <c r="BF17" s="71"/>
      <c r="BG17" s="71"/>
      <c r="BH17" s="71">
        <f>VLOOKUP($D17,'факт '!$D$7:$AU$140,17,0)</f>
        <v>0</v>
      </c>
      <c r="BI17" s="71">
        <f>VLOOKUP($D17,'факт '!$D$7:$AU$140,18,0)</f>
        <v>0</v>
      </c>
      <c r="BJ17" s="71">
        <f>VLOOKUP($D17,'факт '!$D$7:$AU$140,19,0)</f>
        <v>0</v>
      </c>
      <c r="BK17" s="71">
        <f>VLOOKUP($D17,'факт '!$D$7:$AU$140,20,0)</f>
        <v>0</v>
      </c>
      <c r="BL17" s="71">
        <f t="shared" si="80"/>
        <v>0</v>
      </c>
      <c r="BM17" s="71">
        <f t="shared" si="81"/>
        <v>0</v>
      </c>
      <c r="BN17" s="72">
        <f t="shared" si="82"/>
        <v>0</v>
      </c>
      <c r="BO17" s="72">
        <f t="shared" si="83"/>
        <v>0</v>
      </c>
      <c r="BP17" s="71"/>
      <c r="BQ17" s="71"/>
      <c r="BR17" s="71"/>
      <c r="BS17" s="71"/>
      <c r="BT17" s="71">
        <f>VLOOKUP($D17,'факт '!$D$7:$AU$140,21,0)</f>
        <v>0</v>
      </c>
      <c r="BU17" s="71">
        <f>VLOOKUP($D17,'факт '!$D$7:$AU$140,22,0)</f>
        <v>0</v>
      </c>
      <c r="BV17" s="71">
        <f>VLOOKUP($D17,'факт '!$D$7:$AU$140,23,0)</f>
        <v>0</v>
      </c>
      <c r="BW17" s="71">
        <f>VLOOKUP($D17,'факт '!$D$7:$AU$140,24,0)</f>
        <v>0</v>
      </c>
      <c r="BX17" s="71">
        <f t="shared" si="84"/>
        <v>0</v>
      </c>
      <c r="BY17" s="71">
        <f t="shared" si="85"/>
        <v>0</v>
      </c>
      <c r="BZ17" s="72">
        <f t="shared" si="86"/>
        <v>0</v>
      </c>
      <c r="CA17" s="72">
        <f t="shared" si="87"/>
        <v>0</v>
      </c>
      <c r="CB17" s="71"/>
      <c r="CC17" s="71"/>
      <c r="CD17" s="71"/>
      <c r="CE17" s="71"/>
      <c r="CF17" s="71">
        <f>VLOOKUP($D17,'факт '!$D$7:$AU$140,25,0)</f>
        <v>0</v>
      </c>
      <c r="CG17" s="71">
        <f>VLOOKUP($D17,'факт '!$D$7:$AU$140,26,0)</f>
        <v>0</v>
      </c>
      <c r="CH17" s="71">
        <f>VLOOKUP($D17,'факт '!$D$7:$AU$140,27,0)</f>
        <v>0</v>
      </c>
      <c r="CI17" s="71">
        <f>VLOOKUP($D17,'факт '!$D$7:$AU$140,28,0)</f>
        <v>0</v>
      </c>
      <c r="CJ17" s="71">
        <f t="shared" si="88"/>
        <v>0</v>
      </c>
      <c r="CK17" s="71">
        <f t="shared" si="89"/>
        <v>0</v>
      </c>
      <c r="CL17" s="72">
        <f t="shared" si="90"/>
        <v>0</v>
      </c>
      <c r="CM17" s="72">
        <f t="shared" si="91"/>
        <v>0</v>
      </c>
      <c r="CN17" s="71"/>
      <c r="CO17" s="71"/>
      <c r="CP17" s="71"/>
      <c r="CQ17" s="71"/>
      <c r="CR17" s="71">
        <f>VLOOKUP($D17,'факт '!$D$7:$AU$140,29,0)</f>
        <v>0</v>
      </c>
      <c r="CS17" s="71">
        <f>VLOOKUP($D17,'факт '!$D$7:$AU$140,30,0)</f>
        <v>0</v>
      </c>
      <c r="CT17" s="71">
        <f>VLOOKUP($D17,'факт '!$D$7:$AU$140,31,0)</f>
        <v>0</v>
      </c>
      <c r="CU17" s="71">
        <f>VLOOKUP($D17,'факт '!$D$7:$AU$140,32,0)</f>
        <v>0</v>
      </c>
      <c r="CV17" s="71">
        <f t="shared" si="92"/>
        <v>0</v>
      </c>
      <c r="CW17" s="71">
        <f t="shared" si="93"/>
        <v>0</v>
      </c>
      <c r="CX17" s="72">
        <f t="shared" si="94"/>
        <v>0</v>
      </c>
      <c r="CY17" s="72">
        <f t="shared" si="95"/>
        <v>0</v>
      </c>
      <c r="CZ17" s="71"/>
      <c r="DA17" s="71"/>
      <c r="DB17" s="71"/>
      <c r="DC17" s="71"/>
      <c r="DD17" s="71">
        <f>VLOOKUP($D17,'факт '!$D$7:$AU$140,33,0)</f>
        <v>0</v>
      </c>
      <c r="DE17" s="71">
        <f>VLOOKUP($D17,'факт '!$D$7:$AU$140,34,0)</f>
        <v>0</v>
      </c>
      <c r="DF17" s="71"/>
      <c r="DG17" s="71"/>
      <c r="DH17" s="71">
        <f t="shared" si="96"/>
        <v>0</v>
      </c>
      <c r="DI17" s="71">
        <f t="shared" si="97"/>
        <v>0</v>
      </c>
      <c r="DJ17" s="72">
        <f t="shared" si="98"/>
        <v>0</v>
      </c>
      <c r="DK17" s="72">
        <f t="shared" si="99"/>
        <v>0</v>
      </c>
      <c r="DL17" s="71"/>
      <c r="DM17" s="71"/>
      <c r="DN17" s="71"/>
      <c r="DO17" s="71"/>
      <c r="DP17" s="71">
        <f>VLOOKUP($D17,'факт '!$D$7:$AU$140,15,0)</f>
        <v>0</v>
      </c>
      <c r="DQ17" s="71">
        <f>VLOOKUP($D17,'факт '!$D$7:$AU$140,16,0)</f>
        <v>0</v>
      </c>
      <c r="DR17" s="71"/>
      <c r="DS17" s="71"/>
      <c r="DT17" s="71">
        <f t="shared" si="100"/>
        <v>0</v>
      </c>
      <c r="DU17" s="71">
        <f t="shared" si="101"/>
        <v>0</v>
      </c>
      <c r="DV17" s="72">
        <f t="shared" si="102"/>
        <v>0</v>
      </c>
      <c r="DW17" s="72">
        <f t="shared" si="103"/>
        <v>0</v>
      </c>
      <c r="DX17" s="71"/>
      <c r="DY17" s="71"/>
      <c r="DZ17" s="71"/>
      <c r="EA17" s="71"/>
      <c r="EB17" s="71">
        <f>VLOOKUP($D17,'факт '!$D$7:$AU$140,35,0)</f>
        <v>1</v>
      </c>
      <c r="EC17" s="71">
        <f>VLOOKUP($D17,'факт '!$D$7:$AU$140,36,0)</f>
        <v>161459.75</v>
      </c>
      <c r="ED17" s="71">
        <f>VLOOKUP($D17,'факт '!$D$7:$AU$140,37,0)</f>
        <v>0</v>
      </c>
      <c r="EE17" s="71">
        <f>VLOOKUP($D17,'факт '!$D$7:$AU$140,38,0)</f>
        <v>0</v>
      </c>
      <c r="EF17" s="71">
        <f t="shared" si="104"/>
        <v>1</v>
      </c>
      <c r="EG17" s="71">
        <f t="shared" si="105"/>
        <v>161459.75</v>
      </c>
      <c r="EH17" s="72">
        <f t="shared" si="106"/>
        <v>1</v>
      </c>
      <c r="EI17" s="72">
        <f t="shared" si="107"/>
        <v>161459.75</v>
      </c>
      <c r="EJ17" s="71"/>
      <c r="EK17" s="71"/>
      <c r="EL17" s="71"/>
      <c r="EM17" s="71"/>
      <c r="EN17" s="71">
        <f>VLOOKUP($D17,'факт '!$D$7:$AU$140,41,0)</f>
        <v>0</v>
      </c>
      <c r="EO17" s="71">
        <f>VLOOKUP($D17,'факт '!$D$7:$AU$140,42,0)</f>
        <v>0</v>
      </c>
      <c r="EP17" s="71">
        <f>VLOOKUP($D17,'факт '!$D$7:$AU$140,43,0)</f>
        <v>0</v>
      </c>
      <c r="EQ17" s="71">
        <f>VLOOKUP($D17,'факт '!$D$7:$AU$140,44,0)</f>
        <v>0</v>
      </c>
      <c r="ER17" s="71">
        <f t="shared" si="108"/>
        <v>0</v>
      </c>
      <c r="ES17" s="71">
        <f t="shared" si="109"/>
        <v>0</v>
      </c>
      <c r="ET17" s="72">
        <f t="shared" si="110"/>
        <v>0</v>
      </c>
      <c r="EU17" s="72">
        <f t="shared" si="111"/>
        <v>0</v>
      </c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2"/>
      <c r="FG17" s="72"/>
      <c r="FH17" s="71"/>
      <c r="FI17" s="71"/>
      <c r="FJ17" s="71"/>
      <c r="FK17" s="71"/>
      <c r="FL17" s="71">
        <f>VLOOKUP($D17,'факт '!$D$7:$AU$140,39,0)</f>
        <v>0</v>
      </c>
      <c r="FM17" s="71">
        <f>VLOOKUP($D17,'факт '!$D$7:$AU$140,40,0)</f>
        <v>0</v>
      </c>
      <c r="FN17" s="71"/>
      <c r="FO17" s="71"/>
      <c r="FP17" s="71">
        <f t="shared" si="114"/>
        <v>0</v>
      </c>
      <c r="FQ17" s="71">
        <f t="shared" si="115"/>
        <v>0</v>
      </c>
      <c r="FR17" s="72">
        <f t="shared" si="116"/>
        <v>0</v>
      </c>
      <c r="FS17" s="72">
        <f t="shared" si="117"/>
        <v>0</v>
      </c>
      <c r="FT17" s="71"/>
      <c r="FU17" s="71"/>
      <c r="FV17" s="71"/>
      <c r="FW17" s="71"/>
      <c r="FX17" s="71"/>
      <c r="FY17" s="71"/>
      <c r="FZ17" s="71"/>
      <c r="GA17" s="71"/>
      <c r="GB17" s="71">
        <f t="shared" si="118"/>
        <v>0</v>
      </c>
      <c r="GC17" s="71">
        <f t="shared" si="119"/>
        <v>0</v>
      </c>
      <c r="GD17" s="72">
        <f t="shared" si="120"/>
        <v>0</v>
      </c>
      <c r="GE17" s="72">
        <f t="shared" si="121"/>
        <v>0</v>
      </c>
      <c r="GF17" s="71"/>
      <c r="GG17" s="71"/>
      <c r="GH17" s="71"/>
      <c r="GI17" s="71"/>
      <c r="GJ17" s="71">
        <f t="shared" si="126"/>
        <v>1</v>
      </c>
      <c r="GK17" s="71">
        <f t="shared" si="127"/>
        <v>161459.75</v>
      </c>
      <c r="GL17" s="71">
        <f t="shared" si="128"/>
        <v>0</v>
      </c>
      <c r="GM17" s="71">
        <f t="shared" si="129"/>
        <v>0</v>
      </c>
      <c r="GN17" s="71">
        <f t="shared" si="130"/>
        <v>1</v>
      </c>
      <c r="GO17" s="71">
        <f t="shared" si="131"/>
        <v>161459.75</v>
      </c>
      <c r="GP17" s="71"/>
      <c r="GQ17" s="71"/>
      <c r="GR17" s="109"/>
      <c r="GS17" s="55"/>
      <c r="GT17" s="123">
        <v>161459.74540000001</v>
      </c>
      <c r="GU17" s="123">
        <f t="shared" si="62"/>
        <v>161459.75</v>
      </c>
      <c r="GV17" s="123">
        <f t="shared" si="63"/>
        <v>-4.5999999856576324E-3</v>
      </c>
    </row>
    <row r="18" spans="1:204" x14ac:dyDescent="0.2">
      <c r="A18" s="21">
        <v>1</v>
      </c>
      <c r="B18" s="55"/>
      <c r="C18" s="56"/>
      <c r="D18" s="63"/>
      <c r="E18" s="63"/>
      <c r="F18" s="63"/>
      <c r="G18" s="70">
        <v>161459.74540000001</v>
      </c>
      <c r="H18" s="71"/>
      <c r="I18" s="71"/>
      <c r="J18" s="71"/>
      <c r="K18" s="71"/>
      <c r="L18" s="71"/>
      <c r="M18" s="71"/>
      <c r="N18" s="71"/>
      <c r="O18" s="71"/>
      <c r="P18" s="71">
        <f>SUM(L18+N18)</f>
        <v>0</v>
      </c>
      <c r="Q18" s="71">
        <f>SUM(M18+O18)</f>
        <v>0</v>
      </c>
      <c r="R18" s="72">
        <f t="shared" ref="R18:S25" si="132">SUM(L18-J18)</f>
        <v>0</v>
      </c>
      <c r="S18" s="72">
        <f t="shared" si="132"/>
        <v>0</v>
      </c>
      <c r="T18" s="71"/>
      <c r="U18" s="71"/>
      <c r="V18" s="71"/>
      <c r="W18" s="71"/>
      <c r="X18" s="71"/>
      <c r="Y18" s="71"/>
      <c r="Z18" s="71"/>
      <c r="AA18" s="71"/>
      <c r="AB18" s="71">
        <f>SUM(X18+Z18)</f>
        <v>0</v>
      </c>
      <c r="AC18" s="71">
        <f>SUM(Y18+AA18)</f>
        <v>0</v>
      </c>
      <c r="AD18" s="72">
        <f t="shared" si="3"/>
        <v>0</v>
      </c>
      <c r="AE18" s="72">
        <f t="shared" si="4"/>
        <v>0</v>
      </c>
      <c r="AF18" s="71"/>
      <c r="AG18" s="71"/>
      <c r="AH18" s="71"/>
      <c r="AI18" s="71"/>
      <c r="AJ18" s="71"/>
      <c r="AK18" s="71"/>
      <c r="AL18" s="71"/>
      <c r="AM18" s="71"/>
      <c r="AN18" s="71">
        <f>SUM(AJ18+AL18)</f>
        <v>0</v>
      </c>
      <c r="AO18" s="71">
        <f>SUM(AK18+AM18)</f>
        <v>0</v>
      </c>
      <c r="AP18" s="72">
        <f t="shared" si="6"/>
        <v>0</v>
      </c>
      <c r="AQ18" s="72">
        <f t="shared" si="7"/>
        <v>0</v>
      </c>
      <c r="AR18" s="71"/>
      <c r="AS18" s="71"/>
      <c r="AT18" s="71"/>
      <c r="AU18" s="71"/>
      <c r="AV18" s="71"/>
      <c r="AW18" s="71"/>
      <c r="AX18" s="71"/>
      <c r="AY18" s="71"/>
      <c r="AZ18" s="71">
        <f>SUM(AV18+AX18)</f>
        <v>0</v>
      </c>
      <c r="BA18" s="71">
        <f>SUM(AW18+AY18)</f>
        <v>0</v>
      </c>
      <c r="BB18" s="72">
        <f t="shared" si="9"/>
        <v>0</v>
      </c>
      <c r="BC18" s="72">
        <f t="shared" si="10"/>
        <v>0</v>
      </c>
      <c r="BD18" s="71"/>
      <c r="BE18" s="71"/>
      <c r="BF18" s="71"/>
      <c r="BG18" s="71"/>
      <c r="BH18" s="71"/>
      <c r="BI18" s="71"/>
      <c r="BJ18" s="71"/>
      <c r="BK18" s="71"/>
      <c r="BL18" s="71">
        <f>SUM(BH18+BJ18)</f>
        <v>0</v>
      </c>
      <c r="BM18" s="71">
        <f>SUM(BI18+BK18)</f>
        <v>0</v>
      </c>
      <c r="BN18" s="72">
        <f t="shared" si="12"/>
        <v>0</v>
      </c>
      <c r="BO18" s="72">
        <f t="shared" si="13"/>
        <v>0</v>
      </c>
      <c r="BP18" s="71"/>
      <c r="BQ18" s="71"/>
      <c r="BR18" s="71"/>
      <c r="BS18" s="71"/>
      <c r="BT18" s="71"/>
      <c r="BU18" s="71"/>
      <c r="BV18" s="71"/>
      <c r="BW18" s="71"/>
      <c r="BX18" s="71">
        <f>SUM(BT18+BV18)</f>
        <v>0</v>
      </c>
      <c r="BY18" s="71">
        <f>SUM(BU18+BW18)</f>
        <v>0</v>
      </c>
      <c r="BZ18" s="72">
        <f t="shared" si="15"/>
        <v>0</v>
      </c>
      <c r="CA18" s="72">
        <f t="shared" si="16"/>
        <v>0</v>
      </c>
      <c r="CB18" s="71"/>
      <c r="CC18" s="71"/>
      <c r="CD18" s="71"/>
      <c r="CE18" s="71"/>
      <c r="CF18" s="71"/>
      <c r="CG18" s="71"/>
      <c r="CH18" s="71"/>
      <c r="CI18" s="71"/>
      <c r="CJ18" s="71">
        <f>SUM(CF18+CH18)</f>
        <v>0</v>
      </c>
      <c r="CK18" s="71">
        <f>SUM(CG18+CI18)</f>
        <v>0</v>
      </c>
      <c r="CL18" s="72">
        <f t="shared" si="18"/>
        <v>0</v>
      </c>
      <c r="CM18" s="72">
        <f t="shared" si="19"/>
        <v>0</v>
      </c>
      <c r="CN18" s="71"/>
      <c r="CO18" s="71"/>
      <c r="CP18" s="71"/>
      <c r="CQ18" s="71"/>
      <c r="CR18" s="71"/>
      <c r="CS18" s="71"/>
      <c r="CT18" s="71"/>
      <c r="CU18" s="71"/>
      <c r="CV18" s="71">
        <f>SUM(CR18+CT18)</f>
        <v>0</v>
      </c>
      <c r="CW18" s="71">
        <f>SUM(CS18+CU18)</f>
        <v>0</v>
      </c>
      <c r="CX18" s="72">
        <f t="shared" si="21"/>
        <v>0</v>
      </c>
      <c r="CY18" s="72">
        <f t="shared" si="22"/>
        <v>0</v>
      </c>
      <c r="CZ18" s="71"/>
      <c r="DA18" s="71"/>
      <c r="DB18" s="71"/>
      <c r="DC18" s="71"/>
      <c r="DD18" s="71"/>
      <c r="DE18" s="71"/>
      <c r="DF18" s="71"/>
      <c r="DG18" s="71"/>
      <c r="DH18" s="71">
        <f>SUM(DD18+DF18)</f>
        <v>0</v>
      </c>
      <c r="DI18" s="71">
        <f>SUM(DE18+DG18)</f>
        <v>0</v>
      </c>
      <c r="DJ18" s="72">
        <f t="shared" si="24"/>
        <v>0</v>
      </c>
      <c r="DK18" s="72">
        <f t="shared" si="25"/>
        <v>0</v>
      </c>
      <c r="DL18" s="71"/>
      <c r="DM18" s="71"/>
      <c r="DN18" s="71"/>
      <c r="DO18" s="71"/>
      <c r="DP18" s="71"/>
      <c r="DQ18" s="71"/>
      <c r="DR18" s="71"/>
      <c r="DS18" s="71"/>
      <c r="DT18" s="71">
        <f>SUM(DP18+DR18)</f>
        <v>0</v>
      </c>
      <c r="DU18" s="71">
        <f>SUM(DQ18+DS18)</f>
        <v>0</v>
      </c>
      <c r="DV18" s="72">
        <f t="shared" si="27"/>
        <v>0</v>
      </c>
      <c r="DW18" s="72">
        <f t="shared" si="28"/>
        <v>0</v>
      </c>
      <c r="DX18" s="71"/>
      <c r="DY18" s="71"/>
      <c r="DZ18" s="71"/>
      <c r="EA18" s="71"/>
      <c r="EB18" s="71"/>
      <c r="EC18" s="71"/>
      <c r="ED18" s="71"/>
      <c r="EE18" s="71"/>
      <c r="EF18" s="71">
        <f>SUM(EB18+ED18)</f>
        <v>0</v>
      </c>
      <c r="EG18" s="71">
        <f>SUM(EC18+EE18)</f>
        <v>0</v>
      </c>
      <c r="EH18" s="72">
        <f t="shared" si="30"/>
        <v>0</v>
      </c>
      <c r="EI18" s="72">
        <f t="shared" si="31"/>
        <v>0</v>
      </c>
      <c r="EJ18" s="71"/>
      <c r="EK18" s="71"/>
      <c r="EL18" s="71"/>
      <c r="EM18" s="71"/>
      <c r="EN18" s="71"/>
      <c r="EO18" s="71"/>
      <c r="EP18" s="71"/>
      <c r="EQ18" s="71"/>
      <c r="ER18" s="71">
        <f>SUM(EN18+EP18)</f>
        <v>0</v>
      </c>
      <c r="ES18" s="71">
        <f>SUM(EO18+EQ18)</f>
        <v>0</v>
      </c>
      <c r="ET18" s="72">
        <f t="shared" si="33"/>
        <v>0</v>
      </c>
      <c r="EU18" s="72">
        <f t="shared" si="34"/>
        <v>0</v>
      </c>
      <c r="EV18" s="71"/>
      <c r="EW18" s="71"/>
      <c r="EX18" s="71"/>
      <c r="EY18" s="71"/>
      <c r="EZ18" s="71"/>
      <c r="FA18" s="71"/>
      <c r="FB18" s="71"/>
      <c r="FC18" s="71"/>
      <c r="FD18" s="71">
        <f t="shared" si="112"/>
        <v>0</v>
      </c>
      <c r="FE18" s="71">
        <f t="shared" si="113"/>
        <v>0</v>
      </c>
      <c r="FF18" s="72">
        <f t="shared" si="36"/>
        <v>0</v>
      </c>
      <c r="FG18" s="72">
        <f t="shared" si="37"/>
        <v>0</v>
      </c>
      <c r="FH18" s="71"/>
      <c r="FI18" s="71"/>
      <c r="FJ18" s="71"/>
      <c r="FK18" s="71"/>
      <c r="FL18" s="71"/>
      <c r="FM18" s="71"/>
      <c r="FN18" s="71"/>
      <c r="FO18" s="71"/>
      <c r="FP18" s="71">
        <f>SUM(FL18+FN18)</f>
        <v>0</v>
      </c>
      <c r="FQ18" s="71">
        <f>SUM(FM18+FO18)</f>
        <v>0</v>
      </c>
      <c r="FR18" s="72">
        <f t="shared" si="39"/>
        <v>0</v>
      </c>
      <c r="FS18" s="72">
        <f t="shared" si="40"/>
        <v>0</v>
      </c>
      <c r="FT18" s="71"/>
      <c r="FU18" s="71"/>
      <c r="FV18" s="71"/>
      <c r="FW18" s="71"/>
      <c r="FX18" s="71"/>
      <c r="FY18" s="71"/>
      <c r="FZ18" s="71"/>
      <c r="GA18" s="71"/>
      <c r="GB18" s="71">
        <f>SUM(FX18+FZ18)</f>
        <v>0</v>
      </c>
      <c r="GC18" s="71">
        <f>SUM(FY18+GA18)</f>
        <v>0</v>
      </c>
      <c r="GD18" s="72">
        <f t="shared" si="42"/>
        <v>0</v>
      </c>
      <c r="GE18" s="72">
        <f t="shared" si="43"/>
        <v>0</v>
      </c>
      <c r="GF18" s="71">
        <f t="shared" si="122"/>
        <v>0</v>
      </c>
      <c r="GG18" s="71">
        <f t="shared" si="123"/>
        <v>0</v>
      </c>
      <c r="GH18" s="71">
        <f t="shared" si="124"/>
        <v>0</v>
      </c>
      <c r="GI18" s="71">
        <f t="shared" si="125"/>
        <v>0</v>
      </c>
      <c r="GJ18" s="71">
        <f t="shared" ref="GJ18:GO18" si="133">SUM(L18,X18,AJ18,AV18,BH18,BT18,CF18,CR18,DD18,DP18,EB18,EN18,EZ18)</f>
        <v>0</v>
      </c>
      <c r="GK18" s="71">
        <f t="shared" si="133"/>
        <v>0</v>
      </c>
      <c r="GL18" s="71">
        <f t="shared" si="133"/>
        <v>0</v>
      </c>
      <c r="GM18" s="71">
        <f t="shared" si="133"/>
        <v>0</v>
      </c>
      <c r="GN18" s="71">
        <f t="shared" si="133"/>
        <v>0</v>
      </c>
      <c r="GO18" s="71">
        <f t="shared" si="133"/>
        <v>0</v>
      </c>
      <c r="GP18" s="71"/>
      <c r="GQ18" s="71"/>
      <c r="GR18" s="109"/>
      <c r="GS18" s="55"/>
      <c r="GT18" s="123"/>
      <c r="GU18" s="123"/>
      <c r="GV18" s="123">
        <f t="shared" si="63"/>
        <v>0</v>
      </c>
    </row>
    <row r="19" spans="1:204" x14ac:dyDescent="0.2">
      <c r="A19" s="21">
        <v>1</v>
      </c>
      <c r="B19" s="74"/>
      <c r="C19" s="75"/>
      <c r="D19" s="76"/>
      <c r="E19" s="96" t="s">
        <v>22</v>
      </c>
      <c r="F19" s="98">
        <v>2</v>
      </c>
      <c r="G19" s="99">
        <v>186800.03519999998</v>
      </c>
      <c r="H19" s="79">
        <f>VLOOKUP($E19,'ВМП план'!$B$8:$AN$43,8,0)</f>
        <v>1</v>
      </c>
      <c r="I19" s="79">
        <f>VLOOKUP($E19,'ВМП план'!$B$8:$AN$43,9,0)</f>
        <v>186800.03519999998</v>
      </c>
      <c r="J19" s="79">
        <f>SUM(H19/12*$A$2)</f>
        <v>0.83333333333333326</v>
      </c>
      <c r="K19" s="79">
        <f>SUM(I19/12*$A$2)</f>
        <v>155666.696</v>
      </c>
      <c r="L19" s="79">
        <f t="shared" ref="L19:Q19" si="134">SUM(L20:L21)</f>
        <v>1</v>
      </c>
      <c r="M19" s="79">
        <f t="shared" si="134"/>
        <v>186800.04</v>
      </c>
      <c r="N19" s="79">
        <f t="shared" si="134"/>
        <v>0</v>
      </c>
      <c r="O19" s="79">
        <f t="shared" si="134"/>
        <v>0</v>
      </c>
      <c r="P19" s="79">
        <f t="shared" si="134"/>
        <v>1</v>
      </c>
      <c r="Q19" s="79">
        <f t="shared" si="134"/>
        <v>186800.04</v>
      </c>
      <c r="R19" s="95">
        <f t="shared" si="132"/>
        <v>0.16666666666666674</v>
      </c>
      <c r="S19" s="95">
        <f t="shared" si="132"/>
        <v>31133.344000000012</v>
      </c>
      <c r="T19" s="79">
        <f>VLOOKUP($E19,'ВМП план'!$B$8:$AN$43,10,0)</f>
        <v>0</v>
      </c>
      <c r="U19" s="79">
        <f>VLOOKUP($E19,'ВМП план'!$B$8:$AN$43,11,0)</f>
        <v>0</v>
      </c>
      <c r="V19" s="79">
        <f>SUM(T19/12*$A$2)</f>
        <v>0</v>
      </c>
      <c r="W19" s="79">
        <f>SUM(U19/12*$A$2)</f>
        <v>0</v>
      </c>
      <c r="X19" s="79">
        <f t="shared" ref="X19:AC19" si="135">SUM(X20:X21)</f>
        <v>0</v>
      </c>
      <c r="Y19" s="79">
        <f t="shared" si="135"/>
        <v>0</v>
      </c>
      <c r="Z19" s="79">
        <f t="shared" si="135"/>
        <v>0</v>
      </c>
      <c r="AA19" s="79">
        <f t="shared" si="135"/>
        <v>0</v>
      </c>
      <c r="AB19" s="79">
        <f t="shared" si="135"/>
        <v>0</v>
      </c>
      <c r="AC19" s="79">
        <f t="shared" si="135"/>
        <v>0</v>
      </c>
      <c r="AD19" s="95">
        <f t="shared" si="3"/>
        <v>0</v>
      </c>
      <c r="AE19" s="95">
        <f t="shared" si="4"/>
        <v>0</v>
      </c>
      <c r="AF19" s="79">
        <f>VLOOKUP($E19,'ВМП план'!$B$8:$AL$43,12,0)</f>
        <v>0</v>
      </c>
      <c r="AG19" s="79">
        <f>VLOOKUP($E19,'ВМП план'!$B$8:$AL$43,13,0)</f>
        <v>0</v>
      </c>
      <c r="AH19" s="79">
        <f>SUM(AF19/12*$A$2)</f>
        <v>0</v>
      </c>
      <c r="AI19" s="79">
        <f>SUM(AG19/12*$A$2)</f>
        <v>0</v>
      </c>
      <c r="AJ19" s="79">
        <f t="shared" ref="AJ19:AO19" si="136">SUM(AJ20:AJ21)</f>
        <v>0</v>
      </c>
      <c r="AK19" s="79">
        <f t="shared" si="136"/>
        <v>0</v>
      </c>
      <c r="AL19" s="79">
        <f t="shared" si="136"/>
        <v>0</v>
      </c>
      <c r="AM19" s="79">
        <f t="shared" si="136"/>
        <v>0</v>
      </c>
      <c r="AN19" s="79">
        <f t="shared" si="136"/>
        <v>0</v>
      </c>
      <c r="AO19" s="79">
        <f t="shared" si="136"/>
        <v>0</v>
      </c>
      <c r="AP19" s="95">
        <f t="shared" si="6"/>
        <v>0</v>
      </c>
      <c r="AQ19" s="95">
        <f t="shared" si="7"/>
        <v>0</v>
      </c>
      <c r="AR19" s="79"/>
      <c r="AS19" s="79"/>
      <c r="AT19" s="79">
        <f>SUM(AR19/12*$A$2)</f>
        <v>0</v>
      </c>
      <c r="AU19" s="79">
        <f>SUM(AS19/12*$A$2)</f>
        <v>0</v>
      </c>
      <c r="AV19" s="79">
        <f t="shared" ref="AV19:BA19" si="137">SUM(AV20:AV21)</f>
        <v>0</v>
      </c>
      <c r="AW19" s="79">
        <f t="shared" si="137"/>
        <v>0</v>
      </c>
      <c r="AX19" s="79">
        <f t="shared" si="137"/>
        <v>0</v>
      </c>
      <c r="AY19" s="79">
        <f t="shared" si="137"/>
        <v>0</v>
      </c>
      <c r="AZ19" s="79">
        <f t="shared" si="137"/>
        <v>0</v>
      </c>
      <c r="BA19" s="79">
        <f t="shared" si="137"/>
        <v>0</v>
      </c>
      <c r="BB19" s="95">
        <f t="shared" si="9"/>
        <v>0</v>
      </c>
      <c r="BC19" s="95">
        <f t="shared" si="10"/>
        <v>0</v>
      </c>
      <c r="BD19" s="79">
        <f>VLOOKUP($E19,'ВМП план'!$B$8:$AN$43,16,0)</f>
        <v>5</v>
      </c>
      <c r="BE19" s="79">
        <f>VLOOKUP($E19,'ВМП план'!$B$8:$AN$43,17,0)</f>
        <v>934000.17599999998</v>
      </c>
      <c r="BF19" s="79">
        <f>SUM(BD19/12*$A$2)</f>
        <v>4.166666666666667</v>
      </c>
      <c r="BG19" s="79">
        <f>SUM(BE19/12*$A$2)</f>
        <v>778333.48</v>
      </c>
      <c r="BH19" s="79">
        <f t="shared" ref="BH19:BM19" si="138">SUM(BH20:BH21)</f>
        <v>7</v>
      </c>
      <c r="BI19" s="79">
        <f t="shared" si="138"/>
        <v>1307600.28</v>
      </c>
      <c r="BJ19" s="79">
        <f t="shared" si="138"/>
        <v>0</v>
      </c>
      <c r="BK19" s="79">
        <f t="shared" si="138"/>
        <v>0</v>
      </c>
      <c r="BL19" s="79">
        <f t="shared" si="138"/>
        <v>7</v>
      </c>
      <c r="BM19" s="79">
        <f t="shared" si="138"/>
        <v>1307600.28</v>
      </c>
      <c r="BN19" s="95">
        <f t="shared" si="12"/>
        <v>2.833333333333333</v>
      </c>
      <c r="BO19" s="95">
        <f t="shared" si="13"/>
        <v>529266.80000000005</v>
      </c>
      <c r="BP19" s="79">
        <f>VLOOKUP($E19,'ВМП план'!$B$8:$AN$43,18,0)</f>
        <v>0</v>
      </c>
      <c r="BQ19" s="79">
        <f>VLOOKUP($E19,'ВМП план'!$B$8:$AN$43,19,0)</f>
        <v>0</v>
      </c>
      <c r="BR19" s="79">
        <f>SUM(BP19/12*$A$2)</f>
        <v>0</v>
      </c>
      <c r="BS19" s="79">
        <f>SUM(BQ19/12*$A$2)</f>
        <v>0</v>
      </c>
      <c r="BT19" s="79">
        <f t="shared" ref="BT19:BY19" si="139">SUM(BT20:BT21)</f>
        <v>0</v>
      </c>
      <c r="BU19" s="79">
        <f t="shared" si="139"/>
        <v>0</v>
      </c>
      <c r="BV19" s="79">
        <f t="shared" si="139"/>
        <v>0</v>
      </c>
      <c r="BW19" s="79">
        <f t="shared" si="139"/>
        <v>0</v>
      </c>
      <c r="BX19" s="79">
        <f t="shared" si="139"/>
        <v>0</v>
      </c>
      <c r="BY19" s="79">
        <f t="shared" si="139"/>
        <v>0</v>
      </c>
      <c r="BZ19" s="95">
        <f t="shared" si="15"/>
        <v>0</v>
      </c>
      <c r="CA19" s="95">
        <f t="shared" si="16"/>
        <v>0</v>
      </c>
      <c r="CB19" s="79"/>
      <c r="CC19" s="79"/>
      <c r="CD19" s="79">
        <f>SUM(CB19/12*$A$2)</f>
        <v>0</v>
      </c>
      <c r="CE19" s="79">
        <f>SUM(CC19/12*$A$2)</f>
        <v>0</v>
      </c>
      <c r="CF19" s="79">
        <f t="shared" ref="CF19:CK19" si="140">SUM(CF20:CF21)</f>
        <v>0</v>
      </c>
      <c r="CG19" s="79">
        <f t="shared" si="140"/>
        <v>0</v>
      </c>
      <c r="CH19" s="79">
        <f t="shared" si="140"/>
        <v>0</v>
      </c>
      <c r="CI19" s="79">
        <f t="shared" si="140"/>
        <v>0</v>
      </c>
      <c r="CJ19" s="79">
        <f t="shared" si="140"/>
        <v>0</v>
      </c>
      <c r="CK19" s="79">
        <f t="shared" si="140"/>
        <v>0</v>
      </c>
      <c r="CL19" s="95">
        <f t="shared" si="18"/>
        <v>0</v>
      </c>
      <c r="CM19" s="95">
        <f t="shared" si="19"/>
        <v>0</v>
      </c>
      <c r="CN19" s="79"/>
      <c r="CO19" s="79"/>
      <c r="CP19" s="79">
        <f>SUM(CN19/12*$A$2)</f>
        <v>0</v>
      </c>
      <c r="CQ19" s="79">
        <f>SUM(CO19/12*$A$2)</f>
        <v>0</v>
      </c>
      <c r="CR19" s="79">
        <f t="shared" ref="CR19:CW19" si="141">SUM(CR20:CR21)</f>
        <v>0</v>
      </c>
      <c r="CS19" s="79">
        <f t="shared" si="141"/>
        <v>0</v>
      </c>
      <c r="CT19" s="79">
        <f t="shared" si="141"/>
        <v>0</v>
      </c>
      <c r="CU19" s="79">
        <f t="shared" si="141"/>
        <v>0</v>
      </c>
      <c r="CV19" s="79">
        <f t="shared" si="141"/>
        <v>0</v>
      </c>
      <c r="CW19" s="79">
        <f t="shared" si="141"/>
        <v>0</v>
      </c>
      <c r="CX19" s="95">
        <f t="shared" si="21"/>
        <v>0</v>
      </c>
      <c r="CY19" s="95">
        <f t="shared" si="22"/>
        <v>0</v>
      </c>
      <c r="CZ19" s="79">
        <f>VLOOKUP($E19,'ВМП план'!$B$8:$AN$43,24,0)</f>
        <v>0</v>
      </c>
      <c r="DA19" s="79">
        <f>VLOOKUP($E19,'ВМП план'!$B$8:$AN$43,25,0)</f>
        <v>0</v>
      </c>
      <c r="DB19" s="79">
        <f>SUM(CZ19/12*$A$2)</f>
        <v>0</v>
      </c>
      <c r="DC19" s="79">
        <f>SUM(DA19/12*$A$2)</f>
        <v>0</v>
      </c>
      <c r="DD19" s="79">
        <f t="shared" ref="DD19:DI19" si="142">SUM(DD20:DD21)</f>
        <v>0</v>
      </c>
      <c r="DE19" s="79">
        <f t="shared" si="142"/>
        <v>0</v>
      </c>
      <c r="DF19" s="79">
        <f t="shared" si="142"/>
        <v>0</v>
      </c>
      <c r="DG19" s="79">
        <f t="shared" si="142"/>
        <v>0</v>
      </c>
      <c r="DH19" s="79">
        <f t="shared" si="142"/>
        <v>0</v>
      </c>
      <c r="DI19" s="79">
        <f t="shared" si="142"/>
        <v>0</v>
      </c>
      <c r="DJ19" s="95">
        <f t="shared" si="24"/>
        <v>0</v>
      </c>
      <c r="DK19" s="95">
        <f t="shared" si="25"/>
        <v>0</v>
      </c>
      <c r="DL19" s="79"/>
      <c r="DM19" s="79"/>
      <c r="DN19" s="79">
        <f>SUM(DL19/12*$A$2)</f>
        <v>0</v>
      </c>
      <c r="DO19" s="79">
        <f>SUM(DM19/12*$A$2)</f>
        <v>0</v>
      </c>
      <c r="DP19" s="79">
        <f t="shared" ref="DP19:DU19" si="143">SUM(DP20:DP21)</f>
        <v>0</v>
      </c>
      <c r="DQ19" s="79">
        <f t="shared" si="143"/>
        <v>0</v>
      </c>
      <c r="DR19" s="79">
        <f t="shared" si="143"/>
        <v>0</v>
      </c>
      <c r="DS19" s="79">
        <f t="shared" si="143"/>
        <v>0</v>
      </c>
      <c r="DT19" s="79">
        <f t="shared" si="143"/>
        <v>0</v>
      </c>
      <c r="DU19" s="79">
        <f t="shared" si="143"/>
        <v>0</v>
      </c>
      <c r="DV19" s="95">
        <f t="shared" si="27"/>
        <v>0</v>
      </c>
      <c r="DW19" s="95">
        <f t="shared" si="28"/>
        <v>0</v>
      </c>
      <c r="DX19" s="79">
        <f>VLOOKUP($E19,'ВМП план'!$B$8:$AN$43,28,0)</f>
        <v>0</v>
      </c>
      <c r="DY19" s="79">
        <f>VLOOKUP($E19,'ВМП план'!$B$8:$AN$43,29,0)</f>
        <v>0</v>
      </c>
      <c r="DZ19" s="79">
        <f>SUM(DX19/12*$A$2)</f>
        <v>0</v>
      </c>
      <c r="EA19" s="79">
        <f>SUM(DY19/12*$A$2)</f>
        <v>0</v>
      </c>
      <c r="EB19" s="79">
        <f t="shared" ref="EB19:EG19" si="144">SUM(EB20:EB21)</f>
        <v>0</v>
      </c>
      <c r="EC19" s="79">
        <f t="shared" si="144"/>
        <v>0</v>
      </c>
      <c r="ED19" s="79">
        <f t="shared" si="144"/>
        <v>0</v>
      </c>
      <c r="EE19" s="79">
        <f t="shared" si="144"/>
        <v>0</v>
      </c>
      <c r="EF19" s="79">
        <f t="shared" si="144"/>
        <v>0</v>
      </c>
      <c r="EG19" s="79">
        <f t="shared" si="144"/>
        <v>0</v>
      </c>
      <c r="EH19" s="95">
        <f t="shared" si="30"/>
        <v>0</v>
      </c>
      <c r="EI19" s="95">
        <f t="shared" si="31"/>
        <v>0</v>
      </c>
      <c r="EJ19" s="79">
        <f>VLOOKUP($E19,'ВМП план'!$B$8:$AN$43,30,0)</f>
        <v>0</v>
      </c>
      <c r="EK19" s="79">
        <f>VLOOKUP($E19,'ВМП план'!$B$8:$AN$43,31,0)</f>
        <v>0</v>
      </c>
      <c r="EL19" s="79">
        <f>SUM(EJ19/12*$A$2)</f>
        <v>0</v>
      </c>
      <c r="EM19" s="79">
        <f>SUM(EK19/12*$A$2)</f>
        <v>0</v>
      </c>
      <c r="EN19" s="79">
        <f t="shared" ref="EN19:ES19" si="145">SUM(EN20:EN21)</f>
        <v>0</v>
      </c>
      <c r="EO19" s="79">
        <f t="shared" si="145"/>
        <v>0</v>
      </c>
      <c r="EP19" s="79">
        <f t="shared" si="145"/>
        <v>0</v>
      </c>
      <c r="EQ19" s="79">
        <f t="shared" si="145"/>
        <v>0</v>
      </c>
      <c r="ER19" s="79">
        <f t="shared" si="145"/>
        <v>0</v>
      </c>
      <c r="ES19" s="79">
        <f t="shared" si="145"/>
        <v>0</v>
      </c>
      <c r="ET19" s="95">
        <f t="shared" si="33"/>
        <v>0</v>
      </c>
      <c r="EU19" s="95">
        <f t="shared" si="34"/>
        <v>0</v>
      </c>
      <c r="EV19" s="79">
        <f>VLOOKUP($E19,'ВМП план'!$B$8:$AN$43,32,0)</f>
        <v>0</v>
      </c>
      <c r="EW19" s="79">
        <f>VLOOKUP($E19,'ВМП план'!$B$8:$AN$43,33,0)</f>
        <v>0</v>
      </c>
      <c r="EX19" s="79">
        <f>SUM(EV19/12*$A$2)</f>
        <v>0</v>
      </c>
      <c r="EY19" s="79">
        <f>SUM(EW19/12*$A$2)</f>
        <v>0</v>
      </c>
      <c r="EZ19" s="79">
        <f t="shared" ref="EZ19:FE19" si="146">SUM(EZ20:EZ21)</f>
        <v>0</v>
      </c>
      <c r="FA19" s="79">
        <f t="shared" si="146"/>
        <v>0</v>
      </c>
      <c r="FB19" s="79">
        <f t="shared" si="146"/>
        <v>0</v>
      </c>
      <c r="FC19" s="79">
        <f t="shared" si="146"/>
        <v>0</v>
      </c>
      <c r="FD19" s="79">
        <f t="shared" si="146"/>
        <v>0</v>
      </c>
      <c r="FE19" s="79">
        <f t="shared" si="146"/>
        <v>0</v>
      </c>
      <c r="FF19" s="95">
        <f t="shared" si="36"/>
        <v>0</v>
      </c>
      <c r="FG19" s="95">
        <f t="shared" si="37"/>
        <v>0</v>
      </c>
      <c r="FH19" s="79">
        <f>VLOOKUP($E19,'ВМП план'!$B$8:$AN$43,34,0)</f>
        <v>0</v>
      </c>
      <c r="FI19" s="79">
        <f>VLOOKUP($E19,'ВМП план'!$B$8:$AN$43,35,0)</f>
        <v>0</v>
      </c>
      <c r="FJ19" s="79">
        <f>SUM(FH19/12*$A$2)</f>
        <v>0</v>
      </c>
      <c r="FK19" s="79">
        <f>SUM(FI19/12*$A$2)</f>
        <v>0</v>
      </c>
      <c r="FL19" s="79">
        <f t="shared" ref="FL19:FQ19" si="147">SUM(FL20:FL21)</f>
        <v>0</v>
      </c>
      <c r="FM19" s="79">
        <f t="shared" si="147"/>
        <v>0</v>
      </c>
      <c r="FN19" s="79">
        <f t="shared" si="147"/>
        <v>0</v>
      </c>
      <c r="FO19" s="79">
        <f t="shared" si="147"/>
        <v>0</v>
      </c>
      <c r="FP19" s="79">
        <f t="shared" si="147"/>
        <v>0</v>
      </c>
      <c r="FQ19" s="79">
        <f t="shared" si="147"/>
        <v>0</v>
      </c>
      <c r="FR19" s="95">
        <f t="shared" si="39"/>
        <v>0</v>
      </c>
      <c r="FS19" s="95">
        <f t="shared" si="40"/>
        <v>0</v>
      </c>
      <c r="FT19" s="79"/>
      <c r="FU19" s="79"/>
      <c r="FV19" s="79">
        <f>SUM(FT19/12*$A$2)</f>
        <v>0</v>
      </c>
      <c r="FW19" s="79">
        <f>SUM(FU19/12*$A$2)</f>
        <v>0</v>
      </c>
      <c r="FX19" s="79">
        <f t="shared" ref="FX19:GC19" si="148">SUM(FX20:FX21)</f>
        <v>0</v>
      </c>
      <c r="FY19" s="79">
        <f t="shared" si="148"/>
        <v>0</v>
      </c>
      <c r="FZ19" s="79">
        <f t="shared" si="148"/>
        <v>0</v>
      </c>
      <c r="GA19" s="79">
        <f t="shared" si="148"/>
        <v>0</v>
      </c>
      <c r="GB19" s="79">
        <f t="shared" si="148"/>
        <v>0</v>
      </c>
      <c r="GC19" s="79">
        <f t="shared" si="148"/>
        <v>0</v>
      </c>
      <c r="GD19" s="95">
        <f t="shared" si="42"/>
        <v>0</v>
      </c>
      <c r="GE19" s="95">
        <f t="shared" si="43"/>
        <v>0</v>
      </c>
      <c r="GF19" s="79">
        <f>H19+T19+AF19+AR19+BD19+BP19+CB19+CN19+CZ19+DL19+DX19+EJ19+EV19+FH19+FT19</f>
        <v>6</v>
      </c>
      <c r="GG19" s="79">
        <f>I19+U19+AG19+AS19+BE19+BQ19+CC19+CO19+DA19+DM19+DY19+EK19+EW19+FI19+FU19</f>
        <v>1120800.2112</v>
      </c>
      <c r="GH19" s="102">
        <f>SUM(GF19/12*$A$2)</f>
        <v>5</v>
      </c>
      <c r="GI19" s="128">
        <f>SUM(GG19/12*$A$2)</f>
        <v>934000.17600000009</v>
      </c>
      <c r="GJ19" s="79">
        <f t="shared" ref="GJ19:GO19" si="149">SUM(GJ20:GJ21)</f>
        <v>8</v>
      </c>
      <c r="GK19" s="79">
        <f t="shared" si="149"/>
        <v>1494400.32</v>
      </c>
      <c r="GL19" s="79">
        <f t="shared" si="149"/>
        <v>0</v>
      </c>
      <c r="GM19" s="79">
        <f t="shared" si="149"/>
        <v>0</v>
      </c>
      <c r="GN19" s="79">
        <f t="shared" si="149"/>
        <v>8</v>
      </c>
      <c r="GO19" s="79">
        <f t="shared" si="149"/>
        <v>1494400.32</v>
      </c>
      <c r="GP19" s="79">
        <f>SUM(GJ19-GH19)</f>
        <v>3</v>
      </c>
      <c r="GQ19" s="79">
        <f>SUM(GK19-GI19)</f>
        <v>560400.14399999997</v>
      </c>
      <c r="GR19" s="281">
        <f>GJ19/GH19</f>
        <v>1.6</v>
      </c>
      <c r="GS19" s="281">
        <f>GK19/GI19</f>
        <v>1.6000000411134825</v>
      </c>
      <c r="GT19" s="123">
        <v>186800.03519999998</v>
      </c>
      <c r="GU19" s="123">
        <f t="shared" si="62"/>
        <v>186800.04</v>
      </c>
      <c r="GV19" s="123">
        <f t="shared" si="63"/>
        <v>-4.8000000242609531E-3</v>
      </c>
    </row>
    <row r="20" spans="1:204" ht="36" x14ac:dyDescent="0.2">
      <c r="A20" s="21">
        <v>1</v>
      </c>
      <c r="B20" s="55" t="s">
        <v>251</v>
      </c>
      <c r="C20" s="58" t="s">
        <v>252</v>
      </c>
      <c r="D20" s="59">
        <v>481</v>
      </c>
      <c r="E20" s="63" t="s">
        <v>253</v>
      </c>
      <c r="F20" s="63">
        <v>2</v>
      </c>
      <c r="G20" s="70">
        <v>186800.03519999998</v>
      </c>
      <c r="H20" s="71"/>
      <c r="I20" s="71"/>
      <c r="J20" s="71"/>
      <c r="K20" s="71"/>
      <c r="L20" s="71">
        <f>VLOOKUP($D20,'факт '!$D$7:$AU$140,3,0)</f>
        <v>1</v>
      </c>
      <c r="M20" s="71">
        <f>VLOOKUP($D20,'факт '!$D$7:$AU$140,4,0)</f>
        <v>186800.04</v>
      </c>
      <c r="N20" s="71">
        <f>VLOOKUP($D20,'факт '!$D$7:$AU$140,5,0)</f>
        <v>0</v>
      </c>
      <c r="O20" s="71">
        <f>VLOOKUP($D20,'факт '!$D$7:$AU$140,6,0)</f>
        <v>0</v>
      </c>
      <c r="P20" s="71">
        <f>SUM(L20+N20)</f>
        <v>1</v>
      </c>
      <c r="Q20" s="71">
        <f>SUM(M20+O20)</f>
        <v>186800.04</v>
      </c>
      <c r="R20" s="72">
        <f t="shared" si="132"/>
        <v>1</v>
      </c>
      <c r="S20" s="72">
        <f t="shared" si="132"/>
        <v>186800.04</v>
      </c>
      <c r="T20" s="71"/>
      <c r="U20" s="71"/>
      <c r="V20" s="71"/>
      <c r="W20" s="71"/>
      <c r="X20" s="71">
        <f>VLOOKUP($D20,'факт '!$D$7:$AU$140,9,0)</f>
        <v>0</v>
      </c>
      <c r="Y20" s="71">
        <f>VLOOKUP($D20,'факт '!$D$7:$AU$140,10,0)</f>
        <v>0</v>
      </c>
      <c r="Z20" s="71">
        <f>VLOOKUP($D20,'факт '!$D$7:$AU$140,11,0)</f>
        <v>0</v>
      </c>
      <c r="AA20" s="71">
        <f>VLOOKUP($D20,'факт '!$D$7:$AU$140,12,0)</f>
        <v>0</v>
      </c>
      <c r="AB20" s="71">
        <f>SUM(X20+Z20)</f>
        <v>0</v>
      </c>
      <c r="AC20" s="71">
        <f>SUM(Y20+AA20)</f>
        <v>0</v>
      </c>
      <c r="AD20" s="72">
        <f t="shared" ref="AD20" si="150">SUM(X20-V20)</f>
        <v>0</v>
      </c>
      <c r="AE20" s="72">
        <f t="shared" ref="AE20" si="151">SUM(Y20-W20)</f>
        <v>0</v>
      </c>
      <c r="AF20" s="71"/>
      <c r="AG20" s="71"/>
      <c r="AH20" s="71"/>
      <c r="AI20" s="71"/>
      <c r="AJ20" s="71">
        <f>VLOOKUP($D20,'факт '!$D$7:$AU$140,7,0)</f>
        <v>0</v>
      </c>
      <c r="AK20" s="71">
        <f>VLOOKUP($D20,'факт '!$D$7:$AU$140,8,0)</f>
        <v>0</v>
      </c>
      <c r="AL20" s="71"/>
      <c r="AM20" s="71"/>
      <c r="AN20" s="71">
        <f>SUM(AJ20+AL20)</f>
        <v>0</v>
      </c>
      <c r="AO20" s="71">
        <f>SUM(AK20+AM20)</f>
        <v>0</v>
      </c>
      <c r="AP20" s="72">
        <f t="shared" ref="AP20" si="152">SUM(AJ20-AH20)</f>
        <v>0</v>
      </c>
      <c r="AQ20" s="72">
        <f t="shared" ref="AQ20" si="153">SUM(AK20-AI20)</f>
        <v>0</v>
      </c>
      <c r="AR20" s="71"/>
      <c r="AS20" s="71"/>
      <c r="AT20" s="71"/>
      <c r="AU20" s="71"/>
      <c r="AV20" s="71">
        <f>VLOOKUP($D20,'факт '!$D$7:$AU$140,13,0)</f>
        <v>0</v>
      </c>
      <c r="AW20" s="71">
        <f>VLOOKUP($D20,'факт '!$D$7:$AU$140,14,0)</f>
        <v>0</v>
      </c>
      <c r="AX20" s="71"/>
      <c r="AY20" s="71"/>
      <c r="AZ20" s="71">
        <f>SUM(AV20+AX20)</f>
        <v>0</v>
      </c>
      <c r="BA20" s="71">
        <f>SUM(AW20+AY20)</f>
        <v>0</v>
      </c>
      <c r="BB20" s="72">
        <f t="shared" ref="BB20" si="154">SUM(AV20-AT20)</f>
        <v>0</v>
      </c>
      <c r="BC20" s="72">
        <f t="shared" ref="BC20" si="155">SUM(AW20-AU20)</f>
        <v>0</v>
      </c>
      <c r="BD20" s="71"/>
      <c r="BE20" s="71"/>
      <c r="BF20" s="71"/>
      <c r="BG20" s="71"/>
      <c r="BH20" s="71">
        <f>VLOOKUP($D20,'факт '!$D$7:$AU$140,17,0)</f>
        <v>7</v>
      </c>
      <c r="BI20" s="71">
        <f>VLOOKUP($D20,'факт '!$D$7:$AU$140,18,0)</f>
        <v>1307600.28</v>
      </c>
      <c r="BJ20" s="71">
        <f>VLOOKUP($D20,'факт '!$D$7:$AU$140,19,0)</f>
        <v>0</v>
      </c>
      <c r="BK20" s="71">
        <f>VLOOKUP($D20,'факт '!$D$7:$AU$140,20,0)</f>
        <v>0</v>
      </c>
      <c r="BL20" s="71">
        <f>SUM(BH20+BJ20)</f>
        <v>7</v>
      </c>
      <c r="BM20" s="71">
        <f>SUM(BI20+BK20)</f>
        <v>1307600.28</v>
      </c>
      <c r="BN20" s="72">
        <f t="shared" ref="BN20" si="156">SUM(BH20-BF20)</f>
        <v>7</v>
      </c>
      <c r="BO20" s="72">
        <f t="shared" ref="BO20" si="157">SUM(BI20-BG20)</f>
        <v>1307600.28</v>
      </c>
      <c r="BP20" s="71"/>
      <c r="BQ20" s="71"/>
      <c r="BR20" s="71"/>
      <c r="BS20" s="71"/>
      <c r="BT20" s="71">
        <f>VLOOKUP($D20,'факт '!$D$7:$AU$140,21,0)</f>
        <v>0</v>
      </c>
      <c r="BU20" s="71">
        <f>VLOOKUP($D20,'факт '!$D$7:$AU$140,22,0)</f>
        <v>0</v>
      </c>
      <c r="BV20" s="71">
        <f>VLOOKUP($D20,'факт '!$D$7:$AU$140,23,0)</f>
        <v>0</v>
      </c>
      <c r="BW20" s="71">
        <f>VLOOKUP($D20,'факт '!$D$7:$AU$140,24,0)</f>
        <v>0</v>
      </c>
      <c r="BX20" s="71">
        <f>SUM(BT20+BV20)</f>
        <v>0</v>
      </c>
      <c r="BY20" s="71">
        <f>SUM(BU20+BW20)</f>
        <v>0</v>
      </c>
      <c r="BZ20" s="72">
        <f t="shared" ref="BZ20" si="158">SUM(BT20-BR20)</f>
        <v>0</v>
      </c>
      <c r="CA20" s="72">
        <f t="shared" ref="CA20" si="159">SUM(BU20-BS20)</f>
        <v>0</v>
      </c>
      <c r="CB20" s="71"/>
      <c r="CC20" s="71"/>
      <c r="CD20" s="71"/>
      <c r="CE20" s="71"/>
      <c r="CF20" s="71">
        <f>VLOOKUP($D20,'факт '!$D$7:$AU$140,25,0)</f>
        <v>0</v>
      </c>
      <c r="CG20" s="71">
        <f>VLOOKUP($D20,'факт '!$D$7:$AU$140,26,0)</f>
        <v>0</v>
      </c>
      <c r="CH20" s="71">
        <f>VLOOKUP($D20,'факт '!$D$7:$AU$140,27,0)</f>
        <v>0</v>
      </c>
      <c r="CI20" s="71">
        <f>VLOOKUP($D20,'факт '!$D$7:$AU$140,28,0)</f>
        <v>0</v>
      </c>
      <c r="CJ20" s="71">
        <f>SUM(CF20+CH20)</f>
        <v>0</v>
      </c>
      <c r="CK20" s="71">
        <f>SUM(CG20+CI20)</f>
        <v>0</v>
      </c>
      <c r="CL20" s="72">
        <f t="shared" ref="CL20" si="160">SUM(CF20-CD20)</f>
        <v>0</v>
      </c>
      <c r="CM20" s="72">
        <f t="shared" ref="CM20" si="161">SUM(CG20-CE20)</f>
        <v>0</v>
      </c>
      <c r="CN20" s="71"/>
      <c r="CO20" s="71"/>
      <c r="CP20" s="71"/>
      <c r="CQ20" s="71"/>
      <c r="CR20" s="71">
        <f>VLOOKUP($D20,'факт '!$D$7:$AU$140,29,0)</f>
        <v>0</v>
      </c>
      <c r="CS20" s="71">
        <f>VLOOKUP($D20,'факт '!$D$7:$AU$140,30,0)</f>
        <v>0</v>
      </c>
      <c r="CT20" s="71">
        <f>VLOOKUP($D20,'факт '!$D$7:$AU$140,31,0)</f>
        <v>0</v>
      </c>
      <c r="CU20" s="71">
        <f>VLOOKUP($D20,'факт '!$D$7:$AU$140,32,0)</f>
        <v>0</v>
      </c>
      <c r="CV20" s="71">
        <f>SUM(CR20+CT20)</f>
        <v>0</v>
      </c>
      <c r="CW20" s="71">
        <f>SUM(CS20+CU20)</f>
        <v>0</v>
      </c>
      <c r="CX20" s="72">
        <f t="shared" ref="CX20" si="162">SUM(CR20-CP20)</f>
        <v>0</v>
      </c>
      <c r="CY20" s="72">
        <f t="shared" ref="CY20" si="163">SUM(CS20-CQ20)</f>
        <v>0</v>
      </c>
      <c r="CZ20" s="71"/>
      <c r="DA20" s="71"/>
      <c r="DB20" s="71"/>
      <c r="DC20" s="71"/>
      <c r="DD20" s="71">
        <f>VLOOKUP($D20,'факт '!$D$7:$AU$140,33,0)</f>
        <v>0</v>
      </c>
      <c r="DE20" s="71">
        <f>VLOOKUP($D20,'факт '!$D$7:$AU$140,34,0)</f>
        <v>0</v>
      </c>
      <c r="DF20" s="71"/>
      <c r="DG20" s="71"/>
      <c r="DH20" s="71">
        <f>SUM(DD20+DF20)</f>
        <v>0</v>
      </c>
      <c r="DI20" s="71">
        <f>SUM(DE20+DG20)</f>
        <v>0</v>
      </c>
      <c r="DJ20" s="72">
        <f t="shared" ref="DJ20" si="164">SUM(DD20-DB20)</f>
        <v>0</v>
      </c>
      <c r="DK20" s="72">
        <f t="shared" ref="DK20" si="165">SUM(DE20-DC20)</f>
        <v>0</v>
      </c>
      <c r="DL20" s="71"/>
      <c r="DM20" s="71"/>
      <c r="DN20" s="71"/>
      <c r="DO20" s="71"/>
      <c r="DP20" s="71">
        <f>VLOOKUP($D20,'факт '!$D$7:$AU$140,15,0)</f>
        <v>0</v>
      </c>
      <c r="DQ20" s="71">
        <f>VLOOKUP($D20,'факт '!$D$7:$AU$140,16,0)</f>
        <v>0</v>
      </c>
      <c r="DR20" s="71"/>
      <c r="DS20" s="71"/>
      <c r="DT20" s="71">
        <f>SUM(DP20+DR20)</f>
        <v>0</v>
      </c>
      <c r="DU20" s="71">
        <f>SUM(DQ20+DS20)</f>
        <v>0</v>
      </c>
      <c r="DV20" s="72">
        <f t="shared" ref="DV20" si="166">SUM(DP20-DN20)</f>
        <v>0</v>
      </c>
      <c r="DW20" s="72">
        <f t="shared" ref="DW20" si="167">SUM(DQ20-DO20)</f>
        <v>0</v>
      </c>
      <c r="DX20" s="71"/>
      <c r="DY20" s="71"/>
      <c r="DZ20" s="71"/>
      <c r="EA20" s="71"/>
      <c r="EB20" s="71">
        <f>VLOOKUP($D20,'факт '!$D$7:$AU$140,35,0)</f>
        <v>0</v>
      </c>
      <c r="EC20" s="71">
        <f>VLOOKUP($D20,'факт '!$D$7:$AU$140,36,0)</f>
        <v>0</v>
      </c>
      <c r="ED20" s="71">
        <f>VLOOKUP($D20,'факт '!$D$7:$AU$140,37,0)</f>
        <v>0</v>
      </c>
      <c r="EE20" s="71">
        <f>VLOOKUP($D20,'факт '!$D$7:$AU$140,38,0)</f>
        <v>0</v>
      </c>
      <c r="EF20" s="71">
        <f>SUM(EB20+ED20)</f>
        <v>0</v>
      </c>
      <c r="EG20" s="71">
        <f>SUM(EC20+EE20)</f>
        <v>0</v>
      </c>
      <c r="EH20" s="72">
        <f t="shared" ref="EH20" si="168">SUM(EB20-DZ20)</f>
        <v>0</v>
      </c>
      <c r="EI20" s="72">
        <f t="shared" ref="EI20" si="169">SUM(EC20-EA20)</f>
        <v>0</v>
      </c>
      <c r="EJ20" s="71"/>
      <c r="EK20" s="71"/>
      <c r="EL20" s="71"/>
      <c r="EM20" s="71"/>
      <c r="EN20" s="71">
        <f>VLOOKUP($D20,'факт '!$D$7:$AU$140,41,0)</f>
        <v>0</v>
      </c>
      <c r="EO20" s="71">
        <f>VLOOKUP($D20,'факт '!$D$7:$AU$140,42,0)</f>
        <v>0</v>
      </c>
      <c r="EP20" s="71">
        <f>VLOOKUP($D20,'факт '!$D$7:$AU$140,43,0)</f>
        <v>0</v>
      </c>
      <c r="EQ20" s="71">
        <f>VLOOKUP($D20,'факт '!$D$7:$AU$140,44,0)</f>
        <v>0</v>
      </c>
      <c r="ER20" s="71">
        <f>SUM(EN20+EP20)</f>
        <v>0</v>
      </c>
      <c r="ES20" s="71">
        <f>SUM(EO20+EQ20)</f>
        <v>0</v>
      </c>
      <c r="ET20" s="72">
        <f t="shared" ref="ET20" si="170">SUM(EN20-EL20)</f>
        <v>0</v>
      </c>
      <c r="EU20" s="72">
        <f t="shared" ref="EU20" si="171">SUM(EO20-EM20)</f>
        <v>0</v>
      </c>
      <c r="EV20" s="71"/>
      <c r="EW20" s="71"/>
      <c r="EX20" s="71"/>
      <c r="EY20" s="71"/>
      <c r="EZ20" s="71"/>
      <c r="FA20" s="71"/>
      <c r="FB20" s="71"/>
      <c r="FC20" s="71"/>
      <c r="FD20" s="71">
        <f>SUM(EZ20+FB20)</f>
        <v>0</v>
      </c>
      <c r="FE20" s="71">
        <f>SUM(FA20+FC20)</f>
        <v>0</v>
      </c>
      <c r="FF20" s="72">
        <f t="shared" si="36"/>
        <v>0</v>
      </c>
      <c r="FG20" s="72">
        <f t="shared" si="37"/>
        <v>0</v>
      </c>
      <c r="FH20" s="71"/>
      <c r="FI20" s="71"/>
      <c r="FJ20" s="71"/>
      <c r="FK20" s="71"/>
      <c r="FL20" s="71">
        <f>VLOOKUP($D20,'факт '!$D$7:$AU$140,39,0)</f>
        <v>0</v>
      </c>
      <c r="FM20" s="71">
        <f>VLOOKUP($D20,'факт '!$D$7:$AU$140,40,0)</f>
        <v>0</v>
      </c>
      <c r="FN20" s="71"/>
      <c r="FO20" s="71"/>
      <c r="FP20" s="71">
        <f>SUM(FL20+FN20)</f>
        <v>0</v>
      </c>
      <c r="FQ20" s="71">
        <f>SUM(FM20+FO20)</f>
        <v>0</v>
      </c>
      <c r="FR20" s="72">
        <f t="shared" ref="FR20" si="172">SUM(FL20-FJ20)</f>
        <v>0</v>
      </c>
      <c r="FS20" s="72">
        <f t="shared" ref="FS20" si="173">SUM(FM20-FK20)</f>
        <v>0</v>
      </c>
      <c r="FT20" s="71"/>
      <c r="FU20" s="71"/>
      <c r="FV20" s="71"/>
      <c r="FW20" s="71"/>
      <c r="FX20" s="71"/>
      <c r="FY20" s="71"/>
      <c r="FZ20" s="71"/>
      <c r="GA20" s="71"/>
      <c r="GB20" s="71">
        <f>SUM(FX20+FZ20)</f>
        <v>0</v>
      </c>
      <c r="GC20" s="71">
        <f>SUM(FY20+GA20)</f>
        <v>0</v>
      </c>
      <c r="GD20" s="72">
        <f>SUM(FX20-FV20)</f>
        <v>0</v>
      </c>
      <c r="GE20" s="72">
        <f>SUM(FY20-FW20)</f>
        <v>0</v>
      </c>
      <c r="GF20" s="71">
        <f t="shared" ref="GF20:GI21" si="174">SUM(H20,T20,AF20,AR20,BD20,BP20,CB20,CN20,CZ20,DL20,DX20,EJ20,EV20)</f>
        <v>0</v>
      </c>
      <c r="GG20" s="71">
        <f t="shared" si="174"/>
        <v>0</v>
      </c>
      <c r="GH20" s="71">
        <f t="shared" si="174"/>
        <v>0</v>
      </c>
      <c r="GI20" s="71">
        <f t="shared" si="174"/>
        <v>0</v>
      </c>
      <c r="GJ20" s="71">
        <f t="shared" ref="GJ20" si="175">SUM(L20,X20,AJ20,AV20,BH20,BT20,CF20,CR20,DD20,DP20,EB20,EN20,EZ20,FL20)</f>
        <v>8</v>
      </c>
      <c r="GK20" s="71">
        <f t="shared" ref="GK20" si="176">SUM(M20,Y20,AK20,AW20,BI20,BU20,CG20,CS20,DE20,DQ20,EC20,EO20,FA20,FM20)</f>
        <v>1494400.32</v>
      </c>
      <c r="GL20" s="71">
        <f t="shared" ref="GL20" si="177">SUM(N20,Z20,AL20,AX20,BJ20,BV20,CH20,CT20,DF20,DR20,ED20,EP20,FB20,FN20)</f>
        <v>0</v>
      </c>
      <c r="GM20" s="71">
        <f t="shared" ref="GM20" si="178">SUM(O20,AA20,AM20,AY20,BK20,BW20,CI20,CU20,DG20,DS20,EE20,EQ20,FC20,FO20)</f>
        <v>0</v>
      </c>
      <c r="GN20" s="71">
        <f t="shared" ref="GN20" si="179">SUM(P20,AB20,AN20,AZ20,BL20,BX20,CJ20,CV20,DH20,DT20,EF20,ER20,FD20,FP20)</f>
        <v>8</v>
      </c>
      <c r="GO20" s="71">
        <f t="shared" ref="GO20" si="180">SUM(Q20,AC20,AO20,BA20,BM20,BY20,CK20,CW20,DI20,DU20,EG20,ES20,FE20,FQ20)</f>
        <v>1494400.32</v>
      </c>
      <c r="GP20" s="71"/>
      <c r="GQ20" s="71"/>
      <c r="GR20" s="109"/>
      <c r="GS20" s="55"/>
      <c r="GT20" s="123">
        <v>186800.03519999998</v>
      </c>
      <c r="GU20" s="123">
        <f t="shared" si="62"/>
        <v>186800.04</v>
      </c>
      <c r="GV20" s="123">
        <f t="shared" si="63"/>
        <v>-4.8000000242609531E-3</v>
      </c>
    </row>
    <row r="21" spans="1:204" x14ac:dyDescent="0.2">
      <c r="A21" s="21">
        <v>1</v>
      </c>
      <c r="B21" s="55"/>
      <c r="C21" s="58"/>
      <c r="D21" s="59"/>
      <c r="E21" s="63"/>
      <c r="F21" s="63"/>
      <c r="G21" s="70">
        <v>186800.03519999998</v>
      </c>
      <c r="H21" s="71"/>
      <c r="I21" s="71"/>
      <c r="J21" s="71"/>
      <c r="K21" s="71"/>
      <c r="L21" s="71"/>
      <c r="M21" s="71"/>
      <c r="N21" s="71"/>
      <c r="O21" s="71"/>
      <c r="P21" s="71">
        <f>SUM(L21+N21)</f>
        <v>0</v>
      </c>
      <c r="Q21" s="71">
        <f>SUM(M21+O21)</f>
        <v>0</v>
      </c>
      <c r="R21" s="72">
        <f t="shared" si="132"/>
        <v>0</v>
      </c>
      <c r="S21" s="72">
        <f t="shared" si="132"/>
        <v>0</v>
      </c>
      <c r="T21" s="71"/>
      <c r="U21" s="71"/>
      <c r="V21" s="71"/>
      <c r="W21" s="71"/>
      <c r="X21" s="71"/>
      <c r="Y21" s="71"/>
      <c r="Z21" s="71"/>
      <c r="AA21" s="71"/>
      <c r="AB21" s="71">
        <f>SUM(X21+Z21)</f>
        <v>0</v>
      </c>
      <c r="AC21" s="71">
        <f>SUM(Y21+AA21)</f>
        <v>0</v>
      </c>
      <c r="AD21" s="72">
        <f t="shared" si="3"/>
        <v>0</v>
      </c>
      <c r="AE21" s="72">
        <f t="shared" si="4"/>
        <v>0</v>
      </c>
      <c r="AF21" s="71"/>
      <c r="AG21" s="71"/>
      <c r="AH21" s="71"/>
      <c r="AI21" s="71"/>
      <c r="AJ21" s="71"/>
      <c r="AK21" s="71"/>
      <c r="AL21" s="71"/>
      <c r="AM21" s="71"/>
      <c r="AN21" s="71">
        <f>SUM(AJ21+AL21)</f>
        <v>0</v>
      </c>
      <c r="AO21" s="71">
        <f>SUM(AK21+AM21)</f>
        <v>0</v>
      </c>
      <c r="AP21" s="72">
        <f t="shared" si="6"/>
        <v>0</v>
      </c>
      <c r="AQ21" s="72">
        <f t="shared" si="7"/>
        <v>0</v>
      </c>
      <c r="AR21" s="71"/>
      <c r="AS21" s="71"/>
      <c r="AT21" s="71"/>
      <c r="AU21" s="71"/>
      <c r="AV21" s="71"/>
      <c r="AW21" s="71"/>
      <c r="AX21" s="71"/>
      <c r="AY21" s="71"/>
      <c r="AZ21" s="71">
        <f>SUM(AV21+AX21)</f>
        <v>0</v>
      </c>
      <c r="BA21" s="71">
        <f>SUM(AW21+AY21)</f>
        <v>0</v>
      </c>
      <c r="BB21" s="72">
        <f t="shared" si="9"/>
        <v>0</v>
      </c>
      <c r="BC21" s="72">
        <f t="shared" si="10"/>
        <v>0</v>
      </c>
      <c r="BD21" s="71"/>
      <c r="BE21" s="71"/>
      <c r="BF21" s="71"/>
      <c r="BG21" s="71"/>
      <c r="BH21" s="71"/>
      <c r="BI21" s="71"/>
      <c r="BJ21" s="71"/>
      <c r="BK21" s="71"/>
      <c r="BL21" s="71">
        <f>SUM(BH21+BJ21)</f>
        <v>0</v>
      </c>
      <c r="BM21" s="71">
        <f>SUM(BI21+BK21)</f>
        <v>0</v>
      </c>
      <c r="BN21" s="72">
        <f t="shared" si="12"/>
        <v>0</v>
      </c>
      <c r="BO21" s="72">
        <f t="shared" si="13"/>
        <v>0</v>
      </c>
      <c r="BP21" s="71"/>
      <c r="BQ21" s="71"/>
      <c r="BR21" s="71"/>
      <c r="BS21" s="71"/>
      <c r="BT21" s="71"/>
      <c r="BU21" s="71"/>
      <c r="BV21" s="71"/>
      <c r="BW21" s="71"/>
      <c r="BX21" s="71">
        <f>SUM(BT21+BV21)</f>
        <v>0</v>
      </c>
      <c r="BY21" s="71">
        <f>SUM(BU21+BW21)</f>
        <v>0</v>
      </c>
      <c r="BZ21" s="72">
        <f t="shared" si="15"/>
        <v>0</v>
      </c>
      <c r="CA21" s="72">
        <f t="shared" si="16"/>
        <v>0</v>
      </c>
      <c r="CB21" s="71"/>
      <c r="CC21" s="71"/>
      <c r="CD21" s="71"/>
      <c r="CE21" s="71"/>
      <c r="CF21" s="71"/>
      <c r="CG21" s="71"/>
      <c r="CH21" s="71"/>
      <c r="CI21" s="71"/>
      <c r="CJ21" s="71">
        <f>SUM(CF21+CH21)</f>
        <v>0</v>
      </c>
      <c r="CK21" s="71">
        <f>SUM(CG21+CI21)</f>
        <v>0</v>
      </c>
      <c r="CL21" s="72">
        <f t="shared" si="18"/>
        <v>0</v>
      </c>
      <c r="CM21" s="72">
        <f t="shared" si="19"/>
        <v>0</v>
      </c>
      <c r="CN21" s="71"/>
      <c r="CO21" s="71"/>
      <c r="CP21" s="71"/>
      <c r="CQ21" s="71"/>
      <c r="CR21" s="71"/>
      <c r="CS21" s="71"/>
      <c r="CT21" s="71"/>
      <c r="CU21" s="71"/>
      <c r="CV21" s="71">
        <f>SUM(CR21+CT21)</f>
        <v>0</v>
      </c>
      <c r="CW21" s="71">
        <f>SUM(CS21+CU21)</f>
        <v>0</v>
      </c>
      <c r="CX21" s="72">
        <f t="shared" si="21"/>
        <v>0</v>
      </c>
      <c r="CY21" s="72">
        <f t="shared" si="22"/>
        <v>0</v>
      </c>
      <c r="CZ21" s="71"/>
      <c r="DA21" s="71"/>
      <c r="DB21" s="71"/>
      <c r="DC21" s="71"/>
      <c r="DD21" s="71"/>
      <c r="DE21" s="71"/>
      <c r="DF21" s="71"/>
      <c r="DG21" s="71"/>
      <c r="DH21" s="71">
        <f>SUM(DD21+DF21)</f>
        <v>0</v>
      </c>
      <c r="DI21" s="71">
        <f>SUM(DE21+DG21)</f>
        <v>0</v>
      </c>
      <c r="DJ21" s="72">
        <f t="shared" si="24"/>
        <v>0</v>
      </c>
      <c r="DK21" s="72">
        <f t="shared" si="25"/>
        <v>0</v>
      </c>
      <c r="DL21" s="71"/>
      <c r="DM21" s="71"/>
      <c r="DN21" s="71"/>
      <c r="DO21" s="71"/>
      <c r="DP21" s="71"/>
      <c r="DQ21" s="71"/>
      <c r="DR21" s="71"/>
      <c r="DS21" s="71"/>
      <c r="DT21" s="71">
        <f>SUM(DP21+DR21)</f>
        <v>0</v>
      </c>
      <c r="DU21" s="71">
        <f>SUM(DQ21+DS21)</f>
        <v>0</v>
      </c>
      <c r="DV21" s="72">
        <f t="shared" si="27"/>
        <v>0</v>
      </c>
      <c r="DW21" s="72">
        <f t="shared" si="28"/>
        <v>0</v>
      </c>
      <c r="DX21" s="71"/>
      <c r="DY21" s="71"/>
      <c r="DZ21" s="71"/>
      <c r="EA21" s="71"/>
      <c r="EB21" s="71"/>
      <c r="EC21" s="71"/>
      <c r="ED21" s="71"/>
      <c r="EE21" s="71"/>
      <c r="EF21" s="71">
        <f>SUM(EB21+ED21)</f>
        <v>0</v>
      </c>
      <c r="EG21" s="71">
        <f>SUM(EC21+EE21)</f>
        <v>0</v>
      </c>
      <c r="EH21" s="72">
        <f t="shared" si="30"/>
        <v>0</v>
      </c>
      <c r="EI21" s="72">
        <f t="shared" si="31"/>
        <v>0</v>
      </c>
      <c r="EJ21" s="71"/>
      <c r="EK21" s="71"/>
      <c r="EL21" s="71"/>
      <c r="EM21" s="71"/>
      <c r="EN21" s="71"/>
      <c r="EO21" s="71"/>
      <c r="EP21" s="71"/>
      <c r="EQ21" s="71"/>
      <c r="ER21" s="71">
        <f>SUM(EN21+EP21)</f>
        <v>0</v>
      </c>
      <c r="ES21" s="71">
        <f>SUM(EO21+EQ21)</f>
        <v>0</v>
      </c>
      <c r="ET21" s="72">
        <f t="shared" si="33"/>
        <v>0</v>
      </c>
      <c r="EU21" s="72">
        <f t="shared" si="34"/>
        <v>0</v>
      </c>
      <c r="EV21" s="71"/>
      <c r="EW21" s="71"/>
      <c r="EX21" s="71"/>
      <c r="EY21" s="71"/>
      <c r="EZ21" s="71"/>
      <c r="FA21" s="71"/>
      <c r="FB21" s="71"/>
      <c r="FC21" s="71"/>
      <c r="FD21" s="71">
        <f>SUM(EZ21+FB21)</f>
        <v>0</v>
      </c>
      <c r="FE21" s="71">
        <f>SUM(FA21+FC21)</f>
        <v>0</v>
      </c>
      <c r="FF21" s="72">
        <f t="shared" si="36"/>
        <v>0</v>
      </c>
      <c r="FG21" s="72">
        <f t="shared" si="37"/>
        <v>0</v>
      </c>
      <c r="FH21" s="71"/>
      <c r="FI21" s="71"/>
      <c r="FJ21" s="71"/>
      <c r="FK21" s="71"/>
      <c r="FL21" s="71"/>
      <c r="FM21" s="71"/>
      <c r="FN21" s="71"/>
      <c r="FO21" s="71"/>
      <c r="FP21" s="71">
        <f>SUM(FL21+FN21)</f>
        <v>0</v>
      </c>
      <c r="FQ21" s="71">
        <f>SUM(FM21+FO21)</f>
        <v>0</v>
      </c>
      <c r="FR21" s="72">
        <f t="shared" si="39"/>
        <v>0</v>
      </c>
      <c r="FS21" s="72">
        <f t="shared" si="40"/>
        <v>0</v>
      </c>
      <c r="FT21" s="71"/>
      <c r="FU21" s="71"/>
      <c r="FV21" s="71"/>
      <c r="FW21" s="71"/>
      <c r="FX21" s="71"/>
      <c r="FY21" s="71"/>
      <c r="FZ21" s="71"/>
      <c r="GA21" s="71"/>
      <c r="GB21" s="71">
        <f>SUM(FX21+FZ21)</f>
        <v>0</v>
      </c>
      <c r="GC21" s="71">
        <f>SUM(FY21+GA21)</f>
        <v>0</v>
      </c>
      <c r="GD21" s="72">
        <f t="shared" si="42"/>
        <v>0</v>
      </c>
      <c r="GE21" s="72">
        <f t="shared" si="43"/>
        <v>0</v>
      </c>
      <c r="GF21" s="71">
        <f t="shared" si="174"/>
        <v>0</v>
      </c>
      <c r="GG21" s="71">
        <f t="shared" si="174"/>
        <v>0</v>
      </c>
      <c r="GH21" s="71">
        <f t="shared" si="174"/>
        <v>0</v>
      </c>
      <c r="GI21" s="71">
        <f t="shared" si="174"/>
        <v>0</v>
      </c>
      <c r="GJ21" s="71">
        <f t="shared" ref="GJ21:GO21" si="181">SUM(L21,X21,AJ21,AV21,BH21,BT21,CF21,CR21,DD21,DP21,EB21,EN21,EZ21)</f>
        <v>0</v>
      </c>
      <c r="GK21" s="71">
        <f t="shared" si="181"/>
        <v>0</v>
      </c>
      <c r="GL21" s="71">
        <f t="shared" si="181"/>
        <v>0</v>
      </c>
      <c r="GM21" s="71">
        <f t="shared" si="181"/>
        <v>0</v>
      </c>
      <c r="GN21" s="71">
        <f t="shared" si="181"/>
        <v>0</v>
      </c>
      <c r="GO21" s="71">
        <f t="shared" si="181"/>
        <v>0</v>
      </c>
      <c r="GP21" s="71"/>
      <c r="GQ21" s="71"/>
      <c r="GR21" s="109"/>
      <c r="GS21" s="55"/>
      <c r="GT21" s="123"/>
      <c r="GU21" s="123"/>
      <c r="GV21" s="123">
        <f t="shared" si="63"/>
        <v>0</v>
      </c>
    </row>
    <row r="22" spans="1:204" x14ac:dyDescent="0.2">
      <c r="A22" s="107">
        <v>1</v>
      </c>
      <c r="B22" s="74"/>
      <c r="C22" s="75"/>
      <c r="D22" s="75"/>
      <c r="E22" s="69" t="s">
        <v>23</v>
      </c>
      <c r="F22" s="69"/>
      <c r="G22" s="261"/>
      <c r="H22" s="79">
        <f>SUM(H23:H27)</f>
        <v>0</v>
      </c>
      <c r="I22" s="79">
        <f>SUM(I23:I27)</f>
        <v>0</v>
      </c>
      <c r="J22" s="79">
        <f>SUM(J23:J27)</f>
        <v>0</v>
      </c>
      <c r="K22" s="79">
        <f>SUM(K23:K27)</f>
        <v>0</v>
      </c>
      <c r="L22" s="79">
        <f t="shared" ref="L22:Q22" si="182">SUM(L27,L23)</f>
        <v>0</v>
      </c>
      <c r="M22" s="79">
        <f t="shared" si="182"/>
        <v>0</v>
      </c>
      <c r="N22" s="79">
        <f t="shared" si="182"/>
        <v>0</v>
      </c>
      <c r="O22" s="79">
        <f t="shared" si="182"/>
        <v>0</v>
      </c>
      <c r="P22" s="79">
        <f t="shared" si="182"/>
        <v>0</v>
      </c>
      <c r="Q22" s="79">
        <f t="shared" si="182"/>
        <v>0</v>
      </c>
      <c r="R22" s="72">
        <f t="shared" si="132"/>
        <v>0</v>
      </c>
      <c r="S22" s="72">
        <f t="shared" si="132"/>
        <v>0</v>
      </c>
      <c r="T22" s="79">
        <f>SUM(T23:T27)</f>
        <v>0</v>
      </c>
      <c r="U22" s="79">
        <f>SUM(U23:U27)</f>
        <v>0</v>
      </c>
      <c r="V22" s="79">
        <f>SUM(V23:V27)</f>
        <v>0</v>
      </c>
      <c r="W22" s="79">
        <f>SUM(W23:W27)</f>
        <v>0</v>
      </c>
      <c r="X22" s="79">
        <f t="shared" ref="X22:AC22" si="183">SUM(X27,X23)</f>
        <v>0</v>
      </c>
      <c r="Y22" s="79">
        <f t="shared" si="183"/>
        <v>0</v>
      </c>
      <c r="Z22" s="79">
        <f t="shared" si="183"/>
        <v>0</v>
      </c>
      <c r="AA22" s="79">
        <f t="shared" si="183"/>
        <v>0</v>
      </c>
      <c r="AB22" s="79">
        <f t="shared" si="183"/>
        <v>0</v>
      </c>
      <c r="AC22" s="79">
        <f t="shared" si="183"/>
        <v>0</v>
      </c>
      <c r="AD22" s="72">
        <f t="shared" si="3"/>
        <v>0</v>
      </c>
      <c r="AE22" s="72">
        <f t="shared" si="4"/>
        <v>0</v>
      </c>
      <c r="AF22" s="79">
        <f>SUM(AF23:AF27)</f>
        <v>30</v>
      </c>
      <c r="AG22" s="79">
        <f>SUM(AG23:AG27)</f>
        <v>3961665.4140000003</v>
      </c>
      <c r="AH22" s="79">
        <f>SUM(AH23:AH27)</f>
        <v>25</v>
      </c>
      <c r="AI22" s="79">
        <f>SUM(AI23:AI27)</f>
        <v>3301387.8450000002</v>
      </c>
      <c r="AJ22" s="79">
        <f t="shared" ref="AJ22:AO22" si="184">SUM(AJ27,AJ23)</f>
        <v>36</v>
      </c>
      <c r="AK22" s="79">
        <f t="shared" si="184"/>
        <v>4753998.3599999994</v>
      </c>
      <c r="AL22" s="79">
        <f t="shared" si="184"/>
        <v>0</v>
      </c>
      <c r="AM22" s="79">
        <f t="shared" si="184"/>
        <v>0</v>
      </c>
      <c r="AN22" s="79">
        <f t="shared" si="184"/>
        <v>36</v>
      </c>
      <c r="AO22" s="79">
        <f t="shared" si="184"/>
        <v>4753998.3599999994</v>
      </c>
      <c r="AP22" s="72">
        <f t="shared" si="6"/>
        <v>11</v>
      </c>
      <c r="AQ22" s="72">
        <f t="shared" si="7"/>
        <v>1452610.5149999992</v>
      </c>
      <c r="AR22" s="79">
        <f>SUM(AR23:AR27)</f>
        <v>0</v>
      </c>
      <c r="AS22" s="79">
        <f>SUM(AS23:AS27)</f>
        <v>0</v>
      </c>
      <c r="AT22" s="79">
        <f>SUM(AT23:AT27)</f>
        <v>0</v>
      </c>
      <c r="AU22" s="79">
        <f>SUM(AU23:AU27)</f>
        <v>0</v>
      </c>
      <c r="AV22" s="79">
        <f t="shared" ref="AV22:BA22" si="185">SUM(AV27,AV23)</f>
        <v>0</v>
      </c>
      <c r="AW22" s="79">
        <f t="shared" si="185"/>
        <v>0</v>
      </c>
      <c r="AX22" s="79">
        <f t="shared" si="185"/>
        <v>0</v>
      </c>
      <c r="AY22" s="79">
        <f t="shared" si="185"/>
        <v>0</v>
      </c>
      <c r="AZ22" s="79">
        <f t="shared" si="185"/>
        <v>0</v>
      </c>
      <c r="BA22" s="79">
        <f t="shared" si="185"/>
        <v>0</v>
      </c>
      <c r="BB22" s="72">
        <f t="shared" si="9"/>
        <v>0</v>
      </c>
      <c r="BC22" s="72">
        <f t="shared" si="10"/>
        <v>0</v>
      </c>
      <c r="BD22" s="79">
        <f>SUM(BD23:BD27)</f>
        <v>8</v>
      </c>
      <c r="BE22" s="79">
        <f>SUM(BE23:BE27)</f>
        <v>1591166.0655999999</v>
      </c>
      <c r="BF22" s="79">
        <f>SUM(BF23:BF27)</f>
        <v>6.6666666666666661</v>
      </c>
      <c r="BG22" s="79">
        <f>SUM(BG23:BG27)</f>
        <v>1325971.7213333331</v>
      </c>
      <c r="BH22" s="79">
        <f t="shared" ref="BH22:BM22" si="186">SUM(BH27,BH23)</f>
        <v>9</v>
      </c>
      <c r="BI22" s="79">
        <f t="shared" si="186"/>
        <v>1790061.84</v>
      </c>
      <c r="BJ22" s="79">
        <f t="shared" si="186"/>
        <v>0</v>
      </c>
      <c r="BK22" s="79">
        <f t="shared" si="186"/>
        <v>0</v>
      </c>
      <c r="BL22" s="79">
        <f t="shared" si="186"/>
        <v>9</v>
      </c>
      <c r="BM22" s="79">
        <f t="shared" si="186"/>
        <v>1790061.84</v>
      </c>
      <c r="BN22" s="72">
        <f t="shared" si="12"/>
        <v>2.3333333333333339</v>
      </c>
      <c r="BO22" s="72">
        <f t="shared" si="13"/>
        <v>464090.11866666703</v>
      </c>
      <c r="BP22" s="79">
        <f>SUM(BP23:BP27)</f>
        <v>0</v>
      </c>
      <c r="BQ22" s="79">
        <f>SUM(BQ23:BQ27)</f>
        <v>0</v>
      </c>
      <c r="BR22" s="79">
        <f>SUM(BR23:BR27)</f>
        <v>0</v>
      </c>
      <c r="BS22" s="79">
        <f>SUM(BS23:BS27)</f>
        <v>0</v>
      </c>
      <c r="BT22" s="79">
        <f t="shared" ref="BT22:BY22" si="187">SUM(BT27,BT23)</f>
        <v>0</v>
      </c>
      <c r="BU22" s="79">
        <f t="shared" si="187"/>
        <v>0</v>
      </c>
      <c r="BV22" s="79">
        <f t="shared" si="187"/>
        <v>0</v>
      </c>
      <c r="BW22" s="79">
        <f t="shared" si="187"/>
        <v>0</v>
      </c>
      <c r="BX22" s="79">
        <f t="shared" si="187"/>
        <v>0</v>
      </c>
      <c r="BY22" s="79">
        <f t="shared" si="187"/>
        <v>0</v>
      </c>
      <c r="BZ22" s="72">
        <f t="shared" si="15"/>
        <v>0</v>
      </c>
      <c r="CA22" s="72">
        <f t="shared" si="16"/>
        <v>0</v>
      </c>
      <c r="CB22" s="79">
        <f>SUM(CB23:CB27)</f>
        <v>0</v>
      </c>
      <c r="CC22" s="79">
        <f>SUM(CC23:CC27)</f>
        <v>0</v>
      </c>
      <c r="CD22" s="79">
        <f>SUM(CD23:CD27)</f>
        <v>0</v>
      </c>
      <c r="CE22" s="79">
        <f>SUM(CE23:CE27)</f>
        <v>0</v>
      </c>
      <c r="CF22" s="79">
        <f t="shared" ref="CF22:CK22" si="188">SUM(CF27,CF23)</f>
        <v>0</v>
      </c>
      <c r="CG22" s="79">
        <f t="shared" si="188"/>
        <v>0</v>
      </c>
      <c r="CH22" s="79">
        <f t="shared" si="188"/>
        <v>0</v>
      </c>
      <c r="CI22" s="79">
        <f t="shared" si="188"/>
        <v>0</v>
      </c>
      <c r="CJ22" s="79">
        <f t="shared" si="188"/>
        <v>0</v>
      </c>
      <c r="CK22" s="79">
        <f t="shared" si="188"/>
        <v>0</v>
      </c>
      <c r="CL22" s="72">
        <f t="shared" si="18"/>
        <v>0</v>
      </c>
      <c r="CM22" s="72">
        <f t="shared" si="19"/>
        <v>0</v>
      </c>
      <c r="CN22" s="79">
        <f>SUM(CN23:CN27)</f>
        <v>0</v>
      </c>
      <c r="CO22" s="79">
        <f>SUM(CO23:CO27)</f>
        <v>0</v>
      </c>
      <c r="CP22" s="79">
        <f>SUM(CP23:CP27)</f>
        <v>0</v>
      </c>
      <c r="CQ22" s="79">
        <f>SUM(CQ23:CQ27)</f>
        <v>0</v>
      </c>
      <c r="CR22" s="79">
        <f t="shared" ref="CR22:CW22" si="189">SUM(CR27,CR23)</f>
        <v>0</v>
      </c>
      <c r="CS22" s="79">
        <f t="shared" si="189"/>
        <v>0</v>
      </c>
      <c r="CT22" s="79">
        <f t="shared" si="189"/>
        <v>0</v>
      </c>
      <c r="CU22" s="79">
        <f t="shared" si="189"/>
        <v>0</v>
      </c>
      <c r="CV22" s="79">
        <f t="shared" si="189"/>
        <v>0</v>
      </c>
      <c r="CW22" s="79">
        <f t="shared" si="189"/>
        <v>0</v>
      </c>
      <c r="CX22" s="72">
        <f t="shared" si="21"/>
        <v>0</v>
      </c>
      <c r="CY22" s="72">
        <f t="shared" si="22"/>
        <v>0</v>
      </c>
      <c r="CZ22" s="79">
        <f>SUM(CZ23:CZ27)</f>
        <v>0</v>
      </c>
      <c r="DA22" s="79">
        <f>SUM(DA23:DA27)</f>
        <v>0</v>
      </c>
      <c r="DB22" s="79">
        <f>SUM(DB23:DB27)</f>
        <v>0</v>
      </c>
      <c r="DC22" s="79">
        <f>SUM(DC23:DC27)</f>
        <v>0</v>
      </c>
      <c r="DD22" s="79">
        <f t="shared" ref="DD22:DI22" si="190">SUM(DD27,DD23)</f>
        <v>0</v>
      </c>
      <c r="DE22" s="79">
        <f t="shared" si="190"/>
        <v>0</v>
      </c>
      <c r="DF22" s="79">
        <f t="shared" si="190"/>
        <v>0</v>
      </c>
      <c r="DG22" s="79">
        <f t="shared" si="190"/>
        <v>0</v>
      </c>
      <c r="DH22" s="79">
        <f t="shared" si="190"/>
        <v>0</v>
      </c>
      <c r="DI22" s="79">
        <f t="shared" si="190"/>
        <v>0</v>
      </c>
      <c r="DJ22" s="72">
        <f t="shared" si="24"/>
        <v>0</v>
      </c>
      <c r="DK22" s="72">
        <f t="shared" si="25"/>
        <v>0</v>
      </c>
      <c r="DL22" s="79">
        <f>SUM(DL23:DL27)</f>
        <v>0</v>
      </c>
      <c r="DM22" s="79">
        <f>SUM(DM23:DM27)</f>
        <v>0</v>
      </c>
      <c r="DN22" s="79">
        <f>SUM(DN23:DN27)</f>
        <v>0</v>
      </c>
      <c r="DO22" s="79">
        <f>SUM(DO23:DO27)</f>
        <v>0</v>
      </c>
      <c r="DP22" s="79">
        <f t="shared" ref="DP22:DU22" si="191">SUM(DP27,DP23)</f>
        <v>0</v>
      </c>
      <c r="DQ22" s="79">
        <f t="shared" si="191"/>
        <v>0</v>
      </c>
      <c r="DR22" s="79">
        <f t="shared" si="191"/>
        <v>0</v>
      </c>
      <c r="DS22" s="79">
        <f t="shared" si="191"/>
        <v>0</v>
      </c>
      <c r="DT22" s="79">
        <f t="shared" si="191"/>
        <v>0</v>
      </c>
      <c r="DU22" s="79">
        <f t="shared" si="191"/>
        <v>0</v>
      </c>
      <c r="DV22" s="72">
        <f t="shared" si="27"/>
        <v>0</v>
      </c>
      <c r="DW22" s="72">
        <f t="shared" si="28"/>
        <v>0</v>
      </c>
      <c r="DX22" s="79">
        <f>SUM(DX23:DX27)</f>
        <v>3</v>
      </c>
      <c r="DY22" s="79">
        <f>SUM(DY23:DY27)</f>
        <v>596687.27459999989</v>
      </c>
      <c r="DZ22" s="79">
        <f>SUM(DZ23:DZ27)</f>
        <v>2.5</v>
      </c>
      <c r="EA22" s="79">
        <f>SUM(EA23:EA27)</f>
        <v>497239.39549999987</v>
      </c>
      <c r="EB22" s="79">
        <f t="shared" ref="EB22:EG22" si="192">SUM(EB27,EB23)</f>
        <v>3</v>
      </c>
      <c r="EC22" s="79">
        <f t="shared" si="192"/>
        <v>596687.28</v>
      </c>
      <c r="ED22" s="79">
        <f t="shared" si="192"/>
        <v>0</v>
      </c>
      <c r="EE22" s="79">
        <f t="shared" si="192"/>
        <v>0</v>
      </c>
      <c r="EF22" s="79">
        <f t="shared" si="192"/>
        <v>3</v>
      </c>
      <c r="EG22" s="79">
        <f t="shared" si="192"/>
        <v>596687.28</v>
      </c>
      <c r="EH22" s="72">
        <f t="shared" si="30"/>
        <v>0.5</v>
      </c>
      <c r="EI22" s="72">
        <f t="shared" si="31"/>
        <v>99447.88450000016</v>
      </c>
      <c r="EJ22" s="79">
        <f>SUM(EJ23:EJ27)</f>
        <v>0</v>
      </c>
      <c r="EK22" s="79">
        <f>SUM(EK23:EK27)</f>
        <v>0</v>
      </c>
      <c r="EL22" s="79">
        <f>SUM(EL23:EL27)</f>
        <v>0</v>
      </c>
      <c r="EM22" s="79">
        <f>SUM(EM23:EM27)</f>
        <v>0</v>
      </c>
      <c r="EN22" s="79">
        <f t="shared" ref="EN22:ES22" si="193">SUM(EN27,EN23)</f>
        <v>0</v>
      </c>
      <c r="EO22" s="79">
        <f t="shared" si="193"/>
        <v>0</v>
      </c>
      <c r="EP22" s="79">
        <f t="shared" si="193"/>
        <v>0</v>
      </c>
      <c r="EQ22" s="79">
        <f t="shared" si="193"/>
        <v>0</v>
      </c>
      <c r="ER22" s="79">
        <f t="shared" si="193"/>
        <v>0</v>
      </c>
      <c r="ES22" s="79">
        <f t="shared" si="193"/>
        <v>0</v>
      </c>
      <c r="ET22" s="72">
        <f t="shared" si="33"/>
        <v>0</v>
      </c>
      <c r="EU22" s="72">
        <f t="shared" si="34"/>
        <v>0</v>
      </c>
      <c r="EV22" s="79">
        <f>SUM(EV23:EV27)</f>
        <v>0</v>
      </c>
      <c r="EW22" s="79">
        <f>SUM(EW23:EW27)</f>
        <v>0</v>
      </c>
      <c r="EX22" s="79">
        <f>SUM(EX23:EX27)</f>
        <v>0</v>
      </c>
      <c r="EY22" s="79">
        <f>SUM(EY23:EY27)</f>
        <v>0</v>
      </c>
      <c r="EZ22" s="79">
        <f t="shared" ref="EZ22:FE22" si="194">SUM(EZ27,EZ23)</f>
        <v>0</v>
      </c>
      <c r="FA22" s="79">
        <f t="shared" si="194"/>
        <v>0</v>
      </c>
      <c r="FB22" s="79">
        <f t="shared" si="194"/>
        <v>0</v>
      </c>
      <c r="FC22" s="79">
        <f t="shared" si="194"/>
        <v>0</v>
      </c>
      <c r="FD22" s="79">
        <f t="shared" si="194"/>
        <v>0</v>
      </c>
      <c r="FE22" s="79">
        <f t="shared" si="194"/>
        <v>0</v>
      </c>
      <c r="FF22" s="72">
        <f t="shared" si="36"/>
        <v>0</v>
      </c>
      <c r="FG22" s="72">
        <f t="shared" si="37"/>
        <v>0</v>
      </c>
      <c r="FH22" s="79">
        <f>SUM(FH23:FH27)</f>
        <v>0</v>
      </c>
      <c r="FI22" s="79">
        <f>SUM(FI23:FI27)</f>
        <v>0</v>
      </c>
      <c r="FJ22" s="79">
        <f>SUM(FJ23:FJ27)</f>
        <v>0</v>
      </c>
      <c r="FK22" s="79">
        <f>SUM(FK23:FK27)</f>
        <v>0</v>
      </c>
      <c r="FL22" s="79">
        <f t="shared" ref="FL22:FQ22" si="195">SUM(FL27,FL23)</f>
        <v>0</v>
      </c>
      <c r="FM22" s="79">
        <f t="shared" si="195"/>
        <v>0</v>
      </c>
      <c r="FN22" s="79">
        <f t="shared" si="195"/>
        <v>0</v>
      </c>
      <c r="FO22" s="79">
        <f t="shared" si="195"/>
        <v>0</v>
      </c>
      <c r="FP22" s="79">
        <f t="shared" si="195"/>
        <v>0</v>
      </c>
      <c r="FQ22" s="79">
        <f t="shared" si="195"/>
        <v>0</v>
      </c>
      <c r="FR22" s="72">
        <f t="shared" si="39"/>
        <v>0</v>
      </c>
      <c r="FS22" s="72">
        <f t="shared" si="40"/>
        <v>0</v>
      </c>
      <c r="FT22" s="79">
        <f>SUM(FT23:FT27)</f>
        <v>0</v>
      </c>
      <c r="FU22" s="79">
        <f>SUM(FU23:FU27)</f>
        <v>0</v>
      </c>
      <c r="FV22" s="79">
        <f>SUM(FV23:FV27)</f>
        <v>0</v>
      </c>
      <c r="FW22" s="79">
        <f>SUM(FW23:FW27)</f>
        <v>0</v>
      </c>
      <c r="FX22" s="79">
        <f t="shared" ref="FX22:GC22" si="196">SUM(FX27,FX23)</f>
        <v>0</v>
      </c>
      <c r="FY22" s="79">
        <f t="shared" si="196"/>
        <v>0</v>
      </c>
      <c r="FZ22" s="79">
        <f t="shared" si="196"/>
        <v>0</v>
      </c>
      <c r="GA22" s="79">
        <f t="shared" si="196"/>
        <v>0</v>
      </c>
      <c r="GB22" s="79">
        <f t="shared" si="196"/>
        <v>0</v>
      </c>
      <c r="GC22" s="79">
        <f t="shared" si="196"/>
        <v>0</v>
      </c>
      <c r="GD22" s="72">
        <f t="shared" si="42"/>
        <v>0</v>
      </c>
      <c r="GE22" s="72">
        <f t="shared" si="43"/>
        <v>0</v>
      </c>
      <c r="GF22" s="79">
        <f>SUM(GF23,GF27)</f>
        <v>41</v>
      </c>
      <c r="GG22" s="79">
        <f t="shared" ref="GG22:GO22" si="197">SUM(GG23,GG27)</f>
        <v>6149518.7542000003</v>
      </c>
      <c r="GH22" s="102">
        <f>SUM(GF22/12*$A$2)</f>
        <v>34.166666666666664</v>
      </c>
      <c r="GI22" s="128">
        <f>SUM(GG22/12*$A$2)</f>
        <v>5124598.9618333336</v>
      </c>
      <c r="GJ22" s="79">
        <f t="shared" si="197"/>
        <v>48</v>
      </c>
      <c r="GK22" s="79">
        <f t="shared" si="197"/>
        <v>7140747.4799999995</v>
      </c>
      <c r="GL22" s="79">
        <f t="shared" si="197"/>
        <v>0</v>
      </c>
      <c r="GM22" s="79">
        <f t="shared" si="197"/>
        <v>0</v>
      </c>
      <c r="GN22" s="79">
        <f t="shared" si="197"/>
        <v>48</v>
      </c>
      <c r="GO22" s="79">
        <f t="shared" si="197"/>
        <v>7140747.4799999995</v>
      </c>
      <c r="GP22" s="79">
        <f>SUM(GP23:GP27)</f>
        <v>13.833333333333334</v>
      </c>
      <c r="GQ22" s="79">
        <f>SUM(GQ23:GQ27)</f>
        <v>2016148.5181666664</v>
      </c>
      <c r="GR22" s="281">
        <f>GJ22/GH22</f>
        <v>1.4048780487804879</v>
      </c>
      <c r="GS22" s="281">
        <f>GK22/GI22</f>
        <v>1.3934256188986514</v>
      </c>
      <c r="GT22" s="123"/>
      <c r="GU22" s="123"/>
      <c r="GV22" s="123">
        <f t="shared" si="63"/>
        <v>0</v>
      </c>
    </row>
    <row r="23" spans="1:204" x14ac:dyDescent="0.2">
      <c r="A23" s="107">
        <v>1</v>
      </c>
      <c r="B23" s="74"/>
      <c r="C23" s="80"/>
      <c r="D23" s="80"/>
      <c r="E23" s="262" t="s">
        <v>24</v>
      </c>
      <c r="F23" s="263">
        <v>3</v>
      </c>
      <c r="G23" s="264">
        <v>132055.51380000002</v>
      </c>
      <c r="H23" s="79">
        <f>VLOOKUP($E23,'ВМП план'!$B$8:$AN$43,8,0)</f>
        <v>0</v>
      </c>
      <c r="I23" s="79">
        <f>VLOOKUP($E23,'ВМП план'!$B$8:$AN$43,9,0)</f>
        <v>0</v>
      </c>
      <c r="J23" s="79">
        <f>SUM(H23/12*$A$2)</f>
        <v>0</v>
      </c>
      <c r="K23" s="79">
        <f>SUM(I23/12*$A$2)</f>
        <v>0</v>
      </c>
      <c r="L23" s="79">
        <f t="shared" ref="L23:Q23" si="198">SUM(L24:L26)</f>
        <v>0</v>
      </c>
      <c r="M23" s="79">
        <f t="shared" si="198"/>
        <v>0</v>
      </c>
      <c r="N23" s="79">
        <f t="shared" si="198"/>
        <v>0</v>
      </c>
      <c r="O23" s="79">
        <f t="shared" si="198"/>
        <v>0</v>
      </c>
      <c r="P23" s="79">
        <f t="shared" si="198"/>
        <v>0</v>
      </c>
      <c r="Q23" s="79">
        <f t="shared" si="198"/>
        <v>0</v>
      </c>
      <c r="R23" s="95">
        <f t="shared" si="132"/>
        <v>0</v>
      </c>
      <c r="S23" s="95">
        <f t="shared" si="132"/>
        <v>0</v>
      </c>
      <c r="T23" s="79">
        <f>VLOOKUP($E23,'ВМП план'!$B$8:$AN$43,10,0)</f>
        <v>0</v>
      </c>
      <c r="U23" s="79">
        <f>VLOOKUP($E23,'ВМП план'!$B$8:$AN$43,11,0)</f>
        <v>0</v>
      </c>
      <c r="V23" s="79">
        <f>SUM(T23/12*$A$2)</f>
        <v>0</v>
      </c>
      <c r="W23" s="79">
        <f>SUM(U23/12*$A$2)</f>
        <v>0</v>
      </c>
      <c r="X23" s="79">
        <f t="shared" ref="X23:AC23" si="199">SUM(X24:X26)</f>
        <v>0</v>
      </c>
      <c r="Y23" s="79">
        <f t="shared" si="199"/>
        <v>0</v>
      </c>
      <c r="Z23" s="79">
        <f t="shared" si="199"/>
        <v>0</v>
      </c>
      <c r="AA23" s="79">
        <f t="shared" si="199"/>
        <v>0</v>
      </c>
      <c r="AB23" s="79">
        <f t="shared" si="199"/>
        <v>0</v>
      </c>
      <c r="AC23" s="79">
        <f t="shared" si="199"/>
        <v>0</v>
      </c>
      <c r="AD23" s="95">
        <f t="shared" si="3"/>
        <v>0</v>
      </c>
      <c r="AE23" s="95">
        <f t="shared" si="4"/>
        <v>0</v>
      </c>
      <c r="AF23" s="79">
        <f>VLOOKUP($E23,'ВМП план'!$B$8:$AL$43,12,0)</f>
        <v>30</v>
      </c>
      <c r="AG23" s="79">
        <f>VLOOKUP($E23,'ВМП план'!$B$8:$AL$43,13,0)</f>
        <v>3961665.4140000003</v>
      </c>
      <c r="AH23" s="79">
        <f>SUM(AF23/12*$A$2)</f>
        <v>25</v>
      </c>
      <c r="AI23" s="79">
        <f>SUM(AG23/12*$A$2)</f>
        <v>3301387.8450000002</v>
      </c>
      <c r="AJ23" s="79">
        <f t="shared" ref="AJ23:AO23" si="200">SUM(AJ24:AJ26)</f>
        <v>36</v>
      </c>
      <c r="AK23" s="79">
        <f t="shared" si="200"/>
        <v>4753998.3599999994</v>
      </c>
      <c r="AL23" s="79">
        <f t="shared" si="200"/>
        <v>0</v>
      </c>
      <c r="AM23" s="79">
        <f t="shared" si="200"/>
        <v>0</v>
      </c>
      <c r="AN23" s="79">
        <f t="shared" si="200"/>
        <v>36</v>
      </c>
      <c r="AO23" s="79">
        <f t="shared" si="200"/>
        <v>4753998.3599999994</v>
      </c>
      <c r="AP23" s="95">
        <f t="shared" si="6"/>
        <v>11</v>
      </c>
      <c r="AQ23" s="95">
        <f t="shared" si="7"/>
        <v>1452610.5149999992</v>
      </c>
      <c r="AR23" s="79"/>
      <c r="AS23" s="79"/>
      <c r="AT23" s="79">
        <f>SUM(AR23/12*$A$2)</f>
        <v>0</v>
      </c>
      <c r="AU23" s="79">
        <f>SUM(AS23/12*$A$2)</f>
        <v>0</v>
      </c>
      <c r="AV23" s="79">
        <f t="shared" ref="AV23:BA23" si="201">SUM(AV24:AV26)</f>
        <v>0</v>
      </c>
      <c r="AW23" s="79">
        <f t="shared" si="201"/>
        <v>0</v>
      </c>
      <c r="AX23" s="79">
        <f t="shared" si="201"/>
        <v>0</v>
      </c>
      <c r="AY23" s="79">
        <f t="shared" si="201"/>
        <v>0</v>
      </c>
      <c r="AZ23" s="79">
        <f t="shared" si="201"/>
        <v>0</v>
      </c>
      <c r="BA23" s="79">
        <f t="shared" si="201"/>
        <v>0</v>
      </c>
      <c r="BB23" s="95">
        <f t="shared" si="9"/>
        <v>0</v>
      </c>
      <c r="BC23" s="95">
        <f t="shared" si="10"/>
        <v>0</v>
      </c>
      <c r="BD23" s="79">
        <f>VLOOKUP($E23,'ВМП план'!$B$8:$AN$43,16,0)</f>
        <v>0</v>
      </c>
      <c r="BE23" s="79">
        <f>VLOOKUP($E23,'ВМП план'!$B$8:$AN$43,17,0)</f>
        <v>0</v>
      </c>
      <c r="BF23" s="79">
        <f>SUM(BD23/12*$A$2)</f>
        <v>0</v>
      </c>
      <c r="BG23" s="79">
        <f>SUM(BE23/12*$A$2)</f>
        <v>0</v>
      </c>
      <c r="BH23" s="79">
        <f t="shared" ref="BH23:BM23" si="202">SUM(BH24:BH26)</f>
        <v>0</v>
      </c>
      <c r="BI23" s="79">
        <f t="shared" si="202"/>
        <v>0</v>
      </c>
      <c r="BJ23" s="79">
        <f t="shared" si="202"/>
        <v>0</v>
      </c>
      <c r="BK23" s="79">
        <f t="shared" si="202"/>
        <v>0</v>
      </c>
      <c r="BL23" s="79">
        <f t="shared" si="202"/>
        <v>0</v>
      </c>
      <c r="BM23" s="79">
        <f t="shared" si="202"/>
        <v>0</v>
      </c>
      <c r="BN23" s="95">
        <f t="shared" si="12"/>
        <v>0</v>
      </c>
      <c r="BO23" s="95">
        <f t="shared" si="13"/>
        <v>0</v>
      </c>
      <c r="BP23" s="79">
        <f>VLOOKUP($E23,'ВМП план'!$B$8:$AN$43,18,0)</f>
        <v>0</v>
      </c>
      <c r="BQ23" s="79">
        <f>VLOOKUP($E23,'ВМП план'!$B$8:$AN$43,19,0)</f>
        <v>0</v>
      </c>
      <c r="BR23" s="79">
        <f>SUM(BP23/12*$A$2)</f>
        <v>0</v>
      </c>
      <c r="BS23" s="79">
        <f>SUM(BQ23/12*$A$2)</f>
        <v>0</v>
      </c>
      <c r="BT23" s="79">
        <f t="shared" ref="BT23:BY23" si="203">SUM(BT24:BT26)</f>
        <v>0</v>
      </c>
      <c r="BU23" s="79">
        <f t="shared" si="203"/>
        <v>0</v>
      </c>
      <c r="BV23" s="79">
        <f t="shared" si="203"/>
        <v>0</v>
      </c>
      <c r="BW23" s="79">
        <f t="shared" si="203"/>
        <v>0</v>
      </c>
      <c r="BX23" s="79">
        <f t="shared" si="203"/>
        <v>0</v>
      </c>
      <c r="BY23" s="79">
        <f t="shared" si="203"/>
        <v>0</v>
      </c>
      <c r="BZ23" s="95">
        <f t="shared" si="15"/>
        <v>0</v>
      </c>
      <c r="CA23" s="95">
        <f t="shared" si="16"/>
        <v>0</v>
      </c>
      <c r="CB23" s="79"/>
      <c r="CC23" s="79"/>
      <c r="CD23" s="79">
        <f>SUM(CB23/12*$A$2)</f>
        <v>0</v>
      </c>
      <c r="CE23" s="79">
        <f>SUM(CC23/12*$A$2)</f>
        <v>0</v>
      </c>
      <c r="CF23" s="79">
        <f t="shared" ref="CF23:CK23" si="204">SUM(CF24:CF26)</f>
        <v>0</v>
      </c>
      <c r="CG23" s="79">
        <f t="shared" si="204"/>
        <v>0</v>
      </c>
      <c r="CH23" s="79">
        <f t="shared" si="204"/>
        <v>0</v>
      </c>
      <c r="CI23" s="79">
        <f t="shared" si="204"/>
        <v>0</v>
      </c>
      <c r="CJ23" s="79">
        <f t="shared" si="204"/>
        <v>0</v>
      </c>
      <c r="CK23" s="79">
        <f t="shared" si="204"/>
        <v>0</v>
      </c>
      <c r="CL23" s="95">
        <f t="shared" si="18"/>
        <v>0</v>
      </c>
      <c r="CM23" s="95">
        <f t="shared" si="19"/>
        <v>0</v>
      </c>
      <c r="CN23" s="79"/>
      <c r="CO23" s="79"/>
      <c r="CP23" s="79">
        <f>SUM(CN23/12*$A$2)</f>
        <v>0</v>
      </c>
      <c r="CQ23" s="79">
        <f>SUM(CO23/12*$A$2)</f>
        <v>0</v>
      </c>
      <c r="CR23" s="79">
        <f t="shared" ref="CR23:CW23" si="205">SUM(CR24:CR26)</f>
        <v>0</v>
      </c>
      <c r="CS23" s="79">
        <f t="shared" si="205"/>
        <v>0</v>
      </c>
      <c r="CT23" s="79">
        <f t="shared" si="205"/>
        <v>0</v>
      </c>
      <c r="CU23" s="79">
        <f t="shared" si="205"/>
        <v>0</v>
      </c>
      <c r="CV23" s="79">
        <f t="shared" si="205"/>
        <v>0</v>
      </c>
      <c r="CW23" s="79">
        <f t="shared" si="205"/>
        <v>0</v>
      </c>
      <c r="CX23" s="95">
        <f t="shared" si="21"/>
        <v>0</v>
      </c>
      <c r="CY23" s="95">
        <f t="shared" si="22"/>
        <v>0</v>
      </c>
      <c r="CZ23" s="79">
        <f>VLOOKUP($E23,'ВМП план'!$B$8:$AN$43,24,0)</f>
        <v>0</v>
      </c>
      <c r="DA23" s="79">
        <f>VLOOKUP($E23,'ВМП план'!$B$8:$AN$43,25,0)</f>
        <v>0</v>
      </c>
      <c r="DB23" s="79">
        <f>SUM(CZ23/12*$A$2)</f>
        <v>0</v>
      </c>
      <c r="DC23" s="79">
        <f>SUM(DA23/12*$A$2)</f>
        <v>0</v>
      </c>
      <c r="DD23" s="79">
        <f t="shared" ref="DD23:DI23" si="206">SUM(DD24:DD26)</f>
        <v>0</v>
      </c>
      <c r="DE23" s="79">
        <f t="shared" si="206"/>
        <v>0</v>
      </c>
      <c r="DF23" s="79">
        <f t="shared" si="206"/>
        <v>0</v>
      </c>
      <c r="DG23" s="79">
        <f t="shared" si="206"/>
        <v>0</v>
      </c>
      <c r="DH23" s="79">
        <f t="shared" si="206"/>
        <v>0</v>
      </c>
      <c r="DI23" s="79">
        <f t="shared" si="206"/>
        <v>0</v>
      </c>
      <c r="DJ23" s="95">
        <f t="shared" si="24"/>
        <v>0</v>
      </c>
      <c r="DK23" s="95">
        <f t="shared" si="25"/>
        <v>0</v>
      </c>
      <c r="DL23" s="79"/>
      <c r="DM23" s="79"/>
      <c r="DN23" s="79">
        <f>SUM(DL23/12*$A$2)</f>
        <v>0</v>
      </c>
      <c r="DO23" s="79">
        <f>SUM(DM23/12*$A$2)</f>
        <v>0</v>
      </c>
      <c r="DP23" s="79">
        <f t="shared" ref="DP23:DU23" si="207">SUM(DP24:DP26)</f>
        <v>0</v>
      </c>
      <c r="DQ23" s="79">
        <f t="shared" si="207"/>
        <v>0</v>
      </c>
      <c r="DR23" s="79">
        <f t="shared" si="207"/>
        <v>0</v>
      </c>
      <c r="DS23" s="79">
        <f t="shared" si="207"/>
        <v>0</v>
      </c>
      <c r="DT23" s="79">
        <f t="shared" si="207"/>
        <v>0</v>
      </c>
      <c r="DU23" s="79">
        <f t="shared" si="207"/>
        <v>0</v>
      </c>
      <c r="DV23" s="95">
        <f t="shared" si="27"/>
        <v>0</v>
      </c>
      <c r="DW23" s="95">
        <f t="shared" si="28"/>
        <v>0</v>
      </c>
      <c r="DX23" s="79">
        <f>VLOOKUP($E23,'ВМП план'!$B$8:$AN$43,28,0)</f>
        <v>0</v>
      </c>
      <c r="DY23" s="79">
        <f>VLOOKUP($E23,'ВМП план'!$B$8:$AN$43,29,0)</f>
        <v>0</v>
      </c>
      <c r="DZ23" s="79">
        <f>SUM(DX23/12*$A$2)</f>
        <v>0</v>
      </c>
      <c r="EA23" s="79">
        <f>SUM(DY23/12*$A$2)</f>
        <v>0</v>
      </c>
      <c r="EB23" s="79">
        <f t="shared" ref="EB23:EG23" si="208">SUM(EB24:EB26)</f>
        <v>0</v>
      </c>
      <c r="EC23" s="79">
        <f t="shared" si="208"/>
        <v>0</v>
      </c>
      <c r="ED23" s="79">
        <f t="shared" si="208"/>
        <v>0</v>
      </c>
      <c r="EE23" s="79">
        <f t="shared" si="208"/>
        <v>0</v>
      </c>
      <c r="EF23" s="79">
        <f t="shared" si="208"/>
        <v>0</v>
      </c>
      <c r="EG23" s="79">
        <f t="shared" si="208"/>
        <v>0</v>
      </c>
      <c r="EH23" s="95">
        <f t="shared" si="30"/>
        <v>0</v>
      </c>
      <c r="EI23" s="95">
        <f t="shared" si="31"/>
        <v>0</v>
      </c>
      <c r="EJ23" s="79">
        <f>VLOOKUP($E23,'ВМП план'!$B$8:$AN$43,30,0)</f>
        <v>0</v>
      </c>
      <c r="EK23" s="79">
        <f>VLOOKUP($E23,'ВМП план'!$B$8:$AN$43,31,0)</f>
        <v>0</v>
      </c>
      <c r="EL23" s="79">
        <f>SUM(EJ23/12*$A$2)</f>
        <v>0</v>
      </c>
      <c r="EM23" s="79">
        <f>SUM(EK23/12*$A$2)</f>
        <v>0</v>
      </c>
      <c r="EN23" s="79">
        <f t="shared" ref="EN23:ES23" si="209">SUM(EN24:EN26)</f>
        <v>0</v>
      </c>
      <c r="EO23" s="79">
        <f t="shared" si="209"/>
        <v>0</v>
      </c>
      <c r="EP23" s="79">
        <f t="shared" si="209"/>
        <v>0</v>
      </c>
      <c r="EQ23" s="79">
        <f t="shared" si="209"/>
        <v>0</v>
      </c>
      <c r="ER23" s="79">
        <f t="shared" si="209"/>
        <v>0</v>
      </c>
      <c r="ES23" s="79">
        <f t="shared" si="209"/>
        <v>0</v>
      </c>
      <c r="ET23" s="95">
        <f t="shared" si="33"/>
        <v>0</v>
      </c>
      <c r="EU23" s="95">
        <f t="shared" si="34"/>
        <v>0</v>
      </c>
      <c r="EV23" s="79">
        <f>VLOOKUP($E23,'ВМП план'!$B$8:$AN$43,32,0)</f>
        <v>0</v>
      </c>
      <c r="EW23" s="79">
        <f>VLOOKUP($E23,'ВМП план'!$B$8:$AN$43,33,0)</f>
        <v>0</v>
      </c>
      <c r="EX23" s="79">
        <f>SUM(EV23/12*$A$2)</f>
        <v>0</v>
      </c>
      <c r="EY23" s="79">
        <f>SUM(EW23/12*$A$2)</f>
        <v>0</v>
      </c>
      <c r="EZ23" s="79">
        <f t="shared" ref="EZ23:FE23" si="210">SUM(EZ24:EZ26)</f>
        <v>0</v>
      </c>
      <c r="FA23" s="79">
        <f t="shared" si="210"/>
        <v>0</v>
      </c>
      <c r="FB23" s="79">
        <f t="shared" si="210"/>
        <v>0</v>
      </c>
      <c r="FC23" s="79">
        <f t="shared" si="210"/>
        <v>0</v>
      </c>
      <c r="FD23" s="79">
        <f t="shared" si="210"/>
        <v>0</v>
      </c>
      <c r="FE23" s="79">
        <f t="shared" si="210"/>
        <v>0</v>
      </c>
      <c r="FF23" s="95">
        <f t="shared" si="36"/>
        <v>0</v>
      </c>
      <c r="FG23" s="95">
        <f t="shared" si="37"/>
        <v>0</v>
      </c>
      <c r="FH23" s="79">
        <f>VLOOKUP($E23,'ВМП план'!$B$8:$AN$43,34,0)</f>
        <v>0</v>
      </c>
      <c r="FI23" s="79">
        <f>VLOOKUP($E23,'ВМП план'!$B$8:$AN$43,35,0)</f>
        <v>0</v>
      </c>
      <c r="FJ23" s="79">
        <f>SUM(FH23/12*$A$2)</f>
        <v>0</v>
      </c>
      <c r="FK23" s="79">
        <f>SUM(FI23/12*$A$2)</f>
        <v>0</v>
      </c>
      <c r="FL23" s="79">
        <f t="shared" ref="FL23:FQ23" si="211">SUM(FL24:FL26)</f>
        <v>0</v>
      </c>
      <c r="FM23" s="79">
        <f t="shared" si="211"/>
        <v>0</v>
      </c>
      <c r="FN23" s="79">
        <f t="shared" si="211"/>
        <v>0</v>
      </c>
      <c r="FO23" s="79">
        <f t="shared" si="211"/>
        <v>0</v>
      </c>
      <c r="FP23" s="79">
        <f t="shared" si="211"/>
        <v>0</v>
      </c>
      <c r="FQ23" s="79">
        <f t="shared" si="211"/>
        <v>0</v>
      </c>
      <c r="FR23" s="95">
        <f t="shared" si="39"/>
        <v>0</v>
      </c>
      <c r="FS23" s="95">
        <f t="shared" si="40"/>
        <v>0</v>
      </c>
      <c r="FT23" s="79"/>
      <c r="FU23" s="79"/>
      <c r="FV23" s="79">
        <f>SUM(FT23/12*$A$2)</f>
        <v>0</v>
      </c>
      <c r="FW23" s="79">
        <f>SUM(FU23/12*$A$2)</f>
        <v>0</v>
      </c>
      <c r="FX23" s="79">
        <f t="shared" ref="FX23:GC23" si="212">SUM(FX24:FX26)</f>
        <v>0</v>
      </c>
      <c r="FY23" s="79">
        <f t="shared" si="212"/>
        <v>0</v>
      </c>
      <c r="FZ23" s="79">
        <f t="shared" si="212"/>
        <v>0</v>
      </c>
      <c r="GA23" s="79">
        <f t="shared" si="212"/>
        <v>0</v>
      </c>
      <c r="GB23" s="79">
        <f t="shared" si="212"/>
        <v>0</v>
      </c>
      <c r="GC23" s="79">
        <f t="shared" si="212"/>
        <v>0</v>
      </c>
      <c r="GD23" s="95">
        <f t="shared" si="42"/>
        <v>0</v>
      </c>
      <c r="GE23" s="95">
        <f t="shared" si="43"/>
        <v>0</v>
      </c>
      <c r="GF23" s="79">
        <f>H23+T23+AF23+AR23+BD23+BP23+CB23+CN23+CZ23+DL23+DX23+EJ23+EV23+FH23+FT23</f>
        <v>30</v>
      </c>
      <c r="GG23" s="79">
        <f>I23+U23+AG23+AS23+BE23+BQ23+CC23+CO23+DA23+DM23+DY23+EK23+EW23+FI23+FU23</f>
        <v>3961665.4140000003</v>
      </c>
      <c r="GH23" s="102">
        <f>SUM(GF23/12*$A$2)</f>
        <v>25</v>
      </c>
      <c r="GI23" s="128">
        <f>SUM(GG23/12*$A$2)</f>
        <v>3301387.8450000002</v>
      </c>
      <c r="GJ23" s="79">
        <f t="shared" ref="GJ23:GO23" si="213">SUM(GJ24:GJ26)</f>
        <v>36</v>
      </c>
      <c r="GK23" s="79">
        <f t="shared" si="213"/>
        <v>4753998.3599999994</v>
      </c>
      <c r="GL23" s="79">
        <f t="shared" si="213"/>
        <v>0</v>
      </c>
      <c r="GM23" s="79">
        <f t="shared" si="213"/>
        <v>0</v>
      </c>
      <c r="GN23" s="79">
        <f t="shared" si="213"/>
        <v>36</v>
      </c>
      <c r="GO23" s="79">
        <f t="shared" si="213"/>
        <v>4753998.3599999994</v>
      </c>
      <c r="GP23" s="79">
        <f>SUM(GJ23-GH23)</f>
        <v>11</v>
      </c>
      <c r="GQ23" s="79">
        <f>SUM(GK23-GI23)</f>
        <v>1452610.5149999992</v>
      </c>
      <c r="GR23" s="281">
        <f>GJ23/GH23</f>
        <v>1.44</v>
      </c>
      <c r="GS23" s="281">
        <f>GK23/GI23</f>
        <v>1.4399999585628811</v>
      </c>
      <c r="GT23" s="123">
        <v>132055.51380000002</v>
      </c>
      <c r="GU23" s="123">
        <f t="shared" si="62"/>
        <v>132055.50999999998</v>
      </c>
      <c r="GV23" s="123">
        <f t="shared" si="63"/>
        <v>3.8000000349711627E-3</v>
      </c>
    </row>
    <row r="24" spans="1:204" ht="115.5" customHeight="1" x14ac:dyDescent="0.2">
      <c r="A24" s="107">
        <v>1</v>
      </c>
      <c r="B24" s="55" t="s">
        <v>266</v>
      </c>
      <c r="C24" s="121" t="s">
        <v>267</v>
      </c>
      <c r="D24" s="121">
        <v>523</v>
      </c>
      <c r="E24" s="265" t="s">
        <v>268</v>
      </c>
      <c r="F24" s="56">
        <v>3</v>
      </c>
      <c r="G24" s="266">
        <v>132055.51380000002</v>
      </c>
      <c r="H24" s="71"/>
      <c r="I24" s="71"/>
      <c r="J24" s="71"/>
      <c r="K24" s="71"/>
      <c r="L24" s="71">
        <f>VLOOKUP($D24,'факт '!$D$7:$AU$140,3,0)</f>
        <v>0</v>
      </c>
      <c r="M24" s="71">
        <f>VLOOKUP($D24,'факт '!$D$7:$AU$140,4,0)</f>
        <v>0</v>
      </c>
      <c r="N24" s="71">
        <f>VLOOKUP($D24,'факт '!$D$7:$AU$140,5,0)</f>
        <v>0</v>
      </c>
      <c r="O24" s="71">
        <f>VLOOKUP($D24,'факт '!$D$7:$AU$140,6,0)</f>
        <v>0</v>
      </c>
      <c r="P24" s="71">
        <f t="shared" ref="P24:P25" si="214">SUM(L24+N24)</f>
        <v>0</v>
      </c>
      <c r="Q24" s="71">
        <f t="shared" ref="Q24:Q25" si="215">SUM(M24+O24)</f>
        <v>0</v>
      </c>
      <c r="R24" s="72">
        <f t="shared" si="132"/>
        <v>0</v>
      </c>
      <c r="S24" s="72">
        <f t="shared" si="132"/>
        <v>0</v>
      </c>
      <c r="T24" s="71"/>
      <c r="U24" s="71"/>
      <c r="V24" s="71"/>
      <c r="W24" s="71"/>
      <c r="X24" s="71">
        <f>VLOOKUP($D24,'факт '!$D$7:$AU$140,9,0)</f>
        <v>0</v>
      </c>
      <c r="Y24" s="71">
        <f>VLOOKUP($D24,'факт '!$D$7:$AU$140,10,0)</f>
        <v>0</v>
      </c>
      <c r="Z24" s="71">
        <f>VLOOKUP($D24,'факт '!$D$7:$AU$140,11,0)</f>
        <v>0</v>
      </c>
      <c r="AA24" s="71">
        <f>VLOOKUP($D24,'факт '!$D$7:$AU$140,12,0)</f>
        <v>0</v>
      </c>
      <c r="AB24" s="71">
        <f t="shared" ref="AB24:AB25" si="216">SUM(X24+Z24)</f>
        <v>0</v>
      </c>
      <c r="AC24" s="71">
        <f t="shared" ref="AC24:AC25" si="217">SUM(Y24+AA24)</f>
        <v>0</v>
      </c>
      <c r="AD24" s="72">
        <f t="shared" ref="AD24:AD25" si="218">SUM(X24-V24)</f>
        <v>0</v>
      </c>
      <c r="AE24" s="72">
        <f t="shared" ref="AE24:AE25" si="219">SUM(Y24-W24)</f>
        <v>0</v>
      </c>
      <c r="AF24" s="71"/>
      <c r="AG24" s="71"/>
      <c r="AH24" s="71"/>
      <c r="AI24" s="71"/>
      <c r="AJ24" s="71">
        <f>VLOOKUP($D24,'факт '!$D$7:$AU$140,7,0)</f>
        <v>35</v>
      </c>
      <c r="AK24" s="71">
        <f>VLOOKUP($D24,'факт '!$D$7:$AU$140,8,0)</f>
        <v>4621942.8499999996</v>
      </c>
      <c r="AL24" s="71"/>
      <c r="AM24" s="71"/>
      <c r="AN24" s="71">
        <f t="shared" ref="AN24:AO26" si="220">SUM(AJ24+AL24)</f>
        <v>35</v>
      </c>
      <c r="AO24" s="71">
        <f t="shared" si="220"/>
        <v>4621942.8499999996</v>
      </c>
      <c r="AP24" s="72">
        <f t="shared" ref="AP24:AP25" si="221">SUM(AJ24-AH24)</f>
        <v>35</v>
      </c>
      <c r="AQ24" s="72">
        <f t="shared" ref="AQ24:AQ25" si="222">SUM(AK24-AI24)</f>
        <v>4621942.8499999996</v>
      </c>
      <c r="AR24" s="71"/>
      <c r="AS24" s="71"/>
      <c r="AT24" s="71"/>
      <c r="AU24" s="71"/>
      <c r="AV24" s="71">
        <f>VLOOKUP($D24,'факт '!$D$7:$AU$140,13,0)</f>
        <v>0</v>
      </c>
      <c r="AW24" s="71">
        <f>VLOOKUP($D24,'факт '!$D$7:$AU$140,14,0)</f>
        <v>0</v>
      </c>
      <c r="AX24" s="71"/>
      <c r="AY24" s="71"/>
      <c r="AZ24" s="71">
        <f t="shared" ref="AZ24:AZ25" si="223">SUM(AV24+AX24)</f>
        <v>0</v>
      </c>
      <c r="BA24" s="71">
        <f t="shared" ref="BA24:BA25" si="224">SUM(AW24+AY24)</f>
        <v>0</v>
      </c>
      <c r="BB24" s="72">
        <f t="shared" ref="BB24:BB25" si="225">SUM(AV24-AT24)</f>
        <v>0</v>
      </c>
      <c r="BC24" s="72">
        <f t="shared" ref="BC24:BC25" si="226">SUM(AW24-AU24)</f>
        <v>0</v>
      </c>
      <c r="BD24" s="71"/>
      <c r="BE24" s="71"/>
      <c r="BF24" s="71"/>
      <c r="BG24" s="71"/>
      <c r="BH24" s="71">
        <f>VLOOKUP($D24,'факт '!$D$7:$AU$140,17,0)</f>
        <v>0</v>
      </c>
      <c r="BI24" s="71">
        <f>VLOOKUP($D24,'факт '!$D$7:$AU$140,18,0)</f>
        <v>0</v>
      </c>
      <c r="BJ24" s="71">
        <f>VLOOKUP($D24,'факт '!$D$7:$AU$140,19,0)</f>
        <v>0</v>
      </c>
      <c r="BK24" s="71">
        <f>VLOOKUP($D24,'факт '!$D$7:$AU$140,20,0)</f>
        <v>0</v>
      </c>
      <c r="BL24" s="71">
        <f t="shared" ref="BL24:BL25" si="227">SUM(BH24+BJ24)</f>
        <v>0</v>
      </c>
      <c r="BM24" s="71">
        <f t="shared" ref="BM24:BM25" si="228">SUM(BI24+BK24)</f>
        <v>0</v>
      </c>
      <c r="BN24" s="72">
        <f t="shared" ref="BN24:BN25" si="229">SUM(BH24-BF24)</f>
        <v>0</v>
      </c>
      <c r="BO24" s="72">
        <f t="shared" ref="BO24:BO25" si="230">SUM(BI24-BG24)</f>
        <v>0</v>
      </c>
      <c r="BP24" s="71"/>
      <c r="BQ24" s="71"/>
      <c r="BR24" s="71"/>
      <c r="BS24" s="71"/>
      <c r="BT24" s="71">
        <f>VLOOKUP($D24,'факт '!$D$7:$AU$140,21,0)</f>
        <v>0</v>
      </c>
      <c r="BU24" s="71">
        <f>VLOOKUP($D24,'факт '!$D$7:$AU$140,22,0)</f>
        <v>0</v>
      </c>
      <c r="BV24" s="71">
        <f>VLOOKUP($D24,'факт '!$D$7:$AU$140,23,0)</f>
        <v>0</v>
      </c>
      <c r="BW24" s="71">
        <f>VLOOKUP($D24,'факт '!$D$7:$AU$140,24,0)</f>
        <v>0</v>
      </c>
      <c r="BX24" s="71">
        <f t="shared" ref="BX24:BX25" si="231">SUM(BT24+BV24)</f>
        <v>0</v>
      </c>
      <c r="BY24" s="71">
        <f t="shared" ref="BY24:BY25" si="232">SUM(BU24+BW24)</f>
        <v>0</v>
      </c>
      <c r="BZ24" s="72">
        <f t="shared" ref="BZ24:BZ25" si="233">SUM(BT24-BR24)</f>
        <v>0</v>
      </c>
      <c r="CA24" s="72">
        <f t="shared" ref="CA24:CA25" si="234">SUM(BU24-BS24)</f>
        <v>0</v>
      </c>
      <c r="CB24" s="71"/>
      <c r="CC24" s="71"/>
      <c r="CD24" s="71"/>
      <c r="CE24" s="71"/>
      <c r="CF24" s="71">
        <f>VLOOKUP($D24,'факт '!$D$7:$AU$140,25,0)</f>
        <v>0</v>
      </c>
      <c r="CG24" s="71">
        <f>VLOOKUP($D24,'факт '!$D$7:$AU$140,26,0)</f>
        <v>0</v>
      </c>
      <c r="CH24" s="71">
        <f>VLOOKUP($D24,'факт '!$D$7:$AU$140,27,0)</f>
        <v>0</v>
      </c>
      <c r="CI24" s="71">
        <f>VLOOKUP($D24,'факт '!$D$7:$AU$140,28,0)</f>
        <v>0</v>
      </c>
      <c r="CJ24" s="71">
        <f t="shared" ref="CJ24:CJ25" si="235">SUM(CF24+CH24)</f>
        <v>0</v>
      </c>
      <c r="CK24" s="71">
        <f t="shared" ref="CK24:CK25" si="236">SUM(CG24+CI24)</f>
        <v>0</v>
      </c>
      <c r="CL24" s="72">
        <f t="shared" ref="CL24:CL25" si="237">SUM(CF24-CD24)</f>
        <v>0</v>
      </c>
      <c r="CM24" s="72">
        <f t="shared" ref="CM24:CM25" si="238">SUM(CG24-CE24)</f>
        <v>0</v>
      </c>
      <c r="CN24" s="71"/>
      <c r="CO24" s="71"/>
      <c r="CP24" s="71"/>
      <c r="CQ24" s="71"/>
      <c r="CR24" s="71">
        <f>VLOOKUP($D24,'факт '!$D$7:$AU$140,29,0)</f>
        <v>0</v>
      </c>
      <c r="CS24" s="71">
        <f>VLOOKUP($D24,'факт '!$D$7:$AU$140,30,0)</f>
        <v>0</v>
      </c>
      <c r="CT24" s="71">
        <f>VLOOKUP($D24,'факт '!$D$7:$AU$140,31,0)</f>
        <v>0</v>
      </c>
      <c r="CU24" s="71">
        <f>VLOOKUP($D24,'факт '!$D$7:$AU$140,32,0)</f>
        <v>0</v>
      </c>
      <c r="CV24" s="71">
        <f t="shared" ref="CV24:CV25" si="239">SUM(CR24+CT24)</f>
        <v>0</v>
      </c>
      <c r="CW24" s="71">
        <f t="shared" ref="CW24:CW25" si="240">SUM(CS24+CU24)</f>
        <v>0</v>
      </c>
      <c r="CX24" s="72">
        <f t="shared" ref="CX24:CX25" si="241">SUM(CR24-CP24)</f>
        <v>0</v>
      </c>
      <c r="CY24" s="72">
        <f t="shared" ref="CY24:CY25" si="242">SUM(CS24-CQ24)</f>
        <v>0</v>
      </c>
      <c r="CZ24" s="71"/>
      <c r="DA24" s="71"/>
      <c r="DB24" s="71"/>
      <c r="DC24" s="71"/>
      <c r="DD24" s="71">
        <f>VLOOKUP($D24,'факт '!$D$7:$AU$140,33,0)</f>
        <v>0</v>
      </c>
      <c r="DE24" s="71">
        <f>VLOOKUP($D24,'факт '!$D$7:$AU$140,34,0)</f>
        <v>0</v>
      </c>
      <c r="DF24" s="71"/>
      <c r="DG24" s="71"/>
      <c r="DH24" s="71">
        <f t="shared" ref="DH24:DH25" si="243">SUM(DD24+DF24)</f>
        <v>0</v>
      </c>
      <c r="DI24" s="71">
        <f t="shared" ref="DI24:DI25" si="244">SUM(DE24+DG24)</f>
        <v>0</v>
      </c>
      <c r="DJ24" s="72">
        <f t="shared" ref="DJ24:DJ25" si="245">SUM(DD24-DB24)</f>
        <v>0</v>
      </c>
      <c r="DK24" s="72">
        <f t="shared" ref="DK24:DK25" si="246">SUM(DE24-DC24)</f>
        <v>0</v>
      </c>
      <c r="DL24" s="71"/>
      <c r="DM24" s="71"/>
      <c r="DN24" s="71"/>
      <c r="DO24" s="71"/>
      <c r="DP24" s="71">
        <f>VLOOKUP($D24,'факт '!$D$7:$AU$140,15,0)</f>
        <v>0</v>
      </c>
      <c r="DQ24" s="71">
        <f>VLOOKUP($D24,'факт '!$D$7:$AU$140,16,0)</f>
        <v>0</v>
      </c>
      <c r="DR24" s="71"/>
      <c r="DS24" s="71"/>
      <c r="DT24" s="71">
        <f t="shared" ref="DT24:DT25" si="247">SUM(DP24+DR24)</f>
        <v>0</v>
      </c>
      <c r="DU24" s="71">
        <f t="shared" ref="DU24:DU25" si="248">SUM(DQ24+DS24)</f>
        <v>0</v>
      </c>
      <c r="DV24" s="72">
        <f t="shared" ref="DV24:DV25" si="249">SUM(DP24-DN24)</f>
        <v>0</v>
      </c>
      <c r="DW24" s="72">
        <f t="shared" ref="DW24:DW25" si="250">SUM(DQ24-DO24)</f>
        <v>0</v>
      </c>
      <c r="DX24" s="71"/>
      <c r="DY24" s="71"/>
      <c r="DZ24" s="71"/>
      <c r="EA24" s="71"/>
      <c r="EB24" s="71">
        <f>VLOOKUP($D24,'факт '!$D$7:$AU$140,35,0)</f>
        <v>0</v>
      </c>
      <c r="EC24" s="71">
        <f>VLOOKUP($D24,'факт '!$D$7:$AU$140,36,0)</f>
        <v>0</v>
      </c>
      <c r="ED24" s="71">
        <f>VLOOKUP($D24,'факт '!$D$7:$AU$140,37,0)</f>
        <v>0</v>
      </c>
      <c r="EE24" s="71">
        <f>VLOOKUP($D24,'факт '!$D$7:$AU$140,38,0)</f>
        <v>0</v>
      </c>
      <c r="EF24" s="71">
        <f t="shared" ref="EF24:EF25" si="251">SUM(EB24+ED24)</f>
        <v>0</v>
      </c>
      <c r="EG24" s="71">
        <f t="shared" ref="EG24:EG25" si="252">SUM(EC24+EE24)</f>
        <v>0</v>
      </c>
      <c r="EH24" s="72">
        <f t="shared" ref="EH24:EH25" si="253">SUM(EB24-DZ24)</f>
        <v>0</v>
      </c>
      <c r="EI24" s="72">
        <f t="shared" ref="EI24:EI25" si="254">SUM(EC24-EA24)</f>
        <v>0</v>
      </c>
      <c r="EJ24" s="71"/>
      <c r="EK24" s="71"/>
      <c r="EL24" s="71"/>
      <c r="EM24" s="71"/>
      <c r="EN24" s="71">
        <f>VLOOKUP($D24,'факт '!$D$7:$AU$140,41,0)</f>
        <v>0</v>
      </c>
      <c r="EO24" s="71">
        <f>VLOOKUP($D24,'факт '!$D$7:$AU$140,42,0)</f>
        <v>0</v>
      </c>
      <c r="EP24" s="71">
        <f>VLOOKUP($D24,'факт '!$D$7:$AU$140,43,0)</f>
        <v>0</v>
      </c>
      <c r="EQ24" s="71">
        <f>VLOOKUP($D24,'факт '!$D$7:$AU$140,44,0)</f>
        <v>0</v>
      </c>
      <c r="ER24" s="71">
        <f t="shared" ref="ER24:ER25" si="255">SUM(EN24+EP24)</f>
        <v>0</v>
      </c>
      <c r="ES24" s="71">
        <f t="shared" ref="ES24:ES25" si="256">SUM(EO24+EQ24)</f>
        <v>0</v>
      </c>
      <c r="ET24" s="72">
        <f t="shared" ref="ET24:ET25" si="257">SUM(EN24-EL24)</f>
        <v>0</v>
      </c>
      <c r="EU24" s="72">
        <f t="shared" ref="EU24:EU25" si="258">SUM(EO24-EM24)</f>
        <v>0</v>
      </c>
      <c r="EV24" s="71"/>
      <c r="EW24" s="71"/>
      <c r="EX24" s="71"/>
      <c r="EY24" s="71"/>
      <c r="EZ24" s="71"/>
      <c r="FA24" s="71"/>
      <c r="FB24" s="71"/>
      <c r="FC24" s="71"/>
      <c r="FD24" s="71">
        <f>SUM(EZ24+FB24)</f>
        <v>0</v>
      </c>
      <c r="FE24" s="71">
        <f>SUM(FA24+FC24)</f>
        <v>0</v>
      </c>
      <c r="FF24" s="72">
        <f t="shared" si="36"/>
        <v>0</v>
      </c>
      <c r="FG24" s="72">
        <f t="shared" si="37"/>
        <v>0</v>
      </c>
      <c r="FH24" s="71"/>
      <c r="FI24" s="71"/>
      <c r="FJ24" s="71"/>
      <c r="FK24" s="71"/>
      <c r="FL24" s="71">
        <f>VLOOKUP($D24,'факт '!$D$7:$AU$140,39,0)</f>
        <v>0</v>
      </c>
      <c r="FM24" s="71">
        <f>VLOOKUP($D24,'факт '!$D$7:$AU$140,40,0)</f>
        <v>0</v>
      </c>
      <c r="FN24" s="71"/>
      <c r="FO24" s="71"/>
      <c r="FP24" s="71">
        <f t="shared" ref="FP24:FP25" si="259">SUM(FL24+FN24)</f>
        <v>0</v>
      </c>
      <c r="FQ24" s="71">
        <f t="shared" ref="FQ24:FQ25" si="260">SUM(FM24+FO24)</f>
        <v>0</v>
      </c>
      <c r="FR24" s="72">
        <f t="shared" ref="FR24:FR25" si="261">SUM(FL24-FJ24)</f>
        <v>0</v>
      </c>
      <c r="FS24" s="72">
        <f t="shared" ref="FS24:FS25" si="262">SUM(FM24-FK24)</f>
        <v>0</v>
      </c>
      <c r="FT24" s="71"/>
      <c r="FU24" s="71"/>
      <c r="FV24" s="71"/>
      <c r="FW24" s="71"/>
      <c r="FX24" s="71"/>
      <c r="FY24" s="71"/>
      <c r="FZ24" s="71"/>
      <c r="GA24" s="71"/>
      <c r="GB24" s="71">
        <f>SUM(FX24+FZ24)</f>
        <v>0</v>
      </c>
      <c r="GC24" s="71">
        <f>SUM(FY24+GA24)</f>
        <v>0</v>
      </c>
      <c r="GD24" s="72">
        <f>SUM(FX24-FV24)</f>
        <v>0</v>
      </c>
      <c r="GE24" s="72">
        <f>SUM(FY24-FW24)</f>
        <v>0</v>
      </c>
      <c r="GF24" s="71">
        <f>SUM(H24,T24,AF24,AR24,BD24,BP24,CB24,CN24,CZ24,DL24,DX24,EJ24,EV24)</f>
        <v>0</v>
      </c>
      <c r="GG24" s="71">
        <f>SUM(I24,U24,AG24,AS24,BE24,BQ24,CC24,CO24,DA24,DM24,DY24,EK24,EW24)</f>
        <v>0</v>
      </c>
      <c r="GH24" s="71">
        <f>SUM(J24,V24,AH24,AT24,BF24,BR24,CD24,CP24,DB24,DN24,DZ24,EL24,EX24)</f>
        <v>0</v>
      </c>
      <c r="GI24" s="71">
        <f>SUM(K24,W24,AI24,AU24,BG24,BS24,CE24,CQ24,DC24,DO24,EA24,EM24,EY24)</f>
        <v>0</v>
      </c>
      <c r="GJ24" s="71">
        <f t="shared" ref="GJ24:GJ25" si="263">SUM(L24,X24,AJ24,AV24,BH24,BT24,CF24,CR24,DD24,DP24,EB24,EN24,EZ24,FL24)</f>
        <v>35</v>
      </c>
      <c r="GK24" s="71">
        <f t="shared" ref="GK24:GK25" si="264">SUM(M24,Y24,AK24,AW24,BI24,BU24,CG24,CS24,DE24,DQ24,EC24,EO24,FA24,FM24)</f>
        <v>4621942.8499999996</v>
      </c>
      <c r="GL24" s="71">
        <f t="shared" ref="GL24:GL25" si="265">SUM(N24,Z24,AL24,AX24,BJ24,BV24,CH24,CT24,DF24,DR24,ED24,EP24,FB24,FN24)</f>
        <v>0</v>
      </c>
      <c r="GM24" s="71">
        <f t="shared" ref="GM24:GM25" si="266">SUM(O24,AA24,AM24,AY24,BK24,BW24,CI24,CU24,DG24,DS24,EE24,EQ24,FC24,FO24)</f>
        <v>0</v>
      </c>
      <c r="GN24" s="71">
        <f t="shared" ref="GN24:GN25" si="267">SUM(P24,AB24,AN24,AZ24,BL24,BX24,CJ24,CV24,DH24,DT24,EF24,ER24,FD24,FP24)</f>
        <v>35</v>
      </c>
      <c r="GO24" s="71">
        <f t="shared" ref="GO24:GO25" si="268">SUM(Q24,AC24,AO24,BA24,BM24,BY24,CK24,CW24,DI24,DU24,EG24,ES24,FE24,FQ24)</f>
        <v>4621942.8499999996</v>
      </c>
      <c r="GP24" s="71"/>
      <c r="GQ24" s="71"/>
      <c r="GR24" s="109"/>
      <c r="GS24" s="55"/>
      <c r="GT24" s="123">
        <v>132055.51380000002</v>
      </c>
      <c r="GU24" s="123">
        <f t="shared" si="62"/>
        <v>132055.50999999998</v>
      </c>
      <c r="GV24" s="123">
        <f t="shared" si="63"/>
        <v>3.8000000349711627E-3</v>
      </c>
    </row>
    <row r="25" spans="1:204" ht="125.25" customHeight="1" x14ac:dyDescent="0.2">
      <c r="A25" s="107">
        <v>1</v>
      </c>
      <c r="B25" s="55" t="s">
        <v>266</v>
      </c>
      <c r="C25" s="121" t="s">
        <v>267</v>
      </c>
      <c r="D25" s="121">
        <v>524</v>
      </c>
      <c r="E25" s="265" t="s">
        <v>310</v>
      </c>
      <c r="F25" s="56">
        <v>3</v>
      </c>
      <c r="G25" s="266">
        <v>132055.51380000002</v>
      </c>
      <c r="H25" s="71"/>
      <c r="I25" s="71"/>
      <c r="J25" s="71"/>
      <c r="K25" s="71"/>
      <c r="L25" s="71">
        <f>VLOOKUP($D25,'факт '!$D$7:$AU$140,3,0)</f>
        <v>0</v>
      </c>
      <c r="M25" s="71">
        <f>VLOOKUP($D25,'факт '!$D$7:$AU$140,4,0)</f>
        <v>0</v>
      </c>
      <c r="N25" s="71">
        <f>VLOOKUP($D25,'факт '!$D$7:$AU$140,5,0)</f>
        <v>0</v>
      </c>
      <c r="O25" s="71">
        <f>VLOOKUP($D25,'факт '!$D$7:$AU$140,6,0)</f>
        <v>0</v>
      </c>
      <c r="P25" s="71">
        <f t="shared" si="214"/>
        <v>0</v>
      </c>
      <c r="Q25" s="71">
        <f t="shared" si="215"/>
        <v>0</v>
      </c>
      <c r="R25" s="72">
        <f t="shared" si="132"/>
        <v>0</v>
      </c>
      <c r="S25" s="72">
        <f t="shared" si="132"/>
        <v>0</v>
      </c>
      <c r="T25" s="71"/>
      <c r="U25" s="71"/>
      <c r="V25" s="71"/>
      <c r="W25" s="71"/>
      <c r="X25" s="71">
        <f>VLOOKUP($D25,'факт '!$D$7:$AU$140,9,0)</f>
        <v>0</v>
      </c>
      <c r="Y25" s="71">
        <f>VLOOKUP($D25,'факт '!$D$7:$AU$140,10,0)</f>
        <v>0</v>
      </c>
      <c r="Z25" s="71">
        <f>VLOOKUP($D25,'факт '!$D$7:$AU$140,11,0)</f>
        <v>0</v>
      </c>
      <c r="AA25" s="71">
        <f>VLOOKUP($D25,'факт '!$D$7:$AU$140,12,0)</f>
        <v>0</v>
      </c>
      <c r="AB25" s="71">
        <f t="shared" si="216"/>
        <v>0</v>
      </c>
      <c r="AC25" s="71">
        <f t="shared" si="217"/>
        <v>0</v>
      </c>
      <c r="AD25" s="72">
        <f t="shared" si="218"/>
        <v>0</v>
      </c>
      <c r="AE25" s="72">
        <f t="shared" si="219"/>
        <v>0</v>
      </c>
      <c r="AF25" s="71"/>
      <c r="AG25" s="71"/>
      <c r="AH25" s="71"/>
      <c r="AI25" s="71"/>
      <c r="AJ25" s="71">
        <f>VLOOKUP($D25,'факт '!$D$7:$AU$140,7,0)</f>
        <v>1</v>
      </c>
      <c r="AK25" s="71">
        <f>VLOOKUP($D25,'факт '!$D$7:$AU$140,8,0)</f>
        <v>132055.51</v>
      </c>
      <c r="AL25" s="71"/>
      <c r="AM25" s="71"/>
      <c r="AN25" s="71">
        <f t="shared" si="220"/>
        <v>1</v>
      </c>
      <c r="AO25" s="71">
        <f t="shared" si="220"/>
        <v>132055.51</v>
      </c>
      <c r="AP25" s="72">
        <f t="shared" si="221"/>
        <v>1</v>
      </c>
      <c r="AQ25" s="72">
        <f t="shared" si="222"/>
        <v>132055.51</v>
      </c>
      <c r="AR25" s="71"/>
      <c r="AS25" s="71"/>
      <c r="AT25" s="71"/>
      <c r="AU25" s="71"/>
      <c r="AV25" s="71">
        <f>VLOOKUP($D25,'факт '!$D$7:$AU$140,13,0)</f>
        <v>0</v>
      </c>
      <c r="AW25" s="71">
        <f>VLOOKUP($D25,'факт '!$D$7:$AU$140,14,0)</f>
        <v>0</v>
      </c>
      <c r="AX25" s="71"/>
      <c r="AY25" s="71"/>
      <c r="AZ25" s="71">
        <f t="shared" si="223"/>
        <v>0</v>
      </c>
      <c r="BA25" s="71">
        <f t="shared" si="224"/>
        <v>0</v>
      </c>
      <c r="BB25" s="72">
        <f t="shared" si="225"/>
        <v>0</v>
      </c>
      <c r="BC25" s="72">
        <f t="shared" si="226"/>
        <v>0</v>
      </c>
      <c r="BD25" s="71"/>
      <c r="BE25" s="71"/>
      <c r="BF25" s="71"/>
      <c r="BG25" s="71"/>
      <c r="BH25" s="71">
        <f>VLOOKUP($D25,'факт '!$D$7:$AU$140,17,0)</f>
        <v>0</v>
      </c>
      <c r="BI25" s="71">
        <f>VLOOKUP($D25,'факт '!$D$7:$AU$140,18,0)</f>
        <v>0</v>
      </c>
      <c r="BJ25" s="71">
        <f>VLOOKUP($D25,'факт '!$D$7:$AU$140,19,0)</f>
        <v>0</v>
      </c>
      <c r="BK25" s="71">
        <f>VLOOKUP($D25,'факт '!$D$7:$AU$140,20,0)</f>
        <v>0</v>
      </c>
      <c r="BL25" s="71">
        <f t="shared" si="227"/>
        <v>0</v>
      </c>
      <c r="BM25" s="71">
        <f t="shared" si="228"/>
        <v>0</v>
      </c>
      <c r="BN25" s="72">
        <f t="shared" si="229"/>
        <v>0</v>
      </c>
      <c r="BO25" s="72">
        <f t="shared" si="230"/>
        <v>0</v>
      </c>
      <c r="BP25" s="71"/>
      <c r="BQ25" s="71"/>
      <c r="BR25" s="71"/>
      <c r="BS25" s="71"/>
      <c r="BT25" s="71">
        <f>VLOOKUP($D25,'факт '!$D$7:$AU$140,21,0)</f>
        <v>0</v>
      </c>
      <c r="BU25" s="71">
        <f>VLOOKUP($D25,'факт '!$D$7:$AU$140,22,0)</f>
        <v>0</v>
      </c>
      <c r="BV25" s="71">
        <f>VLOOKUP($D25,'факт '!$D$7:$AU$140,23,0)</f>
        <v>0</v>
      </c>
      <c r="BW25" s="71">
        <f>VLOOKUP($D25,'факт '!$D$7:$AU$140,24,0)</f>
        <v>0</v>
      </c>
      <c r="BX25" s="71">
        <f t="shared" si="231"/>
        <v>0</v>
      </c>
      <c r="BY25" s="71">
        <f t="shared" si="232"/>
        <v>0</v>
      </c>
      <c r="BZ25" s="72">
        <f t="shared" si="233"/>
        <v>0</v>
      </c>
      <c r="CA25" s="72">
        <f t="shared" si="234"/>
        <v>0</v>
      </c>
      <c r="CB25" s="71"/>
      <c r="CC25" s="71"/>
      <c r="CD25" s="71"/>
      <c r="CE25" s="71"/>
      <c r="CF25" s="71">
        <f>VLOOKUP($D25,'факт '!$D$7:$AU$140,25,0)</f>
        <v>0</v>
      </c>
      <c r="CG25" s="71">
        <f>VLOOKUP($D25,'факт '!$D$7:$AU$140,26,0)</f>
        <v>0</v>
      </c>
      <c r="CH25" s="71">
        <f>VLOOKUP($D25,'факт '!$D$7:$AU$140,27,0)</f>
        <v>0</v>
      </c>
      <c r="CI25" s="71">
        <f>VLOOKUP($D25,'факт '!$D$7:$AU$140,28,0)</f>
        <v>0</v>
      </c>
      <c r="CJ25" s="71">
        <f t="shared" si="235"/>
        <v>0</v>
      </c>
      <c r="CK25" s="71">
        <f t="shared" si="236"/>
        <v>0</v>
      </c>
      <c r="CL25" s="72">
        <f t="shared" si="237"/>
        <v>0</v>
      </c>
      <c r="CM25" s="72">
        <f t="shared" si="238"/>
        <v>0</v>
      </c>
      <c r="CN25" s="71"/>
      <c r="CO25" s="71"/>
      <c r="CP25" s="71"/>
      <c r="CQ25" s="71"/>
      <c r="CR25" s="71">
        <f>VLOOKUP($D25,'факт '!$D$7:$AU$140,29,0)</f>
        <v>0</v>
      </c>
      <c r="CS25" s="71">
        <f>VLOOKUP($D25,'факт '!$D$7:$AU$140,30,0)</f>
        <v>0</v>
      </c>
      <c r="CT25" s="71">
        <f>VLOOKUP($D25,'факт '!$D$7:$AU$140,31,0)</f>
        <v>0</v>
      </c>
      <c r="CU25" s="71">
        <f>VLOOKUP($D25,'факт '!$D$7:$AU$140,32,0)</f>
        <v>0</v>
      </c>
      <c r="CV25" s="71">
        <f t="shared" si="239"/>
        <v>0</v>
      </c>
      <c r="CW25" s="71">
        <f t="shared" si="240"/>
        <v>0</v>
      </c>
      <c r="CX25" s="72">
        <f t="shared" si="241"/>
        <v>0</v>
      </c>
      <c r="CY25" s="72">
        <f t="shared" si="242"/>
        <v>0</v>
      </c>
      <c r="CZ25" s="71"/>
      <c r="DA25" s="71"/>
      <c r="DB25" s="71"/>
      <c r="DC25" s="71"/>
      <c r="DD25" s="71">
        <f>VLOOKUP($D25,'факт '!$D$7:$AU$140,33,0)</f>
        <v>0</v>
      </c>
      <c r="DE25" s="71">
        <f>VLOOKUP($D25,'факт '!$D$7:$AU$140,34,0)</f>
        <v>0</v>
      </c>
      <c r="DF25" s="71"/>
      <c r="DG25" s="71"/>
      <c r="DH25" s="71">
        <f t="shared" si="243"/>
        <v>0</v>
      </c>
      <c r="DI25" s="71">
        <f t="shared" si="244"/>
        <v>0</v>
      </c>
      <c r="DJ25" s="72">
        <f t="shared" si="245"/>
        <v>0</v>
      </c>
      <c r="DK25" s="72">
        <f t="shared" si="246"/>
        <v>0</v>
      </c>
      <c r="DL25" s="71"/>
      <c r="DM25" s="71"/>
      <c r="DN25" s="71"/>
      <c r="DO25" s="71"/>
      <c r="DP25" s="71">
        <f>VLOOKUP($D25,'факт '!$D$7:$AU$140,15,0)</f>
        <v>0</v>
      </c>
      <c r="DQ25" s="71">
        <f>VLOOKUP($D25,'факт '!$D$7:$AU$140,16,0)</f>
        <v>0</v>
      </c>
      <c r="DR25" s="71"/>
      <c r="DS25" s="71"/>
      <c r="DT25" s="71">
        <f t="shared" si="247"/>
        <v>0</v>
      </c>
      <c r="DU25" s="71">
        <f t="shared" si="248"/>
        <v>0</v>
      </c>
      <c r="DV25" s="72">
        <f t="shared" si="249"/>
        <v>0</v>
      </c>
      <c r="DW25" s="72">
        <f t="shared" si="250"/>
        <v>0</v>
      </c>
      <c r="DX25" s="71"/>
      <c r="DY25" s="71"/>
      <c r="DZ25" s="71"/>
      <c r="EA25" s="71"/>
      <c r="EB25" s="71">
        <f>VLOOKUP($D25,'факт '!$D$7:$AU$140,35,0)</f>
        <v>0</v>
      </c>
      <c r="EC25" s="71">
        <f>VLOOKUP($D25,'факт '!$D$7:$AU$140,36,0)</f>
        <v>0</v>
      </c>
      <c r="ED25" s="71">
        <f>VLOOKUP($D25,'факт '!$D$7:$AU$140,37,0)</f>
        <v>0</v>
      </c>
      <c r="EE25" s="71">
        <f>VLOOKUP($D25,'факт '!$D$7:$AU$140,38,0)</f>
        <v>0</v>
      </c>
      <c r="EF25" s="71">
        <f t="shared" si="251"/>
        <v>0</v>
      </c>
      <c r="EG25" s="71">
        <f t="shared" si="252"/>
        <v>0</v>
      </c>
      <c r="EH25" s="72">
        <f t="shared" si="253"/>
        <v>0</v>
      </c>
      <c r="EI25" s="72">
        <f t="shared" si="254"/>
        <v>0</v>
      </c>
      <c r="EJ25" s="71"/>
      <c r="EK25" s="71"/>
      <c r="EL25" s="71"/>
      <c r="EM25" s="71"/>
      <c r="EN25" s="71">
        <f>VLOOKUP($D25,'факт '!$D$7:$AU$140,41,0)</f>
        <v>0</v>
      </c>
      <c r="EO25" s="71">
        <f>VLOOKUP($D25,'факт '!$D$7:$AU$140,42,0)</f>
        <v>0</v>
      </c>
      <c r="EP25" s="71">
        <f>VLOOKUP($D25,'факт '!$D$7:$AU$140,43,0)</f>
        <v>0</v>
      </c>
      <c r="EQ25" s="71">
        <f>VLOOKUP($D25,'факт '!$D$7:$AU$140,44,0)</f>
        <v>0</v>
      </c>
      <c r="ER25" s="71">
        <f t="shared" si="255"/>
        <v>0</v>
      </c>
      <c r="ES25" s="71">
        <f t="shared" si="256"/>
        <v>0</v>
      </c>
      <c r="ET25" s="72">
        <f t="shared" si="257"/>
        <v>0</v>
      </c>
      <c r="EU25" s="72">
        <f t="shared" si="258"/>
        <v>0</v>
      </c>
      <c r="EV25" s="71"/>
      <c r="EW25" s="71"/>
      <c r="EX25" s="71"/>
      <c r="EY25" s="71"/>
      <c r="EZ25" s="71"/>
      <c r="FA25" s="71"/>
      <c r="FB25" s="71"/>
      <c r="FC25" s="71"/>
      <c r="FD25" s="71"/>
      <c r="FE25" s="71"/>
      <c r="FF25" s="72"/>
      <c r="FG25" s="72"/>
      <c r="FH25" s="71"/>
      <c r="FI25" s="71"/>
      <c r="FJ25" s="71"/>
      <c r="FK25" s="71"/>
      <c r="FL25" s="71">
        <f>VLOOKUP($D25,'факт '!$D$7:$AU$140,39,0)</f>
        <v>0</v>
      </c>
      <c r="FM25" s="71">
        <f>VLOOKUP($D25,'факт '!$D$7:$AU$140,40,0)</f>
        <v>0</v>
      </c>
      <c r="FN25" s="71"/>
      <c r="FO25" s="71"/>
      <c r="FP25" s="71">
        <f t="shared" si="259"/>
        <v>0</v>
      </c>
      <c r="FQ25" s="71">
        <f t="shared" si="260"/>
        <v>0</v>
      </c>
      <c r="FR25" s="72">
        <f t="shared" si="261"/>
        <v>0</v>
      </c>
      <c r="FS25" s="72">
        <f t="shared" si="262"/>
        <v>0</v>
      </c>
      <c r="FT25" s="71"/>
      <c r="FU25" s="71"/>
      <c r="FV25" s="71"/>
      <c r="FW25" s="71"/>
      <c r="FX25" s="71"/>
      <c r="FY25" s="71"/>
      <c r="FZ25" s="71"/>
      <c r="GA25" s="71"/>
      <c r="GB25" s="71">
        <f>SUM(FX25+FZ25)</f>
        <v>0</v>
      </c>
      <c r="GC25" s="71">
        <f>SUM(FY25+GA25)</f>
        <v>0</v>
      </c>
      <c r="GD25" s="72">
        <f>SUM(FX25-FV25)</f>
        <v>0</v>
      </c>
      <c r="GE25" s="72">
        <f>SUM(FY25-FW25)</f>
        <v>0</v>
      </c>
      <c r="GF25" s="71"/>
      <c r="GG25" s="71"/>
      <c r="GH25" s="71"/>
      <c r="GI25" s="71"/>
      <c r="GJ25" s="71">
        <f t="shared" si="263"/>
        <v>1</v>
      </c>
      <c r="GK25" s="71">
        <f t="shared" si="264"/>
        <v>132055.51</v>
      </c>
      <c r="GL25" s="71">
        <f t="shared" si="265"/>
        <v>0</v>
      </c>
      <c r="GM25" s="71">
        <f t="shared" si="266"/>
        <v>0</v>
      </c>
      <c r="GN25" s="71">
        <f t="shared" si="267"/>
        <v>1</v>
      </c>
      <c r="GO25" s="71">
        <f t="shared" si="268"/>
        <v>132055.51</v>
      </c>
      <c r="GP25" s="71"/>
      <c r="GQ25" s="71"/>
      <c r="GR25" s="109"/>
      <c r="GS25" s="55"/>
      <c r="GT25" s="123">
        <v>132055.51380000002</v>
      </c>
      <c r="GU25" s="123">
        <f t="shared" si="62"/>
        <v>132055.51</v>
      </c>
      <c r="GV25" s="123">
        <f t="shared" si="63"/>
        <v>3.8000000058673322E-3</v>
      </c>
    </row>
    <row r="26" spans="1:204" x14ac:dyDescent="0.2">
      <c r="A26" s="21">
        <v>1</v>
      </c>
      <c r="B26" s="250"/>
      <c r="C26" s="251"/>
      <c r="D26" s="252"/>
      <c r="E26" s="253"/>
      <c r="F26" s="252"/>
      <c r="G26" s="254">
        <v>132055.51380000002</v>
      </c>
      <c r="H26" s="255"/>
      <c r="I26" s="255"/>
      <c r="J26" s="255"/>
      <c r="K26" s="255"/>
      <c r="L26" s="255"/>
      <c r="M26" s="255"/>
      <c r="N26" s="255"/>
      <c r="O26" s="255"/>
      <c r="P26" s="255"/>
      <c r="Q26" s="255"/>
      <c r="R26" s="256"/>
      <c r="S26" s="256"/>
      <c r="T26" s="255"/>
      <c r="U26" s="255"/>
      <c r="V26" s="255"/>
      <c r="W26" s="255"/>
      <c r="X26" s="255"/>
      <c r="Y26" s="255"/>
      <c r="Z26" s="255"/>
      <c r="AA26" s="255"/>
      <c r="AB26" s="255"/>
      <c r="AC26" s="255"/>
      <c r="AD26" s="256"/>
      <c r="AE26" s="256"/>
      <c r="AF26" s="71"/>
      <c r="AG26" s="71"/>
      <c r="AH26" s="71"/>
      <c r="AI26" s="71"/>
      <c r="AJ26" s="71"/>
      <c r="AK26" s="71"/>
      <c r="AL26" s="71"/>
      <c r="AM26" s="71"/>
      <c r="AN26" s="71">
        <f t="shared" si="220"/>
        <v>0</v>
      </c>
      <c r="AO26" s="71">
        <f t="shared" si="220"/>
        <v>0</v>
      </c>
      <c r="AP26" s="72"/>
      <c r="AQ26" s="72"/>
      <c r="AR26" s="71"/>
      <c r="AS26" s="71"/>
      <c r="AT26" s="71"/>
      <c r="AU26" s="71"/>
      <c r="AV26" s="71"/>
      <c r="AW26" s="71"/>
      <c r="AX26" s="71"/>
      <c r="AY26" s="71"/>
      <c r="AZ26" s="71">
        <f t="shared" ref="AZ26:BA26" si="269">SUM(AV26+AX26)</f>
        <v>0</v>
      </c>
      <c r="BA26" s="71">
        <f t="shared" si="269"/>
        <v>0</v>
      </c>
      <c r="BB26" s="72"/>
      <c r="BC26" s="72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2"/>
      <c r="BO26" s="72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2"/>
      <c r="CA26" s="72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2"/>
      <c r="CM26" s="72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2"/>
      <c r="CY26" s="72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2"/>
      <c r="DK26" s="72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2"/>
      <c r="DW26" s="72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2"/>
      <c r="EI26" s="72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2"/>
      <c r="EU26" s="72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2"/>
      <c r="FG26" s="72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2"/>
      <c r="FS26" s="72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2"/>
      <c r="GE26" s="72"/>
      <c r="GF26" s="71">
        <f t="shared" ref="GF26:GO26" si="270">SUM(H26,T26,AF26,AR26,BD26,BP26,CB26,CN26,CZ26,DL26,DX26,EJ26,EV26)</f>
        <v>0</v>
      </c>
      <c r="GG26" s="71">
        <f t="shared" si="270"/>
        <v>0</v>
      </c>
      <c r="GH26" s="71">
        <f t="shared" si="270"/>
        <v>0</v>
      </c>
      <c r="GI26" s="71">
        <f t="shared" si="270"/>
        <v>0</v>
      </c>
      <c r="GJ26" s="71">
        <f t="shared" si="270"/>
        <v>0</v>
      </c>
      <c r="GK26" s="71">
        <f t="shared" si="270"/>
        <v>0</v>
      </c>
      <c r="GL26" s="71">
        <f t="shared" si="270"/>
        <v>0</v>
      </c>
      <c r="GM26" s="71">
        <f t="shared" si="270"/>
        <v>0</v>
      </c>
      <c r="GN26" s="71">
        <f t="shared" si="270"/>
        <v>0</v>
      </c>
      <c r="GO26" s="71">
        <f t="shared" si="270"/>
        <v>0</v>
      </c>
      <c r="GP26" s="71"/>
      <c r="GQ26" s="71"/>
      <c r="GR26" s="109"/>
      <c r="GS26" s="55"/>
      <c r="GT26" s="123"/>
      <c r="GU26" s="123"/>
      <c r="GV26" s="123">
        <f t="shared" si="63"/>
        <v>0</v>
      </c>
    </row>
    <row r="27" spans="1:204" x14ac:dyDescent="0.2">
      <c r="A27" s="21">
        <v>1</v>
      </c>
      <c r="B27" s="74"/>
      <c r="C27" s="75"/>
      <c r="D27" s="76"/>
      <c r="E27" s="96" t="s">
        <v>25</v>
      </c>
      <c r="F27" s="98">
        <v>4</v>
      </c>
      <c r="G27" s="99">
        <v>198895.75819999998</v>
      </c>
      <c r="H27" s="79">
        <f>VLOOKUP($E27,'ВМП план'!$B$8:$AN$43,8,0)</f>
        <v>0</v>
      </c>
      <c r="I27" s="79">
        <f>VLOOKUP($E27,'ВМП план'!$B$8:$AN$43,9,0)</f>
        <v>0</v>
      </c>
      <c r="J27" s="79">
        <f>SUM(H27/12*$A$2)</f>
        <v>0</v>
      </c>
      <c r="K27" s="79">
        <f>SUM(I27/12*$A$2)</f>
        <v>0</v>
      </c>
      <c r="L27" s="79">
        <f t="shared" ref="L27:Q27" si="271">SUM(L28:L29)</f>
        <v>0</v>
      </c>
      <c r="M27" s="79">
        <f t="shared" si="271"/>
        <v>0</v>
      </c>
      <c r="N27" s="79">
        <f t="shared" si="271"/>
        <v>0</v>
      </c>
      <c r="O27" s="79">
        <f t="shared" si="271"/>
        <v>0</v>
      </c>
      <c r="P27" s="79">
        <f t="shared" si="271"/>
        <v>0</v>
      </c>
      <c r="Q27" s="79">
        <f t="shared" si="271"/>
        <v>0</v>
      </c>
      <c r="R27" s="95">
        <f t="shared" ref="R27:R38" si="272">SUM(L27-J27)</f>
        <v>0</v>
      </c>
      <c r="S27" s="95">
        <f t="shared" ref="S27:S38" si="273">SUM(M27-K27)</f>
        <v>0</v>
      </c>
      <c r="T27" s="79">
        <f>VLOOKUP($E27,'ВМП план'!$B$8:$AN$43,10,0)</f>
        <v>0</v>
      </c>
      <c r="U27" s="79">
        <f>VLOOKUP($E27,'ВМП план'!$B$8:$AN$43,11,0)</f>
        <v>0</v>
      </c>
      <c r="V27" s="79">
        <f>SUM(T27/12*$A$2)</f>
        <v>0</v>
      </c>
      <c r="W27" s="79">
        <f>SUM(U27/12*$A$2)</f>
        <v>0</v>
      </c>
      <c r="X27" s="79">
        <f t="shared" ref="X27:AC27" si="274">SUM(X28:X29)</f>
        <v>0</v>
      </c>
      <c r="Y27" s="79">
        <f t="shared" si="274"/>
        <v>0</v>
      </c>
      <c r="Z27" s="79">
        <f t="shared" si="274"/>
        <v>0</v>
      </c>
      <c r="AA27" s="79">
        <f t="shared" si="274"/>
        <v>0</v>
      </c>
      <c r="AB27" s="79">
        <f t="shared" si="274"/>
        <v>0</v>
      </c>
      <c r="AC27" s="79">
        <f t="shared" si="274"/>
        <v>0</v>
      </c>
      <c r="AD27" s="95">
        <f t="shared" ref="AD27:AD40" si="275">SUM(X27-V27)</f>
        <v>0</v>
      </c>
      <c r="AE27" s="95">
        <f t="shared" ref="AE27:AE40" si="276">SUM(Y27-W27)</f>
        <v>0</v>
      </c>
      <c r="AF27" s="79">
        <f>VLOOKUP($E27,'ВМП план'!$B$8:$AL$43,12,0)</f>
        <v>0</v>
      </c>
      <c r="AG27" s="79">
        <f>VLOOKUP($E27,'ВМП план'!$B$8:$AL$43,13,0)</f>
        <v>0</v>
      </c>
      <c r="AH27" s="79">
        <f>SUM(AF27/12*$A$2)</f>
        <v>0</v>
      </c>
      <c r="AI27" s="79">
        <f>SUM(AG27/12*$A$2)</f>
        <v>0</v>
      </c>
      <c r="AJ27" s="79">
        <f t="shared" ref="AJ27:AO27" si="277">SUM(AJ28:AJ29)</f>
        <v>0</v>
      </c>
      <c r="AK27" s="79">
        <f t="shared" si="277"/>
        <v>0</v>
      </c>
      <c r="AL27" s="79">
        <f t="shared" si="277"/>
        <v>0</v>
      </c>
      <c r="AM27" s="79">
        <f t="shared" si="277"/>
        <v>0</v>
      </c>
      <c r="AN27" s="79">
        <f t="shared" si="277"/>
        <v>0</v>
      </c>
      <c r="AO27" s="79">
        <f t="shared" si="277"/>
        <v>0</v>
      </c>
      <c r="AP27" s="95">
        <f t="shared" ref="AP27:AP40" si="278">SUM(AJ27-AH27)</f>
        <v>0</v>
      </c>
      <c r="AQ27" s="95">
        <f t="shared" ref="AQ27:AQ40" si="279">SUM(AK27-AI27)</f>
        <v>0</v>
      </c>
      <c r="AR27" s="79"/>
      <c r="AS27" s="79"/>
      <c r="AT27" s="79">
        <f>SUM(AR27/12*$A$2)</f>
        <v>0</v>
      </c>
      <c r="AU27" s="79">
        <f>SUM(AS27/12*$A$2)</f>
        <v>0</v>
      </c>
      <c r="AV27" s="79">
        <f t="shared" ref="AV27:BA27" si="280">SUM(AV28:AV29)</f>
        <v>0</v>
      </c>
      <c r="AW27" s="79">
        <f t="shared" si="280"/>
        <v>0</v>
      </c>
      <c r="AX27" s="79">
        <f t="shared" si="280"/>
        <v>0</v>
      </c>
      <c r="AY27" s="79">
        <f t="shared" si="280"/>
        <v>0</v>
      </c>
      <c r="AZ27" s="79">
        <f t="shared" si="280"/>
        <v>0</v>
      </c>
      <c r="BA27" s="79">
        <f t="shared" si="280"/>
        <v>0</v>
      </c>
      <c r="BB27" s="95">
        <f t="shared" ref="BB27:BB40" si="281">SUM(AV27-AT27)</f>
        <v>0</v>
      </c>
      <c r="BC27" s="95">
        <f t="shared" ref="BC27:BC40" si="282">SUM(AW27-AU27)</f>
        <v>0</v>
      </c>
      <c r="BD27" s="79">
        <f>VLOOKUP($E27,'ВМП план'!$B$8:$AN$43,16,0)</f>
        <v>8</v>
      </c>
      <c r="BE27" s="79">
        <f>VLOOKUP($E27,'ВМП план'!$B$8:$AN$43,17,0)</f>
        <v>1591166.0655999999</v>
      </c>
      <c r="BF27" s="79">
        <f>SUM(BD27/12*$A$2)</f>
        <v>6.6666666666666661</v>
      </c>
      <c r="BG27" s="79">
        <f>SUM(BE27/12*$A$2)</f>
        <v>1325971.7213333331</v>
      </c>
      <c r="BH27" s="79">
        <f t="shared" ref="BH27:BM27" si="283">SUM(BH28:BH29)</f>
        <v>9</v>
      </c>
      <c r="BI27" s="79">
        <f t="shared" si="283"/>
        <v>1790061.84</v>
      </c>
      <c r="BJ27" s="79">
        <f t="shared" si="283"/>
        <v>0</v>
      </c>
      <c r="BK27" s="79">
        <f t="shared" si="283"/>
        <v>0</v>
      </c>
      <c r="BL27" s="79">
        <f t="shared" si="283"/>
        <v>9</v>
      </c>
      <c r="BM27" s="79">
        <f t="shared" si="283"/>
        <v>1790061.84</v>
      </c>
      <c r="BN27" s="95">
        <f t="shared" ref="BN27:BN40" si="284">SUM(BH27-BF27)</f>
        <v>2.3333333333333339</v>
      </c>
      <c r="BO27" s="95">
        <f t="shared" ref="BO27:BO40" si="285">SUM(BI27-BG27)</f>
        <v>464090.11866666703</v>
      </c>
      <c r="BP27" s="79">
        <f>VLOOKUP($E27,'ВМП план'!$B$8:$AN$43,18,0)</f>
        <v>0</v>
      </c>
      <c r="BQ27" s="79">
        <f>VLOOKUP($E27,'ВМП план'!$B$8:$AN$43,19,0)</f>
        <v>0</v>
      </c>
      <c r="BR27" s="79">
        <f>SUM(BP27/12*$A$2)</f>
        <v>0</v>
      </c>
      <c r="BS27" s="79">
        <f>SUM(BQ27/12*$A$2)</f>
        <v>0</v>
      </c>
      <c r="BT27" s="79">
        <f t="shared" ref="BT27:BY27" si="286">SUM(BT28:BT29)</f>
        <v>0</v>
      </c>
      <c r="BU27" s="79">
        <f t="shared" si="286"/>
        <v>0</v>
      </c>
      <c r="BV27" s="79">
        <f t="shared" si="286"/>
        <v>0</v>
      </c>
      <c r="BW27" s="79">
        <f t="shared" si="286"/>
        <v>0</v>
      </c>
      <c r="BX27" s="79">
        <f t="shared" si="286"/>
        <v>0</v>
      </c>
      <c r="BY27" s="79">
        <f t="shared" si="286"/>
        <v>0</v>
      </c>
      <c r="BZ27" s="95">
        <f t="shared" ref="BZ27:BZ40" si="287">SUM(BT27-BR27)</f>
        <v>0</v>
      </c>
      <c r="CA27" s="95">
        <f t="shared" ref="CA27:CA40" si="288">SUM(BU27-BS27)</f>
        <v>0</v>
      </c>
      <c r="CB27" s="79"/>
      <c r="CC27" s="79"/>
      <c r="CD27" s="79">
        <f>SUM(CB27/12*$A$2)</f>
        <v>0</v>
      </c>
      <c r="CE27" s="79">
        <f>SUM(CC27/12*$A$2)</f>
        <v>0</v>
      </c>
      <c r="CF27" s="79">
        <f t="shared" ref="CF27:CK27" si="289">SUM(CF28:CF29)</f>
        <v>0</v>
      </c>
      <c r="CG27" s="79">
        <f t="shared" si="289"/>
        <v>0</v>
      </c>
      <c r="CH27" s="79">
        <f t="shared" si="289"/>
        <v>0</v>
      </c>
      <c r="CI27" s="79">
        <f t="shared" si="289"/>
        <v>0</v>
      </c>
      <c r="CJ27" s="79">
        <f t="shared" si="289"/>
        <v>0</v>
      </c>
      <c r="CK27" s="79">
        <f t="shared" si="289"/>
        <v>0</v>
      </c>
      <c r="CL27" s="95">
        <f t="shared" ref="CL27:CL40" si="290">SUM(CF27-CD27)</f>
        <v>0</v>
      </c>
      <c r="CM27" s="95">
        <f t="shared" ref="CM27:CM40" si="291">SUM(CG27-CE27)</f>
        <v>0</v>
      </c>
      <c r="CN27" s="79"/>
      <c r="CO27" s="79"/>
      <c r="CP27" s="79">
        <f>SUM(CN27/12*$A$2)</f>
        <v>0</v>
      </c>
      <c r="CQ27" s="79">
        <f>SUM(CO27/12*$A$2)</f>
        <v>0</v>
      </c>
      <c r="CR27" s="79">
        <f t="shared" ref="CR27:CW27" si="292">SUM(CR28:CR29)</f>
        <v>0</v>
      </c>
      <c r="CS27" s="79">
        <f t="shared" si="292"/>
        <v>0</v>
      </c>
      <c r="CT27" s="79">
        <f t="shared" si="292"/>
        <v>0</v>
      </c>
      <c r="CU27" s="79">
        <f t="shared" si="292"/>
        <v>0</v>
      </c>
      <c r="CV27" s="79">
        <f t="shared" si="292"/>
        <v>0</v>
      </c>
      <c r="CW27" s="79">
        <f t="shared" si="292"/>
        <v>0</v>
      </c>
      <c r="CX27" s="95">
        <f t="shared" ref="CX27:CX40" si="293">SUM(CR27-CP27)</f>
        <v>0</v>
      </c>
      <c r="CY27" s="95">
        <f t="shared" ref="CY27:CY40" si="294">SUM(CS27-CQ27)</f>
        <v>0</v>
      </c>
      <c r="CZ27" s="79">
        <f>VLOOKUP($E27,'ВМП план'!$B$8:$AN$43,24,0)</f>
        <v>0</v>
      </c>
      <c r="DA27" s="79">
        <f>VLOOKUP($E27,'ВМП план'!$B$8:$AN$43,25,0)</f>
        <v>0</v>
      </c>
      <c r="DB27" s="79">
        <f>SUM(CZ27/12*$A$2)</f>
        <v>0</v>
      </c>
      <c r="DC27" s="79">
        <f>SUM(DA27/12*$A$2)</f>
        <v>0</v>
      </c>
      <c r="DD27" s="79">
        <f t="shared" ref="DD27:DI27" si="295">SUM(DD28:DD29)</f>
        <v>0</v>
      </c>
      <c r="DE27" s="79">
        <f t="shared" si="295"/>
        <v>0</v>
      </c>
      <c r="DF27" s="79">
        <f t="shared" si="295"/>
        <v>0</v>
      </c>
      <c r="DG27" s="79">
        <f t="shared" si="295"/>
        <v>0</v>
      </c>
      <c r="DH27" s="79">
        <f t="shared" si="295"/>
        <v>0</v>
      </c>
      <c r="DI27" s="79">
        <f t="shared" si="295"/>
        <v>0</v>
      </c>
      <c r="DJ27" s="95">
        <f t="shared" ref="DJ27:DJ40" si="296">SUM(DD27-DB27)</f>
        <v>0</v>
      </c>
      <c r="DK27" s="95">
        <f t="shared" ref="DK27:DK40" si="297">SUM(DE27-DC27)</f>
        <v>0</v>
      </c>
      <c r="DL27" s="79"/>
      <c r="DM27" s="79"/>
      <c r="DN27" s="79">
        <f>SUM(DL27/12*$A$2)</f>
        <v>0</v>
      </c>
      <c r="DO27" s="79">
        <f>SUM(DM27/12*$A$2)</f>
        <v>0</v>
      </c>
      <c r="DP27" s="79">
        <f t="shared" ref="DP27:DU27" si="298">SUM(DP28:DP29)</f>
        <v>0</v>
      </c>
      <c r="DQ27" s="79">
        <f t="shared" si="298"/>
        <v>0</v>
      </c>
      <c r="DR27" s="79">
        <f t="shared" si="298"/>
        <v>0</v>
      </c>
      <c r="DS27" s="79">
        <f t="shared" si="298"/>
        <v>0</v>
      </c>
      <c r="DT27" s="79">
        <f t="shared" si="298"/>
        <v>0</v>
      </c>
      <c r="DU27" s="79">
        <f t="shared" si="298"/>
        <v>0</v>
      </c>
      <c r="DV27" s="95">
        <f t="shared" ref="DV27:DV40" si="299">SUM(DP27-DN27)</f>
        <v>0</v>
      </c>
      <c r="DW27" s="95">
        <f t="shared" ref="DW27:DW40" si="300">SUM(DQ27-DO27)</f>
        <v>0</v>
      </c>
      <c r="DX27" s="79">
        <f>VLOOKUP($E27,'ВМП план'!$B$8:$AN$43,28,0)</f>
        <v>3</v>
      </c>
      <c r="DY27" s="79">
        <f>VLOOKUP($E27,'ВМП план'!$B$8:$AN$43,29,0)</f>
        <v>596687.27459999989</v>
      </c>
      <c r="DZ27" s="79">
        <f>SUM(DX27/12*$A$2)</f>
        <v>2.5</v>
      </c>
      <c r="EA27" s="79">
        <f>SUM(DY27/12*$A$2)</f>
        <v>497239.39549999987</v>
      </c>
      <c r="EB27" s="79">
        <f t="shared" ref="EB27:EG27" si="301">SUM(EB28:EB29)</f>
        <v>3</v>
      </c>
      <c r="EC27" s="79">
        <f t="shared" si="301"/>
        <v>596687.28</v>
      </c>
      <c r="ED27" s="79">
        <f t="shared" si="301"/>
        <v>0</v>
      </c>
      <c r="EE27" s="79">
        <f t="shared" si="301"/>
        <v>0</v>
      </c>
      <c r="EF27" s="79">
        <f t="shared" si="301"/>
        <v>3</v>
      </c>
      <c r="EG27" s="79">
        <f t="shared" si="301"/>
        <v>596687.28</v>
      </c>
      <c r="EH27" s="95">
        <f t="shared" ref="EH27:EH40" si="302">SUM(EB27-DZ27)</f>
        <v>0.5</v>
      </c>
      <c r="EI27" s="95">
        <f t="shared" ref="EI27:EI40" si="303">SUM(EC27-EA27)</f>
        <v>99447.88450000016</v>
      </c>
      <c r="EJ27" s="79">
        <f>VLOOKUP($E27,'ВМП план'!$B$8:$AN$43,30,0)</f>
        <v>0</v>
      </c>
      <c r="EK27" s="79">
        <f>VLOOKUP($E27,'ВМП план'!$B$8:$AN$43,31,0)</f>
        <v>0</v>
      </c>
      <c r="EL27" s="79">
        <f>SUM(EJ27/12*$A$2)</f>
        <v>0</v>
      </c>
      <c r="EM27" s="79">
        <f>SUM(EK27/12*$A$2)</f>
        <v>0</v>
      </c>
      <c r="EN27" s="79">
        <f t="shared" ref="EN27:ES27" si="304">SUM(EN28:EN29)</f>
        <v>0</v>
      </c>
      <c r="EO27" s="79">
        <f t="shared" si="304"/>
        <v>0</v>
      </c>
      <c r="EP27" s="79">
        <f t="shared" si="304"/>
        <v>0</v>
      </c>
      <c r="EQ27" s="79">
        <f t="shared" si="304"/>
        <v>0</v>
      </c>
      <c r="ER27" s="79">
        <f t="shared" si="304"/>
        <v>0</v>
      </c>
      <c r="ES27" s="79">
        <f t="shared" si="304"/>
        <v>0</v>
      </c>
      <c r="ET27" s="95">
        <f t="shared" ref="ET27:ET40" si="305">SUM(EN27-EL27)</f>
        <v>0</v>
      </c>
      <c r="EU27" s="95">
        <f t="shared" ref="EU27:EU40" si="306">SUM(EO27-EM27)</f>
        <v>0</v>
      </c>
      <c r="EV27" s="79">
        <f>VLOOKUP($E27,'ВМП план'!$B$8:$AN$43,32,0)</f>
        <v>0</v>
      </c>
      <c r="EW27" s="79">
        <f>VLOOKUP($E27,'ВМП план'!$B$8:$AN$43,33,0)</f>
        <v>0</v>
      </c>
      <c r="EX27" s="79">
        <f>SUM(EV27/12*$A$2)</f>
        <v>0</v>
      </c>
      <c r="EY27" s="79">
        <f>SUM(EW27/12*$A$2)</f>
        <v>0</v>
      </c>
      <c r="EZ27" s="79">
        <f t="shared" ref="EZ27:FE27" si="307">SUM(EZ28:EZ29)</f>
        <v>0</v>
      </c>
      <c r="FA27" s="79">
        <f t="shared" si="307"/>
        <v>0</v>
      </c>
      <c r="FB27" s="79">
        <f t="shared" si="307"/>
        <v>0</v>
      </c>
      <c r="FC27" s="79">
        <f t="shared" si="307"/>
        <v>0</v>
      </c>
      <c r="FD27" s="79">
        <f t="shared" si="307"/>
        <v>0</v>
      </c>
      <c r="FE27" s="79">
        <f t="shared" si="307"/>
        <v>0</v>
      </c>
      <c r="FF27" s="95">
        <f t="shared" ref="FF27:FF40" si="308">SUM(EZ27-EX27)</f>
        <v>0</v>
      </c>
      <c r="FG27" s="95">
        <f t="shared" ref="FG27:FG40" si="309">SUM(FA27-EY27)</f>
        <v>0</v>
      </c>
      <c r="FH27" s="79">
        <f>VLOOKUP($E27,'ВМП план'!$B$8:$AN$43,34,0)</f>
        <v>0</v>
      </c>
      <c r="FI27" s="79">
        <f>VLOOKUP($E27,'ВМП план'!$B$8:$AN$43,35,0)</f>
        <v>0</v>
      </c>
      <c r="FJ27" s="79">
        <f>SUM(FH27/12*$A$2)</f>
        <v>0</v>
      </c>
      <c r="FK27" s="79">
        <f>SUM(FI27/12*$A$2)</f>
        <v>0</v>
      </c>
      <c r="FL27" s="79">
        <f t="shared" ref="FL27:FQ27" si="310">SUM(FL28:FL29)</f>
        <v>0</v>
      </c>
      <c r="FM27" s="79">
        <f t="shared" si="310"/>
        <v>0</v>
      </c>
      <c r="FN27" s="79">
        <f t="shared" si="310"/>
        <v>0</v>
      </c>
      <c r="FO27" s="79">
        <f t="shared" si="310"/>
        <v>0</v>
      </c>
      <c r="FP27" s="79">
        <f t="shared" si="310"/>
        <v>0</v>
      </c>
      <c r="FQ27" s="79">
        <f t="shared" si="310"/>
        <v>0</v>
      </c>
      <c r="FR27" s="95">
        <f t="shared" ref="FR27:FR40" si="311">SUM(FL27-FJ27)</f>
        <v>0</v>
      </c>
      <c r="FS27" s="95">
        <f t="shared" ref="FS27:FS40" si="312">SUM(FM27-FK27)</f>
        <v>0</v>
      </c>
      <c r="FT27" s="79"/>
      <c r="FU27" s="79"/>
      <c r="FV27" s="79">
        <f>SUM(FT27/12*$A$2)</f>
        <v>0</v>
      </c>
      <c r="FW27" s="79">
        <f>SUM(FU27/12*$A$2)</f>
        <v>0</v>
      </c>
      <c r="FX27" s="79">
        <f t="shared" ref="FX27:GC27" si="313">SUM(FX28:FX29)</f>
        <v>0</v>
      </c>
      <c r="FY27" s="79">
        <f t="shared" si="313"/>
        <v>0</v>
      </c>
      <c r="FZ27" s="79">
        <f t="shared" si="313"/>
        <v>0</v>
      </c>
      <c r="GA27" s="79">
        <f t="shared" si="313"/>
        <v>0</v>
      </c>
      <c r="GB27" s="79">
        <f t="shared" si="313"/>
        <v>0</v>
      </c>
      <c r="GC27" s="79">
        <f t="shared" si="313"/>
        <v>0</v>
      </c>
      <c r="GD27" s="95">
        <f t="shared" ref="GD27:GD40" si="314">SUM(FX27-FV27)</f>
        <v>0</v>
      </c>
      <c r="GE27" s="95">
        <f t="shared" ref="GE27:GE40" si="315">SUM(FY27-FW27)</f>
        <v>0</v>
      </c>
      <c r="GF27" s="79">
        <f>H27+T27+AF27+AR27+BD27+BP27+CB27+CN27+CZ27+DL27+DX27+EJ27+EV27+FH27+FT27</f>
        <v>11</v>
      </c>
      <c r="GG27" s="79">
        <f>I27+U27+AG27+AS27+BE27+BQ27+CC27+CO27+DA27+DM27+DY27+EK27+EW27+FI27+FU27</f>
        <v>2187853.3401999995</v>
      </c>
      <c r="GH27" s="102">
        <f>SUM(GF27/12*$A$2)</f>
        <v>9.1666666666666661</v>
      </c>
      <c r="GI27" s="128">
        <f>SUM(GG27/12*$A$2)</f>
        <v>1823211.1168333329</v>
      </c>
      <c r="GJ27" s="79">
        <f t="shared" ref="GJ27:GO27" si="316">SUM(GJ28:GJ29)</f>
        <v>12</v>
      </c>
      <c r="GK27" s="79">
        <f t="shared" si="316"/>
        <v>2386749.12</v>
      </c>
      <c r="GL27" s="79">
        <f t="shared" si="316"/>
        <v>0</v>
      </c>
      <c r="GM27" s="79">
        <f t="shared" si="316"/>
        <v>0</v>
      </c>
      <c r="GN27" s="79">
        <f t="shared" si="316"/>
        <v>12</v>
      </c>
      <c r="GO27" s="79">
        <f t="shared" si="316"/>
        <v>2386749.12</v>
      </c>
      <c r="GP27" s="79">
        <f>SUM(GJ27-GH27)</f>
        <v>2.8333333333333339</v>
      </c>
      <c r="GQ27" s="79">
        <f>SUM(GK27-GI27)</f>
        <v>563538.00316666719</v>
      </c>
      <c r="GR27" s="281">
        <f>GJ27/GH27</f>
        <v>1.3090909090909091</v>
      </c>
      <c r="GS27" s="281">
        <f>GK27/GI27</f>
        <v>1.3090909209381387</v>
      </c>
      <c r="GT27" s="123">
        <v>198895.75819999998</v>
      </c>
      <c r="GU27" s="123">
        <f t="shared" si="62"/>
        <v>198895.76</v>
      </c>
      <c r="GV27" s="123">
        <f t="shared" si="63"/>
        <v>-1.8000000272877514E-3</v>
      </c>
    </row>
    <row r="28" spans="1:204" ht="45" customHeight="1" x14ac:dyDescent="0.2">
      <c r="A28" s="21">
        <v>1</v>
      </c>
      <c r="B28" s="55" t="s">
        <v>269</v>
      </c>
      <c r="C28" s="58" t="s">
        <v>270</v>
      </c>
      <c r="D28" s="59">
        <v>525</v>
      </c>
      <c r="E28" s="63" t="s">
        <v>271</v>
      </c>
      <c r="F28" s="63">
        <v>4</v>
      </c>
      <c r="G28" s="70">
        <v>198895.75819999998</v>
      </c>
      <c r="H28" s="71"/>
      <c r="I28" s="71"/>
      <c r="J28" s="71"/>
      <c r="K28" s="71"/>
      <c r="L28" s="71">
        <f>VLOOKUP($D28,'факт '!$D$7:$AU$140,3,0)</f>
        <v>0</v>
      </c>
      <c r="M28" s="71">
        <f>VLOOKUP($D28,'факт '!$D$7:$AU$140,4,0)</f>
        <v>0</v>
      </c>
      <c r="N28" s="71">
        <f>VLOOKUP($D28,'факт '!$D$7:$AU$140,5,0)</f>
        <v>0</v>
      </c>
      <c r="O28" s="71">
        <f>VLOOKUP($D28,'факт '!$D$7:$AU$140,6,0)</f>
        <v>0</v>
      </c>
      <c r="P28" s="71">
        <f>SUM(L28+N28)</f>
        <v>0</v>
      </c>
      <c r="Q28" s="71">
        <f>SUM(M28+O28)</f>
        <v>0</v>
      </c>
      <c r="R28" s="72">
        <f t="shared" si="272"/>
        <v>0</v>
      </c>
      <c r="S28" s="72">
        <f t="shared" si="273"/>
        <v>0</v>
      </c>
      <c r="T28" s="71"/>
      <c r="U28" s="71"/>
      <c r="V28" s="71"/>
      <c r="W28" s="71"/>
      <c r="X28" s="71">
        <f>VLOOKUP($D28,'факт '!$D$7:$AU$140,9,0)</f>
        <v>0</v>
      </c>
      <c r="Y28" s="71">
        <f>VLOOKUP($D28,'факт '!$D$7:$AU$140,10,0)</f>
        <v>0</v>
      </c>
      <c r="Z28" s="71">
        <f>VLOOKUP($D28,'факт '!$D$7:$AU$140,11,0)</f>
        <v>0</v>
      </c>
      <c r="AA28" s="71">
        <f>VLOOKUP($D28,'факт '!$D$7:$AU$140,12,0)</f>
        <v>0</v>
      </c>
      <c r="AB28" s="71">
        <f>SUM(X28+Z28)</f>
        <v>0</v>
      </c>
      <c r="AC28" s="71">
        <f>SUM(Y28+AA28)</f>
        <v>0</v>
      </c>
      <c r="AD28" s="72">
        <f t="shared" ref="AD28" si="317">SUM(X28-V28)</f>
        <v>0</v>
      </c>
      <c r="AE28" s="72">
        <f t="shared" si="276"/>
        <v>0</v>
      </c>
      <c r="AF28" s="71"/>
      <c r="AG28" s="71"/>
      <c r="AH28" s="71"/>
      <c r="AI28" s="71"/>
      <c r="AJ28" s="71">
        <f>VLOOKUP($D28,'факт '!$D$7:$AU$140,7,0)</f>
        <v>0</v>
      </c>
      <c r="AK28" s="71">
        <f>VLOOKUP($D28,'факт '!$D$7:$AU$140,8,0)</f>
        <v>0</v>
      </c>
      <c r="AL28" s="71"/>
      <c r="AM28" s="71"/>
      <c r="AN28" s="71">
        <f>SUM(AJ28+AL28)</f>
        <v>0</v>
      </c>
      <c r="AO28" s="71">
        <f>SUM(AK28+AM28)</f>
        <v>0</v>
      </c>
      <c r="AP28" s="72">
        <f t="shared" ref="AP28" si="318">SUM(AJ28-AH28)</f>
        <v>0</v>
      </c>
      <c r="AQ28" s="72">
        <f t="shared" si="279"/>
        <v>0</v>
      </c>
      <c r="AR28" s="71"/>
      <c r="AS28" s="71"/>
      <c r="AT28" s="71"/>
      <c r="AU28" s="71"/>
      <c r="AV28" s="71">
        <f>VLOOKUP($D28,'факт '!$D$7:$AU$140,13,0)</f>
        <v>0</v>
      </c>
      <c r="AW28" s="71">
        <f>VLOOKUP($D28,'факт '!$D$7:$AU$140,14,0)</f>
        <v>0</v>
      </c>
      <c r="AX28" s="71"/>
      <c r="AY28" s="71"/>
      <c r="AZ28" s="71">
        <f>SUM(AV28+AX28)</f>
        <v>0</v>
      </c>
      <c r="BA28" s="71">
        <f>SUM(AW28+AY28)</f>
        <v>0</v>
      </c>
      <c r="BB28" s="72">
        <f t="shared" si="281"/>
        <v>0</v>
      </c>
      <c r="BC28" s="72">
        <f t="shared" si="282"/>
        <v>0</v>
      </c>
      <c r="BD28" s="71"/>
      <c r="BE28" s="71"/>
      <c r="BF28" s="71"/>
      <c r="BG28" s="71"/>
      <c r="BH28" s="71">
        <f>VLOOKUP($D28,'факт '!$D$7:$AU$140,17,0)</f>
        <v>9</v>
      </c>
      <c r="BI28" s="71">
        <f>VLOOKUP($D28,'факт '!$D$7:$AU$140,18,0)</f>
        <v>1790061.84</v>
      </c>
      <c r="BJ28" s="71">
        <f>VLOOKUP($D28,'факт '!$D$7:$AU$140,19,0)</f>
        <v>0</v>
      </c>
      <c r="BK28" s="71">
        <f>VLOOKUP($D28,'факт '!$D$7:$AU$140,20,0)</f>
        <v>0</v>
      </c>
      <c r="BL28" s="71">
        <f>SUM(BH28+BJ28)</f>
        <v>9</v>
      </c>
      <c r="BM28" s="71">
        <f>SUM(BI28+BK28)</f>
        <v>1790061.84</v>
      </c>
      <c r="BN28" s="72">
        <f t="shared" ref="BN28" si="319">SUM(BH28-BF28)</f>
        <v>9</v>
      </c>
      <c r="BO28" s="72">
        <f t="shared" si="285"/>
        <v>1790061.84</v>
      </c>
      <c r="BP28" s="71"/>
      <c r="BQ28" s="71"/>
      <c r="BR28" s="71"/>
      <c r="BS28" s="71"/>
      <c r="BT28" s="71">
        <f>VLOOKUP($D28,'факт '!$D$7:$AU$140,21,0)</f>
        <v>0</v>
      </c>
      <c r="BU28" s="71">
        <f>VLOOKUP($D28,'факт '!$D$7:$AU$140,22,0)</f>
        <v>0</v>
      </c>
      <c r="BV28" s="71">
        <f>VLOOKUP($D28,'факт '!$D$7:$AU$140,23,0)</f>
        <v>0</v>
      </c>
      <c r="BW28" s="71">
        <f>VLOOKUP($D28,'факт '!$D$7:$AU$140,24,0)</f>
        <v>0</v>
      </c>
      <c r="BX28" s="71">
        <f>SUM(BT28+BV28)</f>
        <v>0</v>
      </c>
      <c r="BY28" s="71">
        <f>SUM(BU28+BW28)</f>
        <v>0</v>
      </c>
      <c r="BZ28" s="72">
        <f t="shared" ref="BZ28" si="320">SUM(BT28-BR28)</f>
        <v>0</v>
      </c>
      <c r="CA28" s="72">
        <f t="shared" si="288"/>
        <v>0</v>
      </c>
      <c r="CB28" s="71"/>
      <c r="CC28" s="71"/>
      <c r="CD28" s="71"/>
      <c r="CE28" s="71"/>
      <c r="CF28" s="71">
        <f>VLOOKUP($D28,'факт '!$D$7:$AU$140,25,0)</f>
        <v>0</v>
      </c>
      <c r="CG28" s="71">
        <f>VLOOKUP($D28,'факт '!$D$7:$AU$140,26,0)</f>
        <v>0</v>
      </c>
      <c r="CH28" s="71">
        <f>VLOOKUP($D28,'факт '!$D$7:$AU$140,27,0)</f>
        <v>0</v>
      </c>
      <c r="CI28" s="71">
        <f>VLOOKUP($D28,'факт '!$D$7:$AU$140,28,0)</f>
        <v>0</v>
      </c>
      <c r="CJ28" s="71">
        <f>SUM(CF28+CH28)</f>
        <v>0</v>
      </c>
      <c r="CK28" s="71">
        <f>SUM(CG28+CI28)</f>
        <v>0</v>
      </c>
      <c r="CL28" s="72">
        <f t="shared" si="290"/>
        <v>0</v>
      </c>
      <c r="CM28" s="72">
        <f t="shared" si="291"/>
        <v>0</v>
      </c>
      <c r="CN28" s="71"/>
      <c r="CO28" s="71"/>
      <c r="CP28" s="71"/>
      <c r="CQ28" s="71"/>
      <c r="CR28" s="71">
        <f>VLOOKUP($D28,'факт '!$D$7:$AU$140,29,0)</f>
        <v>0</v>
      </c>
      <c r="CS28" s="71">
        <f>VLOOKUP($D28,'факт '!$D$7:$AU$140,30,0)</f>
        <v>0</v>
      </c>
      <c r="CT28" s="71">
        <f>VLOOKUP($D28,'факт '!$D$7:$AU$140,31,0)</f>
        <v>0</v>
      </c>
      <c r="CU28" s="71">
        <f>VLOOKUP($D28,'факт '!$D$7:$AU$140,32,0)</f>
        <v>0</v>
      </c>
      <c r="CV28" s="71">
        <f>SUM(CR28+CT28)</f>
        <v>0</v>
      </c>
      <c r="CW28" s="71">
        <f>SUM(CS28+CU28)</f>
        <v>0</v>
      </c>
      <c r="CX28" s="72">
        <f t="shared" si="293"/>
        <v>0</v>
      </c>
      <c r="CY28" s="72">
        <f t="shared" si="294"/>
        <v>0</v>
      </c>
      <c r="CZ28" s="71"/>
      <c r="DA28" s="71"/>
      <c r="DB28" s="71"/>
      <c r="DC28" s="71"/>
      <c r="DD28" s="71">
        <f>VLOOKUP($D28,'факт '!$D$7:$AU$140,33,0)</f>
        <v>0</v>
      </c>
      <c r="DE28" s="71">
        <f>VLOOKUP($D28,'факт '!$D$7:$AU$140,34,0)</f>
        <v>0</v>
      </c>
      <c r="DF28" s="71"/>
      <c r="DG28" s="71"/>
      <c r="DH28" s="71">
        <f>SUM(DD28+DF28)</f>
        <v>0</v>
      </c>
      <c r="DI28" s="71">
        <f>SUM(DE28+DG28)</f>
        <v>0</v>
      </c>
      <c r="DJ28" s="72">
        <f t="shared" ref="DJ28" si="321">SUM(DD28-DB28)</f>
        <v>0</v>
      </c>
      <c r="DK28" s="72">
        <f t="shared" si="297"/>
        <v>0</v>
      </c>
      <c r="DL28" s="71"/>
      <c r="DM28" s="71"/>
      <c r="DN28" s="71"/>
      <c r="DO28" s="71"/>
      <c r="DP28" s="71">
        <f>VLOOKUP($D28,'факт '!$D$7:$AU$140,15,0)</f>
        <v>0</v>
      </c>
      <c r="DQ28" s="71">
        <f>VLOOKUP($D28,'факт '!$D$7:$AU$140,16,0)</f>
        <v>0</v>
      </c>
      <c r="DR28" s="71"/>
      <c r="DS28" s="71"/>
      <c r="DT28" s="71">
        <f>SUM(DP28+DR28)</f>
        <v>0</v>
      </c>
      <c r="DU28" s="71">
        <f>SUM(DQ28+DS28)</f>
        <v>0</v>
      </c>
      <c r="DV28" s="72">
        <f t="shared" si="299"/>
        <v>0</v>
      </c>
      <c r="DW28" s="72">
        <f t="shared" si="300"/>
        <v>0</v>
      </c>
      <c r="DX28" s="71"/>
      <c r="DY28" s="71"/>
      <c r="DZ28" s="71"/>
      <c r="EA28" s="71"/>
      <c r="EB28" s="71">
        <f>VLOOKUP($D28,'факт '!$D$7:$AU$140,35,0)</f>
        <v>3</v>
      </c>
      <c r="EC28" s="71">
        <f>VLOOKUP($D28,'факт '!$D$7:$AU$140,36,0)</f>
        <v>596687.28</v>
      </c>
      <c r="ED28" s="71">
        <f>VLOOKUP($D28,'факт '!$D$7:$AU$140,37,0)</f>
        <v>0</v>
      </c>
      <c r="EE28" s="71">
        <f>VLOOKUP($D28,'факт '!$D$7:$AU$140,38,0)</f>
        <v>0</v>
      </c>
      <c r="EF28" s="71">
        <f>SUM(EB28+ED28)</f>
        <v>3</v>
      </c>
      <c r="EG28" s="71">
        <f>SUM(EC28+EE28)</f>
        <v>596687.28</v>
      </c>
      <c r="EH28" s="72">
        <f t="shared" ref="EH28" si="322">SUM(EB28-DZ28)</f>
        <v>3</v>
      </c>
      <c r="EI28" s="72">
        <f t="shared" si="303"/>
        <v>596687.28</v>
      </c>
      <c r="EJ28" s="71"/>
      <c r="EK28" s="71"/>
      <c r="EL28" s="71"/>
      <c r="EM28" s="71"/>
      <c r="EN28" s="71">
        <f>VLOOKUP($D28,'факт '!$D$7:$AU$140,41,0)</f>
        <v>0</v>
      </c>
      <c r="EO28" s="71">
        <f>VLOOKUP($D28,'факт '!$D$7:$AU$140,42,0)</f>
        <v>0</v>
      </c>
      <c r="EP28" s="71">
        <f>VLOOKUP($D28,'факт '!$D$7:$AU$140,43,0)</f>
        <v>0</v>
      </c>
      <c r="EQ28" s="71">
        <f>VLOOKUP($D28,'факт '!$D$7:$AU$140,44,0)</f>
        <v>0</v>
      </c>
      <c r="ER28" s="71">
        <f>SUM(EN28+EP28)</f>
        <v>0</v>
      </c>
      <c r="ES28" s="71">
        <f>SUM(EO28+EQ28)</f>
        <v>0</v>
      </c>
      <c r="ET28" s="72">
        <f t="shared" ref="ET28" si="323">SUM(EN28-EL28)</f>
        <v>0</v>
      </c>
      <c r="EU28" s="72">
        <f t="shared" si="306"/>
        <v>0</v>
      </c>
      <c r="EV28" s="71"/>
      <c r="EW28" s="71"/>
      <c r="EX28" s="71"/>
      <c r="EY28" s="71"/>
      <c r="EZ28" s="71"/>
      <c r="FA28" s="71"/>
      <c r="FB28" s="71"/>
      <c r="FC28" s="71"/>
      <c r="FD28" s="71">
        <f>SUM(EZ28+FB28)</f>
        <v>0</v>
      </c>
      <c r="FE28" s="71">
        <f>SUM(FA28+FC28)</f>
        <v>0</v>
      </c>
      <c r="FF28" s="72">
        <f t="shared" si="308"/>
        <v>0</v>
      </c>
      <c r="FG28" s="72">
        <f t="shared" si="309"/>
        <v>0</v>
      </c>
      <c r="FH28" s="71"/>
      <c r="FI28" s="71"/>
      <c r="FJ28" s="71"/>
      <c r="FK28" s="71"/>
      <c r="FL28" s="71">
        <f>VLOOKUP($D28,'факт '!$D$7:$AU$140,39,0)</f>
        <v>0</v>
      </c>
      <c r="FM28" s="71">
        <f>VLOOKUP($D28,'факт '!$D$7:$AU$140,40,0)</f>
        <v>0</v>
      </c>
      <c r="FN28" s="71"/>
      <c r="FO28" s="71"/>
      <c r="FP28" s="71">
        <f>SUM(FL28+FN28)</f>
        <v>0</v>
      </c>
      <c r="FQ28" s="71">
        <f>SUM(FM28+FO28)</f>
        <v>0</v>
      </c>
      <c r="FR28" s="72">
        <f t="shared" ref="FR28" si="324">SUM(FL28-FJ28)</f>
        <v>0</v>
      </c>
      <c r="FS28" s="72">
        <f t="shared" si="312"/>
        <v>0</v>
      </c>
      <c r="FT28" s="71"/>
      <c r="FU28" s="71"/>
      <c r="FV28" s="71"/>
      <c r="FW28" s="71"/>
      <c r="FX28" s="71"/>
      <c r="FY28" s="71"/>
      <c r="FZ28" s="71"/>
      <c r="GA28" s="71"/>
      <c r="GB28" s="71">
        <f>SUM(FX28+FZ28)</f>
        <v>0</v>
      </c>
      <c r="GC28" s="71">
        <f>SUM(FY28+GA28)</f>
        <v>0</v>
      </c>
      <c r="GD28" s="72">
        <f t="shared" si="314"/>
        <v>0</v>
      </c>
      <c r="GE28" s="72">
        <f t="shared" si="315"/>
        <v>0</v>
      </c>
      <c r="GF28" s="71">
        <f t="shared" ref="GF28:GI29" si="325">SUM(H28,T28,AF28,AR28,BD28,BP28,CB28,CN28,CZ28,DL28,DX28,EJ28,EV28)</f>
        <v>0</v>
      </c>
      <c r="GG28" s="71">
        <f t="shared" si="325"/>
        <v>0</v>
      </c>
      <c r="GH28" s="71">
        <f t="shared" si="325"/>
        <v>0</v>
      </c>
      <c r="GI28" s="71">
        <f t="shared" si="325"/>
        <v>0</v>
      </c>
      <c r="GJ28" s="71">
        <f t="shared" ref="GJ28" si="326">SUM(L28,X28,AJ28,AV28,BH28,BT28,CF28,CR28,DD28,DP28,EB28,EN28,EZ28,FL28)</f>
        <v>12</v>
      </c>
      <c r="GK28" s="71">
        <f t="shared" ref="GK28" si="327">SUM(M28,Y28,AK28,AW28,BI28,BU28,CG28,CS28,DE28,DQ28,EC28,EO28,FA28,FM28)</f>
        <v>2386749.12</v>
      </c>
      <c r="GL28" s="71">
        <f t="shared" ref="GL28" si="328">SUM(N28,Z28,AL28,AX28,BJ28,BV28,CH28,CT28,DF28,DR28,ED28,EP28,FB28,FN28)</f>
        <v>0</v>
      </c>
      <c r="GM28" s="71">
        <f t="shared" ref="GM28" si="329">SUM(O28,AA28,AM28,AY28,BK28,BW28,CI28,CU28,DG28,DS28,EE28,EQ28,FC28,FO28)</f>
        <v>0</v>
      </c>
      <c r="GN28" s="71">
        <f t="shared" ref="GN28" si="330">SUM(P28,AB28,AN28,AZ28,BL28,BX28,CJ28,CV28,DH28,DT28,EF28,ER28,FD28,FP28)</f>
        <v>12</v>
      </c>
      <c r="GO28" s="71">
        <f t="shared" ref="GO28" si="331">SUM(Q28,AC28,AO28,BA28,BM28,BY28,CK28,CW28,DI28,DU28,EG28,ES28,FE28,FQ28)</f>
        <v>2386749.12</v>
      </c>
      <c r="GP28" s="71"/>
      <c r="GQ28" s="71"/>
      <c r="GR28" s="109"/>
      <c r="GS28" s="55"/>
      <c r="GT28" s="123">
        <v>198895.75819999998</v>
      </c>
      <c r="GU28" s="123">
        <f t="shared" si="62"/>
        <v>198895.76</v>
      </c>
      <c r="GV28" s="123">
        <f t="shared" si="63"/>
        <v>-1.8000000272877514E-3</v>
      </c>
    </row>
    <row r="29" spans="1:204" x14ac:dyDescent="0.2">
      <c r="A29" s="21">
        <v>1</v>
      </c>
      <c r="B29" s="55"/>
      <c r="C29" s="58"/>
      <c r="D29" s="59"/>
      <c r="E29" s="63"/>
      <c r="F29" s="63"/>
      <c r="G29" s="70"/>
      <c r="H29" s="71"/>
      <c r="I29" s="71"/>
      <c r="J29" s="71"/>
      <c r="K29" s="71"/>
      <c r="L29" s="71"/>
      <c r="M29" s="71"/>
      <c r="N29" s="71"/>
      <c r="O29" s="71"/>
      <c r="P29" s="71">
        <f>SUM(L29+N29)</f>
        <v>0</v>
      </c>
      <c r="Q29" s="71">
        <f>SUM(M29+O29)</f>
        <v>0</v>
      </c>
      <c r="R29" s="72">
        <f t="shared" si="272"/>
        <v>0</v>
      </c>
      <c r="S29" s="72">
        <f t="shared" si="273"/>
        <v>0</v>
      </c>
      <c r="T29" s="71"/>
      <c r="U29" s="71"/>
      <c r="V29" s="71"/>
      <c r="W29" s="71"/>
      <c r="X29" s="71"/>
      <c r="Y29" s="71"/>
      <c r="Z29" s="71"/>
      <c r="AA29" s="71"/>
      <c r="AB29" s="71">
        <f>SUM(X29+Z29)</f>
        <v>0</v>
      </c>
      <c r="AC29" s="71">
        <f>SUM(Y29+AA29)</f>
        <v>0</v>
      </c>
      <c r="AD29" s="72">
        <f t="shared" si="275"/>
        <v>0</v>
      </c>
      <c r="AE29" s="72">
        <f t="shared" si="276"/>
        <v>0</v>
      </c>
      <c r="AF29" s="71"/>
      <c r="AG29" s="71"/>
      <c r="AH29" s="71"/>
      <c r="AI29" s="71"/>
      <c r="AJ29" s="71"/>
      <c r="AK29" s="71"/>
      <c r="AL29" s="71"/>
      <c r="AM29" s="71"/>
      <c r="AN29" s="71">
        <f>SUM(AJ29+AL29)</f>
        <v>0</v>
      </c>
      <c r="AO29" s="71">
        <f>SUM(AK29+AM29)</f>
        <v>0</v>
      </c>
      <c r="AP29" s="72">
        <f t="shared" si="278"/>
        <v>0</v>
      </c>
      <c r="AQ29" s="72">
        <f t="shared" si="279"/>
        <v>0</v>
      </c>
      <c r="AR29" s="71"/>
      <c r="AS29" s="71"/>
      <c r="AT29" s="71"/>
      <c r="AU29" s="71"/>
      <c r="AV29" s="71"/>
      <c r="AW29" s="71"/>
      <c r="AX29" s="71"/>
      <c r="AY29" s="71"/>
      <c r="AZ29" s="71">
        <f>SUM(AV29+AX29)</f>
        <v>0</v>
      </c>
      <c r="BA29" s="71">
        <f>SUM(AW29+AY29)</f>
        <v>0</v>
      </c>
      <c r="BB29" s="72">
        <f t="shared" si="281"/>
        <v>0</v>
      </c>
      <c r="BC29" s="72">
        <f t="shared" si="282"/>
        <v>0</v>
      </c>
      <c r="BD29" s="71"/>
      <c r="BE29" s="71"/>
      <c r="BF29" s="71"/>
      <c r="BG29" s="71"/>
      <c r="BH29" s="71"/>
      <c r="BI29" s="71"/>
      <c r="BJ29" s="71"/>
      <c r="BK29" s="71"/>
      <c r="BL29" s="71">
        <f>SUM(BH29+BJ29)</f>
        <v>0</v>
      </c>
      <c r="BM29" s="71">
        <f>SUM(BI29+BK29)</f>
        <v>0</v>
      </c>
      <c r="BN29" s="72">
        <f t="shared" si="284"/>
        <v>0</v>
      </c>
      <c r="BO29" s="72">
        <f t="shared" si="285"/>
        <v>0</v>
      </c>
      <c r="BP29" s="71"/>
      <c r="BQ29" s="71"/>
      <c r="BR29" s="71"/>
      <c r="BS29" s="71"/>
      <c r="BT29" s="71"/>
      <c r="BU29" s="71"/>
      <c r="BV29" s="71"/>
      <c r="BW29" s="71"/>
      <c r="BX29" s="71">
        <f>SUM(BT29+BV29)</f>
        <v>0</v>
      </c>
      <c r="BY29" s="71">
        <f>SUM(BU29+BW29)</f>
        <v>0</v>
      </c>
      <c r="BZ29" s="72">
        <f t="shared" si="287"/>
        <v>0</v>
      </c>
      <c r="CA29" s="72">
        <f t="shared" si="288"/>
        <v>0</v>
      </c>
      <c r="CB29" s="71"/>
      <c r="CC29" s="71"/>
      <c r="CD29" s="71"/>
      <c r="CE29" s="71"/>
      <c r="CF29" s="71"/>
      <c r="CG29" s="71"/>
      <c r="CH29" s="71"/>
      <c r="CI29" s="71"/>
      <c r="CJ29" s="71">
        <f>SUM(CF29+CH29)</f>
        <v>0</v>
      </c>
      <c r="CK29" s="71">
        <f>SUM(CG29+CI29)</f>
        <v>0</v>
      </c>
      <c r="CL29" s="72">
        <f t="shared" si="290"/>
        <v>0</v>
      </c>
      <c r="CM29" s="72">
        <f t="shared" si="291"/>
        <v>0</v>
      </c>
      <c r="CN29" s="71"/>
      <c r="CO29" s="71"/>
      <c r="CP29" s="71"/>
      <c r="CQ29" s="71"/>
      <c r="CR29" s="71"/>
      <c r="CS29" s="71"/>
      <c r="CT29" s="71"/>
      <c r="CU29" s="71"/>
      <c r="CV29" s="71">
        <f>SUM(CR29+CT29)</f>
        <v>0</v>
      </c>
      <c r="CW29" s="71">
        <f>SUM(CS29+CU29)</f>
        <v>0</v>
      </c>
      <c r="CX29" s="72">
        <f t="shared" si="293"/>
        <v>0</v>
      </c>
      <c r="CY29" s="72">
        <f t="shared" si="294"/>
        <v>0</v>
      </c>
      <c r="CZ29" s="71"/>
      <c r="DA29" s="71"/>
      <c r="DB29" s="71"/>
      <c r="DC29" s="71"/>
      <c r="DD29" s="71"/>
      <c r="DE29" s="71"/>
      <c r="DF29" s="71"/>
      <c r="DG29" s="71"/>
      <c r="DH29" s="71">
        <f>SUM(DD29+DF29)</f>
        <v>0</v>
      </c>
      <c r="DI29" s="71">
        <f>SUM(DE29+DG29)</f>
        <v>0</v>
      </c>
      <c r="DJ29" s="72">
        <f t="shared" si="296"/>
        <v>0</v>
      </c>
      <c r="DK29" s="72">
        <f t="shared" si="297"/>
        <v>0</v>
      </c>
      <c r="DL29" s="71"/>
      <c r="DM29" s="71"/>
      <c r="DN29" s="71"/>
      <c r="DO29" s="71"/>
      <c r="DP29" s="71"/>
      <c r="DQ29" s="71"/>
      <c r="DR29" s="71"/>
      <c r="DS29" s="71"/>
      <c r="DT29" s="71">
        <f>SUM(DP29+DR29)</f>
        <v>0</v>
      </c>
      <c r="DU29" s="71">
        <f>SUM(DQ29+DS29)</f>
        <v>0</v>
      </c>
      <c r="DV29" s="72">
        <f t="shared" si="299"/>
        <v>0</v>
      </c>
      <c r="DW29" s="72">
        <f t="shared" si="300"/>
        <v>0</v>
      </c>
      <c r="DX29" s="71"/>
      <c r="DY29" s="71"/>
      <c r="DZ29" s="71"/>
      <c r="EA29" s="71"/>
      <c r="EB29" s="71"/>
      <c r="EC29" s="71"/>
      <c r="ED29" s="71"/>
      <c r="EE29" s="71"/>
      <c r="EF29" s="71">
        <f>SUM(EB29+ED29)</f>
        <v>0</v>
      </c>
      <c r="EG29" s="71">
        <f>SUM(EC29+EE29)</f>
        <v>0</v>
      </c>
      <c r="EH29" s="72">
        <f t="shared" si="302"/>
        <v>0</v>
      </c>
      <c r="EI29" s="72">
        <f t="shared" si="303"/>
        <v>0</v>
      </c>
      <c r="EJ29" s="71"/>
      <c r="EK29" s="71"/>
      <c r="EL29" s="71"/>
      <c r="EM29" s="71"/>
      <c r="EN29" s="71"/>
      <c r="EO29" s="71"/>
      <c r="EP29" s="71"/>
      <c r="EQ29" s="71"/>
      <c r="ER29" s="71">
        <f>SUM(EN29+EP29)</f>
        <v>0</v>
      </c>
      <c r="ES29" s="71">
        <f>SUM(EO29+EQ29)</f>
        <v>0</v>
      </c>
      <c r="ET29" s="72">
        <f t="shared" si="305"/>
        <v>0</v>
      </c>
      <c r="EU29" s="72">
        <f t="shared" si="306"/>
        <v>0</v>
      </c>
      <c r="EV29" s="71"/>
      <c r="EW29" s="71"/>
      <c r="EX29" s="71"/>
      <c r="EY29" s="71"/>
      <c r="EZ29" s="71"/>
      <c r="FA29" s="71"/>
      <c r="FB29" s="71"/>
      <c r="FC29" s="71"/>
      <c r="FD29" s="71">
        <f>SUM(EZ29+FB29)</f>
        <v>0</v>
      </c>
      <c r="FE29" s="71">
        <f>SUM(FA29+FC29)</f>
        <v>0</v>
      </c>
      <c r="FF29" s="72">
        <f t="shared" si="308"/>
        <v>0</v>
      </c>
      <c r="FG29" s="72">
        <f t="shared" si="309"/>
        <v>0</v>
      </c>
      <c r="FH29" s="71"/>
      <c r="FI29" s="71"/>
      <c r="FJ29" s="71"/>
      <c r="FK29" s="71"/>
      <c r="FL29" s="71"/>
      <c r="FM29" s="71"/>
      <c r="FN29" s="71"/>
      <c r="FO29" s="71"/>
      <c r="FP29" s="71">
        <f>SUM(FL29+FN29)</f>
        <v>0</v>
      </c>
      <c r="FQ29" s="71">
        <f>SUM(FM29+FO29)</f>
        <v>0</v>
      </c>
      <c r="FR29" s="72">
        <f t="shared" si="311"/>
        <v>0</v>
      </c>
      <c r="FS29" s="72">
        <f t="shared" si="312"/>
        <v>0</v>
      </c>
      <c r="FT29" s="71"/>
      <c r="FU29" s="71"/>
      <c r="FV29" s="71"/>
      <c r="FW29" s="71"/>
      <c r="FX29" s="71"/>
      <c r="FY29" s="71"/>
      <c r="FZ29" s="71"/>
      <c r="GA29" s="71"/>
      <c r="GB29" s="71">
        <f>SUM(FX29+FZ29)</f>
        <v>0</v>
      </c>
      <c r="GC29" s="71">
        <f>SUM(FY29+GA29)</f>
        <v>0</v>
      </c>
      <c r="GD29" s="72">
        <f t="shared" si="314"/>
        <v>0</v>
      </c>
      <c r="GE29" s="72">
        <f t="shared" si="315"/>
        <v>0</v>
      </c>
      <c r="GF29" s="71">
        <f t="shared" si="325"/>
        <v>0</v>
      </c>
      <c r="GG29" s="71">
        <f t="shared" si="325"/>
        <v>0</v>
      </c>
      <c r="GH29" s="71">
        <f t="shared" si="325"/>
        <v>0</v>
      </c>
      <c r="GI29" s="71">
        <f t="shared" si="325"/>
        <v>0</v>
      </c>
      <c r="GJ29" s="71">
        <f t="shared" ref="GJ29:GO29" si="332">SUM(L29,X29,AJ29,AV29,BH29,BT29,CF29,CR29,DD29,DP29,EB29,EN29,EZ29)</f>
        <v>0</v>
      </c>
      <c r="GK29" s="71">
        <f t="shared" si="332"/>
        <v>0</v>
      </c>
      <c r="GL29" s="71">
        <f t="shared" si="332"/>
        <v>0</v>
      </c>
      <c r="GM29" s="71">
        <f t="shared" si="332"/>
        <v>0</v>
      </c>
      <c r="GN29" s="71">
        <f t="shared" si="332"/>
        <v>0</v>
      </c>
      <c r="GO29" s="71">
        <f t="shared" si="332"/>
        <v>0</v>
      </c>
      <c r="GP29" s="71"/>
      <c r="GQ29" s="71"/>
      <c r="GR29" s="109"/>
      <c r="GS29" s="55"/>
      <c r="GT29" s="123"/>
      <c r="GU29" s="123"/>
      <c r="GV29" s="123">
        <f t="shared" si="63"/>
        <v>0</v>
      </c>
    </row>
    <row r="30" spans="1:204" x14ac:dyDescent="0.2">
      <c r="A30" s="21">
        <v>1</v>
      </c>
      <c r="B30" s="74"/>
      <c r="C30" s="75"/>
      <c r="D30" s="75"/>
      <c r="E30" s="69" t="s">
        <v>26</v>
      </c>
      <c r="F30" s="77"/>
      <c r="G30" s="78"/>
      <c r="H30" s="79">
        <f>SUM(H31)</f>
        <v>1</v>
      </c>
      <c r="I30" s="79">
        <f t="shared" ref="I30:BT30" si="333">SUM(I31)</f>
        <v>129309.8315</v>
      </c>
      <c r="J30" s="79">
        <f t="shared" si="333"/>
        <v>0.83333333333333326</v>
      </c>
      <c r="K30" s="79">
        <f t="shared" si="333"/>
        <v>107758.19291666667</v>
      </c>
      <c r="L30" s="79">
        <f t="shared" si="333"/>
        <v>0</v>
      </c>
      <c r="M30" s="79">
        <f t="shared" si="333"/>
        <v>0</v>
      </c>
      <c r="N30" s="79">
        <f t="shared" si="333"/>
        <v>0</v>
      </c>
      <c r="O30" s="79">
        <f t="shared" si="333"/>
        <v>0</v>
      </c>
      <c r="P30" s="79">
        <f t="shared" si="333"/>
        <v>0</v>
      </c>
      <c r="Q30" s="79">
        <f t="shared" si="333"/>
        <v>0</v>
      </c>
      <c r="R30" s="72">
        <f t="shared" si="272"/>
        <v>-0.83333333333333326</v>
      </c>
      <c r="S30" s="72">
        <f t="shared" si="273"/>
        <v>-107758.19291666667</v>
      </c>
      <c r="T30" s="79">
        <f t="shared" si="333"/>
        <v>0</v>
      </c>
      <c r="U30" s="79">
        <f t="shared" si="333"/>
        <v>0</v>
      </c>
      <c r="V30" s="79">
        <f t="shared" si="333"/>
        <v>0</v>
      </c>
      <c r="W30" s="79">
        <f t="shared" si="333"/>
        <v>0</v>
      </c>
      <c r="X30" s="79">
        <f t="shared" si="333"/>
        <v>0</v>
      </c>
      <c r="Y30" s="79">
        <f t="shared" si="333"/>
        <v>0</v>
      </c>
      <c r="Z30" s="79">
        <f t="shared" si="333"/>
        <v>0</v>
      </c>
      <c r="AA30" s="79">
        <f t="shared" si="333"/>
        <v>0</v>
      </c>
      <c r="AB30" s="79">
        <f t="shared" si="333"/>
        <v>0</v>
      </c>
      <c r="AC30" s="79">
        <f t="shared" si="333"/>
        <v>0</v>
      </c>
      <c r="AD30" s="72">
        <f t="shared" si="275"/>
        <v>0</v>
      </c>
      <c r="AE30" s="72">
        <f t="shared" si="276"/>
        <v>0</v>
      </c>
      <c r="AF30" s="79">
        <f t="shared" si="333"/>
        <v>0</v>
      </c>
      <c r="AG30" s="79">
        <f t="shared" si="333"/>
        <v>0</v>
      </c>
      <c r="AH30" s="79">
        <f t="shared" si="333"/>
        <v>0</v>
      </c>
      <c r="AI30" s="79">
        <f t="shared" si="333"/>
        <v>0</v>
      </c>
      <c r="AJ30" s="79">
        <f t="shared" si="333"/>
        <v>0</v>
      </c>
      <c r="AK30" s="79">
        <f t="shared" si="333"/>
        <v>0</v>
      </c>
      <c r="AL30" s="79">
        <f t="shared" si="333"/>
        <v>0</v>
      </c>
      <c r="AM30" s="79">
        <f t="shared" si="333"/>
        <v>0</v>
      </c>
      <c r="AN30" s="79">
        <f t="shared" si="333"/>
        <v>0</v>
      </c>
      <c r="AO30" s="79">
        <f t="shared" si="333"/>
        <v>0</v>
      </c>
      <c r="AP30" s="72">
        <f t="shared" si="278"/>
        <v>0</v>
      </c>
      <c r="AQ30" s="72">
        <f t="shared" si="279"/>
        <v>0</v>
      </c>
      <c r="AR30" s="79">
        <f t="shared" si="333"/>
        <v>0</v>
      </c>
      <c r="AS30" s="79">
        <f t="shared" si="333"/>
        <v>0</v>
      </c>
      <c r="AT30" s="79">
        <f t="shared" si="333"/>
        <v>0</v>
      </c>
      <c r="AU30" s="79">
        <f t="shared" si="333"/>
        <v>0</v>
      </c>
      <c r="AV30" s="79">
        <f t="shared" si="333"/>
        <v>0</v>
      </c>
      <c r="AW30" s="79">
        <f t="shared" si="333"/>
        <v>0</v>
      </c>
      <c r="AX30" s="79">
        <f t="shared" si="333"/>
        <v>0</v>
      </c>
      <c r="AY30" s="79">
        <f t="shared" si="333"/>
        <v>0</v>
      </c>
      <c r="AZ30" s="79">
        <f t="shared" si="333"/>
        <v>0</v>
      </c>
      <c r="BA30" s="79">
        <f t="shared" si="333"/>
        <v>0</v>
      </c>
      <c r="BB30" s="72">
        <f t="shared" si="281"/>
        <v>0</v>
      </c>
      <c r="BC30" s="72">
        <f t="shared" si="282"/>
        <v>0</v>
      </c>
      <c r="BD30" s="79">
        <f t="shared" si="333"/>
        <v>80</v>
      </c>
      <c r="BE30" s="79">
        <f t="shared" si="333"/>
        <v>10344786.52</v>
      </c>
      <c r="BF30" s="79">
        <f t="shared" si="333"/>
        <v>66.666666666666671</v>
      </c>
      <c r="BG30" s="79">
        <f t="shared" si="333"/>
        <v>8620655.4333333336</v>
      </c>
      <c r="BH30" s="79">
        <f t="shared" si="333"/>
        <v>64</v>
      </c>
      <c r="BI30" s="79">
        <f t="shared" si="333"/>
        <v>8275829.1200000029</v>
      </c>
      <c r="BJ30" s="79">
        <f t="shared" si="333"/>
        <v>0</v>
      </c>
      <c r="BK30" s="79">
        <f t="shared" si="333"/>
        <v>0</v>
      </c>
      <c r="BL30" s="79">
        <f t="shared" si="333"/>
        <v>64</v>
      </c>
      <c r="BM30" s="79">
        <f t="shared" si="333"/>
        <v>8275829.1200000029</v>
      </c>
      <c r="BN30" s="72">
        <f t="shared" si="284"/>
        <v>-2.6666666666666714</v>
      </c>
      <c r="BO30" s="72">
        <f t="shared" si="285"/>
        <v>-344826.31333333068</v>
      </c>
      <c r="BP30" s="79">
        <f t="shared" si="333"/>
        <v>0</v>
      </c>
      <c r="BQ30" s="79">
        <f t="shared" si="333"/>
        <v>0</v>
      </c>
      <c r="BR30" s="79">
        <f t="shared" si="333"/>
        <v>0</v>
      </c>
      <c r="BS30" s="79">
        <f t="shared" si="333"/>
        <v>0</v>
      </c>
      <c r="BT30" s="79">
        <f t="shared" si="333"/>
        <v>0</v>
      </c>
      <c r="BU30" s="79">
        <f>SUM(BU31)</f>
        <v>0</v>
      </c>
      <c r="BV30" s="79">
        <f>SUM(BV31)</f>
        <v>0</v>
      </c>
      <c r="BW30" s="79">
        <f>SUM(BW31)</f>
        <v>0</v>
      </c>
      <c r="BX30" s="79">
        <f>SUM(BX31)</f>
        <v>0</v>
      </c>
      <c r="BY30" s="79">
        <f>SUM(BY31)</f>
        <v>0</v>
      </c>
      <c r="BZ30" s="72">
        <f t="shared" si="287"/>
        <v>0</v>
      </c>
      <c r="CA30" s="72">
        <f t="shared" si="288"/>
        <v>0</v>
      </c>
      <c r="CB30" s="79">
        <f t="shared" ref="CB30:EF30" si="334">SUM(CB31)</f>
        <v>0</v>
      </c>
      <c r="CC30" s="79">
        <f t="shared" si="334"/>
        <v>0</v>
      </c>
      <c r="CD30" s="79">
        <f t="shared" si="334"/>
        <v>0</v>
      </c>
      <c r="CE30" s="79">
        <f t="shared" si="334"/>
        <v>0</v>
      </c>
      <c r="CF30" s="79">
        <f t="shared" si="334"/>
        <v>0</v>
      </c>
      <c r="CG30" s="79">
        <f t="shared" si="334"/>
        <v>0</v>
      </c>
      <c r="CH30" s="79">
        <f t="shared" si="334"/>
        <v>0</v>
      </c>
      <c r="CI30" s="79">
        <f t="shared" si="334"/>
        <v>0</v>
      </c>
      <c r="CJ30" s="79">
        <f t="shared" si="334"/>
        <v>0</v>
      </c>
      <c r="CK30" s="79">
        <f t="shared" si="334"/>
        <v>0</v>
      </c>
      <c r="CL30" s="72">
        <f t="shared" si="290"/>
        <v>0</v>
      </c>
      <c r="CM30" s="72">
        <f t="shared" si="291"/>
        <v>0</v>
      </c>
      <c r="CN30" s="79">
        <f t="shared" si="334"/>
        <v>0</v>
      </c>
      <c r="CO30" s="79">
        <f t="shared" si="334"/>
        <v>0</v>
      </c>
      <c r="CP30" s="79">
        <f t="shared" si="334"/>
        <v>0</v>
      </c>
      <c r="CQ30" s="79">
        <f t="shared" si="334"/>
        <v>0</v>
      </c>
      <c r="CR30" s="79">
        <f t="shared" si="334"/>
        <v>0</v>
      </c>
      <c r="CS30" s="79">
        <f t="shared" si="334"/>
        <v>0</v>
      </c>
      <c r="CT30" s="79">
        <f t="shared" si="334"/>
        <v>0</v>
      </c>
      <c r="CU30" s="79">
        <f t="shared" si="334"/>
        <v>0</v>
      </c>
      <c r="CV30" s="79">
        <f t="shared" si="334"/>
        <v>0</v>
      </c>
      <c r="CW30" s="79">
        <f t="shared" si="334"/>
        <v>0</v>
      </c>
      <c r="CX30" s="72">
        <f t="shared" si="293"/>
        <v>0</v>
      </c>
      <c r="CY30" s="72">
        <f t="shared" si="294"/>
        <v>0</v>
      </c>
      <c r="CZ30" s="79">
        <f t="shared" si="334"/>
        <v>0</v>
      </c>
      <c r="DA30" s="79">
        <f t="shared" si="334"/>
        <v>0</v>
      </c>
      <c r="DB30" s="79">
        <f t="shared" si="334"/>
        <v>0</v>
      </c>
      <c r="DC30" s="79">
        <f t="shared" si="334"/>
        <v>0</v>
      </c>
      <c r="DD30" s="79">
        <f t="shared" si="334"/>
        <v>0</v>
      </c>
      <c r="DE30" s="79">
        <f t="shared" si="334"/>
        <v>0</v>
      </c>
      <c r="DF30" s="79">
        <f t="shared" si="334"/>
        <v>0</v>
      </c>
      <c r="DG30" s="79">
        <f t="shared" si="334"/>
        <v>0</v>
      </c>
      <c r="DH30" s="79">
        <f t="shared" si="334"/>
        <v>0</v>
      </c>
      <c r="DI30" s="79">
        <f t="shared" si="334"/>
        <v>0</v>
      </c>
      <c r="DJ30" s="72">
        <f t="shared" si="296"/>
        <v>0</v>
      </c>
      <c r="DK30" s="72">
        <f t="shared" si="297"/>
        <v>0</v>
      </c>
      <c r="DL30" s="79">
        <f t="shared" si="334"/>
        <v>0</v>
      </c>
      <c r="DM30" s="79">
        <f t="shared" si="334"/>
        <v>0</v>
      </c>
      <c r="DN30" s="79">
        <f t="shared" si="334"/>
        <v>0</v>
      </c>
      <c r="DO30" s="79">
        <f t="shared" si="334"/>
        <v>0</v>
      </c>
      <c r="DP30" s="79">
        <f t="shared" si="334"/>
        <v>0</v>
      </c>
      <c r="DQ30" s="79">
        <f t="shared" si="334"/>
        <v>0</v>
      </c>
      <c r="DR30" s="79">
        <f t="shared" si="334"/>
        <v>0</v>
      </c>
      <c r="DS30" s="79">
        <f t="shared" si="334"/>
        <v>0</v>
      </c>
      <c r="DT30" s="79">
        <f t="shared" si="334"/>
        <v>0</v>
      </c>
      <c r="DU30" s="79">
        <f t="shared" si="334"/>
        <v>0</v>
      </c>
      <c r="DV30" s="72">
        <f t="shared" si="299"/>
        <v>0</v>
      </c>
      <c r="DW30" s="72">
        <f t="shared" si="300"/>
        <v>0</v>
      </c>
      <c r="DX30" s="79">
        <f t="shared" si="334"/>
        <v>0</v>
      </c>
      <c r="DY30" s="79">
        <f t="shared" si="334"/>
        <v>0</v>
      </c>
      <c r="DZ30" s="79">
        <f t="shared" si="334"/>
        <v>0</v>
      </c>
      <c r="EA30" s="79">
        <f t="shared" si="334"/>
        <v>0</v>
      </c>
      <c r="EB30" s="79">
        <f t="shared" si="334"/>
        <v>0</v>
      </c>
      <c r="EC30" s="79">
        <f t="shared" si="334"/>
        <v>0</v>
      </c>
      <c r="ED30" s="79">
        <f t="shared" si="334"/>
        <v>0</v>
      </c>
      <c r="EE30" s="79">
        <f t="shared" si="334"/>
        <v>0</v>
      </c>
      <c r="EF30" s="79">
        <f t="shared" si="334"/>
        <v>0</v>
      </c>
      <c r="EG30" s="79">
        <f>SUM(EG31)</f>
        <v>0</v>
      </c>
      <c r="EH30" s="72">
        <f t="shared" si="302"/>
        <v>0</v>
      </c>
      <c r="EI30" s="72">
        <f t="shared" si="303"/>
        <v>0</v>
      </c>
      <c r="EJ30" s="79">
        <f t="shared" ref="EJ30:GQ30" si="335">SUM(EJ31)</f>
        <v>0</v>
      </c>
      <c r="EK30" s="79">
        <f t="shared" si="335"/>
        <v>0</v>
      </c>
      <c r="EL30" s="79">
        <f t="shared" si="335"/>
        <v>0</v>
      </c>
      <c r="EM30" s="79">
        <f t="shared" si="335"/>
        <v>0</v>
      </c>
      <c r="EN30" s="79">
        <f t="shared" si="335"/>
        <v>0</v>
      </c>
      <c r="EO30" s="79">
        <f t="shared" si="335"/>
        <v>0</v>
      </c>
      <c r="EP30" s="79">
        <f t="shared" si="335"/>
        <v>0</v>
      </c>
      <c r="EQ30" s="79">
        <f t="shared" si="335"/>
        <v>0</v>
      </c>
      <c r="ER30" s="79">
        <f t="shared" si="335"/>
        <v>0</v>
      </c>
      <c r="ES30" s="79">
        <f t="shared" si="335"/>
        <v>0</v>
      </c>
      <c r="ET30" s="72">
        <f t="shared" si="305"/>
        <v>0</v>
      </c>
      <c r="EU30" s="72">
        <f t="shared" si="306"/>
        <v>0</v>
      </c>
      <c r="EV30" s="79">
        <f t="shared" si="335"/>
        <v>0</v>
      </c>
      <c r="EW30" s="79">
        <f t="shared" si="335"/>
        <v>0</v>
      </c>
      <c r="EX30" s="79">
        <f t="shared" si="335"/>
        <v>0</v>
      </c>
      <c r="EY30" s="79">
        <f t="shared" si="335"/>
        <v>0</v>
      </c>
      <c r="EZ30" s="79">
        <f t="shared" si="335"/>
        <v>0</v>
      </c>
      <c r="FA30" s="79">
        <f t="shared" si="335"/>
        <v>0</v>
      </c>
      <c r="FB30" s="79">
        <f t="shared" si="335"/>
        <v>0</v>
      </c>
      <c r="FC30" s="79">
        <f t="shared" si="335"/>
        <v>0</v>
      </c>
      <c r="FD30" s="79">
        <f t="shared" si="335"/>
        <v>0</v>
      </c>
      <c r="FE30" s="79">
        <f t="shared" si="335"/>
        <v>0</v>
      </c>
      <c r="FF30" s="72">
        <f t="shared" si="308"/>
        <v>0</v>
      </c>
      <c r="FG30" s="72">
        <f t="shared" si="309"/>
        <v>0</v>
      </c>
      <c r="FH30" s="79">
        <f t="shared" si="335"/>
        <v>0</v>
      </c>
      <c r="FI30" s="79">
        <f t="shared" si="335"/>
        <v>0</v>
      </c>
      <c r="FJ30" s="79">
        <f t="shared" si="335"/>
        <v>0</v>
      </c>
      <c r="FK30" s="79">
        <f t="shared" si="335"/>
        <v>0</v>
      </c>
      <c r="FL30" s="79">
        <f t="shared" si="335"/>
        <v>0</v>
      </c>
      <c r="FM30" s="79">
        <f t="shared" si="335"/>
        <v>0</v>
      </c>
      <c r="FN30" s="79">
        <f t="shared" si="335"/>
        <v>0</v>
      </c>
      <c r="FO30" s="79">
        <f t="shared" si="335"/>
        <v>0</v>
      </c>
      <c r="FP30" s="79">
        <f t="shared" si="335"/>
        <v>0</v>
      </c>
      <c r="FQ30" s="79">
        <f t="shared" si="335"/>
        <v>0</v>
      </c>
      <c r="FR30" s="72">
        <f t="shared" si="311"/>
        <v>0</v>
      </c>
      <c r="FS30" s="72">
        <f t="shared" si="312"/>
        <v>0</v>
      </c>
      <c r="FT30" s="79">
        <f t="shared" si="335"/>
        <v>0</v>
      </c>
      <c r="FU30" s="79">
        <f t="shared" si="335"/>
        <v>0</v>
      </c>
      <c r="FV30" s="79">
        <f t="shared" si="335"/>
        <v>0</v>
      </c>
      <c r="FW30" s="79">
        <f t="shared" si="335"/>
        <v>0</v>
      </c>
      <c r="FX30" s="79">
        <f t="shared" si="335"/>
        <v>0</v>
      </c>
      <c r="FY30" s="79">
        <f t="shared" si="335"/>
        <v>0</v>
      </c>
      <c r="FZ30" s="79">
        <f t="shared" si="335"/>
        <v>0</v>
      </c>
      <c r="GA30" s="79">
        <f t="shared" si="335"/>
        <v>0</v>
      </c>
      <c r="GB30" s="79">
        <f t="shared" si="335"/>
        <v>0</v>
      </c>
      <c r="GC30" s="79">
        <f t="shared" si="335"/>
        <v>0</v>
      </c>
      <c r="GD30" s="72">
        <f t="shared" si="314"/>
        <v>0</v>
      </c>
      <c r="GE30" s="72">
        <f t="shared" si="315"/>
        <v>0</v>
      </c>
      <c r="GF30" s="79">
        <f t="shared" si="335"/>
        <v>81</v>
      </c>
      <c r="GG30" s="79">
        <f t="shared" si="335"/>
        <v>10474096.351499999</v>
      </c>
      <c r="GH30" s="102">
        <f>SUM(GF30/12*$A$2)</f>
        <v>67.5</v>
      </c>
      <c r="GI30" s="128">
        <f>SUM(GG30/12*$A$2)</f>
        <v>8728413.6262499988</v>
      </c>
      <c r="GJ30" s="79">
        <f t="shared" si="335"/>
        <v>64</v>
      </c>
      <c r="GK30" s="79">
        <f t="shared" si="335"/>
        <v>8275829.1200000029</v>
      </c>
      <c r="GL30" s="79">
        <f t="shared" si="335"/>
        <v>0</v>
      </c>
      <c r="GM30" s="79">
        <f t="shared" si="335"/>
        <v>0</v>
      </c>
      <c r="GN30" s="79">
        <f t="shared" si="335"/>
        <v>64</v>
      </c>
      <c r="GO30" s="79">
        <f t="shared" si="335"/>
        <v>8275829.1200000029</v>
      </c>
      <c r="GP30" s="79">
        <f t="shared" si="335"/>
        <v>-3.5</v>
      </c>
      <c r="GQ30" s="79">
        <f t="shared" si="335"/>
        <v>-452584.5062499959</v>
      </c>
      <c r="GR30" s="281">
        <f>GJ30/GH30</f>
        <v>0.94814814814814818</v>
      </c>
      <c r="GS30" s="281">
        <f>GK30/GI30</f>
        <v>0.94814813714958646</v>
      </c>
      <c r="GT30" s="123"/>
      <c r="GU30" s="123"/>
      <c r="GV30" s="123">
        <f t="shared" si="63"/>
        <v>0</v>
      </c>
    </row>
    <row r="31" spans="1:204" x14ac:dyDescent="0.2">
      <c r="A31" s="21">
        <v>1</v>
      </c>
      <c r="B31" s="74"/>
      <c r="C31" s="80"/>
      <c r="D31" s="81"/>
      <c r="E31" s="96" t="s">
        <v>27</v>
      </c>
      <c r="F31" s="98">
        <v>5</v>
      </c>
      <c r="G31" s="99">
        <v>129309.8315</v>
      </c>
      <c r="H31" s="79">
        <f>VLOOKUP($E31,'ВМП план'!$B$8:$AN$43,8,0)</f>
        <v>1</v>
      </c>
      <c r="I31" s="79">
        <f>VLOOKUP($E31,'ВМП план'!$B$8:$AN$43,9,0)</f>
        <v>129309.8315</v>
      </c>
      <c r="J31" s="79">
        <f>SUM(H31/12*$A$2)</f>
        <v>0.83333333333333326</v>
      </c>
      <c r="K31" s="79">
        <f>SUM(I31/12*$A$2)</f>
        <v>107758.19291666667</v>
      </c>
      <c r="L31" s="79">
        <f t="shared" ref="L31:Q31" si="336">SUM(L32:L33)</f>
        <v>0</v>
      </c>
      <c r="M31" s="79">
        <f t="shared" si="336"/>
        <v>0</v>
      </c>
      <c r="N31" s="79">
        <f t="shared" si="336"/>
        <v>0</v>
      </c>
      <c r="O31" s="79">
        <f t="shared" si="336"/>
        <v>0</v>
      </c>
      <c r="P31" s="79">
        <f t="shared" si="336"/>
        <v>0</v>
      </c>
      <c r="Q31" s="79">
        <f t="shared" si="336"/>
        <v>0</v>
      </c>
      <c r="R31" s="95">
        <f t="shared" si="272"/>
        <v>-0.83333333333333326</v>
      </c>
      <c r="S31" s="95">
        <f t="shared" si="273"/>
        <v>-107758.19291666667</v>
      </c>
      <c r="T31" s="79">
        <f>VLOOKUP($E31,'ВМП план'!$B$8:$AN$43,10,0)</f>
        <v>0</v>
      </c>
      <c r="U31" s="79">
        <f>VLOOKUP($E31,'ВМП план'!$B$8:$AN$43,11,0)</f>
        <v>0</v>
      </c>
      <c r="V31" s="79">
        <f>SUM(T31/12*$A$2)</f>
        <v>0</v>
      </c>
      <c r="W31" s="79">
        <f>SUM(U31/12*$A$2)</f>
        <v>0</v>
      </c>
      <c r="X31" s="79">
        <f t="shared" ref="X31:AC31" si="337">SUM(X32:X33)</f>
        <v>0</v>
      </c>
      <c r="Y31" s="79">
        <f t="shared" si="337"/>
        <v>0</v>
      </c>
      <c r="Z31" s="79">
        <f t="shared" si="337"/>
        <v>0</v>
      </c>
      <c r="AA31" s="79">
        <f t="shared" si="337"/>
        <v>0</v>
      </c>
      <c r="AB31" s="79">
        <f t="shared" si="337"/>
        <v>0</v>
      </c>
      <c r="AC31" s="79">
        <f t="shared" si="337"/>
        <v>0</v>
      </c>
      <c r="AD31" s="95">
        <f t="shared" si="275"/>
        <v>0</v>
      </c>
      <c r="AE31" s="95">
        <f t="shared" si="276"/>
        <v>0</v>
      </c>
      <c r="AF31" s="79">
        <f>VLOOKUP($E31,'ВМП план'!$B$8:$AL$43,12,0)</f>
        <v>0</v>
      </c>
      <c r="AG31" s="79">
        <f>VLOOKUP($E31,'ВМП план'!$B$8:$AL$43,13,0)</f>
        <v>0</v>
      </c>
      <c r="AH31" s="79">
        <f>SUM(AF31/12*$A$2)</f>
        <v>0</v>
      </c>
      <c r="AI31" s="79">
        <f>SUM(AG31/12*$A$2)</f>
        <v>0</v>
      </c>
      <c r="AJ31" s="79">
        <f t="shared" ref="AJ31:AO31" si="338">SUM(AJ32:AJ33)</f>
        <v>0</v>
      </c>
      <c r="AK31" s="79">
        <f t="shared" si="338"/>
        <v>0</v>
      </c>
      <c r="AL31" s="79">
        <f t="shared" si="338"/>
        <v>0</v>
      </c>
      <c r="AM31" s="79">
        <f t="shared" si="338"/>
        <v>0</v>
      </c>
      <c r="AN31" s="79">
        <f t="shared" si="338"/>
        <v>0</v>
      </c>
      <c r="AO31" s="79">
        <f t="shared" si="338"/>
        <v>0</v>
      </c>
      <c r="AP31" s="95">
        <f t="shared" si="278"/>
        <v>0</v>
      </c>
      <c r="AQ31" s="95">
        <f t="shared" si="279"/>
        <v>0</v>
      </c>
      <c r="AR31" s="79"/>
      <c r="AS31" s="79"/>
      <c r="AT31" s="79">
        <f>SUM(AR31/12*$A$2)</f>
        <v>0</v>
      </c>
      <c r="AU31" s="79">
        <f>SUM(AS31/12*$A$2)</f>
        <v>0</v>
      </c>
      <c r="AV31" s="79">
        <f t="shared" ref="AV31:BA31" si="339">SUM(AV32:AV33)</f>
        <v>0</v>
      </c>
      <c r="AW31" s="79">
        <f t="shared" si="339"/>
        <v>0</v>
      </c>
      <c r="AX31" s="79">
        <f t="shared" si="339"/>
        <v>0</v>
      </c>
      <c r="AY31" s="79">
        <f t="shared" si="339"/>
        <v>0</v>
      </c>
      <c r="AZ31" s="79">
        <f t="shared" si="339"/>
        <v>0</v>
      </c>
      <c r="BA31" s="79">
        <f t="shared" si="339"/>
        <v>0</v>
      </c>
      <c r="BB31" s="95">
        <f t="shared" si="281"/>
        <v>0</v>
      </c>
      <c r="BC31" s="95">
        <f t="shared" si="282"/>
        <v>0</v>
      </c>
      <c r="BD31" s="79">
        <f>VLOOKUP($E31,'ВМП план'!$B$8:$AN$43,16,0)</f>
        <v>80</v>
      </c>
      <c r="BE31" s="79">
        <f>VLOOKUP($E31,'ВМП план'!$B$8:$AN$43,17,0)</f>
        <v>10344786.52</v>
      </c>
      <c r="BF31" s="79">
        <f>SUM(BD31/12*$A$2)</f>
        <v>66.666666666666671</v>
      </c>
      <c r="BG31" s="79">
        <f>SUM(BE31/12*$A$2)</f>
        <v>8620655.4333333336</v>
      </c>
      <c r="BH31" s="79">
        <f t="shared" ref="BH31:BM31" si="340">SUM(BH32:BH33)</f>
        <v>64</v>
      </c>
      <c r="BI31" s="79">
        <f t="shared" si="340"/>
        <v>8275829.1200000029</v>
      </c>
      <c r="BJ31" s="79">
        <f t="shared" si="340"/>
        <v>0</v>
      </c>
      <c r="BK31" s="79">
        <f t="shared" si="340"/>
        <v>0</v>
      </c>
      <c r="BL31" s="79">
        <f t="shared" si="340"/>
        <v>64</v>
      </c>
      <c r="BM31" s="79">
        <f t="shared" si="340"/>
        <v>8275829.1200000029</v>
      </c>
      <c r="BN31" s="95">
        <f t="shared" si="284"/>
        <v>-2.6666666666666714</v>
      </c>
      <c r="BO31" s="95">
        <f t="shared" si="285"/>
        <v>-344826.31333333068</v>
      </c>
      <c r="BP31" s="79">
        <f>VLOOKUP($E31,'ВМП план'!$B$8:$AN$43,18,0)</f>
        <v>0</v>
      </c>
      <c r="BQ31" s="79">
        <f>VLOOKUP($E31,'ВМП план'!$B$8:$AN$43,19,0)</f>
        <v>0</v>
      </c>
      <c r="BR31" s="79">
        <f>SUM(BP31/12*$A$2)</f>
        <v>0</v>
      </c>
      <c r="BS31" s="79">
        <f>SUM(BQ31/12*$A$2)</f>
        <v>0</v>
      </c>
      <c r="BT31" s="79">
        <f t="shared" ref="BT31:BY31" si="341">SUM(BT32:BT33)</f>
        <v>0</v>
      </c>
      <c r="BU31" s="79">
        <f t="shared" si="341"/>
        <v>0</v>
      </c>
      <c r="BV31" s="79">
        <f t="shared" si="341"/>
        <v>0</v>
      </c>
      <c r="BW31" s="79">
        <f t="shared" si="341"/>
        <v>0</v>
      </c>
      <c r="BX31" s="79">
        <f t="shared" si="341"/>
        <v>0</v>
      </c>
      <c r="BY31" s="79">
        <f t="shared" si="341"/>
        <v>0</v>
      </c>
      <c r="BZ31" s="95">
        <f t="shared" si="287"/>
        <v>0</v>
      </c>
      <c r="CA31" s="95">
        <f t="shared" si="288"/>
        <v>0</v>
      </c>
      <c r="CB31" s="79"/>
      <c r="CC31" s="79"/>
      <c r="CD31" s="79">
        <f>SUM(CB31/12*$A$2)</f>
        <v>0</v>
      </c>
      <c r="CE31" s="79">
        <f>SUM(CC31/12*$A$2)</f>
        <v>0</v>
      </c>
      <c r="CF31" s="79">
        <f t="shared" ref="CF31:CK31" si="342">SUM(CF32:CF33)</f>
        <v>0</v>
      </c>
      <c r="CG31" s="79">
        <f t="shared" si="342"/>
        <v>0</v>
      </c>
      <c r="CH31" s="79">
        <f t="shared" si="342"/>
        <v>0</v>
      </c>
      <c r="CI31" s="79">
        <f t="shared" si="342"/>
        <v>0</v>
      </c>
      <c r="CJ31" s="79">
        <f t="shared" si="342"/>
        <v>0</v>
      </c>
      <c r="CK31" s="79">
        <f t="shared" si="342"/>
        <v>0</v>
      </c>
      <c r="CL31" s="95">
        <f t="shared" si="290"/>
        <v>0</v>
      </c>
      <c r="CM31" s="95">
        <f t="shared" si="291"/>
        <v>0</v>
      </c>
      <c r="CN31" s="79"/>
      <c r="CO31" s="79"/>
      <c r="CP31" s="79">
        <f>SUM(CN31/12*$A$2)</f>
        <v>0</v>
      </c>
      <c r="CQ31" s="79">
        <f>SUM(CO31/12*$A$2)</f>
        <v>0</v>
      </c>
      <c r="CR31" s="79">
        <f t="shared" ref="CR31:CW31" si="343">SUM(CR32:CR33)</f>
        <v>0</v>
      </c>
      <c r="CS31" s="79">
        <f t="shared" si="343"/>
        <v>0</v>
      </c>
      <c r="CT31" s="79">
        <f t="shared" si="343"/>
        <v>0</v>
      </c>
      <c r="CU31" s="79">
        <f t="shared" si="343"/>
        <v>0</v>
      </c>
      <c r="CV31" s="79">
        <f t="shared" si="343"/>
        <v>0</v>
      </c>
      <c r="CW31" s="79">
        <f t="shared" si="343"/>
        <v>0</v>
      </c>
      <c r="CX31" s="95">
        <f t="shared" si="293"/>
        <v>0</v>
      </c>
      <c r="CY31" s="95">
        <f t="shared" si="294"/>
        <v>0</v>
      </c>
      <c r="CZ31" s="79">
        <f>VLOOKUP($E31,'ВМП план'!$B$8:$AN$43,24,0)</f>
        <v>0</v>
      </c>
      <c r="DA31" s="79">
        <f>VLOOKUP($E31,'ВМП план'!$B$8:$AN$43,25,0)</f>
        <v>0</v>
      </c>
      <c r="DB31" s="79">
        <f>SUM(CZ31/12*$A$2)</f>
        <v>0</v>
      </c>
      <c r="DC31" s="79">
        <f>SUM(DA31/12*$A$2)</f>
        <v>0</v>
      </c>
      <c r="DD31" s="79">
        <f t="shared" ref="DD31:DI31" si="344">SUM(DD32:DD33)</f>
        <v>0</v>
      </c>
      <c r="DE31" s="79">
        <f t="shared" si="344"/>
        <v>0</v>
      </c>
      <c r="DF31" s="79">
        <f t="shared" si="344"/>
        <v>0</v>
      </c>
      <c r="DG31" s="79">
        <f t="shared" si="344"/>
        <v>0</v>
      </c>
      <c r="DH31" s="79">
        <f t="shared" si="344"/>
        <v>0</v>
      </c>
      <c r="DI31" s="79">
        <f t="shared" si="344"/>
        <v>0</v>
      </c>
      <c r="DJ31" s="95">
        <f t="shared" si="296"/>
        <v>0</v>
      </c>
      <c r="DK31" s="95">
        <f t="shared" si="297"/>
        <v>0</v>
      </c>
      <c r="DL31" s="79"/>
      <c r="DM31" s="79"/>
      <c r="DN31" s="79">
        <f>SUM(DL31/12*$A$2)</f>
        <v>0</v>
      </c>
      <c r="DO31" s="79">
        <f>SUM(DM31/12*$A$2)</f>
        <v>0</v>
      </c>
      <c r="DP31" s="79">
        <f t="shared" ref="DP31:DU31" si="345">SUM(DP32:DP33)</f>
        <v>0</v>
      </c>
      <c r="DQ31" s="79">
        <f t="shared" si="345"/>
        <v>0</v>
      </c>
      <c r="DR31" s="79">
        <f t="shared" si="345"/>
        <v>0</v>
      </c>
      <c r="DS31" s="79">
        <f t="shared" si="345"/>
        <v>0</v>
      </c>
      <c r="DT31" s="79">
        <f t="shared" si="345"/>
        <v>0</v>
      </c>
      <c r="DU31" s="79">
        <f t="shared" si="345"/>
        <v>0</v>
      </c>
      <c r="DV31" s="95">
        <f t="shared" si="299"/>
        <v>0</v>
      </c>
      <c r="DW31" s="95">
        <f t="shared" si="300"/>
        <v>0</v>
      </c>
      <c r="DX31" s="79">
        <f>VLOOKUP($E31,'ВМП план'!$B$8:$AN$43,28,0)</f>
        <v>0</v>
      </c>
      <c r="DY31" s="79">
        <f>VLOOKUP($E31,'ВМП план'!$B$8:$AN$43,29,0)</f>
        <v>0</v>
      </c>
      <c r="DZ31" s="79">
        <f>SUM(DX31/12*$A$2)</f>
        <v>0</v>
      </c>
      <c r="EA31" s="79">
        <f>SUM(DY31/12*$A$2)</f>
        <v>0</v>
      </c>
      <c r="EB31" s="79">
        <f t="shared" ref="EB31:EG31" si="346">SUM(EB32:EB33)</f>
        <v>0</v>
      </c>
      <c r="EC31" s="79">
        <f t="shared" si="346"/>
        <v>0</v>
      </c>
      <c r="ED31" s="79">
        <f t="shared" si="346"/>
        <v>0</v>
      </c>
      <c r="EE31" s="79">
        <f t="shared" si="346"/>
        <v>0</v>
      </c>
      <c r="EF31" s="79">
        <f t="shared" si="346"/>
        <v>0</v>
      </c>
      <c r="EG31" s="79">
        <f t="shared" si="346"/>
        <v>0</v>
      </c>
      <c r="EH31" s="95">
        <f t="shared" si="302"/>
        <v>0</v>
      </c>
      <c r="EI31" s="95">
        <f t="shared" si="303"/>
        <v>0</v>
      </c>
      <c r="EJ31" s="79">
        <f>VLOOKUP($E31,'ВМП план'!$B$8:$AN$43,30,0)</f>
        <v>0</v>
      </c>
      <c r="EK31" s="79">
        <f>VLOOKUP($E31,'ВМП план'!$B$8:$AN$43,31,0)</f>
        <v>0</v>
      </c>
      <c r="EL31" s="79">
        <f>SUM(EJ31/12*$A$2)</f>
        <v>0</v>
      </c>
      <c r="EM31" s="79">
        <f>SUM(EK31/12*$A$2)</f>
        <v>0</v>
      </c>
      <c r="EN31" s="79">
        <f t="shared" ref="EN31:ES31" si="347">SUM(EN32:EN33)</f>
        <v>0</v>
      </c>
      <c r="EO31" s="79">
        <f t="shared" si="347"/>
        <v>0</v>
      </c>
      <c r="EP31" s="79">
        <f t="shared" si="347"/>
        <v>0</v>
      </c>
      <c r="EQ31" s="79">
        <f t="shared" si="347"/>
        <v>0</v>
      </c>
      <c r="ER31" s="79">
        <f t="shared" si="347"/>
        <v>0</v>
      </c>
      <c r="ES31" s="79">
        <f t="shared" si="347"/>
        <v>0</v>
      </c>
      <c r="ET31" s="95">
        <f t="shared" si="305"/>
        <v>0</v>
      </c>
      <c r="EU31" s="95">
        <f t="shared" si="306"/>
        <v>0</v>
      </c>
      <c r="EV31" s="79">
        <f>VLOOKUP($E31,'ВМП план'!$B$8:$AN$43,32,0)</f>
        <v>0</v>
      </c>
      <c r="EW31" s="79">
        <f>VLOOKUP($E31,'ВМП план'!$B$8:$AN$43,33,0)</f>
        <v>0</v>
      </c>
      <c r="EX31" s="79">
        <f>SUM(EV31/12*$A$2)</f>
        <v>0</v>
      </c>
      <c r="EY31" s="79">
        <f>SUM(EW31/12*$A$2)</f>
        <v>0</v>
      </c>
      <c r="EZ31" s="79">
        <f t="shared" ref="EZ31:FE31" si="348">SUM(EZ32:EZ33)</f>
        <v>0</v>
      </c>
      <c r="FA31" s="79">
        <f t="shared" si="348"/>
        <v>0</v>
      </c>
      <c r="FB31" s="79">
        <f t="shared" si="348"/>
        <v>0</v>
      </c>
      <c r="FC31" s="79">
        <f t="shared" si="348"/>
        <v>0</v>
      </c>
      <c r="FD31" s="79">
        <f t="shared" si="348"/>
        <v>0</v>
      </c>
      <c r="FE31" s="79">
        <f t="shared" si="348"/>
        <v>0</v>
      </c>
      <c r="FF31" s="95">
        <f t="shared" si="308"/>
        <v>0</v>
      </c>
      <c r="FG31" s="95">
        <f t="shared" si="309"/>
        <v>0</v>
      </c>
      <c r="FH31" s="79">
        <f>VLOOKUP($E31,'ВМП план'!$B$8:$AN$43,34,0)</f>
        <v>0</v>
      </c>
      <c r="FI31" s="79">
        <f>VLOOKUP($E31,'ВМП план'!$B$8:$AN$43,35,0)</f>
        <v>0</v>
      </c>
      <c r="FJ31" s="79">
        <f>SUM(FH31/12*$A$2)</f>
        <v>0</v>
      </c>
      <c r="FK31" s="79">
        <f>SUM(FI31/12*$A$2)</f>
        <v>0</v>
      </c>
      <c r="FL31" s="79">
        <f t="shared" ref="FL31:FQ31" si="349">SUM(FL32:FL33)</f>
        <v>0</v>
      </c>
      <c r="FM31" s="79">
        <f t="shared" si="349"/>
        <v>0</v>
      </c>
      <c r="FN31" s="79">
        <f t="shared" si="349"/>
        <v>0</v>
      </c>
      <c r="FO31" s="79">
        <f t="shared" si="349"/>
        <v>0</v>
      </c>
      <c r="FP31" s="79">
        <f t="shared" si="349"/>
        <v>0</v>
      </c>
      <c r="FQ31" s="79">
        <f t="shared" si="349"/>
        <v>0</v>
      </c>
      <c r="FR31" s="95">
        <f t="shared" si="311"/>
        <v>0</v>
      </c>
      <c r="FS31" s="95">
        <f t="shared" si="312"/>
        <v>0</v>
      </c>
      <c r="FT31" s="79"/>
      <c r="FU31" s="79"/>
      <c r="FV31" s="79">
        <f>SUM(FT31/12*$A$2)</f>
        <v>0</v>
      </c>
      <c r="FW31" s="79">
        <f>SUM(FU31/12*$A$2)</f>
        <v>0</v>
      </c>
      <c r="FX31" s="79">
        <f t="shared" ref="FX31:GC31" si="350">SUM(FX32:FX33)</f>
        <v>0</v>
      </c>
      <c r="FY31" s="79">
        <f t="shared" si="350"/>
        <v>0</v>
      </c>
      <c r="FZ31" s="79">
        <f t="shared" si="350"/>
        <v>0</v>
      </c>
      <c r="GA31" s="79">
        <f t="shared" si="350"/>
        <v>0</v>
      </c>
      <c r="GB31" s="79">
        <f t="shared" si="350"/>
        <v>0</v>
      </c>
      <c r="GC31" s="79">
        <f t="shared" si="350"/>
        <v>0</v>
      </c>
      <c r="GD31" s="95">
        <f t="shared" si="314"/>
        <v>0</v>
      </c>
      <c r="GE31" s="95">
        <f t="shared" si="315"/>
        <v>0</v>
      </c>
      <c r="GF31" s="79">
        <f>H31+T31+AF31+AR31+BD31+BP31+CB31+CN31+CZ31+DL31+DX31+EJ31+EV31+FH31+FT31</f>
        <v>81</v>
      </c>
      <c r="GG31" s="79">
        <f>I31+U31+AG31+AS31+BE31+BQ31+CC31+CO31+DA31+DM31+DY31+EK31+EW31+FI31+FU31</f>
        <v>10474096.351499999</v>
      </c>
      <c r="GH31" s="102">
        <f>SUM(GF31/12*$A$2)</f>
        <v>67.5</v>
      </c>
      <c r="GI31" s="128">
        <f>SUM(GG31/12*$A$2)</f>
        <v>8728413.6262499988</v>
      </c>
      <c r="GJ31" s="79">
        <f t="shared" ref="GJ31:GO31" si="351">SUM(GJ32:GJ33)</f>
        <v>64</v>
      </c>
      <c r="GK31" s="79">
        <f t="shared" si="351"/>
        <v>8275829.1200000029</v>
      </c>
      <c r="GL31" s="79">
        <f t="shared" si="351"/>
        <v>0</v>
      </c>
      <c r="GM31" s="79">
        <f t="shared" si="351"/>
        <v>0</v>
      </c>
      <c r="GN31" s="79">
        <f t="shared" si="351"/>
        <v>64</v>
      </c>
      <c r="GO31" s="79">
        <f t="shared" si="351"/>
        <v>8275829.1200000029</v>
      </c>
      <c r="GP31" s="79">
        <f>SUM(GJ31-GH31)</f>
        <v>-3.5</v>
      </c>
      <c r="GQ31" s="79">
        <f>SUM(GK31-GI31)</f>
        <v>-452584.5062499959</v>
      </c>
      <c r="GR31" s="281">
        <f>GJ31/GH31</f>
        <v>0.94814814814814818</v>
      </c>
      <c r="GS31" s="281">
        <f>GK31/GI31</f>
        <v>0.94814813714958646</v>
      </c>
      <c r="GT31" s="123">
        <v>129309.8315</v>
      </c>
      <c r="GU31" s="123">
        <f t="shared" si="62"/>
        <v>129309.83000000005</v>
      </c>
      <c r="GV31" s="123">
        <f t="shared" si="63"/>
        <v>1.4999999548308551E-3</v>
      </c>
    </row>
    <row r="32" spans="1:204" ht="46.5" customHeight="1" x14ac:dyDescent="0.2">
      <c r="A32" s="21">
        <v>1</v>
      </c>
      <c r="B32" s="55" t="s">
        <v>139</v>
      </c>
      <c r="C32" s="56" t="s">
        <v>140</v>
      </c>
      <c r="D32" s="63">
        <v>38</v>
      </c>
      <c r="E32" s="63" t="s">
        <v>141</v>
      </c>
      <c r="F32" s="63">
        <v>5</v>
      </c>
      <c r="G32" s="70">
        <v>129309.8315</v>
      </c>
      <c r="H32" s="71"/>
      <c r="I32" s="71"/>
      <c r="J32" s="71"/>
      <c r="K32" s="71"/>
      <c r="L32" s="71">
        <f>VLOOKUP($D32,'факт '!$D$7:$AU$140,3,0)</f>
        <v>0</v>
      </c>
      <c r="M32" s="71">
        <f>VLOOKUP($D32,'факт '!$D$7:$AU$140,4,0)</f>
        <v>0</v>
      </c>
      <c r="N32" s="71">
        <f>VLOOKUP($D32,'факт '!$D$7:$AU$140,5,0)</f>
        <v>0</v>
      </c>
      <c r="O32" s="71">
        <f>VLOOKUP($D32,'факт '!$D$7:$AU$140,6,0)</f>
        <v>0</v>
      </c>
      <c r="P32" s="71">
        <f>SUM(L32+N32)</f>
        <v>0</v>
      </c>
      <c r="Q32" s="71">
        <f>SUM(M32+O32)</f>
        <v>0</v>
      </c>
      <c r="R32" s="72">
        <f t="shared" si="272"/>
        <v>0</v>
      </c>
      <c r="S32" s="72">
        <f t="shared" si="273"/>
        <v>0</v>
      </c>
      <c r="T32" s="71"/>
      <c r="U32" s="71"/>
      <c r="V32" s="71"/>
      <c r="W32" s="71"/>
      <c r="X32" s="71">
        <f>VLOOKUP($D32,'факт '!$D$7:$AU$140,9,0)</f>
        <v>0</v>
      </c>
      <c r="Y32" s="71">
        <f>VLOOKUP($D32,'факт '!$D$7:$AU$140,10,0)</f>
        <v>0</v>
      </c>
      <c r="Z32" s="71">
        <f>VLOOKUP($D32,'факт '!$D$7:$AU$140,11,0)</f>
        <v>0</v>
      </c>
      <c r="AA32" s="71">
        <f>VLOOKUP($D32,'факт '!$D$7:$AU$140,12,0)</f>
        <v>0</v>
      </c>
      <c r="AB32" s="71">
        <f>SUM(X32+Z32)</f>
        <v>0</v>
      </c>
      <c r="AC32" s="71">
        <f>SUM(Y32+AA32)</f>
        <v>0</v>
      </c>
      <c r="AD32" s="72">
        <f t="shared" ref="AD32" si="352">SUM(X32-V32)</f>
        <v>0</v>
      </c>
      <c r="AE32" s="72">
        <f t="shared" si="276"/>
        <v>0</v>
      </c>
      <c r="AF32" s="71"/>
      <c r="AG32" s="71"/>
      <c r="AH32" s="71"/>
      <c r="AI32" s="71"/>
      <c r="AJ32" s="71">
        <f>VLOOKUP($D32,'факт '!$D$7:$AU$140,7,0)</f>
        <v>0</v>
      </c>
      <c r="AK32" s="71">
        <f>VLOOKUP($D32,'факт '!$D$7:$AU$140,8,0)</f>
        <v>0</v>
      </c>
      <c r="AL32" s="71"/>
      <c r="AM32" s="71"/>
      <c r="AN32" s="71">
        <f>SUM(AJ32+AL32)</f>
        <v>0</v>
      </c>
      <c r="AO32" s="71">
        <f>SUM(AK32+AM32)</f>
        <v>0</v>
      </c>
      <c r="AP32" s="72">
        <f t="shared" ref="AP32" si="353">SUM(AJ32-AH32)</f>
        <v>0</v>
      </c>
      <c r="AQ32" s="72">
        <f t="shared" si="279"/>
        <v>0</v>
      </c>
      <c r="AR32" s="71"/>
      <c r="AS32" s="71"/>
      <c r="AT32" s="71"/>
      <c r="AU32" s="71"/>
      <c r="AV32" s="71">
        <f>VLOOKUP($D32,'факт '!$D$7:$AU$140,13,0)</f>
        <v>0</v>
      </c>
      <c r="AW32" s="71">
        <f>VLOOKUP($D32,'факт '!$D$7:$AU$140,14,0)</f>
        <v>0</v>
      </c>
      <c r="AX32" s="71"/>
      <c r="AY32" s="71"/>
      <c r="AZ32" s="71">
        <f>SUM(AV32+AX32)</f>
        <v>0</v>
      </c>
      <c r="BA32" s="71">
        <f>SUM(AW32+AY32)</f>
        <v>0</v>
      </c>
      <c r="BB32" s="72">
        <f t="shared" si="281"/>
        <v>0</v>
      </c>
      <c r="BC32" s="72">
        <f t="shared" si="282"/>
        <v>0</v>
      </c>
      <c r="BD32" s="71"/>
      <c r="BE32" s="71"/>
      <c r="BF32" s="71"/>
      <c r="BG32" s="71"/>
      <c r="BH32" s="71">
        <f>VLOOKUP($D32,'факт '!$D$7:$AU$140,17,0)</f>
        <v>64</v>
      </c>
      <c r="BI32" s="71">
        <f>VLOOKUP($D32,'факт '!$D$7:$AU$140,18,0)</f>
        <v>8275829.1200000029</v>
      </c>
      <c r="BJ32" s="71">
        <f>VLOOKUP($D32,'факт '!$D$7:$AU$140,19,0)</f>
        <v>0</v>
      </c>
      <c r="BK32" s="71">
        <f>VLOOKUP($D32,'факт '!$D$7:$AU$140,20,0)</f>
        <v>0</v>
      </c>
      <c r="BL32" s="71">
        <f>SUM(BH32+BJ32)</f>
        <v>64</v>
      </c>
      <c r="BM32" s="71">
        <f>SUM(BI32+BK32)</f>
        <v>8275829.1200000029</v>
      </c>
      <c r="BN32" s="72">
        <f t="shared" ref="BN32" si="354">SUM(BH32-BF32)</f>
        <v>64</v>
      </c>
      <c r="BO32" s="72">
        <f t="shared" si="285"/>
        <v>8275829.1200000029</v>
      </c>
      <c r="BP32" s="71"/>
      <c r="BQ32" s="71"/>
      <c r="BR32" s="71"/>
      <c r="BS32" s="71"/>
      <c r="BT32" s="71">
        <f>VLOOKUP($D32,'факт '!$D$7:$AU$140,21,0)</f>
        <v>0</v>
      </c>
      <c r="BU32" s="71">
        <f>VLOOKUP($D32,'факт '!$D$7:$AU$140,22,0)</f>
        <v>0</v>
      </c>
      <c r="BV32" s="71">
        <f>VLOOKUP($D32,'факт '!$D$7:$AU$140,23,0)</f>
        <v>0</v>
      </c>
      <c r="BW32" s="71">
        <f>VLOOKUP($D32,'факт '!$D$7:$AU$140,24,0)</f>
        <v>0</v>
      </c>
      <c r="BX32" s="71">
        <f>SUM(BT32+BV32)</f>
        <v>0</v>
      </c>
      <c r="BY32" s="71">
        <f>SUM(BU32+BW32)</f>
        <v>0</v>
      </c>
      <c r="BZ32" s="72">
        <f t="shared" ref="BZ32" si="355">SUM(BT32-BR32)</f>
        <v>0</v>
      </c>
      <c r="CA32" s="72">
        <f t="shared" si="288"/>
        <v>0</v>
      </c>
      <c r="CB32" s="71"/>
      <c r="CC32" s="71"/>
      <c r="CD32" s="71"/>
      <c r="CE32" s="71"/>
      <c r="CF32" s="71">
        <f>VLOOKUP($D32,'факт '!$D$7:$AU$140,25,0)</f>
        <v>0</v>
      </c>
      <c r="CG32" s="71">
        <f>VLOOKUP($D32,'факт '!$D$7:$AU$140,26,0)</f>
        <v>0</v>
      </c>
      <c r="CH32" s="71">
        <f>VLOOKUP($D32,'факт '!$D$7:$AU$140,27,0)</f>
        <v>0</v>
      </c>
      <c r="CI32" s="71">
        <f>VLOOKUP($D32,'факт '!$D$7:$AU$140,28,0)</f>
        <v>0</v>
      </c>
      <c r="CJ32" s="71">
        <f>SUM(CF32+CH32)</f>
        <v>0</v>
      </c>
      <c r="CK32" s="71">
        <f>SUM(CG32+CI32)</f>
        <v>0</v>
      </c>
      <c r="CL32" s="72">
        <f t="shared" si="290"/>
        <v>0</v>
      </c>
      <c r="CM32" s="72">
        <f t="shared" si="291"/>
        <v>0</v>
      </c>
      <c r="CN32" s="71"/>
      <c r="CO32" s="71"/>
      <c r="CP32" s="71"/>
      <c r="CQ32" s="71"/>
      <c r="CR32" s="71">
        <f>VLOOKUP($D32,'факт '!$D$7:$AU$140,29,0)</f>
        <v>0</v>
      </c>
      <c r="CS32" s="71">
        <f>VLOOKUP($D32,'факт '!$D$7:$AU$140,30,0)</f>
        <v>0</v>
      </c>
      <c r="CT32" s="71">
        <f>VLOOKUP($D32,'факт '!$D$7:$AU$140,31,0)</f>
        <v>0</v>
      </c>
      <c r="CU32" s="71">
        <f>VLOOKUP($D32,'факт '!$D$7:$AU$140,32,0)</f>
        <v>0</v>
      </c>
      <c r="CV32" s="71">
        <f>SUM(CR32+CT32)</f>
        <v>0</v>
      </c>
      <c r="CW32" s="71">
        <f>SUM(CS32+CU32)</f>
        <v>0</v>
      </c>
      <c r="CX32" s="72">
        <f t="shared" si="293"/>
        <v>0</v>
      </c>
      <c r="CY32" s="72">
        <f t="shared" si="294"/>
        <v>0</v>
      </c>
      <c r="CZ32" s="71"/>
      <c r="DA32" s="71"/>
      <c r="DB32" s="71"/>
      <c r="DC32" s="71"/>
      <c r="DD32" s="71">
        <f>VLOOKUP($D32,'факт '!$D$7:$AU$140,33,0)</f>
        <v>0</v>
      </c>
      <c r="DE32" s="71">
        <f>VLOOKUP($D32,'факт '!$D$7:$AU$140,34,0)</f>
        <v>0</v>
      </c>
      <c r="DF32" s="71"/>
      <c r="DG32" s="71"/>
      <c r="DH32" s="71">
        <f>SUM(DD32+DF32)</f>
        <v>0</v>
      </c>
      <c r="DI32" s="71">
        <f>SUM(DE32+DG32)</f>
        <v>0</v>
      </c>
      <c r="DJ32" s="72">
        <f t="shared" ref="DJ32" si="356">SUM(DD32-DB32)</f>
        <v>0</v>
      </c>
      <c r="DK32" s="72">
        <f t="shared" si="297"/>
        <v>0</v>
      </c>
      <c r="DL32" s="71"/>
      <c r="DM32" s="71"/>
      <c r="DN32" s="71"/>
      <c r="DO32" s="71"/>
      <c r="DP32" s="71">
        <f>VLOOKUP($D32,'факт '!$D$7:$AU$140,15,0)</f>
        <v>0</v>
      </c>
      <c r="DQ32" s="71">
        <f>VLOOKUP($D32,'факт '!$D$7:$AU$140,16,0)</f>
        <v>0</v>
      </c>
      <c r="DR32" s="71"/>
      <c r="DS32" s="71"/>
      <c r="DT32" s="71">
        <f>SUM(DP32+DR32)</f>
        <v>0</v>
      </c>
      <c r="DU32" s="71">
        <f>SUM(DQ32+DS32)</f>
        <v>0</v>
      </c>
      <c r="DV32" s="72">
        <f t="shared" si="299"/>
        <v>0</v>
      </c>
      <c r="DW32" s="72">
        <f t="shared" si="300"/>
        <v>0</v>
      </c>
      <c r="DX32" s="71"/>
      <c r="DY32" s="71"/>
      <c r="DZ32" s="71"/>
      <c r="EA32" s="71"/>
      <c r="EB32" s="71">
        <f>VLOOKUP($D32,'факт '!$D$7:$AU$140,35,0)</f>
        <v>0</v>
      </c>
      <c r="EC32" s="71">
        <f>VLOOKUP($D32,'факт '!$D$7:$AU$140,36,0)</f>
        <v>0</v>
      </c>
      <c r="ED32" s="71">
        <f>VLOOKUP($D32,'факт '!$D$7:$AU$140,37,0)</f>
        <v>0</v>
      </c>
      <c r="EE32" s="71">
        <f>VLOOKUP($D32,'факт '!$D$7:$AU$140,38,0)</f>
        <v>0</v>
      </c>
      <c r="EF32" s="71">
        <f>SUM(EB32+ED32)</f>
        <v>0</v>
      </c>
      <c r="EG32" s="71">
        <f>SUM(EC32+EE32)</f>
        <v>0</v>
      </c>
      <c r="EH32" s="72">
        <f t="shared" ref="EH32" si="357">SUM(EB32-DZ32)</f>
        <v>0</v>
      </c>
      <c r="EI32" s="72">
        <f t="shared" si="303"/>
        <v>0</v>
      </c>
      <c r="EJ32" s="71"/>
      <c r="EK32" s="71"/>
      <c r="EL32" s="71"/>
      <c r="EM32" s="71"/>
      <c r="EN32" s="71">
        <f>VLOOKUP($D32,'факт '!$D$7:$AU$140,41,0)</f>
        <v>0</v>
      </c>
      <c r="EO32" s="71">
        <f>VLOOKUP($D32,'факт '!$D$7:$AU$140,42,0)</f>
        <v>0</v>
      </c>
      <c r="EP32" s="71">
        <f>VLOOKUP($D32,'факт '!$D$7:$AU$140,43,0)</f>
        <v>0</v>
      </c>
      <c r="EQ32" s="71">
        <f>VLOOKUP($D32,'факт '!$D$7:$AU$140,44,0)</f>
        <v>0</v>
      </c>
      <c r="ER32" s="71">
        <f>SUM(EN32+EP32)</f>
        <v>0</v>
      </c>
      <c r="ES32" s="71">
        <f>SUM(EO32+EQ32)</f>
        <v>0</v>
      </c>
      <c r="ET32" s="72">
        <f t="shared" ref="ET32" si="358">SUM(EN32-EL32)</f>
        <v>0</v>
      </c>
      <c r="EU32" s="72">
        <f t="shared" si="306"/>
        <v>0</v>
      </c>
      <c r="EV32" s="71"/>
      <c r="EW32" s="71"/>
      <c r="EX32" s="71"/>
      <c r="EY32" s="71"/>
      <c r="EZ32" s="71"/>
      <c r="FA32" s="71"/>
      <c r="FB32" s="71"/>
      <c r="FC32" s="71"/>
      <c r="FD32" s="71">
        <f>SUM(EZ32+FB32)</f>
        <v>0</v>
      </c>
      <c r="FE32" s="71">
        <f>SUM(FA32+FC32)</f>
        <v>0</v>
      </c>
      <c r="FF32" s="72">
        <f t="shared" si="308"/>
        <v>0</v>
      </c>
      <c r="FG32" s="72">
        <f t="shared" si="309"/>
        <v>0</v>
      </c>
      <c r="FH32" s="71"/>
      <c r="FI32" s="71"/>
      <c r="FJ32" s="71"/>
      <c r="FK32" s="71"/>
      <c r="FL32" s="71">
        <f>VLOOKUP($D32,'факт '!$D$7:$AU$140,39,0)</f>
        <v>0</v>
      </c>
      <c r="FM32" s="71">
        <f>VLOOKUP($D32,'факт '!$D$7:$AU$140,40,0)</f>
        <v>0</v>
      </c>
      <c r="FN32" s="71"/>
      <c r="FO32" s="71"/>
      <c r="FP32" s="71">
        <f>SUM(FL32+FN32)</f>
        <v>0</v>
      </c>
      <c r="FQ32" s="71">
        <f>SUM(FM32+FO32)</f>
        <v>0</v>
      </c>
      <c r="FR32" s="72">
        <f t="shared" ref="FR32" si="359">SUM(FL32-FJ32)</f>
        <v>0</v>
      </c>
      <c r="FS32" s="72">
        <f t="shared" si="312"/>
        <v>0</v>
      </c>
      <c r="FT32" s="71"/>
      <c r="FU32" s="71"/>
      <c r="FV32" s="71"/>
      <c r="FW32" s="71"/>
      <c r="FX32" s="71"/>
      <c r="FY32" s="71"/>
      <c r="FZ32" s="71"/>
      <c r="GA32" s="71"/>
      <c r="GB32" s="71">
        <f>SUM(FX32+FZ32)</f>
        <v>0</v>
      </c>
      <c r="GC32" s="71">
        <f>SUM(FY32+GA32)</f>
        <v>0</v>
      </c>
      <c r="GD32" s="72">
        <f t="shared" si="314"/>
        <v>0</v>
      </c>
      <c r="GE32" s="72">
        <f t="shared" si="315"/>
        <v>0</v>
      </c>
      <c r="GF32" s="71">
        <f t="shared" ref="GF32:GI33" si="360">SUM(H32,T32,AF32,AR32,BD32,BP32,CB32,CN32,CZ32,DL32,DX32,EJ32,EV32)</f>
        <v>0</v>
      </c>
      <c r="GG32" s="71">
        <f t="shared" si="360"/>
        <v>0</v>
      </c>
      <c r="GH32" s="71">
        <f t="shared" si="360"/>
        <v>0</v>
      </c>
      <c r="GI32" s="71">
        <f t="shared" si="360"/>
        <v>0</v>
      </c>
      <c r="GJ32" s="71">
        <f t="shared" ref="GJ32" si="361">SUM(L32,X32,AJ32,AV32,BH32,BT32,CF32,CR32,DD32,DP32,EB32,EN32,EZ32,FL32)</f>
        <v>64</v>
      </c>
      <c r="GK32" s="71">
        <f t="shared" ref="GK32" si="362">SUM(M32,Y32,AK32,AW32,BI32,BU32,CG32,CS32,DE32,DQ32,EC32,EO32,FA32,FM32)</f>
        <v>8275829.1200000029</v>
      </c>
      <c r="GL32" s="71">
        <f t="shared" ref="GL32" si="363">SUM(N32,Z32,AL32,AX32,BJ32,BV32,CH32,CT32,DF32,DR32,ED32,EP32,FB32,FN32)</f>
        <v>0</v>
      </c>
      <c r="GM32" s="71">
        <f t="shared" ref="GM32" si="364">SUM(O32,AA32,AM32,AY32,BK32,BW32,CI32,CU32,DG32,DS32,EE32,EQ32,FC32,FO32)</f>
        <v>0</v>
      </c>
      <c r="GN32" s="71">
        <f t="shared" ref="GN32" si="365">SUM(P32,AB32,AN32,AZ32,BL32,BX32,CJ32,CV32,DH32,DT32,EF32,ER32,FD32,FP32)</f>
        <v>64</v>
      </c>
      <c r="GO32" s="71">
        <f t="shared" ref="GO32" si="366">SUM(Q32,AC32,AO32,BA32,BM32,BY32,CK32,CW32,DI32,DU32,EG32,ES32,FE32,FQ32)</f>
        <v>8275829.1200000029</v>
      </c>
      <c r="GP32" s="71"/>
      <c r="GQ32" s="71"/>
      <c r="GR32" s="109"/>
      <c r="GS32" s="55"/>
      <c r="GT32" s="123">
        <v>129309.8315</v>
      </c>
      <c r="GU32" s="123">
        <f t="shared" si="62"/>
        <v>129309.83000000005</v>
      </c>
      <c r="GV32" s="123">
        <f t="shared" si="63"/>
        <v>1.4999999548308551E-3</v>
      </c>
    </row>
    <row r="33" spans="1:204" x14ac:dyDescent="0.2">
      <c r="A33" s="21">
        <v>1</v>
      </c>
      <c r="B33" s="55"/>
      <c r="C33" s="56"/>
      <c r="D33" s="63"/>
      <c r="E33" s="63"/>
      <c r="F33" s="63"/>
      <c r="G33" s="70"/>
      <c r="H33" s="71"/>
      <c r="I33" s="71"/>
      <c r="J33" s="71"/>
      <c r="K33" s="71"/>
      <c r="L33" s="71"/>
      <c r="M33" s="71"/>
      <c r="N33" s="71"/>
      <c r="O33" s="71"/>
      <c r="P33" s="71">
        <f>SUM(L33+N33)</f>
        <v>0</v>
      </c>
      <c r="Q33" s="71">
        <f>SUM(M33+O33)</f>
        <v>0</v>
      </c>
      <c r="R33" s="72">
        <f t="shared" si="272"/>
        <v>0</v>
      </c>
      <c r="S33" s="72">
        <f t="shared" si="273"/>
        <v>0</v>
      </c>
      <c r="T33" s="71"/>
      <c r="U33" s="71"/>
      <c r="V33" s="71"/>
      <c r="W33" s="71"/>
      <c r="X33" s="71"/>
      <c r="Y33" s="71"/>
      <c r="Z33" s="71"/>
      <c r="AA33" s="71"/>
      <c r="AB33" s="71">
        <f>SUM(X33+Z33)</f>
        <v>0</v>
      </c>
      <c r="AC33" s="71">
        <f>SUM(Y33+AA33)</f>
        <v>0</v>
      </c>
      <c r="AD33" s="72">
        <f t="shared" si="275"/>
        <v>0</v>
      </c>
      <c r="AE33" s="72">
        <f t="shared" si="276"/>
        <v>0</v>
      </c>
      <c r="AF33" s="71"/>
      <c r="AG33" s="71"/>
      <c r="AH33" s="71"/>
      <c r="AI33" s="71"/>
      <c r="AJ33" s="71"/>
      <c r="AK33" s="71"/>
      <c r="AL33" s="71"/>
      <c r="AM33" s="71"/>
      <c r="AN33" s="71">
        <f>SUM(AJ33+AL33)</f>
        <v>0</v>
      </c>
      <c r="AO33" s="71">
        <f>SUM(AK33+AM33)</f>
        <v>0</v>
      </c>
      <c r="AP33" s="72">
        <f t="shared" si="278"/>
        <v>0</v>
      </c>
      <c r="AQ33" s="72">
        <f t="shared" si="279"/>
        <v>0</v>
      </c>
      <c r="AR33" s="71"/>
      <c r="AS33" s="71"/>
      <c r="AT33" s="71"/>
      <c r="AU33" s="71"/>
      <c r="AV33" s="71"/>
      <c r="AW33" s="71"/>
      <c r="AX33" s="71"/>
      <c r="AY33" s="71"/>
      <c r="AZ33" s="71">
        <f>SUM(AV33+AX33)</f>
        <v>0</v>
      </c>
      <c r="BA33" s="71">
        <f>SUM(AW33+AY33)</f>
        <v>0</v>
      </c>
      <c r="BB33" s="72">
        <f t="shared" si="281"/>
        <v>0</v>
      </c>
      <c r="BC33" s="72">
        <f t="shared" si="282"/>
        <v>0</v>
      </c>
      <c r="BD33" s="71"/>
      <c r="BE33" s="71"/>
      <c r="BF33" s="71"/>
      <c r="BG33" s="71"/>
      <c r="BH33" s="71"/>
      <c r="BI33" s="71"/>
      <c r="BJ33" s="71"/>
      <c r="BK33" s="71"/>
      <c r="BL33" s="71">
        <f>SUM(BH33+BJ33)</f>
        <v>0</v>
      </c>
      <c r="BM33" s="71">
        <f>SUM(BI33+BK33)</f>
        <v>0</v>
      </c>
      <c r="BN33" s="72">
        <f t="shared" si="284"/>
        <v>0</v>
      </c>
      <c r="BO33" s="72">
        <f t="shared" si="285"/>
        <v>0</v>
      </c>
      <c r="BP33" s="71"/>
      <c r="BQ33" s="71"/>
      <c r="BR33" s="71"/>
      <c r="BS33" s="71"/>
      <c r="BT33" s="71"/>
      <c r="BU33" s="71"/>
      <c r="BV33" s="71"/>
      <c r="BW33" s="71"/>
      <c r="BX33" s="71">
        <f>SUM(BT33+BV33)</f>
        <v>0</v>
      </c>
      <c r="BY33" s="71">
        <f>SUM(BU33+BW33)</f>
        <v>0</v>
      </c>
      <c r="BZ33" s="72">
        <f t="shared" si="287"/>
        <v>0</v>
      </c>
      <c r="CA33" s="72">
        <f t="shared" si="288"/>
        <v>0</v>
      </c>
      <c r="CB33" s="71"/>
      <c r="CC33" s="71"/>
      <c r="CD33" s="71"/>
      <c r="CE33" s="71"/>
      <c r="CF33" s="71"/>
      <c r="CG33" s="71"/>
      <c r="CH33" s="71"/>
      <c r="CI33" s="71"/>
      <c r="CJ33" s="71">
        <f>SUM(CF33+CH33)</f>
        <v>0</v>
      </c>
      <c r="CK33" s="71">
        <f>SUM(CG33+CI33)</f>
        <v>0</v>
      </c>
      <c r="CL33" s="72">
        <f t="shared" si="290"/>
        <v>0</v>
      </c>
      <c r="CM33" s="72">
        <f t="shared" si="291"/>
        <v>0</v>
      </c>
      <c r="CN33" s="71"/>
      <c r="CO33" s="71"/>
      <c r="CP33" s="71"/>
      <c r="CQ33" s="71"/>
      <c r="CR33" s="71"/>
      <c r="CS33" s="71"/>
      <c r="CT33" s="71"/>
      <c r="CU33" s="71"/>
      <c r="CV33" s="71">
        <f>SUM(CR33+CT33)</f>
        <v>0</v>
      </c>
      <c r="CW33" s="71">
        <f>SUM(CS33+CU33)</f>
        <v>0</v>
      </c>
      <c r="CX33" s="72">
        <f t="shared" si="293"/>
        <v>0</v>
      </c>
      <c r="CY33" s="72">
        <f t="shared" si="294"/>
        <v>0</v>
      </c>
      <c r="CZ33" s="71"/>
      <c r="DA33" s="71"/>
      <c r="DB33" s="71"/>
      <c r="DC33" s="71"/>
      <c r="DD33" s="71"/>
      <c r="DE33" s="71"/>
      <c r="DF33" s="71"/>
      <c r="DG33" s="71"/>
      <c r="DH33" s="71">
        <f>SUM(DD33+DF33)</f>
        <v>0</v>
      </c>
      <c r="DI33" s="71">
        <f>SUM(DE33+DG33)</f>
        <v>0</v>
      </c>
      <c r="DJ33" s="72">
        <f t="shared" si="296"/>
        <v>0</v>
      </c>
      <c r="DK33" s="72">
        <f t="shared" si="297"/>
        <v>0</v>
      </c>
      <c r="DL33" s="71"/>
      <c r="DM33" s="71"/>
      <c r="DN33" s="71"/>
      <c r="DO33" s="71"/>
      <c r="DP33" s="71"/>
      <c r="DQ33" s="71"/>
      <c r="DR33" s="71"/>
      <c r="DS33" s="71"/>
      <c r="DT33" s="71">
        <f>SUM(DP33+DR33)</f>
        <v>0</v>
      </c>
      <c r="DU33" s="71">
        <f>SUM(DQ33+DS33)</f>
        <v>0</v>
      </c>
      <c r="DV33" s="72">
        <f t="shared" si="299"/>
        <v>0</v>
      </c>
      <c r="DW33" s="72">
        <f t="shared" si="300"/>
        <v>0</v>
      </c>
      <c r="DX33" s="71"/>
      <c r="DY33" s="71"/>
      <c r="DZ33" s="71"/>
      <c r="EA33" s="71"/>
      <c r="EB33" s="71"/>
      <c r="EC33" s="71"/>
      <c r="ED33" s="71"/>
      <c r="EE33" s="71"/>
      <c r="EF33" s="71">
        <f>SUM(EB33+ED33)</f>
        <v>0</v>
      </c>
      <c r="EG33" s="71">
        <f>SUM(EC33+EE33)</f>
        <v>0</v>
      </c>
      <c r="EH33" s="72">
        <f t="shared" si="302"/>
        <v>0</v>
      </c>
      <c r="EI33" s="72">
        <f t="shared" si="303"/>
        <v>0</v>
      </c>
      <c r="EJ33" s="71"/>
      <c r="EK33" s="71"/>
      <c r="EL33" s="71"/>
      <c r="EM33" s="71"/>
      <c r="EN33" s="71"/>
      <c r="EO33" s="71"/>
      <c r="EP33" s="71"/>
      <c r="EQ33" s="71"/>
      <c r="ER33" s="71">
        <f>SUM(EN33+EP33)</f>
        <v>0</v>
      </c>
      <c r="ES33" s="71">
        <f>SUM(EO33+EQ33)</f>
        <v>0</v>
      </c>
      <c r="ET33" s="72">
        <f t="shared" si="305"/>
        <v>0</v>
      </c>
      <c r="EU33" s="72">
        <f t="shared" si="306"/>
        <v>0</v>
      </c>
      <c r="EV33" s="71"/>
      <c r="EW33" s="71"/>
      <c r="EX33" s="71"/>
      <c r="EY33" s="71"/>
      <c r="EZ33" s="71"/>
      <c r="FA33" s="71"/>
      <c r="FB33" s="71"/>
      <c r="FC33" s="71"/>
      <c r="FD33" s="71">
        <f>SUM(EZ33+FB33)</f>
        <v>0</v>
      </c>
      <c r="FE33" s="71">
        <f>SUM(FA33+FC33)</f>
        <v>0</v>
      </c>
      <c r="FF33" s="72">
        <f t="shared" si="308"/>
        <v>0</v>
      </c>
      <c r="FG33" s="72">
        <f t="shared" si="309"/>
        <v>0</v>
      </c>
      <c r="FH33" s="71"/>
      <c r="FI33" s="71"/>
      <c r="FJ33" s="71"/>
      <c r="FK33" s="71"/>
      <c r="FL33" s="71"/>
      <c r="FM33" s="71"/>
      <c r="FN33" s="71"/>
      <c r="FO33" s="71"/>
      <c r="FP33" s="71">
        <f>SUM(FL33+FN33)</f>
        <v>0</v>
      </c>
      <c r="FQ33" s="71">
        <f>SUM(FM33+FO33)</f>
        <v>0</v>
      </c>
      <c r="FR33" s="72">
        <f t="shared" si="311"/>
        <v>0</v>
      </c>
      <c r="FS33" s="72">
        <f t="shared" si="312"/>
        <v>0</v>
      </c>
      <c r="FT33" s="71"/>
      <c r="FU33" s="71"/>
      <c r="FV33" s="71"/>
      <c r="FW33" s="71"/>
      <c r="FX33" s="71"/>
      <c r="FY33" s="71"/>
      <c r="FZ33" s="71"/>
      <c r="GA33" s="71"/>
      <c r="GB33" s="71">
        <f>SUM(FX33+FZ33)</f>
        <v>0</v>
      </c>
      <c r="GC33" s="71">
        <f>SUM(FY33+GA33)</f>
        <v>0</v>
      </c>
      <c r="GD33" s="72">
        <f t="shared" si="314"/>
        <v>0</v>
      </c>
      <c r="GE33" s="72">
        <f t="shared" si="315"/>
        <v>0</v>
      </c>
      <c r="GF33" s="71">
        <f t="shared" si="360"/>
        <v>0</v>
      </c>
      <c r="GG33" s="71">
        <f t="shared" si="360"/>
        <v>0</v>
      </c>
      <c r="GH33" s="71">
        <f t="shared" si="360"/>
        <v>0</v>
      </c>
      <c r="GI33" s="71">
        <f t="shared" si="360"/>
        <v>0</v>
      </c>
      <c r="GJ33" s="71">
        <f t="shared" ref="GJ33:GO33" si="367">SUM(L33,X33,AJ33,AV33,BH33,BT33,CF33,CR33,DD33,DP33,EB33,EN33,EZ33)</f>
        <v>0</v>
      </c>
      <c r="GK33" s="71">
        <f t="shared" si="367"/>
        <v>0</v>
      </c>
      <c r="GL33" s="71">
        <f t="shared" si="367"/>
        <v>0</v>
      </c>
      <c r="GM33" s="71">
        <f t="shared" si="367"/>
        <v>0</v>
      </c>
      <c r="GN33" s="71">
        <f t="shared" si="367"/>
        <v>0</v>
      </c>
      <c r="GO33" s="71">
        <f t="shared" si="367"/>
        <v>0</v>
      </c>
      <c r="GP33" s="71"/>
      <c r="GQ33" s="71"/>
      <c r="GR33" s="109"/>
      <c r="GS33" s="55"/>
      <c r="GT33" s="123"/>
      <c r="GU33" s="123"/>
      <c r="GV33" s="123">
        <f t="shared" si="63"/>
        <v>0</v>
      </c>
    </row>
    <row r="34" spans="1:204" x14ac:dyDescent="0.2">
      <c r="A34" s="21">
        <v>1</v>
      </c>
      <c r="B34" s="74"/>
      <c r="C34" s="80"/>
      <c r="D34" s="80"/>
      <c r="E34" s="69" t="s">
        <v>28</v>
      </c>
      <c r="F34" s="77"/>
      <c r="G34" s="78"/>
      <c r="H34" s="79">
        <f>SUM(H35)</f>
        <v>0</v>
      </c>
      <c r="I34" s="79">
        <f t="shared" ref="I34:BT34" si="368">SUM(I35)</f>
        <v>0</v>
      </c>
      <c r="J34" s="79">
        <f t="shared" si="368"/>
        <v>0</v>
      </c>
      <c r="K34" s="79">
        <f t="shared" si="368"/>
        <v>0</v>
      </c>
      <c r="L34" s="79">
        <f t="shared" si="368"/>
        <v>0</v>
      </c>
      <c r="M34" s="79">
        <f t="shared" si="368"/>
        <v>0</v>
      </c>
      <c r="N34" s="79">
        <f t="shared" si="368"/>
        <v>0</v>
      </c>
      <c r="O34" s="79">
        <f t="shared" si="368"/>
        <v>0</v>
      </c>
      <c r="P34" s="79">
        <f t="shared" si="368"/>
        <v>0</v>
      </c>
      <c r="Q34" s="79">
        <f t="shared" si="368"/>
        <v>0</v>
      </c>
      <c r="R34" s="72">
        <f t="shared" si="272"/>
        <v>0</v>
      </c>
      <c r="S34" s="72">
        <f t="shared" si="273"/>
        <v>0</v>
      </c>
      <c r="T34" s="79">
        <f t="shared" si="368"/>
        <v>0</v>
      </c>
      <c r="U34" s="79">
        <f t="shared" si="368"/>
        <v>0</v>
      </c>
      <c r="V34" s="79">
        <f t="shared" si="368"/>
        <v>0</v>
      </c>
      <c r="W34" s="79">
        <f t="shared" si="368"/>
        <v>0</v>
      </c>
      <c r="X34" s="79">
        <f t="shared" si="368"/>
        <v>0</v>
      </c>
      <c r="Y34" s="79">
        <f t="shared" si="368"/>
        <v>0</v>
      </c>
      <c r="Z34" s="79">
        <f t="shared" si="368"/>
        <v>0</v>
      </c>
      <c r="AA34" s="79">
        <f t="shared" si="368"/>
        <v>0</v>
      </c>
      <c r="AB34" s="79">
        <f t="shared" si="368"/>
        <v>0</v>
      </c>
      <c r="AC34" s="79">
        <f t="shared" si="368"/>
        <v>0</v>
      </c>
      <c r="AD34" s="72">
        <f t="shared" si="275"/>
        <v>0</v>
      </c>
      <c r="AE34" s="72">
        <f t="shared" si="276"/>
        <v>0</v>
      </c>
      <c r="AF34" s="79">
        <f t="shared" si="368"/>
        <v>0</v>
      </c>
      <c r="AG34" s="79">
        <f t="shared" si="368"/>
        <v>0</v>
      </c>
      <c r="AH34" s="79">
        <f t="shared" si="368"/>
        <v>0</v>
      </c>
      <c r="AI34" s="79">
        <f t="shared" si="368"/>
        <v>0</v>
      </c>
      <c r="AJ34" s="79">
        <f t="shared" si="368"/>
        <v>0</v>
      </c>
      <c r="AK34" s="79">
        <f t="shared" si="368"/>
        <v>0</v>
      </c>
      <c r="AL34" s="79">
        <f t="shared" si="368"/>
        <v>0</v>
      </c>
      <c r="AM34" s="79">
        <f t="shared" si="368"/>
        <v>0</v>
      </c>
      <c r="AN34" s="79">
        <f t="shared" si="368"/>
        <v>0</v>
      </c>
      <c r="AO34" s="79">
        <f t="shared" si="368"/>
        <v>0</v>
      </c>
      <c r="AP34" s="72">
        <f t="shared" si="278"/>
        <v>0</v>
      </c>
      <c r="AQ34" s="72">
        <f t="shared" si="279"/>
        <v>0</v>
      </c>
      <c r="AR34" s="79">
        <f t="shared" si="368"/>
        <v>0</v>
      </c>
      <c r="AS34" s="79">
        <f t="shared" si="368"/>
        <v>0</v>
      </c>
      <c r="AT34" s="79">
        <f t="shared" si="368"/>
        <v>0</v>
      </c>
      <c r="AU34" s="79">
        <f t="shared" si="368"/>
        <v>0</v>
      </c>
      <c r="AV34" s="79">
        <f t="shared" si="368"/>
        <v>0</v>
      </c>
      <c r="AW34" s="79">
        <f t="shared" si="368"/>
        <v>0</v>
      </c>
      <c r="AX34" s="79">
        <f t="shared" si="368"/>
        <v>0</v>
      </c>
      <c r="AY34" s="79">
        <f t="shared" si="368"/>
        <v>0</v>
      </c>
      <c r="AZ34" s="79">
        <f t="shared" si="368"/>
        <v>0</v>
      </c>
      <c r="BA34" s="79">
        <f t="shared" si="368"/>
        <v>0</v>
      </c>
      <c r="BB34" s="72">
        <f t="shared" si="281"/>
        <v>0</v>
      </c>
      <c r="BC34" s="72">
        <f t="shared" si="282"/>
        <v>0</v>
      </c>
      <c r="BD34" s="79">
        <f t="shared" si="368"/>
        <v>20</v>
      </c>
      <c r="BE34" s="79">
        <f t="shared" si="368"/>
        <v>3106195.8480000002</v>
      </c>
      <c r="BF34" s="79">
        <f t="shared" si="368"/>
        <v>16.666666666666668</v>
      </c>
      <c r="BG34" s="79">
        <f t="shared" si="368"/>
        <v>2588496.54</v>
      </c>
      <c r="BH34" s="79">
        <f t="shared" si="368"/>
        <v>21</v>
      </c>
      <c r="BI34" s="79">
        <f t="shared" si="368"/>
        <v>3261505.5900000003</v>
      </c>
      <c r="BJ34" s="79">
        <f t="shared" si="368"/>
        <v>0</v>
      </c>
      <c r="BK34" s="79">
        <f t="shared" si="368"/>
        <v>0</v>
      </c>
      <c r="BL34" s="79">
        <f t="shared" si="368"/>
        <v>21</v>
      </c>
      <c r="BM34" s="79">
        <f t="shared" si="368"/>
        <v>3261505.5900000003</v>
      </c>
      <c r="BN34" s="72">
        <f t="shared" si="284"/>
        <v>4.3333333333333321</v>
      </c>
      <c r="BO34" s="72">
        <f t="shared" si="285"/>
        <v>673009.05000000028</v>
      </c>
      <c r="BP34" s="79">
        <f t="shared" si="368"/>
        <v>0</v>
      </c>
      <c r="BQ34" s="79">
        <f t="shared" si="368"/>
        <v>0</v>
      </c>
      <c r="BR34" s="79">
        <f t="shared" si="368"/>
        <v>0</v>
      </c>
      <c r="BS34" s="79">
        <f t="shared" si="368"/>
        <v>0</v>
      </c>
      <c r="BT34" s="79">
        <f t="shared" si="368"/>
        <v>0</v>
      </c>
      <c r="BU34" s="79">
        <f>SUM(BU35)</f>
        <v>0</v>
      </c>
      <c r="BV34" s="79">
        <f>SUM(BV35)</f>
        <v>0</v>
      </c>
      <c r="BW34" s="79">
        <f>SUM(BW35)</f>
        <v>0</v>
      </c>
      <c r="BX34" s="79">
        <f>SUM(BX35)</f>
        <v>0</v>
      </c>
      <c r="BY34" s="79">
        <f>SUM(BY35)</f>
        <v>0</v>
      </c>
      <c r="BZ34" s="72">
        <f t="shared" si="287"/>
        <v>0</v>
      </c>
      <c r="CA34" s="72">
        <f t="shared" si="288"/>
        <v>0</v>
      </c>
      <c r="CB34" s="79">
        <f t="shared" ref="CB34:EF34" si="369">SUM(CB35)</f>
        <v>0</v>
      </c>
      <c r="CC34" s="79">
        <f t="shared" si="369"/>
        <v>0</v>
      </c>
      <c r="CD34" s="79">
        <f t="shared" si="369"/>
        <v>0</v>
      </c>
      <c r="CE34" s="79">
        <f t="shared" si="369"/>
        <v>0</v>
      </c>
      <c r="CF34" s="79">
        <f t="shared" si="369"/>
        <v>0</v>
      </c>
      <c r="CG34" s="79">
        <f t="shared" si="369"/>
        <v>0</v>
      </c>
      <c r="CH34" s="79">
        <f t="shared" si="369"/>
        <v>0</v>
      </c>
      <c r="CI34" s="79">
        <f t="shared" si="369"/>
        <v>0</v>
      </c>
      <c r="CJ34" s="79">
        <f t="shared" si="369"/>
        <v>0</v>
      </c>
      <c r="CK34" s="79">
        <f t="shared" si="369"/>
        <v>0</v>
      </c>
      <c r="CL34" s="72">
        <f t="shared" si="290"/>
        <v>0</v>
      </c>
      <c r="CM34" s="72">
        <f t="shared" si="291"/>
        <v>0</v>
      </c>
      <c r="CN34" s="79">
        <f t="shared" si="369"/>
        <v>0</v>
      </c>
      <c r="CO34" s="79">
        <f t="shared" si="369"/>
        <v>0</v>
      </c>
      <c r="CP34" s="79">
        <f t="shared" si="369"/>
        <v>0</v>
      </c>
      <c r="CQ34" s="79">
        <f t="shared" si="369"/>
        <v>0</v>
      </c>
      <c r="CR34" s="79">
        <f t="shared" si="369"/>
        <v>0</v>
      </c>
      <c r="CS34" s="79">
        <f t="shared" si="369"/>
        <v>0</v>
      </c>
      <c r="CT34" s="79">
        <f t="shared" si="369"/>
        <v>0</v>
      </c>
      <c r="CU34" s="79">
        <f t="shared" si="369"/>
        <v>0</v>
      </c>
      <c r="CV34" s="79">
        <f t="shared" si="369"/>
        <v>0</v>
      </c>
      <c r="CW34" s="79">
        <f t="shared" si="369"/>
        <v>0</v>
      </c>
      <c r="CX34" s="72">
        <f t="shared" si="293"/>
        <v>0</v>
      </c>
      <c r="CY34" s="72">
        <f t="shared" si="294"/>
        <v>0</v>
      </c>
      <c r="CZ34" s="79">
        <f t="shared" si="369"/>
        <v>0</v>
      </c>
      <c r="DA34" s="79">
        <f t="shared" si="369"/>
        <v>0</v>
      </c>
      <c r="DB34" s="79">
        <f t="shared" si="369"/>
        <v>0</v>
      </c>
      <c r="DC34" s="79">
        <f t="shared" si="369"/>
        <v>0</v>
      </c>
      <c r="DD34" s="79">
        <f t="shared" si="369"/>
        <v>0</v>
      </c>
      <c r="DE34" s="79">
        <f t="shared" si="369"/>
        <v>0</v>
      </c>
      <c r="DF34" s="79">
        <f t="shared" si="369"/>
        <v>0</v>
      </c>
      <c r="DG34" s="79">
        <f t="shared" si="369"/>
        <v>0</v>
      </c>
      <c r="DH34" s="79">
        <f t="shared" si="369"/>
        <v>0</v>
      </c>
      <c r="DI34" s="79">
        <f t="shared" si="369"/>
        <v>0</v>
      </c>
      <c r="DJ34" s="72">
        <f t="shared" si="296"/>
        <v>0</v>
      </c>
      <c r="DK34" s="72">
        <f t="shared" si="297"/>
        <v>0</v>
      </c>
      <c r="DL34" s="79">
        <f t="shared" si="369"/>
        <v>0</v>
      </c>
      <c r="DM34" s="79">
        <f t="shared" si="369"/>
        <v>0</v>
      </c>
      <c r="DN34" s="79">
        <f t="shared" si="369"/>
        <v>0</v>
      </c>
      <c r="DO34" s="79">
        <f t="shared" si="369"/>
        <v>0</v>
      </c>
      <c r="DP34" s="79">
        <f t="shared" si="369"/>
        <v>0</v>
      </c>
      <c r="DQ34" s="79">
        <f t="shared" si="369"/>
        <v>0</v>
      </c>
      <c r="DR34" s="79">
        <f t="shared" si="369"/>
        <v>0</v>
      </c>
      <c r="DS34" s="79">
        <f t="shared" si="369"/>
        <v>0</v>
      </c>
      <c r="DT34" s="79">
        <f t="shared" si="369"/>
        <v>0</v>
      </c>
      <c r="DU34" s="79">
        <f t="shared" si="369"/>
        <v>0</v>
      </c>
      <c r="DV34" s="72">
        <f t="shared" si="299"/>
        <v>0</v>
      </c>
      <c r="DW34" s="72">
        <f t="shared" si="300"/>
        <v>0</v>
      </c>
      <c r="DX34" s="79">
        <f t="shared" si="369"/>
        <v>0</v>
      </c>
      <c r="DY34" s="79">
        <f t="shared" si="369"/>
        <v>0</v>
      </c>
      <c r="DZ34" s="79">
        <f t="shared" si="369"/>
        <v>0</v>
      </c>
      <c r="EA34" s="79">
        <f t="shared" si="369"/>
        <v>0</v>
      </c>
      <c r="EB34" s="79">
        <f t="shared" si="369"/>
        <v>0</v>
      </c>
      <c r="EC34" s="79">
        <f t="shared" si="369"/>
        <v>0</v>
      </c>
      <c r="ED34" s="79">
        <f t="shared" si="369"/>
        <v>0</v>
      </c>
      <c r="EE34" s="79">
        <f t="shared" si="369"/>
        <v>0</v>
      </c>
      <c r="EF34" s="79">
        <f t="shared" si="369"/>
        <v>0</v>
      </c>
      <c r="EG34" s="79">
        <f>SUM(EG35)</f>
        <v>0</v>
      </c>
      <c r="EH34" s="72">
        <f t="shared" si="302"/>
        <v>0</v>
      </c>
      <c r="EI34" s="72">
        <f t="shared" si="303"/>
        <v>0</v>
      </c>
      <c r="EJ34" s="79">
        <f t="shared" ref="EJ34:GQ34" si="370">SUM(EJ35)</f>
        <v>0</v>
      </c>
      <c r="EK34" s="79">
        <f t="shared" si="370"/>
        <v>0</v>
      </c>
      <c r="EL34" s="79">
        <f t="shared" si="370"/>
        <v>0</v>
      </c>
      <c r="EM34" s="79">
        <f t="shared" si="370"/>
        <v>0</v>
      </c>
      <c r="EN34" s="79">
        <f t="shared" si="370"/>
        <v>0</v>
      </c>
      <c r="EO34" s="79">
        <f t="shared" si="370"/>
        <v>0</v>
      </c>
      <c r="EP34" s="79">
        <f t="shared" si="370"/>
        <v>0</v>
      </c>
      <c r="EQ34" s="79">
        <f t="shared" si="370"/>
        <v>0</v>
      </c>
      <c r="ER34" s="79">
        <f t="shared" si="370"/>
        <v>0</v>
      </c>
      <c r="ES34" s="79">
        <f t="shared" si="370"/>
        <v>0</v>
      </c>
      <c r="ET34" s="72">
        <f t="shared" si="305"/>
        <v>0</v>
      </c>
      <c r="EU34" s="72">
        <f t="shared" si="306"/>
        <v>0</v>
      </c>
      <c r="EV34" s="79">
        <f t="shared" si="370"/>
        <v>0</v>
      </c>
      <c r="EW34" s="79">
        <f t="shared" si="370"/>
        <v>0</v>
      </c>
      <c r="EX34" s="79">
        <f t="shared" si="370"/>
        <v>0</v>
      </c>
      <c r="EY34" s="79">
        <f t="shared" si="370"/>
        <v>0</v>
      </c>
      <c r="EZ34" s="79">
        <f t="shared" si="370"/>
        <v>0</v>
      </c>
      <c r="FA34" s="79">
        <f t="shared" si="370"/>
        <v>0</v>
      </c>
      <c r="FB34" s="79">
        <f t="shared" si="370"/>
        <v>0</v>
      </c>
      <c r="FC34" s="79">
        <f t="shared" si="370"/>
        <v>0</v>
      </c>
      <c r="FD34" s="79">
        <f t="shared" si="370"/>
        <v>0</v>
      </c>
      <c r="FE34" s="79">
        <f t="shared" si="370"/>
        <v>0</v>
      </c>
      <c r="FF34" s="72">
        <f t="shared" si="308"/>
        <v>0</v>
      </c>
      <c r="FG34" s="72">
        <f t="shared" si="309"/>
        <v>0</v>
      </c>
      <c r="FH34" s="79">
        <f t="shared" si="370"/>
        <v>0</v>
      </c>
      <c r="FI34" s="79">
        <f t="shared" si="370"/>
        <v>0</v>
      </c>
      <c r="FJ34" s="79">
        <f t="shared" si="370"/>
        <v>0</v>
      </c>
      <c r="FK34" s="79">
        <f t="shared" si="370"/>
        <v>0</v>
      </c>
      <c r="FL34" s="79">
        <f t="shared" si="370"/>
        <v>0</v>
      </c>
      <c r="FM34" s="79">
        <f t="shared" si="370"/>
        <v>0</v>
      </c>
      <c r="FN34" s="79">
        <f t="shared" si="370"/>
        <v>0</v>
      </c>
      <c r="FO34" s="79">
        <f t="shared" si="370"/>
        <v>0</v>
      </c>
      <c r="FP34" s="79">
        <f t="shared" si="370"/>
        <v>0</v>
      </c>
      <c r="FQ34" s="79">
        <f t="shared" si="370"/>
        <v>0</v>
      </c>
      <c r="FR34" s="72">
        <f t="shared" si="311"/>
        <v>0</v>
      </c>
      <c r="FS34" s="72">
        <f t="shared" si="312"/>
        <v>0</v>
      </c>
      <c r="FT34" s="79">
        <f t="shared" si="370"/>
        <v>0</v>
      </c>
      <c r="FU34" s="79">
        <f t="shared" si="370"/>
        <v>0</v>
      </c>
      <c r="FV34" s="79">
        <f t="shared" si="370"/>
        <v>0</v>
      </c>
      <c r="FW34" s="79">
        <f t="shared" si="370"/>
        <v>0</v>
      </c>
      <c r="FX34" s="79">
        <f t="shared" si="370"/>
        <v>0</v>
      </c>
      <c r="FY34" s="79">
        <f t="shared" si="370"/>
        <v>0</v>
      </c>
      <c r="FZ34" s="79">
        <f t="shared" si="370"/>
        <v>0</v>
      </c>
      <c r="GA34" s="79">
        <f t="shared" si="370"/>
        <v>0</v>
      </c>
      <c r="GB34" s="79">
        <f t="shared" si="370"/>
        <v>0</v>
      </c>
      <c r="GC34" s="79">
        <f t="shared" si="370"/>
        <v>0</v>
      </c>
      <c r="GD34" s="72">
        <f t="shared" si="314"/>
        <v>0</v>
      </c>
      <c r="GE34" s="72">
        <f t="shared" si="315"/>
        <v>0</v>
      </c>
      <c r="GF34" s="79">
        <f t="shared" si="370"/>
        <v>20</v>
      </c>
      <c r="GG34" s="79">
        <f t="shared" si="370"/>
        <v>3106195.8480000002</v>
      </c>
      <c r="GH34" s="102">
        <f>SUM(GF34/12*$A$2)</f>
        <v>16.666666666666668</v>
      </c>
      <c r="GI34" s="128">
        <f>SUM(GG34/12*$A$2)</f>
        <v>2588496.54</v>
      </c>
      <c r="GJ34" s="79">
        <f t="shared" si="370"/>
        <v>21</v>
      </c>
      <c r="GK34" s="79">
        <f t="shared" si="370"/>
        <v>3261505.5900000003</v>
      </c>
      <c r="GL34" s="79">
        <f t="shared" si="370"/>
        <v>0</v>
      </c>
      <c r="GM34" s="79">
        <f t="shared" si="370"/>
        <v>0</v>
      </c>
      <c r="GN34" s="79">
        <f t="shared" si="370"/>
        <v>21</v>
      </c>
      <c r="GO34" s="79">
        <f t="shared" si="370"/>
        <v>3261505.5900000003</v>
      </c>
      <c r="GP34" s="79">
        <f t="shared" si="370"/>
        <v>4.3333333333333321</v>
      </c>
      <c r="GQ34" s="79">
        <f t="shared" si="370"/>
        <v>673009.05000000028</v>
      </c>
      <c r="GR34" s="281">
        <f>GJ34/GH34</f>
        <v>1.26</v>
      </c>
      <c r="GS34" s="281">
        <f>GK34/GI34</f>
        <v>1.2599999805292381</v>
      </c>
      <c r="GT34" s="123"/>
      <c r="GU34" s="123"/>
      <c r="GV34" s="123">
        <f t="shared" si="63"/>
        <v>0</v>
      </c>
    </row>
    <row r="35" spans="1:204" ht="16.5" customHeight="1" x14ac:dyDescent="0.2">
      <c r="A35" s="21">
        <v>1</v>
      </c>
      <c r="B35" s="74"/>
      <c r="C35" s="80"/>
      <c r="D35" s="81"/>
      <c r="E35" s="96" t="s">
        <v>29</v>
      </c>
      <c r="F35" s="98">
        <v>6</v>
      </c>
      <c r="G35" s="99">
        <v>155309.79240000001</v>
      </c>
      <c r="H35" s="79">
        <f>VLOOKUP($E35,'ВМП план'!$B$8:$AN$43,8,0)</f>
        <v>0</v>
      </c>
      <c r="I35" s="79">
        <f>VLOOKUP($E35,'ВМП план'!$B$8:$AN$43,9,0)</f>
        <v>0</v>
      </c>
      <c r="J35" s="79">
        <f>SUM(H35/12*$A$2)</f>
        <v>0</v>
      </c>
      <c r="K35" s="79">
        <f>SUM(I35/12*$A$2)</f>
        <v>0</v>
      </c>
      <c r="L35" s="79">
        <f>SUM(L36:L41)</f>
        <v>0</v>
      </c>
      <c r="M35" s="79">
        <f>SUM(M36:M41)</f>
        <v>0</v>
      </c>
      <c r="N35" s="79">
        <f>SUM(N40:N41)</f>
        <v>0</v>
      </c>
      <c r="O35" s="79">
        <f>SUM(O40:O41)</f>
        <v>0</v>
      </c>
      <c r="P35" s="79">
        <f t="shared" ref="P35:Q38" si="371">SUM(L35+N35)</f>
        <v>0</v>
      </c>
      <c r="Q35" s="79">
        <f t="shared" si="371"/>
        <v>0</v>
      </c>
      <c r="R35" s="95">
        <f t="shared" si="272"/>
        <v>0</v>
      </c>
      <c r="S35" s="95">
        <f t="shared" si="273"/>
        <v>0</v>
      </c>
      <c r="T35" s="79">
        <f>VLOOKUP($E35,'ВМП план'!$B$8:$AN$43,10,0)</f>
        <v>0</v>
      </c>
      <c r="U35" s="79">
        <f>VLOOKUP($E35,'ВМП план'!$B$8:$AN$43,11,0)</f>
        <v>0</v>
      </c>
      <c r="V35" s="79">
        <f>SUM(T35/12*$A$2)</f>
        <v>0</v>
      </c>
      <c r="W35" s="79">
        <f>SUM(U35/12*$A$2)</f>
        <v>0</v>
      </c>
      <c r="X35" s="79">
        <f>SUM(X36:X41)</f>
        <v>0</v>
      </c>
      <c r="Y35" s="79">
        <f>SUM(Y36:Y41)</f>
        <v>0</v>
      </c>
      <c r="Z35" s="79">
        <f>SUM(Z40:Z41)</f>
        <v>0</v>
      </c>
      <c r="AA35" s="79">
        <f>SUM(AA40:AA41)</f>
        <v>0</v>
      </c>
      <c r="AB35" s="79">
        <f t="shared" ref="AB35:AC38" si="372">SUM(X35+Z35)</f>
        <v>0</v>
      </c>
      <c r="AC35" s="79">
        <f t="shared" si="372"/>
        <v>0</v>
      </c>
      <c r="AD35" s="95">
        <f t="shared" si="275"/>
        <v>0</v>
      </c>
      <c r="AE35" s="95">
        <f t="shared" si="276"/>
        <v>0</v>
      </c>
      <c r="AF35" s="79">
        <f>VLOOKUP($E35,'ВМП план'!$B$8:$AL$43,12,0)</f>
        <v>0</v>
      </c>
      <c r="AG35" s="79">
        <f>VLOOKUP($E35,'ВМП план'!$B$8:$AL$43,13,0)</f>
        <v>0</v>
      </c>
      <c r="AH35" s="79">
        <f>SUM(AF35/12*$A$2)</f>
        <v>0</v>
      </c>
      <c r="AI35" s="79">
        <f>SUM(AG35/12*$A$2)</f>
        <v>0</v>
      </c>
      <c r="AJ35" s="79">
        <f>SUM(AJ36:AJ41)</f>
        <v>0</v>
      </c>
      <c r="AK35" s="79">
        <f>SUM(AK36:AK41)</f>
        <v>0</v>
      </c>
      <c r="AL35" s="79">
        <f>SUM(AL40:AL41)</f>
        <v>0</v>
      </c>
      <c r="AM35" s="79">
        <f>SUM(AM40:AM41)</f>
        <v>0</v>
      </c>
      <c r="AN35" s="79">
        <f t="shared" ref="AN35:AO38" si="373">SUM(AJ35+AL35)</f>
        <v>0</v>
      </c>
      <c r="AO35" s="79">
        <f t="shared" si="373"/>
        <v>0</v>
      </c>
      <c r="AP35" s="95">
        <f t="shared" si="278"/>
        <v>0</v>
      </c>
      <c r="AQ35" s="95">
        <f t="shared" si="279"/>
        <v>0</v>
      </c>
      <c r="AR35" s="79"/>
      <c r="AS35" s="79"/>
      <c r="AT35" s="79">
        <f>SUM(AR35/12*$A$2)</f>
        <v>0</v>
      </c>
      <c r="AU35" s="79">
        <f>SUM(AS35/12*$A$2)</f>
        <v>0</v>
      </c>
      <c r="AV35" s="79">
        <f>SUM(AV36:AV41)</f>
        <v>0</v>
      </c>
      <c r="AW35" s="79">
        <f>SUM(AW36:AW41)</f>
        <v>0</v>
      </c>
      <c r="AX35" s="79">
        <f>SUM(AX40:AX41)</f>
        <v>0</v>
      </c>
      <c r="AY35" s="79">
        <f>SUM(AY40:AY41)</f>
        <v>0</v>
      </c>
      <c r="AZ35" s="79">
        <f t="shared" ref="AZ35:BA38" si="374">SUM(AV35+AX35)</f>
        <v>0</v>
      </c>
      <c r="BA35" s="79">
        <f t="shared" si="374"/>
        <v>0</v>
      </c>
      <c r="BB35" s="95">
        <f t="shared" si="281"/>
        <v>0</v>
      </c>
      <c r="BC35" s="95">
        <f t="shared" si="282"/>
        <v>0</v>
      </c>
      <c r="BD35" s="79">
        <f>VLOOKUP($E35,'ВМП план'!$B$8:$AN$43,16,0)</f>
        <v>20</v>
      </c>
      <c r="BE35" s="79">
        <f>VLOOKUP($E35,'ВМП план'!$B$8:$AN$43,17,0)</f>
        <v>3106195.8480000002</v>
      </c>
      <c r="BF35" s="79">
        <f>SUM(BD35/12*$A$2)</f>
        <v>16.666666666666668</v>
      </c>
      <c r="BG35" s="79">
        <f>SUM(BE35/12*$A$2)</f>
        <v>2588496.54</v>
      </c>
      <c r="BH35" s="79">
        <f>SUM(BH36:BH41)</f>
        <v>21</v>
      </c>
      <c r="BI35" s="79">
        <f>SUM(BI36:BI41)</f>
        <v>3261505.5900000003</v>
      </c>
      <c r="BJ35" s="79">
        <f>SUM(BJ40:BJ41)</f>
        <v>0</v>
      </c>
      <c r="BK35" s="79">
        <f>SUM(BK40:BK41)</f>
        <v>0</v>
      </c>
      <c r="BL35" s="79">
        <f t="shared" ref="BL35:BM38" si="375">SUM(BH35+BJ35)</f>
        <v>21</v>
      </c>
      <c r="BM35" s="79">
        <f t="shared" si="375"/>
        <v>3261505.5900000003</v>
      </c>
      <c r="BN35" s="95">
        <f t="shared" si="284"/>
        <v>4.3333333333333321</v>
      </c>
      <c r="BO35" s="95">
        <f t="shared" si="285"/>
        <v>673009.05000000028</v>
      </c>
      <c r="BP35" s="79">
        <f>VLOOKUP($E35,'ВМП план'!$B$8:$AN$43,18,0)</f>
        <v>0</v>
      </c>
      <c r="BQ35" s="79">
        <f>VLOOKUP($E35,'ВМП план'!$B$8:$AN$43,19,0)</f>
        <v>0</v>
      </c>
      <c r="BR35" s="79">
        <f>SUM(BP35/12*$A$2)</f>
        <v>0</v>
      </c>
      <c r="BS35" s="79">
        <f>SUM(BQ35/12*$A$2)</f>
        <v>0</v>
      </c>
      <c r="BT35" s="79">
        <f>SUM(BT36:BT41)</f>
        <v>0</v>
      </c>
      <c r="BU35" s="79">
        <f>SUM(BU36:BU41)</f>
        <v>0</v>
      </c>
      <c r="BV35" s="79">
        <f>SUM(BV40:BV41)</f>
        <v>0</v>
      </c>
      <c r="BW35" s="79">
        <f>SUM(BW40:BW41)</f>
        <v>0</v>
      </c>
      <c r="BX35" s="79">
        <f t="shared" ref="BX35:BY38" si="376">SUM(BT35+BV35)</f>
        <v>0</v>
      </c>
      <c r="BY35" s="79">
        <f t="shared" si="376"/>
        <v>0</v>
      </c>
      <c r="BZ35" s="95">
        <f t="shared" si="287"/>
        <v>0</v>
      </c>
      <c r="CA35" s="95">
        <f t="shared" si="288"/>
        <v>0</v>
      </c>
      <c r="CB35" s="79"/>
      <c r="CC35" s="79"/>
      <c r="CD35" s="79">
        <f>SUM(CB35/12*$A$2)</f>
        <v>0</v>
      </c>
      <c r="CE35" s="79">
        <f>SUM(CC35/12*$A$2)</f>
        <v>0</v>
      </c>
      <c r="CF35" s="79">
        <f>SUM(CF36:CF41)</f>
        <v>0</v>
      </c>
      <c r="CG35" s="79">
        <f>SUM(CG36:CG41)</f>
        <v>0</v>
      </c>
      <c r="CH35" s="79">
        <f>SUM(CH40:CH41)</f>
        <v>0</v>
      </c>
      <c r="CI35" s="79">
        <f>SUM(CI40:CI41)</f>
        <v>0</v>
      </c>
      <c r="CJ35" s="79">
        <f t="shared" ref="CJ35:CK38" si="377">SUM(CF35+CH35)</f>
        <v>0</v>
      </c>
      <c r="CK35" s="79">
        <f t="shared" si="377"/>
        <v>0</v>
      </c>
      <c r="CL35" s="95">
        <f t="shared" si="290"/>
        <v>0</v>
      </c>
      <c r="CM35" s="95">
        <f t="shared" si="291"/>
        <v>0</v>
      </c>
      <c r="CN35" s="79"/>
      <c r="CO35" s="79"/>
      <c r="CP35" s="79">
        <f>SUM(CN35/12*$A$2)</f>
        <v>0</v>
      </c>
      <c r="CQ35" s="79">
        <f>SUM(CO35/12*$A$2)</f>
        <v>0</v>
      </c>
      <c r="CR35" s="79">
        <f>SUM(CR36:CR41)</f>
        <v>0</v>
      </c>
      <c r="CS35" s="79">
        <f>SUM(CS36:CS41)</f>
        <v>0</v>
      </c>
      <c r="CT35" s="79">
        <f>SUM(CT40:CT41)</f>
        <v>0</v>
      </c>
      <c r="CU35" s="79">
        <f>SUM(CU40:CU41)</f>
        <v>0</v>
      </c>
      <c r="CV35" s="79">
        <f t="shared" ref="CV35:CW38" si="378">SUM(CR35+CT35)</f>
        <v>0</v>
      </c>
      <c r="CW35" s="79">
        <f t="shared" si="378"/>
        <v>0</v>
      </c>
      <c r="CX35" s="95">
        <f t="shared" si="293"/>
        <v>0</v>
      </c>
      <c r="CY35" s="95">
        <f t="shared" si="294"/>
        <v>0</v>
      </c>
      <c r="CZ35" s="79">
        <f>VLOOKUP($E35,'ВМП план'!$B$8:$AN$43,24,0)</f>
        <v>0</v>
      </c>
      <c r="DA35" s="79">
        <f>VLOOKUP($E35,'ВМП план'!$B$8:$AN$43,25,0)</f>
        <v>0</v>
      </c>
      <c r="DB35" s="79">
        <f>SUM(CZ35/12*$A$2)</f>
        <v>0</v>
      </c>
      <c r="DC35" s="79">
        <f>SUM(DA35/12*$A$2)</f>
        <v>0</v>
      </c>
      <c r="DD35" s="79">
        <f>SUM(DD36:DD41)</f>
        <v>0</v>
      </c>
      <c r="DE35" s="79">
        <f>SUM(DE36:DE41)</f>
        <v>0</v>
      </c>
      <c r="DF35" s="79">
        <f>SUM(DF40:DF41)</f>
        <v>0</v>
      </c>
      <c r="DG35" s="79">
        <f>SUM(DG40:DG41)</f>
        <v>0</v>
      </c>
      <c r="DH35" s="79">
        <f t="shared" ref="DH35:DI38" si="379">SUM(DD35+DF35)</f>
        <v>0</v>
      </c>
      <c r="DI35" s="79">
        <f t="shared" si="379"/>
        <v>0</v>
      </c>
      <c r="DJ35" s="95">
        <f t="shared" si="296"/>
        <v>0</v>
      </c>
      <c r="DK35" s="95">
        <f t="shared" si="297"/>
        <v>0</v>
      </c>
      <c r="DL35" s="79"/>
      <c r="DM35" s="79"/>
      <c r="DN35" s="79">
        <f>SUM(DL35/12*$A$2)</f>
        <v>0</v>
      </c>
      <c r="DO35" s="79">
        <f>SUM(DM35/12*$A$2)</f>
        <v>0</v>
      </c>
      <c r="DP35" s="79">
        <f>SUM(DP36:DP41)</f>
        <v>0</v>
      </c>
      <c r="DQ35" s="79">
        <f>SUM(DQ36:DQ41)</f>
        <v>0</v>
      </c>
      <c r="DR35" s="79">
        <f>SUM(DR40:DR41)</f>
        <v>0</v>
      </c>
      <c r="DS35" s="79">
        <f>SUM(DS40:DS41)</f>
        <v>0</v>
      </c>
      <c r="DT35" s="79">
        <f t="shared" ref="DT35:DU38" si="380">SUM(DP35+DR35)</f>
        <v>0</v>
      </c>
      <c r="DU35" s="79">
        <f t="shared" si="380"/>
        <v>0</v>
      </c>
      <c r="DV35" s="95">
        <f t="shared" si="299"/>
        <v>0</v>
      </c>
      <c r="DW35" s="95">
        <f t="shared" si="300"/>
        <v>0</v>
      </c>
      <c r="DX35" s="79">
        <f>VLOOKUP($E35,'ВМП план'!$B$8:$AN$43,28,0)</f>
        <v>0</v>
      </c>
      <c r="DY35" s="79">
        <f>VLOOKUP($E35,'ВМП план'!$B$8:$AN$43,29,0)</f>
        <v>0</v>
      </c>
      <c r="DZ35" s="79">
        <f>SUM(DX35/12*$A$2)</f>
        <v>0</v>
      </c>
      <c r="EA35" s="79">
        <f>SUM(DY35/12*$A$2)</f>
        <v>0</v>
      </c>
      <c r="EB35" s="79">
        <f>SUM(EB36:EB41)</f>
        <v>0</v>
      </c>
      <c r="EC35" s="79">
        <f>SUM(EC36:EC41)</f>
        <v>0</v>
      </c>
      <c r="ED35" s="79">
        <f>SUM(ED40:ED41)</f>
        <v>0</v>
      </c>
      <c r="EE35" s="79">
        <f>SUM(EE40:EE41)</f>
        <v>0</v>
      </c>
      <c r="EF35" s="79">
        <f t="shared" ref="EF35:EG38" si="381">SUM(EB35+ED35)</f>
        <v>0</v>
      </c>
      <c r="EG35" s="79">
        <f t="shared" si="381"/>
        <v>0</v>
      </c>
      <c r="EH35" s="95">
        <f t="shared" si="302"/>
        <v>0</v>
      </c>
      <c r="EI35" s="95">
        <f t="shared" si="303"/>
        <v>0</v>
      </c>
      <c r="EJ35" s="79">
        <f>VLOOKUP($E35,'ВМП план'!$B$8:$AN$43,30,0)</f>
        <v>0</v>
      </c>
      <c r="EK35" s="79">
        <f>VLOOKUP($E35,'ВМП план'!$B$8:$AN$43,31,0)</f>
        <v>0</v>
      </c>
      <c r="EL35" s="79">
        <f>SUM(EJ35/12*$A$2)</f>
        <v>0</v>
      </c>
      <c r="EM35" s="79">
        <f>SUM(EK35/12*$A$2)</f>
        <v>0</v>
      </c>
      <c r="EN35" s="79">
        <f>SUM(EN36:EN41)</f>
        <v>0</v>
      </c>
      <c r="EO35" s="79">
        <f>SUM(EO36:EO41)</f>
        <v>0</v>
      </c>
      <c r="EP35" s="79">
        <f>SUM(EP40:EP41)</f>
        <v>0</v>
      </c>
      <c r="EQ35" s="79">
        <f>SUM(EQ40:EQ41)</f>
        <v>0</v>
      </c>
      <c r="ER35" s="79">
        <f t="shared" ref="ER35:ES38" si="382">SUM(EN35+EP35)</f>
        <v>0</v>
      </c>
      <c r="ES35" s="79">
        <f t="shared" si="382"/>
        <v>0</v>
      </c>
      <c r="ET35" s="95">
        <f t="shared" si="305"/>
        <v>0</v>
      </c>
      <c r="EU35" s="95">
        <f t="shared" si="306"/>
        <v>0</v>
      </c>
      <c r="EV35" s="79">
        <f>VLOOKUP($E35,'ВМП план'!$B$8:$AN$43,32,0)</f>
        <v>0</v>
      </c>
      <c r="EW35" s="79">
        <f>VLOOKUP($E35,'ВМП план'!$B$8:$AN$43,33,0)</f>
        <v>0</v>
      </c>
      <c r="EX35" s="79">
        <f>SUM(EV35/12*$A$2)</f>
        <v>0</v>
      </c>
      <c r="EY35" s="79">
        <f>SUM(EW35/12*$A$2)</f>
        <v>0</v>
      </c>
      <c r="EZ35" s="79">
        <f>SUM(EZ36:EZ41)</f>
        <v>0</v>
      </c>
      <c r="FA35" s="79">
        <f>SUM(FA36:FA41)</f>
        <v>0</v>
      </c>
      <c r="FB35" s="79">
        <f>SUM(FB40:FB41)</f>
        <v>0</v>
      </c>
      <c r="FC35" s="79">
        <f>SUM(FC40:FC41)</f>
        <v>0</v>
      </c>
      <c r="FD35" s="79">
        <f>SUM(EZ35+FB35)</f>
        <v>0</v>
      </c>
      <c r="FE35" s="79">
        <f>SUM(FA35+FC35)</f>
        <v>0</v>
      </c>
      <c r="FF35" s="95">
        <f t="shared" si="308"/>
        <v>0</v>
      </c>
      <c r="FG35" s="95">
        <f t="shared" si="309"/>
        <v>0</v>
      </c>
      <c r="FH35" s="79">
        <f>VLOOKUP($E35,'ВМП план'!$B$8:$AN$43,34,0)</f>
        <v>0</v>
      </c>
      <c r="FI35" s="79">
        <f>VLOOKUP($E35,'ВМП план'!$B$8:$AN$43,35,0)</f>
        <v>0</v>
      </c>
      <c r="FJ35" s="79">
        <f>SUM(FH35/12*$A$2)</f>
        <v>0</v>
      </c>
      <c r="FK35" s="79">
        <f>SUM(FI35/12*$A$2)</f>
        <v>0</v>
      </c>
      <c r="FL35" s="79">
        <f>SUM(FL36:FL41)</f>
        <v>0</v>
      </c>
      <c r="FM35" s="79">
        <f>SUM(FM36:FM41)</f>
        <v>0</v>
      </c>
      <c r="FN35" s="79">
        <f>SUM(FN40:FN41)</f>
        <v>0</v>
      </c>
      <c r="FO35" s="79">
        <f>SUM(FO40:FO41)</f>
        <v>0</v>
      </c>
      <c r="FP35" s="79">
        <f t="shared" ref="FP35:FQ38" si="383">SUM(FL35+FN35)</f>
        <v>0</v>
      </c>
      <c r="FQ35" s="79">
        <f t="shared" si="383"/>
        <v>0</v>
      </c>
      <c r="FR35" s="95">
        <f t="shared" si="311"/>
        <v>0</v>
      </c>
      <c r="FS35" s="95">
        <f t="shared" si="312"/>
        <v>0</v>
      </c>
      <c r="FT35" s="79"/>
      <c r="FU35" s="79"/>
      <c r="FV35" s="79">
        <f>SUM(FT35/12*$A$2)</f>
        <v>0</v>
      </c>
      <c r="FW35" s="79">
        <f>SUM(FU35/12*$A$2)</f>
        <v>0</v>
      </c>
      <c r="FX35" s="79">
        <f>SUM(FX36:FX41)</f>
        <v>0</v>
      </c>
      <c r="FY35" s="79">
        <f>SUM(FY36:FY41)</f>
        <v>0</v>
      </c>
      <c r="FZ35" s="79">
        <f>SUM(FZ40:FZ41)</f>
        <v>0</v>
      </c>
      <c r="GA35" s="79">
        <f>SUM(GA40:GA41)</f>
        <v>0</v>
      </c>
      <c r="GB35" s="79">
        <f t="shared" ref="GB35:GC38" si="384">SUM(FX35+FZ35)</f>
        <v>0</v>
      </c>
      <c r="GC35" s="79">
        <f t="shared" si="384"/>
        <v>0</v>
      </c>
      <c r="GD35" s="95">
        <f t="shared" si="314"/>
        <v>0</v>
      </c>
      <c r="GE35" s="95">
        <f t="shared" si="315"/>
        <v>0</v>
      </c>
      <c r="GF35" s="79">
        <f>H35+T35+AF35+AR35+BD35+BP35+CB35+CN35+CZ35+DL35+DX35+EJ35+EV35+FH35+FT35</f>
        <v>20</v>
      </c>
      <c r="GG35" s="79">
        <f>I35+U35+AG35+AS35+BE35+BQ35+CC35+CO35+DA35+DM35+DY35+EK35+EW35+FI35+FU35</f>
        <v>3106195.8480000002</v>
      </c>
      <c r="GH35" s="102">
        <f>SUM(GF35/12*$A$2)</f>
        <v>16.666666666666668</v>
      </c>
      <c r="GI35" s="128">
        <f>SUM(GG35/12*$A$2)</f>
        <v>2588496.54</v>
      </c>
      <c r="GJ35" s="79">
        <f>SUM(GJ36:GJ41)</f>
        <v>21</v>
      </c>
      <c r="GK35" s="79">
        <f>SUM(GK36:GK41)</f>
        <v>3261505.5900000003</v>
      </c>
      <c r="GL35" s="79">
        <f>SUM(GL36:GL41)</f>
        <v>0</v>
      </c>
      <c r="GM35" s="79">
        <f>SUM(GM36:GM41)</f>
        <v>0</v>
      </c>
      <c r="GN35" s="79">
        <f>SUM(GJ35+GL35)</f>
        <v>21</v>
      </c>
      <c r="GO35" s="79">
        <f>SUM(GK35+GM35)</f>
        <v>3261505.5900000003</v>
      </c>
      <c r="GP35" s="79">
        <f>SUM(GJ35-GH35)</f>
        <v>4.3333333333333321</v>
      </c>
      <c r="GQ35" s="79">
        <f>SUM(GK35-GI35)</f>
        <v>673009.05000000028</v>
      </c>
      <c r="GR35" s="281">
        <f>GJ35/GH35</f>
        <v>1.26</v>
      </c>
      <c r="GS35" s="281">
        <f>GK35/GI35</f>
        <v>1.2599999805292381</v>
      </c>
      <c r="GT35" s="123">
        <v>155309.79240000001</v>
      </c>
      <c r="GU35" s="123">
        <f t="shared" si="62"/>
        <v>155309.79</v>
      </c>
      <c r="GV35" s="123">
        <f t="shared" si="63"/>
        <v>2.3999999975785613E-3</v>
      </c>
    </row>
    <row r="36" spans="1:204" ht="16.5" customHeight="1" x14ac:dyDescent="0.2">
      <c r="A36" s="21">
        <v>1</v>
      </c>
      <c r="B36" s="118" t="s">
        <v>286</v>
      </c>
      <c r="C36" s="119" t="s">
        <v>287</v>
      </c>
      <c r="D36" s="139">
        <v>40</v>
      </c>
      <c r="E36" s="119" t="s">
        <v>288</v>
      </c>
      <c r="F36" s="63">
        <v>6</v>
      </c>
      <c r="G36" s="70">
        <v>155309.79240000001</v>
      </c>
      <c r="H36" s="92"/>
      <c r="I36" s="92"/>
      <c r="J36" s="92"/>
      <c r="K36" s="92"/>
      <c r="L36" s="71">
        <f>VLOOKUP($D36,'факт '!$D$7:$AU$140,3,0)</f>
        <v>0</v>
      </c>
      <c r="M36" s="71">
        <f>VLOOKUP($D36,'факт '!$D$7:$AU$140,4,0)</f>
        <v>0</v>
      </c>
      <c r="N36" s="71">
        <f>VLOOKUP($D36,'факт '!$D$7:$AU$140,5,0)</f>
        <v>0</v>
      </c>
      <c r="O36" s="71">
        <f>VLOOKUP($D36,'факт '!$D$7:$AU$140,6,0)</f>
        <v>0</v>
      </c>
      <c r="P36" s="71">
        <f t="shared" si="371"/>
        <v>0</v>
      </c>
      <c r="Q36" s="71">
        <f t="shared" si="371"/>
        <v>0</v>
      </c>
      <c r="R36" s="72">
        <f t="shared" si="272"/>
        <v>0</v>
      </c>
      <c r="S36" s="72">
        <f t="shared" si="273"/>
        <v>0</v>
      </c>
      <c r="T36" s="92"/>
      <c r="U36" s="92"/>
      <c r="V36" s="92"/>
      <c r="W36" s="92"/>
      <c r="X36" s="71">
        <f>VLOOKUP($D36,'факт '!$D$7:$AU$140,9,0)</f>
        <v>0</v>
      </c>
      <c r="Y36" s="71">
        <f>VLOOKUP($D36,'факт '!$D$7:$AU$140,10,0)</f>
        <v>0</v>
      </c>
      <c r="Z36" s="71">
        <f>VLOOKUP($D36,'факт '!$D$7:$AU$140,11,0)</f>
        <v>0</v>
      </c>
      <c r="AA36" s="71">
        <f>VLOOKUP($D36,'факт '!$D$7:$AU$140,12,0)</f>
        <v>0</v>
      </c>
      <c r="AB36" s="71">
        <f t="shared" si="372"/>
        <v>0</v>
      </c>
      <c r="AC36" s="71">
        <f t="shared" si="372"/>
        <v>0</v>
      </c>
      <c r="AD36" s="72">
        <f t="shared" ref="AD36:AD38" si="385">SUM(X36-V36)</f>
        <v>0</v>
      </c>
      <c r="AE36" s="72">
        <f t="shared" si="276"/>
        <v>0</v>
      </c>
      <c r="AF36" s="92"/>
      <c r="AG36" s="92"/>
      <c r="AH36" s="92"/>
      <c r="AI36" s="92"/>
      <c r="AJ36" s="71">
        <f>VLOOKUP($D36,'факт '!$D$7:$AU$140,7,0)</f>
        <v>0</v>
      </c>
      <c r="AK36" s="71">
        <f>VLOOKUP($D36,'факт '!$D$7:$AU$140,8,0)</f>
        <v>0</v>
      </c>
      <c r="AL36" s="71"/>
      <c r="AM36" s="71"/>
      <c r="AN36" s="71">
        <f t="shared" si="373"/>
        <v>0</v>
      </c>
      <c r="AO36" s="71">
        <f t="shared" si="373"/>
        <v>0</v>
      </c>
      <c r="AP36" s="72">
        <f t="shared" ref="AP36:AP38" si="386">SUM(AJ36-AH36)</f>
        <v>0</v>
      </c>
      <c r="AQ36" s="72">
        <f t="shared" si="279"/>
        <v>0</v>
      </c>
      <c r="AR36" s="92"/>
      <c r="AS36" s="92"/>
      <c r="AT36" s="92"/>
      <c r="AU36" s="92"/>
      <c r="AV36" s="71">
        <f>VLOOKUP($D36,'факт '!$D$7:$AU$140,13,0)</f>
        <v>0</v>
      </c>
      <c r="AW36" s="71">
        <f>VLOOKUP($D36,'факт '!$D$7:$AU$140,14,0)</f>
        <v>0</v>
      </c>
      <c r="AX36" s="71"/>
      <c r="AY36" s="71"/>
      <c r="AZ36" s="71">
        <f t="shared" si="374"/>
        <v>0</v>
      </c>
      <c r="BA36" s="71">
        <f t="shared" si="374"/>
        <v>0</v>
      </c>
      <c r="BB36" s="72">
        <f t="shared" si="281"/>
        <v>0</v>
      </c>
      <c r="BC36" s="72">
        <f t="shared" si="282"/>
        <v>0</v>
      </c>
      <c r="BD36" s="92"/>
      <c r="BE36" s="92"/>
      <c r="BF36" s="92"/>
      <c r="BG36" s="92"/>
      <c r="BH36" s="71">
        <f>VLOOKUP($D36,'факт '!$D$7:$AU$140,17,0)</f>
        <v>6</v>
      </c>
      <c r="BI36" s="71">
        <f>VLOOKUP($D36,'факт '!$D$7:$AU$140,18,0)</f>
        <v>931858.74000000011</v>
      </c>
      <c r="BJ36" s="71">
        <f>VLOOKUP($D36,'факт '!$D$7:$AU$140,19,0)</f>
        <v>0</v>
      </c>
      <c r="BK36" s="71">
        <f>VLOOKUP($D36,'факт '!$D$7:$AU$140,20,0)</f>
        <v>0</v>
      </c>
      <c r="BL36" s="71">
        <f t="shared" si="375"/>
        <v>6</v>
      </c>
      <c r="BM36" s="71">
        <f t="shared" si="375"/>
        <v>931858.74000000011</v>
      </c>
      <c r="BN36" s="72">
        <f t="shared" ref="BN36:BN38" si="387">SUM(BH36-BF36)</f>
        <v>6</v>
      </c>
      <c r="BO36" s="72">
        <f t="shared" si="285"/>
        <v>931858.74000000011</v>
      </c>
      <c r="BP36" s="92"/>
      <c r="BQ36" s="92"/>
      <c r="BR36" s="92"/>
      <c r="BS36" s="92"/>
      <c r="BT36" s="71">
        <f>VLOOKUP($D36,'факт '!$D$7:$AU$140,21,0)</f>
        <v>0</v>
      </c>
      <c r="BU36" s="71">
        <f>VLOOKUP($D36,'факт '!$D$7:$AU$140,22,0)</f>
        <v>0</v>
      </c>
      <c r="BV36" s="71">
        <f>VLOOKUP($D36,'факт '!$D$7:$AU$140,23,0)</f>
        <v>0</v>
      </c>
      <c r="BW36" s="71">
        <f>VLOOKUP($D36,'факт '!$D$7:$AU$140,24,0)</f>
        <v>0</v>
      </c>
      <c r="BX36" s="71">
        <f t="shared" si="376"/>
        <v>0</v>
      </c>
      <c r="BY36" s="71">
        <f t="shared" si="376"/>
        <v>0</v>
      </c>
      <c r="BZ36" s="72">
        <f t="shared" ref="BZ36:BZ38" si="388">SUM(BT36-BR36)</f>
        <v>0</v>
      </c>
      <c r="CA36" s="72">
        <f t="shared" si="288"/>
        <v>0</v>
      </c>
      <c r="CB36" s="92"/>
      <c r="CC36" s="92"/>
      <c r="CD36" s="92"/>
      <c r="CE36" s="92"/>
      <c r="CF36" s="71">
        <f>VLOOKUP($D36,'факт '!$D$7:$AU$140,25,0)</f>
        <v>0</v>
      </c>
      <c r="CG36" s="71">
        <f>VLOOKUP($D36,'факт '!$D$7:$AU$140,26,0)</f>
        <v>0</v>
      </c>
      <c r="CH36" s="71">
        <f>VLOOKUP($D36,'факт '!$D$7:$AU$140,27,0)</f>
        <v>0</v>
      </c>
      <c r="CI36" s="71">
        <f>VLOOKUP($D36,'факт '!$D$7:$AU$140,28,0)</f>
        <v>0</v>
      </c>
      <c r="CJ36" s="71">
        <f t="shared" si="377"/>
        <v>0</v>
      </c>
      <c r="CK36" s="71">
        <f t="shared" si="377"/>
        <v>0</v>
      </c>
      <c r="CL36" s="72">
        <f t="shared" si="290"/>
        <v>0</v>
      </c>
      <c r="CM36" s="72">
        <f t="shared" si="291"/>
        <v>0</v>
      </c>
      <c r="CN36" s="92"/>
      <c r="CO36" s="92"/>
      <c r="CP36" s="92"/>
      <c r="CQ36" s="92"/>
      <c r="CR36" s="71">
        <f>VLOOKUP($D36,'факт '!$D$7:$AU$140,29,0)</f>
        <v>0</v>
      </c>
      <c r="CS36" s="71">
        <f>VLOOKUP($D36,'факт '!$D$7:$AU$140,30,0)</f>
        <v>0</v>
      </c>
      <c r="CT36" s="71">
        <f>VLOOKUP($D36,'факт '!$D$7:$AU$140,31,0)</f>
        <v>0</v>
      </c>
      <c r="CU36" s="71">
        <f>VLOOKUP($D36,'факт '!$D$7:$AU$140,32,0)</f>
        <v>0</v>
      </c>
      <c r="CV36" s="71">
        <f t="shared" si="378"/>
        <v>0</v>
      </c>
      <c r="CW36" s="71">
        <f t="shared" si="378"/>
        <v>0</v>
      </c>
      <c r="CX36" s="72">
        <f t="shared" si="293"/>
        <v>0</v>
      </c>
      <c r="CY36" s="72">
        <f t="shared" si="294"/>
        <v>0</v>
      </c>
      <c r="CZ36" s="92"/>
      <c r="DA36" s="92"/>
      <c r="DB36" s="92"/>
      <c r="DC36" s="92"/>
      <c r="DD36" s="71">
        <f>VLOOKUP($D36,'факт '!$D$7:$AU$140,33,0)</f>
        <v>0</v>
      </c>
      <c r="DE36" s="71">
        <f>VLOOKUP($D36,'факт '!$D$7:$AU$140,34,0)</f>
        <v>0</v>
      </c>
      <c r="DF36" s="71"/>
      <c r="DG36" s="71"/>
      <c r="DH36" s="71">
        <f t="shared" si="379"/>
        <v>0</v>
      </c>
      <c r="DI36" s="71">
        <f t="shared" si="379"/>
        <v>0</v>
      </c>
      <c r="DJ36" s="72">
        <f t="shared" ref="DJ36:DJ38" si="389">SUM(DD36-DB36)</f>
        <v>0</v>
      </c>
      <c r="DK36" s="72">
        <f t="shared" si="297"/>
        <v>0</v>
      </c>
      <c r="DL36" s="92"/>
      <c r="DM36" s="92"/>
      <c r="DN36" s="92"/>
      <c r="DO36" s="92"/>
      <c r="DP36" s="71">
        <f>VLOOKUP($D36,'факт '!$D$7:$AU$140,15,0)</f>
        <v>0</v>
      </c>
      <c r="DQ36" s="71">
        <f>VLOOKUP($D36,'факт '!$D$7:$AU$140,16,0)</f>
        <v>0</v>
      </c>
      <c r="DR36" s="71"/>
      <c r="DS36" s="71"/>
      <c r="DT36" s="71">
        <f t="shared" si="380"/>
        <v>0</v>
      </c>
      <c r="DU36" s="71">
        <f t="shared" si="380"/>
        <v>0</v>
      </c>
      <c r="DV36" s="72">
        <f t="shared" si="299"/>
        <v>0</v>
      </c>
      <c r="DW36" s="72">
        <f t="shared" si="300"/>
        <v>0</v>
      </c>
      <c r="DX36" s="92"/>
      <c r="DY36" s="92"/>
      <c r="DZ36" s="92"/>
      <c r="EA36" s="92"/>
      <c r="EB36" s="71">
        <f>VLOOKUP($D36,'факт '!$D$7:$AU$140,35,0)</f>
        <v>0</v>
      </c>
      <c r="EC36" s="71">
        <f>VLOOKUP($D36,'факт '!$D$7:$AU$140,36,0)</f>
        <v>0</v>
      </c>
      <c r="ED36" s="71">
        <f>VLOOKUP($D36,'факт '!$D$7:$AU$140,37,0)</f>
        <v>0</v>
      </c>
      <c r="EE36" s="71">
        <f>VLOOKUP($D36,'факт '!$D$7:$AU$140,38,0)</f>
        <v>0</v>
      </c>
      <c r="EF36" s="71">
        <f t="shared" si="381"/>
        <v>0</v>
      </c>
      <c r="EG36" s="71">
        <f t="shared" si="381"/>
        <v>0</v>
      </c>
      <c r="EH36" s="72">
        <f t="shared" ref="EH36:EH38" si="390">SUM(EB36-DZ36)</f>
        <v>0</v>
      </c>
      <c r="EI36" s="72">
        <f t="shared" si="303"/>
        <v>0</v>
      </c>
      <c r="EJ36" s="92"/>
      <c r="EK36" s="92"/>
      <c r="EL36" s="92"/>
      <c r="EM36" s="92"/>
      <c r="EN36" s="71">
        <f>VLOOKUP($D36,'факт '!$D$7:$AU$140,41,0)</f>
        <v>0</v>
      </c>
      <c r="EO36" s="71">
        <f>VLOOKUP($D36,'факт '!$D$7:$AU$140,42,0)</f>
        <v>0</v>
      </c>
      <c r="EP36" s="71">
        <f>VLOOKUP($D36,'факт '!$D$7:$AU$140,43,0)</f>
        <v>0</v>
      </c>
      <c r="EQ36" s="71">
        <f>VLOOKUP($D36,'факт '!$D$7:$AU$140,44,0)</f>
        <v>0</v>
      </c>
      <c r="ER36" s="71">
        <f t="shared" si="382"/>
        <v>0</v>
      </c>
      <c r="ES36" s="71">
        <f t="shared" si="382"/>
        <v>0</v>
      </c>
      <c r="ET36" s="72">
        <f t="shared" ref="ET36:ET38" si="391">SUM(EN36-EL36)</f>
        <v>0</v>
      </c>
      <c r="EU36" s="72">
        <f t="shared" si="306"/>
        <v>0</v>
      </c>
      <c r="EV36" s="92"/>
      <c r="EW36" s="92"/>
      <c r="EX36" s="92"/>
      <c r="EY36" s="92"/>
      <c r="EZ36" s="71"/>
      <c r="FA36" s="71"/>
      <c r="FB36" s="92"/>
      <c r="FC36" s="92"/>
      <c r="FD36" s="92"/>
      <c r="FE36" s="92"/>
      <c r="FF36" s="120"/>
      <c r="FG36" s="120"/>
      <c r="FH36" s="92"/>
      <c r="FI36" s="92"/>
      <c r="FJ36" s="92"/>
      <c r="FK36" s="92"/>
      <c r="FL36" s="71">
        <f>VLOOKUP($D36,'факт '!$D$7:$AU$140,39,0)</f>
        <v>0</v>
      </c>
      <c r="FM36" s="71">
        <f>VLOOKUP($D36,'факт '!$D$7:$AU$140,40,0)</f>
        <v>0</v>
      </c>
      <c r="FN36" s="71"/>
      <c r="FO36" s="71"/>
      <c r="FP36" s="71">
        <f t="shared" si="383"/>
        <v>0</v>
      </c>
      <c r="FQ36" s="71">
        <f t="shared" si="383"/>
        <v>0</v>
      </c>
      <c r="FR36" s="72">
        <f t="shared" ref="FR36:FR38" si="392">SUM(FL36-FJ36)</f>
        <v>0</v>
      </c>
      <c r="FS36" s="72">
        <f t="shared" si="312"/>
        <v>0</v>
      </c>
      <c r="FT36" s="92"/>
      <c r="FU36" s="92"/>
      <c r="FV36" s="92"/>
      <c r="FW36" s="92"/>
      <c r="FX36" s="92"/>
      <c r="FY36" s="92"/>
      <c r="FZ36" s="92"/>
      <c r="GA36" s="92"/>
      <c r="GB36" s="71">
        <f t="shared" si="384"/>
        <v>0</v>
      </c>
      <c r="GC36" s="71">
        <f t="shared" si="384"/>
        <v>0</v>
      </c>
      <c r="GD36" s="72">
        <f t="shared" si="314"/>
        <v>0</v>
      </c>
      <c r="GE36" s="72">
        <f t="shared" si="315"/>
        <v>0</v>
      </c>
      <c r="GF36" s="92"/>
      <c r="GG36" s="92"/>
      <c r="GH36" s="92"/>
      <c r="GI36" s="92"/>
      <c r="GJ36" s="71">
        <f t="shared" ref="GJ36:GJ38" si="393">SUM(L36,X36,AJ36,AV36,BH36,BT36,CF36,CR36,DD36,DP36,EB36,EN36,EZ36,FL36)</f>
        <v>6</v>
      </c>
      <c r="GK36" s="71">
        <f t="shared" ref="GK36:GK38" si="394">SUM(M36,Y36,AK36,AW36,BI36,BU36,CG36,CS36,DE36,DQ36,EC36,EO36,FA36,FM36)</f>
        <v>931858.74000000011</v>
      </c>
      <c r="GL36" s="71">
        <f t="shared" ref="GL36:GL38" si="395">SUM(N36,Z36,AL36,AX36,BJ36,BV36,CH36,CT36,DF36,DR36,ED36,EP36,FB36,FN36)</f>
        <v>0</v>
      </c>
      <c r="GM36" s="71">
        <f t="shared" ref="GM36:GM38" si="396">SUM(O36,AA36,AM36,AY36,BK36,BW36,CI36,CU36,DG36,DS36,EE36,EQ36,FC36,FO36)</f>
        <v>0</v>
      </c>
      <c r="GN36" s="71">
        <f t="shared" ref="GN36:GN38" si="397">SUM(P36,AB36,AN36,AZ36,BL36,BX36,CJ36,CV36,DH36,DT36,EF36,ER36,FD36,FP36)</f>
        <v>6</v>
      </c>
      <c r="GO36" s="71">
        <f t="shared" ref="GO36:GO38" si="398">SUM(Q36,AC36,AO36,BA36,BM36,BY36,CK36,CW36,DI36,DU36,EG36,ES36,FE36,FQ36)</f>
        <v>931858.74000000011</v>
      </c>
      <c r="GP36" s="92"/>
      <c r="GQ36" s="92"/>
      <c r="GR36" s="109"/>
      <c r="GS36" s="55"/>
      <c r="GT36" s="123">
        <v>155309.79240000001</v>
      </c>
      <c r="GU36" s="123">
        <f t="shared" si="62"/>
        <v>155309.79</v>
      </c>
      <c r="GV36" s="123">
        <f t="shared" si="63"/>
        <v>2.3999999975785613E-3</v>
      </c>
    </row>
    <row r="37" spans="1:204" ht="16.5" customHeight="1" x14ac:dyDescent="0.2">
      <c r="A37" s="21">
        <v>1</v>
      </c>
      <c r="B37" s="118" t="s">
        <v>286</v>
      </c>
      <c r="C37" s="119" t="s">
        <v>287</v>
      </c>
      <c r="D37" s="139">
        <v>41</v>
      </c>
      <c r="E37" s="119" t="s">
        <v>289</v>
      </c>
      <c r="F37" s="63">
        <v>6</v>
      </c>
      <c r="G37" s="70">
        <v>155309.79240000001</v>
      </c>
      <c r="H37" s="92"/>
      <c r="I37" s="92"/>
      <c r="J37" s="92"/>
      <c r="K37" s="92"/>
      <c r="L37" s="71">
        <f>VLOOKUP($D37,'факт '!$D$7:$AU$140,3,0)</f>
        <v>0</v>
      </c>
      <c r="M37" s="71">
        <f>VLOOKUP($D37,'факт '!$D$7:$AU$140,4,0)</f>
        <v>0</v>
      </c>
      <c r="N37" s="71">
        <f>VLOOKUP($D37,'факт '!$D$7:$AU$140,5,0)</f>
        <v>0</v>
      </c>
      <c r="O37" s="71">
        <f>VLOOKUP($D37,'факт '!$D$7:$AU$140,6,0)</f>
        <v>0</v>
      </c>
      <c r="P37" s="71">
        <f t="shared" si="371"/>
        <v>0</v>
      </c>
      <c r="Q37" s="71">
        <f t="shared" si="371"/>
        <v>0</v>
      </c>
      <c r="R37" s="72">
        <f t="shared" si="272"/>
        <v>0</v>
      </c>
      <c r="S37" s="72">
        <f t="shared" si="273"/>
        <v>0</v>
      </c>
      <c r="T37" s="92"/>
      <c r="U37" s="92"/>
      <c r="V37" s="92"/>
      <c r="W37" s="92"/>
      <c r="X37" s="71">
        <f>VLOOKUP($D37,'факт '!$D$7:$AU$140,9,0)</f>
        <v>0</v>
      </c>
      <c r="Y37" s="71">
        <f>VLOOKUP($D37,'факт '!$D$7:$AU$140,10,0)</f>
        <v>0</v>
      </c>
      <c r="Z37" s="71">
        <f>VLOOKUP($D37,'факт '!$D$7:$AU$140,11,0)</f>
        <v>0</v>
      </c>
      <c r="AA37" s="71">
        <f>VLOOKUP($D37,'факт '!$D$7:$AU$140,12,0)</f>
        <v>0</v>
      </c>
      <c r="AB37" s="71">
        <f t="shared" si="372"/>
        <v>0</v>
      </c>
      <c r="AC37" s="71">
        <f t="shared" si="372"/>
        <v>0</v>
      </c>
      <c r="AD37" s="72">
        <f t="shared" si="385"/>
        <v>0</v>
      </c>
      <c r="AE37" s="72">
        <f t="shared" si="276"/>
        <v>0</v>
      </c>
      <c r="AF37" s="92"/>
      <c r="AG37" s="92"/>
      <c r="AH37" s="92"/>
      <c r="AI37" s="92"/>
      <c r="AJ37" s="71">
        <f>VLOOKUP($D37,'факт '!$D$7:$AU$140,7,0)</f>
        <v>0</v>
      </c>
      <c r="AK37" s="71">
        <f>VLOOKUP($D37,'факт '!$D$7:$AU$140,8,0)</f>
        <v>0</v>
      </c>
      <c r="AL37" s="71"/>
      <c r="AM37" s="71"/>
      <c r="AN37" s="71">
        <f t="shared" si="373"/>
        <v>0</v>
      </c>
      <c r="AO37" s="71">
        <f t="shared" si="373"/>
        <v>0</v>
      </c>
      <c r="AP37" s="72">
        <f t="shared" si="386"/>
        <v>0</v>
      </c>
      <c r="AQ37" s="72">
        <f t="shared" si="279"/>
        <v>0</v>
      </c>
      <c r="AR37" s="92"/>
      <c r="AS37" s="92"/>
      <c r="AT37" s="92"/>
      <c r="AU37" s="92"/>
      <c r="AV37" s="71">
        <f>VLOOKUP($D37,'факт '!$D$7:$AU$140,13,0)</f>
        <v>0</v>
      </c>
      <c r="AW37" s="71">
        <f>VLOOKUP($D37,'факт '!$D$7:$AU$140,14,0)</f>
        <v>0</v>
      </c>
      <c r="AX37" s="71"/>
      <c r="AY37" s="71"/>
      <c r="AZ37" s="71">
        <f t="shared" si="374"/>
        <v>0</v>
      </c>
      <c r="BA37" s="71">
        <f t="shared" si="374"/>
        <v>0</v>
      </c>
      <c r="BB37" s="72">
        <f t="shared" si="281"/>
        <v>0</v>
      </c>
      <c r="BC37" s="72">
        <f t="shared" si="282"/>
        <v>0</v>
      </c>
      <c r="BD37" s="92"/>
      <c r="BE37" s="92"/>
      <c r="BF37" s="92"/>
      <c r="BG37" s="92"/>
      <c r="BH37" s="71">
        <f>VLOOKUP($D37,'факт '!$D$7:$AU$140,17,0)</f>
        <v>14</v>
      </c>
      <c r="BI37" s="71">
        <f>VLOOKUP($D37,'факт '!$D$7:$AU$140,18,0)</f>
        <v>2174337.06</v>
      </c>
      <c r="BJ37" s="71">
        <f>VLOOKUP($D37,'факт '!$D$7:$AU$140,19,0)</f>
        <v>0</v>
      </c>
      <c r="BK37" s="71">
        <f>VLOOKUP($D37,'факт '!$D$7:$AU$140,20,0)</f>
        <v>0</v>
      </c>
      <c r="BL37" s="71">
        <f t="shared" si="375"/>
        <v>14</v>
      </c>
      <c r="BM37" s="71">
        <f t="shared" si="375"/>
        <v>2174337.06</v>
      </c>
      <c r="BN37" s="72">
        <f t="shared" si="387"/>
        <v>14</v>
      </c>
      <c r="BO37" s="72">
        <f t="shared" si="285"/>
        <v>2174337.06</v>
      </c>
      <c r="BP37" s="92"/>
      <c r="BQ37" s="92"/>
      <c r="BR37" s="92"/>
      <c r="BS37" s="92"/>
      <c r="BT37" s="71">
        <f>VLOOKUP($D37,'факт '!$D$7:$AU$140,21,0)</f>
        <v>0</v>
      </c>
      <c r="BU37" s="71">
        <f>VLOOKUP($D37,'факт '!$D$7:$AU$140,22,0)</f>
        <v>0</v>
      </c>
      <c r="BV37" s="71">
        <f>VLOOKUP($D37,'факт '!$D$7:$AU$140,23,0)</f>
        <v>0</v>
      </c>
      <c r="BW37" s="71">
        <f>VLOOKUP($D37,'факт '!$D$7:$AU$140,24,0)</f>
        <v>0</v>
      </c>
      <c r="BX37" s="71">
        <f t="shared" si="376"/>
        <v>0</v>
      </c>
      <c r="BY37" s="71">
        <f t="shared" si="376"/>
        <v>0</v>
      </c>
      <c r="BZ37" s="72">
        <f t="shared" si="388"/>
        <v>0</v>
      </c>
      <c r="CA37" s="72">
        <f t="shared" si="288"/>
        <v>0</v>
      </c>
      <c r="CB37" s="92"/>
      <c r="CC37" s="92"/>
      <c r="CD37" s="92"/>
      <c r="CE37" s="92"/>
      <c r="CF37" s="71">
        <f>VLOOKUP($D37,'факт '!$D$7:$AU$140,25,0)</f>
        <v>0</v>
      </c>
      <c r="CG37" s="71">
        <f>VLOOKUP($D37,'факт '!$D$7:$AU$140,26,0)</f>
        <v>0</v>
      </c>
      <c r="CH37" s="71">
        <f>VLOOKUP($D37,'факт '!$D$7:$AU$140,27,0)</f>
        <v>0</v>
      </c>
      <c r="CI37" s="71">
        <f>VLOOKUP($D37,'факт '!$D$7:$AU$140,28,0)</f>
        <v>0</v>
      </c>
      <c r="CJ37" s="71">
        <f t="shared" si="377"/>
        <v>0</v>
      </c>
      <c r="CK37" s="71">
        <f t="shared" si="377"/>
        <v>0</v>
      </c>
      <c r="CL37" s="72">
        <f t="shared" si="290"/>
        <v>0</v>
      </c>
      <c r="CM37" s="72">
        <f t="shared" si="291"/>
        <v>0</v>
      </c>
      <c r="CN37" s="92"/>
      <c r="CO37" s="92"/>
      <c r="CP37" s="92"/>
      <c r="CQ37" s="92"/>
      <c r="CR37" s="71">
        <f>VLOOKUP($D37,'факт '!$D$7:$AU$140,29,0)</f>
        <v>0</v>
      </c>
      <c r="CS37" s="71">
        <f>VLOOKUP($D37,'факт '!$D$7:$AU$140,30,0)</f>
        <v>0</v>
      </c>
      <c r="CT37" s="71">
        <f>VLOOKUP($D37,'факт '!$D$7:$AU$140,31,0)</f>
        <v>0</v>
      </c>
      <c r="CU37" s="71">
        <f>VLOOKUP($D37,'факт '!$D$7:$AU$140,32,0)</f>
        <v>0</v>
      </c>
      <c r="CV37" s="71">
        <f t="shared" si="378"/>
        <v>0</v>
      </c>
      <c r="CW37" s="71">
        <f t="shared" si="378"/>
        <v>0</v>
      </c>
      <c r="CX37" s="72">
        <f t="shared" si="293"/>
        <v>0</v>
      </c>
      <c r="CY37" s="72">
        <f t="shared" si="294"/>
        <v>0</v>
      </c>
      <c r="CZ37" s="92"/>
      <c r="DA37" s="92"/>
      <c r="DB37" s="92"/>
      <c r="DC37" s="92"/>
      <c r="DD37" s="71">
        <f>VLOOKUP($D37,'факт '!$D$7:$AU$140,33,0)</f>
        <v>0</v>
      </c>
      <c r="DE37" s="71">
        <f>VLOOKUP($D37,'факт '!$D$7:$AU$140,34,0)</f>
        <v>0</v>
      </c>
      <c r="DF37" s="71"/>
      <c r="DG37" s="71"/>
      <c r="DH37" s="71">
        <f t="shared" si="379"/>
        <v>0</v>
      </c>
      <c r="DI37" s="71">
        <f t="shared" si="379"/>
        <v>0</v>
      </c>
      <c r="DJ37" s="72">
        <f t="shared" si="389"/>
        <v>0</v>
      </c>
      <c r="DK37" s="72">
        <f t="shared" si="297"/>
        <v>0</v>
      </c>
      <c r="DL37" s="92"/>
      <c r="DM37" s="92"/>
      <c r="DN37" s="92"/>
      <c r="DO37" s="92"/>
      <c r="DP37" s="71">
        <f>VLOOKUP($D37,'факт '!$D$7:$AU$140,15,0)</f>
        <v>0</v>
      </c>
      <c r="DQ37" s="71">
        <f>VLOOKUP($D37,'факт '!$D$7:$AU$140,16,0)</f>
        <v>0</v>
      </c>
      <c r="DR37" s="71"/>
      <c r="DS37" s="71"/>
      <c r="DT37" s="71">
        <f t="shared" si="380"/>
        <v>0</v>
      </c>
      <c r="DU37" s="71">
        <f t="shared" si="380"/>
        <v>0</v>
      </c>
      <c r="DV37" s="72">
        <f t="shared" si="299"/>
        <v>0</v>
      </c>
      <c r="DW37" s="72">
        <f t="shared" si="300"/>
        <v>0</v>
      </c>
      <c r="DX37" s="92"/>
      <c r="DY37" s="92"/>
      <c r="DZ37" s="92"/>
      <c r="EA37" s="92"/>
      <c r="EB37" s="71">
        <f>VLOOKUP($D37,'факт '!$D$7:$AU$140,35,0)</f>
        <v>0</v>
      </c>
      <c r="EC37" s="71">
        <f>VLOOKUP($D37,'факт '!$D$7:$AU$140,36,0)</f>
        <v>0</v>
      </c>
      <c r="ED37" s="71">
        <f>VLOOKUP($D37,'факт '!$D$7:$AU$140,37,0)</f>
        <v>0</v>
      </c>
      <c r="EE37" s="71">
        <f>VLOOKUP($D37,'факт '!$D$7:$AU$140,38,0)</f>
        <v>0</v>
      </c>
      <c r="EF37" s="71">
        <f t="shared" si="381"/>
        <v>0</v>
      </c>
      <c r="EG37" s="71">
        <f t="shared" si="381"/>
        <v>0</v>
      </c>
      <c r="EH37" s="72">
        <f t="shared" si="390"/>
        <v>0</v>
      </c>
      <c r="EI37" s="72">
        <f t="shared" si="303"/>
        <v>0</v>
      </c>
      <c r="EJ37" s="92"/>
      <c r="EK37" s="92"/>
      <c r="EL37" s="92"/>
      <c r="EM37" s="92"/>
      <c r="EN37" s="71">
        <f>VLOOKUP($D37,'факт '!$D$7:$AU$140,41,0)</f>
        <v>0</v>
      </c>
      <c r="EO37" s="71">
        <f>VLOOKUP($D37,'факт '!$D$7:$AU$140,42,0)</f>
        <v>0</v>
      </c>
      <c r="EP37" s="71">
        <f>VLOOKUP($D37,'факт '!$D$7:$AU$140,43,0)</f>
        <v>0</v>
      </c>
      <c r="EQ37" s="71">
        <f>VLOOKUP($D37,'факт '!$D$7:$AU$140,44,0)</f>
        <v>0</v>
      </c>
      <c r="ER37" s="71">
        <f t="shared" si="382"/>
        <v>0</v>
      </c>
      <c r="ES37" s="71">
        <f t="shared" si="382"/>
        <v>0</v>
      </c>
      <c r="ET37" s="72">
        <f t="shared" si="391"/>
        <v>0</v>
      </c>
      <c r="EU37" s="72">
        <f t="shared" si="306"/>
        <v>0</v>
      </c>
      <c r="EV37" s="92"/>
      <c r="EW37" s="92"/>
      <c r="EX37" s="92"/>
      <c r="EY37" s="92"/>
      <c r="EZ37" s="71"/>
      <c r="FA37" s="71"/>
      <c r="FB37" s="92"/>
      <c r="FC37" s="92"/>
      <c r="FD37" s="92"/>
      <c r="FE37" s="92"/>
      <c r="FF37" s="120"/>
      <c r="FG37" s="120"/>
      <c r="FH37" s="92"/>
      <c r="FI37" s="92"/>
      <c r="FJ37" s="92"/>
      <c r="FK37" s="92"/>
      <c r="FL37" s="71">
        <f>VLOOKUP($D37,'факт '!$D$7:$AU$140,39,0)</f>
        <v>0</v>
      </c>
      <c r="FM37" s="71">
        <f>VLOOKUP($D37,'факт '!$D$7:$AU$140,40,0)</f>
        <v>0</v>
      </c>
      <c r="FN37" s="71"/>
      <c r="FO37" s="71"/>
      <c r="FP37" s="71">
        <f t="shared" si="383"/>
        <v>0</v>
      </c>
      <c r="FQ37" s="71">
        <f t="shared" si="383"/>
        <v>0</v>
      </c>
      <c r="FR37" s="72">
        <f t="shared" si="392"/>
        <v>0</v>
      </c>
      <c r="FS37" s="72">
        <f t="shared" si="312"/>
        <v>0</v>
      </c>
      <c r="FT37" s="92"/>
      <c r="FU37" s="92"/>
      <c r="FV37" s="92"/>
      <c r="FW37" s="92"/>
      <c r="FX37" s="92"/>
      <c r="FY37" s="92"/>
      <c r="FZ37" s="92"/>
      <c r="GA37" s="92"/>
      <c r="GB37" s="71">
        <f t="shared" si="384"/>
        <v>0</v>
      </c>
      <c r="GC37" s="71">
        <f t="shared" si="384"/>
        <v>0</v>
      </c>
      <c r="GD37" s="72">
        <f t="shared" si="314"/>
        <v>0</v>
      </c>
      <c r="GE37" s="72">
        <f t="shared" si="315"/>
        <v>0</v>
      </c>
      <c r="GF37" s="92"/>
      <c r="GG37" s="92"/>
      <c r="GH37" s="92"/>
      <c r="GI37" s="92"/>
      <c r="GJ37" s="71">
        <f t="shared" si="393"/>
        <v>14</v>
      </c>
      <c r="GK37" s="71">
        <f t="shared" si="394"/>
        <v>2174337.06</v>
      </c>
      <c r="GL37" s="71">
        <f t="shared" si="395"/>
        <v>0</v>
      </c>
      <c r="GM37" s="71">
        <f t="shared" si="396"/>
        <v>0</v>
      </c>
      <c r="GN37" s="71">
        <f t="shared" si="397"/>
        <v>14</v>
      </c>
      <c r="GO37" s="71">
        <f t="shared" si="398"/>
        <v>2174337.06</v>
      </c>
      <c r="GP37" s="92"/>
      <c r="GQ37" s="92"/>
      <c r="GR37" s="109"/>
      <c r="GS37" s="55"/>
      <c r="GT37" s="123">
        <v>155309.79240000001</v>
      </c>
      <c r="GU37" s="123">
        <f t="shared" si="62"/>
        <v>155309.79</v>
      </c>
      <c r="GV37" s="123">
        <f t="shared" si="63"/>
        <v>2.3999999975785613E-3</v>
      </c>
    </row>
    <row r="38" spans="1:204" ht="16.5" customHeight="1" x14ac:dyDescent="0.2">
      <c r="A38" s="21">
        <v>1</v>
      </c>
      <c r="B38" s="118" t="s">
        <v>286</v>
      </c>
      <c r="C38" s="119" t="s">
        <v>287</v>
      </c>
      <c r="D38" s="139">
        <v>46</v>
      </c>
      <c r="E38" s="119" t="s">
        <v>290</v>
      </c>
      <c r="F38" s="63">
        <v>6</v>
      </c>
      <c r="G38" s="70">
        <v>155309.79240000001</v>
      </c>
      <c r="H38" s="92"/>
      <c r="I38" s="92"/>
      <c r="J38" s="92"/>
      <c r="K38" s="92"/>
      <c r="L38" s="71">
        <f>VLOOKUP($D38,'факт '!$D$7:$AU$140,3,0)</f>
        <v>0</v>
      </c>
      <c r="M38" s="71">
        <f>VLOOKUP($D38,'факт '!$D$7:$AU$140,4,0)</f>
        <v>0</v>
      </c>
      <c r="N38" s="71">
        <f>VLOOKUP($D38,'факт '!$D$7:$AU$140,5,0)</f>
        <v>0</v>
      </c>
      <c r="O38" s="71">
        <f>VLOOKUP($D38,'факт '!$D$7:$AU$140,6,0)</f>
        <v>0</v>
      </c>
      <c r="P38" s="71">
        <f t="shared" si="371"/>
        <v>0</v>
      </c>
      <c r="Q38" s="71">
        <f t="shared" si="371"/>
        <v>0</v>
      </c>
      <c r="R38" s="72">
        <f t="shared" si="272"/>
        <v>0</v>
      </c>
      <c r="S38" s="72">
        <f t="shared" si="273"/>
        <v>0</v>
      </c>
      <c r="T38" s="92"/>
      <c r="U38" s="92"/>
      <c r="V38" s="92"/>
      <c r="W38" s="92"/>
      <c r="X38" s="71">
        <f>VLOOKUP($D38,'факт '!$D$7:$AU$140,9,0)</f>
        <v>0</v>
      </c>
      <c r="Y38" s="71">
        <f>VLOOKUP($D38,'факт '!$D$7:$AU$140,10,0)</f>
        <v>0</v>
      </c>
      <c r="Z38" s="71">
        <f>VLOOKUP($D38,'факт '!$D$7:$AU$140,11,0)</f>
        <v>0</v>
      </c>
      <c r="AA38" s="71">
        <f>VLOOKUP($D38,'факт '!$D$7:$AU$140,12,0)</f>
        <v>0</v>
      </c>
      <c r="AB38" s="71">
        <f t="shared" si="372"/>
        <v>0</v>
      </c>
      <c r="AC38" s="71">
        <f t="shared" si="372"/>
        <v>0</v>
      </c>
      <c r="AD38" s="72">
        <f t="shared" si="385"/>
        <v>0</v>
      </c>
      <c r="AE38" s="72">
        <f t="shared" si="276"/>
        <v>0</v>
      </c>
      <c r="AF38" s="92"/>
      <c r="AG38" s="92"/>
      <c r="AH38" s="92"/>
      <c r="AI38" s="92"/>
      <c r="AJ38" s="71">
        <f>VLOOKUP($D38,'факт '!$D$7:$AU$140,7,0)</f>
        <v>0</v>
      </c>
      <c r="AK38" s="71">
        <f>VLOOKUP($D38,'факт '!$D$7:$AU$140,8,0)</f>
        <v>0</v>
      </c>
      <c r="AL38" s="71"/>
      <c r="AM38" s="71"/>
      <c r="AN38" s="71">
        <f t="shared" si="373"/>
        <v>0</v>
      </c>
      <c r="AO38" s="71">
        <f t="shared" si="373"/>
        <v>0</v>
      </c>
      <c r="AP38" s="72">
        <f t="shared" si="386"/>
        <v>0</v>
      </c>
      <c r="AQ38" s="72">
        <f t="shared" si="279"/>
        <v>0</v>
      </c>
      <c r="AR38" s="92"/>
      <c r="AS38" s="92"/>
      <c r="AT38" s="92"/>
      <c r="AU38" s="92"/>
      <c r="AV38" s="71">
        <f>VLOOKUP($D38,'факт '!$D$7:$AU$140,13,0)</f>
        <v>0</v>
      </c>
      <c r="AW38" s="71">
        <f>VLOOKUP($D38,'факт '!$D$7:$AU$140,14,0)</f>
        <v>0</v>
      </c>
      <c r="AX38" s="71"/>
      <c r="AY38" s="71"/>
      <c r="AZ38" s="71">
        <f t="shared" si="374"/>
        <v>0</v>
      </c>
      <c r="BA38" s="71">
        <f t="shared" si="374"/>
        <v>0</v>
      </c>
      <c r="BB38" s="72">
        <f t="shared" si="281"/>
        <v>0</v>
      </c>
      <c r="BC38" s="72">
        <f t="shared" si="282"/>
        <v>0</v>
      </c>
      <c r="BD38" s="92"/>
      <c r="BE38" s="92"/>
      <c r="BF38" s="92"/>
      <c r="BG38" s="92"/>
      <c r="BH38" s="71">
        <f>VLOOKUP($D38,'факт '!$D$7:$AU$140,17,0)</f>
        <v>1</v>
      </c>
      <c r="BI38" s="71">
        <f>VLOOKUP($D38,'факт '!$D$7:$AU$140,18,0)</f>
        <v>155309.79</v>
      </c>
      <c r="BJ38" s="71">
        <f>VLOOKUP($D38,'факт '!$D$7:$AU$140,19,0)</f>
        <v>0</v>
      </c>
      <c r="BK38" s="71">
        <f>VLOOKUP($D38,'факт '!$D$7:$AU$140,20,0)</f>
        <v>0</v>
      </c>
      <c r="BL38" s="71">
        <f t="shared" si="375"/>
        <v>1</v>
      </c>
      <c r="BM38" s="71">
        <f t="shared" si="375"/>
        <v>155309.79</v>
      </c>
      <c r="BN38" s="72">
        <f t="shared" si="387"/>
        <v>1</v>
      </c>
      <c r="BO38" s="72">
        <f t="shared" si="285"/>
        <v>155309.79</v>
      </c>
      <c r="BP38" s="92"/>
      <c r="BQ38" s="92"/>
      <c r="BR38" s="92"/>
      <c r="BS38" s="92"/>
      <c r="BT38" s="71">
        <f>VLOOKUP($D38,'факт '!$D$7:$AU$140,21,0)</f>
        <v>0</v>
      </c>
      <c r="BU38" s="71">
        <f>VLOOKUP($D38,'факт '!$D$7:$AU$140,22,0)</f>
        <v>0</v>
      </c>
      <c r="BV38" s="71">
        <f>VLOOKUP($D38,'факт '!$D$7:$AU$140,23,0)</f>
        <v>0</v>
      </c>
      <c r="BW38" s="71">
        <f>VLOOKUP($D38,'факт '!$D$7:$AU$140,24,0)</f>
        <v>0</v>
      </c>
      <c r="BX38" s="71">
        <f t="shared" si="376"/>
        <v>0</v>
      </c>
      <c r="BY38" s="71">
        <f t="shared" si="376"/>
        <v>0</v>
      </c>
      <c r="BZ38" s="72">
        <f t="shared" si="388"/>
        <v>0</v>
      </c>
      <c r="CA38" s="72">
        <f t="shared" si="288"/>
        <v>0</v>
      </c>
      <c r="CB38" s="92"/>
      <c r="CC38" s="92"/>
      <c r="CD38" s="92"/>
      <c r="CE38" s="92"/>
      <c r="CF38" s="71">
        <f>VLOOKUP($D38,'факт '!$D$7:$AU$140,25,0)</f>
        <v>0</v>
      </c>
      <c r="CG38" s="71">
        <f>VLOOKUP($D38,'факт '!$D$7:$AU$140,26,0)</f>
        <v>0</v>
      </c>
      <c r="CH38" s="71">
        <f>VLOOKUP($D38,'факт '!$D$7:$AU$140,27,0)</f>
        <v>0</v>
      </c>
      <c r="CI38" s="71">
        <f>VLOOKUP($D38,'факт '!$D$7:$AU$140,28,0)</f>
        <v>0</v>
      </c>
      <c r="CJ38" s="71">
        <f t="shared" si="377"/>
        <v>0</v>
      </c>
      <c r="CK38" s="71">
        <f t="shared" si="377"/>
        <v>0</v>
      </c>
      <c r="CL38" s="72">
        <f t="shared" si="290"/>
        <v>0</v>
      </c>
      <c r="CM38" s="72">
        <f t="shared" si="291"/>
        <v>0</v>
      </c>
      <c r="CN38" s="92"/>
      <c r="CO38" s="92"/>
      <c r="CP38" s="92"/>
      <c r="CQ38" s="92"/>
      <c r="CR38" s="71">
        <f>VLOOKUP($D38,'факт '!$D$7:$AU$140,29,0)</f>
        <v>0</v>
      </c>
      <c r="CS38" s="71">
        <f>VLOOKUP($D38,'факт '!$D$7:$AU$140,30,0)</f>
        <v>0</v>
      </c>
      <c r="CT38" s="71">
        <f>VLOOKUP($D38,'факт '!$D$7:$AU$140,31,0)</f>
        <v>0</v>
      </c>
      <c r="CU38" s="71">
        <f>VLOOKUP($D38,'факт '!$D$7:$AU$140,32,0)</f>
        <v>0</v>
      </c>
      <c r="CV38" s="71">
        <f t="shared" si="378"/>
        <v>0</v>
      </c>
      <c r="CW38" s="71">
        <f t="shared" si="378"/>
        <v>0</v>
      </c>
      <c r="CX38" s="72">
        <f t="shared" si="293"/>
        <v>0</v>
      </c>
      <c r="CY38" s="72">
        <f t="shared" si="294"/>
        <v>0</v>
      </c>
      <c r="CZ38" s="92"/>
      <c r="DA38" s="92"/>
      <c r="DB38" s="92"/>
      <c r="DC38" s="92"/>
      <c r="DD38" s="71">
        <f>VLOOKUP($D38,'факт '!$D$7:$AU$140,33,0)</f>
        <v>0</v>
      </c>
      <c r="DE38" s="71">
        <f>VLOOKUP($D38,'факт '!$D$7:$AU$140,34,0)</f>
        <v>0</v>
      </c>
      <c r="DF38" s="71"/>
      <c r="DG38" s="71"/>
      <c r="DH38" s="71">
        <f t="shared" si="379"/>
        <v>0</v>
      </c>
      <c r="DI38" s="71">
        <f t="shared" si="379"/>
        <v>0</v>
      </c>
      <c r="DJ38" s="72">
        <f t="shared" si="389"/>
        <v>0</v>
      </c>
      <c r="DK38" s="72">
        <f t="shared" si="297"/>
        <v>0</v>
      </c>
      <c r="DL38" s="92"/>
      <c r="DM38" s="92"/>
      <c r="DN38" s="92"/>
      <c r="DO38" s="92"/>
      <c r="DP38" s="71">
        <f>VLOOKUP($D38,'факт '!$D$7:$AU$140,15,0)</f>
        <v>0</v>
      </c>
      <c r="DQ38" s="71">
        <f>VLOOKUP($D38,'факт '!$D$7:$AU$140,16,0)</f>
        <v>0</v>
      </c>
      <c r="DR38" s="71"/>
      <c r="DS38" s="71"/>
      <c r="DT38" s="71">
        <f t="shared" si="380"/>
        <v>0</v>
      </c>
      <c r="DU38" s="71">
        <f t="shared" si="380"/>
        <v>0</v>
      </c>
      <c r="DV38" s="72">
        <f t="shared" si="299"/>
        <v>0</v>
      </c>
      <c r="DW38" s="72">
        <f t="shared" si="300"/>
        <v>0</v>
      </c>
      <c r="DX38" s="92"/>
      <c r="DY38" s="92"/>
      <c r="DZ38" s="92"/>
      <c r="EA38" s="92"/>
      <c r="EB38" s="71">
        <f>VLOOKUP($D38,'факт '!$D$7:$AU$140,35,0)</f>
        <v>0</v>
      </c>
      <c r="EC38" s="71">
        <f>VLOOKUP($D38,'факт '!$D$7:$AU$140,36,0)</f>
        <v>0</v>
      </c>
      <c r="ED38" s="71">
        <f>VLOOKUP($D38,'факт '!$D$7:$AU$140,37,0)</f>
        <v>0</v>
      </c>
      <c r="EE38" s="71">
        <f>VLOOKUP($D38,'факт '!$D$7:$AU$140,38,0)</f>
        <v>0</v>
      </c>
      <c r="EF38" s="71">
        <f t="shared" si="381"/>
        <v>0</v>
      </c>
      <c r="EG38" s="71">
        <f t="shared" si="381"/>
        <v>0</v>
      </c>
      <c r="EH38" s="72">
        <f t="shared" si="390"/>
        <v>0</v>
      </c>
      <c r="EI38" s="72">
        <f t="shared" si="303"/>
        <v>0</v>
      </c>
      <c r="EJ38" s="92"/>
      <c r="EK38" s="92"/>
      <c r="EL38" s="92"/>
      <c r="EM38" s="92"/>
      <c r="EN38" s="71">
        <f>VLOOKUP($D38,'факт '!$D$7:$AU$140,41,0)</f>
        <v>0</v>
      </c>
      <c r="EO38" s="71">
        <f>VLOOKUP($D38,'факт '!$D$7:$AU$140,42,0)</f>
        <v>0</v>
      </c>
      <c r="EP38" s="71">
        <f>VLOOKUP($D38,'факт '!$D$7:$AU$140,43,0)</f>
        <v>0</v>
      </c>
      <c r="EQ38" s="71">
        <f>VLOOKUP($D38,'факт '!$D$7:$AU$140,44,0)</f>
        <v>0</v>
      </c>
      <c r="ER38" s="71">
        <f t="shared" si="382"/>
        <v>0</v>
      </c>
      <c r="ES38" s="71">
        <f t="shared" si="382"/>
        <v>0</v>
      </c>
      <c r="ET38" s="72">
        <f t="shared" si="391"/>
        <v>0</v>
      </c>
      <c r="EU38" s="72">
        <f t="shared" si="306"/>
        <v>0</v>
      </c>
      <c r="EV38" s="92"/>
      <c r="EW38" s="92"/>
      <c r="EX38" s="92"/>
      <c r="EY38" s="92"/>
      <c r="EZ38" s="71"/>
      <c r="FA38" s="71"/>
      <c r="FB38" s="92"/>
      <c r="FC38" s="92"/>
      <c r="FD38" s="92"/>
      <c r="FE38" s="92"/>
      <c r="FF38" s="120"/>
      <c r="FG38" s="120"/>
      <c r="FH38" s="92"/>
      <c r="FI38" s="92"/>
      <c r="FJ38" s="92"/>
      <c r="FK38" s="92"/>
      <c r="FL38" s="71">
        <f>VLOOKUP($D38,'факт '!$D$7:$AU$140,39,0)</f>
        <v>0</v>
      </c>
      <c r="FM38" s="71">
        <f>VLOOKUP($D38,'факт '!$D$7:$AU$140,40,0)</f>
        <v>0</v>
      </c>
      <c r="FN38" s="71"/>
      <c r="FO38" s="71"/>
      <c r="FP38" s="71">
        <f t="shared" si="383"/>
        <v>0</v>
      </c>
      <c r="FQ38" s="71">
        <f t="shared" si="383"/>
        <v>0</v>
      </c>
      <c r="FR38" s="72">
        <f t="shared" si="392"/>
        <v>0</v>
      </c>
      <c r="FS38" s="72">
        <f t="shared" si="312"/>
        <v>0</v>
      </c>
      <c r="FT38" s="92"/>
      <c r="FU38" s="92"/>
      <c r="FV38" s="92"/>
      <c r="FW38" s="92"/>
      <c r="FX38" s="92"/>
      <c r="FY38" s="92"/>
      <c r="FZ38" s="92"/>
      <c r="GA38" s="92"/>
      <c r="GB38" s="71">
        <f t="shared" si="384"/>
        <v>0</v>
      </c>
      <c r="GC38" s="71">
        <f t="shared" si="384"/>
        <v>0</v>
      </c>
      <c r="GD38" s="72">
        <f t="shared" si="314"/>
        <v>0</v>
      </c>
      <c r="GE38" s="72">
        <f t="shared" si="315"/>
        <v>0</v>
      </c>
      <c r="GF38" s="92"/>
      <c r="GG38" s="92"/>
      <c r="GH38" s="92"/>
      <c r="GI38" s="92"/>
      <c r="GJ38" s="71">
        <f t="shared" si="393"/>
        <v>1</v>
      </c>
      <c r="GK38" s="71">
        <f t="shared" si="394"/>
        <v>155309.79</v>
      </c>
      <c r="GL38" s="71">
        <f t="shared" si="395"/>
        <v>0</v>
      </c>
      <c r="GM38" s="71">
        <f t="shared" si="396"/>
        <v>0</v>
      </c>
      <c r="GN38" s="71">
        <f t="shared" si="397"/>
        <v>1</v>
      </c>
      <c r="GO38" s="71">
        <f t="shared" si="398"/>
        <v>155309.79</v>
      </c>
      <c r="GP38" s="92"/>
      <c r="GQ38" s="92"/>
      <c r="GR38" s="109"/>
      <c r="GS38" s="55"/>
      <c r="GT38" s="123">
        <v>155309.79240000001</v>
      </c>
      <c r="GU38" s="123">
        <f t="shared" si="62"/>
        <v>155309.79</v>
      </c>
      <c r="GV38" s="123">
        <f t="shared" si="63"/>
        <v>2.3999999975785613E-3</v>
      </c>
    </row>
    <row r="39" spans="1:204" ht="16.5" customHeight="1" x14ac:dyDescent="0.2">
      <c r="A39" s="21">
        <v>1</v>
      </c>
      <c r="B39" s="55"/>
      <c r="C39" s="56"/>
      <c r="D39" s="63"/>
      <c r="E39" s="62"/>
      <c r="F39" s="90"/>
      <c r="G39" s="91"/>
      <c r="H39" s="92"/>
      <c r="I39" s="92"/>
      <c r="J39" s="92"/>
      <c r="K39" s="92"/>
      <c r="L39" s="71"/>
      <c r="M39" s="71"/>
      <c r="N39" s="92"/>
      <c r="O39" s="92"/>
      <c r="P39" s="92"/>
      <c r="Q39" s="92"/>
      <c r="R39" s="120"/>
      <c r="S39" s="120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120"/>
      <c r="AE39" s="120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120"/>
      <c r="AQ39" s="120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120"/>
      <c r="BC39" s="120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120"/>
      <c r="BO39" s="120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120"/>
      <c r="CA39" s="120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120"/>
      <c r="CM39" s="120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120"/>
      <c r="CY39" s="120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120"/>
      <c r="DK39" s="120"/>
      <c r="DL39" s="92"/>
      <c r="DM39" s="92"/>
      <c r="DN39" s="92"/>
      <c r="DO39" s="92"/>
      <c r="DP39" s="92"/>
      <c r="DQ39" s="92"/>
      <c r="DR39" s="92"/>
      <c r="DS39" s="92"/>
      <c r="DT39" s="92"/>
      <c r="DU39" s="92"/>
      <c r="DV39" s="120"/>
      <c r="DW39" s="120"/>
      <c r="DX39" s="92"/>
      <c r="DY39" s="92"/>
      <c r="DZ39" s="92"/>
      <c r="EA39" s="92"/>
      <c r="EB39" s="92"/>
      <c r="EC39" s="92"/>
      <c r="ED39" s="92"/>
      <c r="EE39" s="92"/>
      <c r="EF39" s="92"/>
      <c r="EG39" s="92"/>
      <c r="EH39" s="120"/>
      <c r="EI39" s="120"/>
      <c r="EJ39" s="92"/>
      <c r="EK39" s="92"/>
      <c r="EL39" s="92"/>
      <c r="EM39" s="92"/>
      <c r="EN39" s="71"/>
      <c r="EO39" s="71"/>
      <c r="EP39" s="71"/>
      <c r="EQ39" s="71"/>
      <c r="ER39" s="92"/>
      <c r="ES39" s="92"/>
      <c r="ET39" s="120"/>
      <c r="EU39" s="120"/>
      <c r="EV39" s="92"/>
      <c r="EW39" s="92"/>
      <c r="EX39" s="92"/>
      <c r="EY39" s="92"/>
      <c r="EZ39" s="92"/>
      <c r="FA39" s="92"/>
      <c r="FB39" s="92"/>
      <c r="FC39" s="92"/>
      <c r="FD39" s="92"/>
      <c r="FE39" s="92"/>
      <c r="FF39" s="120"/>
      <c r="FG39" s="120"/>
      <c r="FH39" s="92"/>
      <c r="FI39" s="92"/>
      <c r="FJ39" s="92"/>
      <c r="FK39" s="92"/>
      <c r="FL39" s="92"/>
      <c r="FM39" s="92"/>
      <c r="FN39" s="92"/>
      <c r="FO39" s="92"/>
      <c r="FP39" s="92"/>
      <c r="FQ39" s="92"/>
      <c r="FR39" s="120"/>
      <c r="FS39" s="120"/>
      <c r="FT39" s="92"/>
      <c r="FU39" s="92"/>
      <c r="FV39" s="92"/>
      <c r="FW39" s="92"/>
      <c r="FX39" s="92"/>
      <c r="FY39" s="92"/>
      <c r="FZ39" s="92"/>
      <c r="GA39" s="92"/>
      <c r="GB39" s="92"/>
      <c r="GC39" s="92"/>
      <c r="GD39" s="120"/>
      <c r="GE39" s="120"/>
      <c r="GF39" s="92"/>
      <c r="GG39" s="92"/>
      <c r="GH39" s="92"/>
      <c r="GI39" s="92"/>
      <c r="GJ39" s="71">
        <f t="shared" ref="GJ39:GO41" si="399">SUM(L39,X39,AJ39,AV39,BH39,BT39,CF39,CR39,DD39,DP39,EB39,EN39,EZ39)</f>
        <v>0</v>
      </c>
      <c r="GK39" s="71">
        <f t="shared" si="399"/>
        <v>0</v>
      </c>
      <c r="GL39" s="71">
        <f t="shared" si="399"/>
        <v>0</v>
      </c>
      <c r="GM39" s="71">
        <f t="shared" si="399"/>
        <v>0</v>
      </c>
      <c r="GN39" s="71">
        <f t="shared" si="399"/>
        <v>0</v>
      </c>
      <c r="GO39" s="71">
        <f t="shared" si="399"/>
        <v>0</v>
      </c>
      <c r="GP39" s="92"/>
      <c r="GQ39" s="92"/>
      <c r="GR39" s="109"/>
      <c r="GS39" s="55"/>
      <c r="GT39" s="123"/>
      <c r="GU39" s="123"/>
      <c r="GV39" s="123">
        <f t="shared" si="63"/>
        <v>0</v>
      </c>
    </row>
    <row r="40" spans="1:204" x14ac:dyDescent="0.2">
      <c r="A40" s="21">
        <v>1</v>
      </c>
      <c r="B40" s="55"/>
      <c r="C40" s="56"/>
      <c r="D40" s="63"/>
      <c r="E40" s="62"/>
      <c r="F40" s="63"/>
      <c r="G40" s="70"/>
      <c r="H40" s="71"/>
      <c r="I40" s="71"/>
      <c r="J40" s="71"/>
      <c r="K40" s="71"/>
      <c r="L40" s="71"/>
      <c r="M40" s="71"/>
      <c r="N40" s="71"/>
      <c r="O40" s="71"/>
      <c r="P40" s="71">
        <f>SUM(L40+N40)</f>
        <v>0</v>
      </c>
      <c r="Q40" s="71">
        <f>SUM(M40+O40)</f>
        <v>0</v>
      </c>
      <c r="R40" s="72">
        <f>SUM(L40-J40)</f>
        <v>0</v>
      </c>
      <c r="S40" s="72">
        <f>SUM(M40-K40)</f>
        <v>0</v>
      </c>
      <c r="T40" s="71"/>
      <c r="U40" s="71"/>
      <c r="V40" s="71"/>
      <c r="W40" s="71"/>
      <c r="X40" s="71"/>
      <c r="Y40" s="71"/>
      <c r="Z40" s="71"/>
      <c r="AA40" s="71"/>
      <c r="AB40" s="71">
        <f>SUM(X40+Z40)</f>
        <v>0</v>
      </c>
      <c r="AC40" s="71">
        <f>SUM(Y40+AA40)</f>
        <v>0</v>
      </c>
      <c r="AD40" s="72">
        <f t="shared" si="275"/>
        <v>0</v>
      </c>
      <c r="AE40" s="72">
        <f t="shared" si="276"/>
        <v>0</v>
      </c>
      <c r="AF40" s="71"/>
      <c r="AG40" s="71"/>
      <c r="AH40" s="71"/>
      <c r="AI40" s="71"/>
      <c r="AJ40" s="71"/>
      <c r="AK40" s="71"/>
      <c r="AL40" s="71"/>
      <c r="AM40" s="71"/>
      <c r="AN40" s="71">
        <f>SUM(AJ40+AL40)</f>
        <v>0</v>
      </c>
      <c r="AO40" s="71">
        <f>SUM(AK40+AM40)</f>
        <v>0</v>
      </c>
      <c r="AP40" s="72">
        <f t="shared" si="278"/>
        <v>0</v>
      </c>
      <c r="AQ40" s="72">
        <f t="shared" si="279"/>
        <v>0</v>
      </c>
      <c r="AR40" s="71"/>
      <c r="AS40" s="71"/>
      <c r="AT40" s="71"/>
      <c r="AU40" s="71"/>
      <c r="AV40" s="71"/>
      <c r="AW40" s="71"/>
      <c r="AX40" s="71"/>
      <c r="AY40" s="71"/>
      <c r="AZ40" s="71">
        <f>SUM(AV40+AX40)</f>
        <v>0</v>
      </c>
      <c r="BA40" s="71">
        <f>SUM(AW40+AY40)</f>
        <v>0</v>
      </c>
      <c r="BB40" s="72">
        <f t="shared" si="281"/>
        <v>0</v>
      </c>
      <c r="BC40" s="72">
        <f t="shared" si="282"/>
        <v>0</v>
      </c>
      <c r="BD40" s="71"/>
      <c r="BE40" s="71"/>
      <c r="BF40" s="71"/>
      <c r="BG40" s="71"/>
      <c r="BH40" s="71"/>
      <c r="BI40" s="71"/>
      <c r="BJ40" s="71"/>
      <c r="BK40" s="71"/>
      <c r="BL40" s="71">
        <f>SUM(BH40+BJ40)</f>
        <v>0</v>
      </c>
      <c r="BM40" s="71">
        <f>SUM(BI40+BK40)</f>
        <v>0</v>
      </c>
      <c r="BN40" s="72">
        <f t="shared" si="284"/>
        <v>0</v>
      </c>
      <c r="BO40" s="72">
        <f t="shared" si="285"/>
        <v>0</v>
      </c>
      <c r="BP40" s="71"/>
      <c r="BQ40" s="71"/>
      <c r="BR40" s="71"/>
      <c r="BS40" s="71"/>
      <c r="BT40" s="71"/>
      <c r="BU40" s="71"/>
      <c r="BV40" s="71"/>
      <c r="BW40" s="71"/>
      <c r="BX40" s="71">
        <f>SUM(BT40+BV40)</f>
        <v>0</v>
      </c>
      <c r="BY40" s="71">
        <f>SUM(BU40+BW40)</f>
        <v>0</v>
      </c>
      <c r="BZ40" s="72">
        <f t="shared" si="287"/>
        <v>0</v>
      </c>
      <c r="CA40" s="72">
        <f t="shared" si="288"/>
        <v>0</v>
      </c>
      <c r="CB40" s="71"/>
      <c r="CC40" s="71"/>
      <c r="CD40" s="71"/>
      <c r="CE40" s="71"/>
      <c r="CF40" s="71"/>
      <c r="CG40" s="71"/>
      <c r="CH40" s="71"/>
      <c r="CI40" s="71"/>
      <c r="CJ40" s="71">
        <f>SUM(CF40+CH40)</f>
        <v>0</v>
      </c>
      <c r="CK40" s="71">
        <f>SUM(CG40+CI40)</f>
        <v>0</v>
      </c>
      <c r="CL40" s="72">
        <f t="shared" si="290"/>
        <v>0</v>
      </c>
      <c r="CM40" s="72">
        <f t="shared" si="291"/>
        <v>0</v>
      </c>
      <c r="CN40" s="71"/>
      <c r="CO40" s="71"/>
      <c r="CP40" s="71"/>
      <c r="CQ40" s="71"/>
      <c r="CR40" s="71"/>
      <c r="CS40" s="71"/>
      <c r="CT40" s="71"/>
      <c r="CU40" s="71"/>
      <c r="CV40" s="71">
        <f>SUM(CR40+CT40)</f>
        <v>0</v>
      </c>
      <c r="CW40" s="71">
        <f>SUM(CS40+CU40)</f>
        <v>0</v>
      </c>
      <c r="CX40" s="72">
        <f t="shared" si="293"/>
        <v>0</v>
      </c>
      <c r="CY40" s="72">
        <f t="shared" si="294"/>
        <v>0</v>
      </c>
      <c r="CZ40" s="71"/>
      <c r="DA40" s="71"/>
      <c r="DB40" s="71"/>
      <c r="DC40" s="71"/>
      <c r="DD40" s="71"/>
      <c r="DE40" s="71"/>
      <c r="DF40" s="71"/>
      <c r="DG40" s="71"/>
      <c r="DH40" s="71">
        <f>SUM(DD40+DF40)</f>
        <v>0</v>
      </c>
      <c r="DI40" s="71">
        <f>SUM(DE40+DG40)</f>
        <v>0</v>
      </c>
      <c r="DJ40" s="72">
        <f t="shared" si="296"/>
        <v>0</v>
      </c>
      <c r="DK40" s="72">
        <f t="shared" si="297"/>
        <v>0</v>
      </c>
      <c r="DL40" s="71"/>
      <c r="DM40" s="71"/>
      <c r="DN40" s="71"/>
      <c r="DO40" s="71"/>
      <c r="DP40" s="71"/>
      <c r="DQ40" s="71"/>
      <c r="DR40" s="71"/>
      <c r="DS40" s="71"/>
      <c r="DT40" s="71">
        <f>SUM(DP40+DR40)</f>
        <v>0</v>
      </c>
      <c r="DU40" s="71">
        <f>SUM(DQ40+DS40)</f>
        <v>0</v>
      </c>
      <c r="DV40" s="72">
        <f t="shared" si="299"/>
        <v>0</v>
      </c>
      <c r="DW40" s="72">
        <f t="shared" si="300"/>
        <v>0</v>
      </c>
      <c r="DX40" s="71"/>
      <c r="DY40" s="71"/>
      <c r="DZ40" s="71"/>
      <c r="EA40" s="71"/>
      <c r="EB40" s="71"/>
      <c r="EC40" s="71"/>
      <c r="ED40" s="71"/>
      <c r="EE40" s="71"/>
      <c r="EF40" s="71">
        <f>SUM(EB40+ED40)</f>
        <v>0</v>
      </c>
      <c r="EG40" s="71">
        <f>SUM(EC40+EE40)</f>
        <v>0</v>
      </c>
      <c r="EH40" s="72">
        <f t="shared" si="302"/>
        <v>0</v>
      </c>
      <c r="EI40" s="72">
        <f t="shared" si="303"/>
        <v>0</v>
      </c>
      <c r="EJ40" s="71"/>
      <c r="EK40" s="71"/>
      <c r="EL40" s="71"/>
      <c r="EM40" s="71"/>
      <c r="EN40" s="71"/>
      <c r="EO40" s="71"/>
      <c r="EP40" s="71"/>
      <c r="EQ40" s="71"/>
      <c r="ER40" s="71">
        <f>SUM(EN40+EP40)</f>
        <v>0</v>
      </c>
      <c r="ES40" s="71">
        <f>SUM(EO40+EQ40)</f>
        <v>0</v>
      </c>
      <c r="ET40" s="72">
        <f t="shared" si="305"/>
        <v>0</v>
      </c>
      <c r="EU40" s="72">
        <f t="shared" si="306"/>
        <v>0</v>
      </c>
      <c r="EV40" s="71"/>
      <c r="EW40" s="71"/>
      <c r="EX40" s="71"/>
      <c r="EY40" s="71"/>
      <c r="EZ40" s="71"/>
      <c r="FA40" s="71"/>
      <c r="FB40" s="71"/>
      <c r="FC40" s="71"/>
      <c r="FD40" s="71">
        <f>SUM(EZ40+FB40)</f>
        <v>0</v>
      </c>
      <c r="FE40" s="71">
        <f>SUM(FA40+FC40)</f>
        <v>0</v>
      </c>
      <c r="FF40" s="72">
        <f t="shared" si="308"/>
        <v>0</v>
      </c>
      <c r="FG40" s="72">
        <f t="shared" si="309"/>
        <v>0</v>
      </c>
      <c r="FH40" s="71"/>
      <c r="FI40" s="71"/>
      <c r="FJ40" s="71"/>
      <c r="FK40" s="71"/>
      <c r="FL40" s="71"/>
      <c r="FM40" s="71"/>
      <c r="FN40" s="71"/>
      <c r="FO40" s="71"/>
      <c r="FP40" s="71">
        <f>SUM(FL40+FN40)</f>
        <v>0</v>
      </c>
      <c r="FQ40" s="71">
        <f>SUM(FM40+FO40)</f>
        <v>0</v>
      </c>
      <c r="FR40" s="72">
        <f t="shared" si="311"/>
        <v>0</v>
      </c>
      <c r="FS40" s="72">
        <f t="shared" si="312"/>
        <v>0</v>
      </c>
      <c r="FT40" s="71"/>
      <c r="FU40" s="71"/>
      <c r="FV40" s="71"/>
      <c r="FW40" s="71"/>
      <c r="FX40" s="71"/>
      <c r="FY40" s="71"/>
      <c r="FZ40" s="71"/>
      <c r="GA40" s="71"/>
      <c r="GB40" s="71">
        <f>SUM(FX40+FZ40)</f>
        <v>0</v>
      </c>
      <c r="GC40" s="71">
        <f>SUM(FY40+GA40)</f>
        <v>0</v>
      </c>
      <c r="GD40" s="72">
        <f t="shared" si="314"/>
        <v>0</v>
      </c>
      <c r="GE40" s="72">
        <f t="shared" si="315"/>
        <v>0</v>
      </c>
      <c r="GF40" s="71">
        <f t="shared" ref="GF40:GI41" si="400">SUM(H40,T40,AF40,AR40,BD40,BP40,CB40,CN40,CZ40,DL40,DX40,EJ40,EV40)</f>
        <v>0</v>
      </c>
      <c r="GG40" s="71">
        <f t="shared" si="400"/>
        <v>0</v>
      </c>
      <c r="GH40" s="71">
        <f t="shared" si="400"/>
        <v>0</v>
      </c>
      <c r="GI40" s="71">
        <f t="shared" si="400"/>
        <v>0</v>
      </c>
      <c r="GJ40" s="71">
        <f t="shared" si="399"/>
        <v>0</v>
      </c>
      <c r="GK40" s="71">
        <f t="shared" si="399"/>
        <v>0</v>
      </c>
      <c r="GL40" s="71">
        <f t="shared" si="399"/>
        <v>0</v>
      </c>
      <c r="GM40" s="71">
        <f t="shared" si="399"/>
        <v>0</v>
      </c>
      <c r="GN40" s="71">
        <f t="shared" si="399"/>
        <v>0</v>
      </c>
      <c r="GO40" s="71">
        <f t="shared" si="399"/>
        <v>0</v>
      </c>
      <c r="GP40" s="71"/>
      <c r="GQ40" s="71"/>
      <c r="GR40" s="109"/>
      <c r="GS40" s="55"/>
      <c r="GT40" s="123"/>
      <c r="GU40" s="123"/>
      <c r="GV40" s="123">
        <f t="shared" si="63"/>
        <v>0</v>
      </c>
    </row>
    <row r="41" spans="1:204" x14ac:dyDescent="0.2">
      <c r="A41" s="21">
        <v>1</v>
      </c>
      <c r="B41" s="55"/>
      <c r="C41" s="56"/>
      <c r="D41" s="63"/>
      <c r="E41" s="62"/>
      <c r="F41" s="63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2"/>
      <c r="S41" s="72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2"/>
      <c r="AE41" s="72"/>
      <c r="AF41" s="71"/>
      <c r="AG41" s="71"/>
      <c r="AH41" s="71"/>
      <c r="AI41" s="71"/>
      <c r="AJ41" s="71"/>
      <c r="AK41" s="71"/>
      <c r="AL41" s="71"/>
      <c r="AM41" s="71"/>
      <c r="AN41" s="71">
        <f>SUM(AJ41+AL41)</f>
        <v>0</v>
      </c>
      <c r="AO41" s="71">
        <f>SUM(AK41+AM41)</f>
        <v>0</v>
      </c>
      <c r="AP41" s="72"/>
      <c r="AQ41" s="72"/>
      <c r="AR41" s="71"/>
      <c r="AS41" s="71"/>
      <c r="AT41" s="71"/>
      <c r="AU41" s="71"/>
      <c r="AV41" s="71"/>
      <c r="AW41" s="71"/>
      <c r="AX41" s="71"/>
      <c r="AY41" s="71"/>
      <c r="AZ41" s="71">
        <f>SUM(AV41+AX41)</f>
        <v>0</v>
      </c>
      <c r="BA41" s="71">
        <f>SUM(AW41+AY41)</f>
        <v>0</v>
      </c>
      <c r="BB41" s="72"/>
      <c r="BC41" s="72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2"/>
      <c r="BO41" s="72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2"/>
      <c r="CA41" s="72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2"/>
      <c r="CM41" s="72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2"/>
      <c r="CY41" s="72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2"/>
      <c r="DK41" s="72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2"/>
      <c r="DW41" s="72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2"/>
      <c r="EI41" s="72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2"/>
      <c r="EU41" s="72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2"/>
      <c r="FG41" s="72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2"/>
      <c r="FS41" s="72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2"/>
      <c r="GE41" s="72"/>
      <c r="GF41" s="71">
        <f t="shared" si="400"/>
        <v>0</v>
      </c>
      <c r="GG41" s="71">
        <f t="shared" si="400"/>
        <v>0</v>
      </c>
      <c r="GH41" s="71">
        <f t="shared" si="400"/>
        <v>0</v>
      </c>
      <c r="GI41" s="71">
        <f t="shared" si="400"/>
        <v>0</v>
      </c>
      <c r="GJ41" s="71">
        <f t="shared" si="399"/>
        <v>0</v>
      </c>
      <c r="GK41" s="71">
        <f t="shared" si="399"/>
        <v>0</v>
      </c>
      <c r="GL41" s="71">
        <f t="shared" si="399"/>
        <v>0</v>
      </c>
      <c r="GM41" s="71">
        <f t="shared" si="399"/>
        <v>0</v>
      </c>
      <c r="GN41" s="71">
        <f t="shared" si="399"/>
        <v>0</v>
      </c>
      <c r="GO41" s="71">
        <f t="shared" si="399"/>
        <v>0</v>
      </c>
      <c r="GP41" s="71"/>
      <c r="GQ41" s="71"/>
      <c r="GR41" s="109"/>
      <c r="GS41" s="55"/>
      <c r="GT41" s="123"/>
      <c r="GU41" s="123"/>
      <c r="GV41" s="123">
        <f t="shared" si="63"/>
        <v>0</v>
      </c>
    </row>
    <row r="42" spans="1:204" ht="24" x14ac:dyDescent="0.2">
      <c r="A42" s="21">
        <v>1</v>
      </c>
      <c r="B42" s="74"/>
      <c r="C42" s="80"/>
      <c r="D42" s="80"/>
      <c r="E42" s="69" t="s">
        <v>30</v>
      </c>
      <c r="F42" s="77"/>
      <c r="G42" s="78"/>
      <c r="H42" s="79">
        <f>SUM(H43)</f>
        <v>0</v>
      </c>
      <c r="I42" s="79">
        <f t="shared" ref="I42:BT42" si="401">SUM(I43)</f>
        <v>0</v>
      </c>
      <c r="J42" s="79">
        <f t="shared" si="401"/>
        <v>0</v>
      </c>
      <c r="K42" s="79">
        <f t="shared" si="401"/>
        <v>0</v>
      </c>
      <c r="L42" s="79">
        <f t="shared" si="401"/>
        <v>0</v>
      </c>
      <c r="M42" s="79">
        <f t="shared" si="401"/>
        <v>0</v>
      </c>
      <c r="N42" s="79">
        <f t="shared" si="401"/>
        <v>0</v>
      </c>
      <c r="O42" s="79">
        <f t="shared" si="401"/>
        <v>0</v>
      </c>
      <c r="P42" s="79">
        <f t="shared" si="401"/>
        <v>0</v>
      </c>
      <c r="Q42" s="79">
        <f t="shared" si="401"/>
        <v>0</v>
      </c>
      <c r="R42" s="72">
        <f t="shared" ref="R42:S44" si="402">SUM(L42-J42)</f>
        <v>0</v>
      </c>
      <c r="S42" s="72">
        <f t="shared" si="402"/>
        <v>0</v>
      </c>
      <c r="T42" s="79">
        <f t="shared" si="401"/>
        <v>0</v>
      </c>
      <c r="U42" s="79">
        <f t="shared" si="401"/>
        <v>0</v>
      </c>
      <c r="V42" s="79">
        <f t="shared" si="401"/>
        <v>0</v>
      </c>
      <c r="W42" s="79">
        <f t="shared" si="401"/>
        <v>0</v>
      </c>
      <c r="X42" s="79">
        <f t="shared" si="401"/>
        <v>0</v>
      </c>
      <c r="Y42" s="79">
        <f t="shared" si="401"/>
        <v>0</v>
      </c>
      <c r="Z42" s="79">
        <f t="shared" si="401"/>
        <v>0</v>
      </c>
      <c r="AA42" s="79">
        <f t="shared" si="401"/>
        <v>0</v>
      </c>
      <c r="AB42" s="79">
        <f t="shared" si="401"/>
        <v>0</v>
      </c>
      <c r="AC42" s="79">
        <f t="shared" si="401"/>
        <v>0</v>
      </c>
      <c r="AD42" s="72">
        <f t="shared" ref="AD42:AE44" si="403">SUM(X42-V42)</f>
        <v>0</v>
      </c>
      <c r="AE42" s="72">
        <f t="shared" si="403"/>
        <v>0</v>
      </c>
      <c r="AF42" s="79">
        <f t="shared" si="401"/>
        <v>0</v>
      </c>
      <c r="AG42" s="79">
        <f t="shared" si="401"/>
        <v>0</v>
      </c>
      <c r="AH42" s="79">
        <f t="shared" si="401"/>
        <v>0</v>
      </c>
      <c r="AI42" s="79">
        <f t="shared" si="401"/>
        <v>0</v>
      </c>
      <c r="AJ42" s="79">
        <f t="shared" si="401"/>
        <v>0</v>
      </c>
      <c r="AK42" s="79">
        <f t="shared" si="401"/>
        <v>0</v>
      </c>
      <c r="AL42" s="79">
        <f t="shared" si="401"/>
        <v>0</v>
      </c>
      <c r="AM42" s="79">
        <f t="shared" si="401"/>
        <v>0</v>
      </c>
      <c r="AN42" s="79">
        <f t="shared" si="401"/>
        <v>0</v>
      </c>
      <c r="AO42" s="79">
        <f t="shared" si="401"/>
        <v>0</v>
      </c>
      <c r="AP42" s="72">
        <f t="shared" ref="AP42:AQ44" si="404">SUM(AJ42-AH42)</f>
        <v>0</v>
      </c>
      <c r="AQ42" s="72">
        <f t="shared" si="404"/>
        <v>0</v>
      </c>
      <c r="AR42" s="79">
        <f t="shared" si="401"/>
        <v>0</v>
      </c>
      <c r="AS42" s="79">
        <f t="shared" si="401"/>
        <v>0</v>
      </c>
      <c r="AT42" s="79">
        <f t="shared" si="401"/>
        <v>0</v>
      </c>
      <c r="AU42" s="79">
        <f t="shared" si="401"/>
        <v>0</v>
      </c>
      <c r="AV42" s="79">
        <f t="shared" si="401"/>
        <v>0</v>
      </c>
      <c r="AW42" s="79">
        <f t="shared" si="401"/>
        <v>0</v>
      </c>
      <c r="AX42" s="79">
        <f t="shared" si="401"/>
        <v>0</v>
      </c>
      <c r="AY42" s="79">
        <f t="shared" si="401"/>
        <v>0</v>
      </c>
      <c r="AZ42" s="79">
        <f t="shared" si="401"/>
        <v>0</v>
      </c>
      <c r="BA42" s="79">
        <f t="shared" si="401"/>
        <v>0</v>
      </c>
      <c r="BB42" s="72">
        <f t="shared" ref="BB42:BC44" si="405">SUM(AV42-AT42)</f>
        <v>0</v>
      </c>
      <c r="BC42" s="72">
        <f t="shared" si="405"/>
        <v>0</v>
      </c>
      <c r="BD42" s="79">
        <f t="shared" si="401"/>
        <v>0</v>
      </c>
      <c r="BE42" s="79">
        <f t="shared" si="401"/>
        <v>0</v>
      </c>
      <c r="BF42" s="79">
        <f t="shared" si="401"/>
        <v>0</v>
      </c>
      <c r="BG42" s="79">
        <f t="shared" si="401"/>
        <v>0</v>
      </c>
      <c r="BH42" s="79">
        <f t="shared" si="401"/>
        <v>0</v>
      </c>
      <c r="BI42" s="79">
        <f t="shared" si="401"/>
        <v>0</v>
      </c>
      <c r="BJ42" s="79">
        <f t="shared" si="401"/>
        <v>0</v>
      </c>
      <c r="BK42" s="79">
        <f t="shared" si="401"/>
        <v>0</v>
      </c>
      <c r="BL42" s="79">
        <f t="shared" si="401"/>
        <v>0</v>
      </c>
      <c r="BM42" s="79">
        <f t="shared" si="401"/>
        <v>0</v>
      </c>
      <c r="BN42" s="72">
        <f t="shared" ref="BN42:BO44" si="406">SUM(BH42-BF42)</f>
        <v>0</v>
      </c>
      <c r="BO42" s="72">
        <f t="shared" si="406"/>
        <v>0</v>
      </c>
      <c r="BP42" s="79">
        <f t="shared" si="401"/>
        <v>0</v>
      </c>
      <c r="BQ42" s="79">
        <f t="shared" si="401"/>
        <v>0</v>
      </c>
      <c r="BR42" s="79">
        <f t="shared" si="401"/>
        <v>0</v>
      </c>
      <c r="BS42" s="79">
        <f t="shared" si="401"/>
        <v>0</v>
      </c>
      <c r="BT42" s="79">
        <f t="shared" si="401"/>
        <v>0</v>
      </c>
      <c r="BU42" s="79">
        <f>SUM(BU43)</f>
        <v>0</v>
      </c>
      <c r="BV42" s="79">
        <f>SUM(BV43)</f>
        <v>0</v>
      </c>
      <c r="BW42" s="79">
        <f>SUM(BW43)</f>
        <v>0</v>
      </c>
      <c r="BX42" s="79">
        <f>SUM(BX43)</f>
        <v>0</v>
      </c>
      <c r="BY42" s="79">
        <f>SUM(BY43)</f>
        <v>0</v>
      </c>
      <c r="BZ42" s="72">
        <f t="shared" ref="BZ42:CA44" si="407">SUM(BT42-BR42)</f>
        <v>0</v>
      </c>
      <c r="CA42" s="72">
        <f t="shared" si="407"/>
        <v>0</v>
      </c>
      <c r="CB42" s="79">
        <f t="shared" ref="CB42:EF42" si="408">SUM(CB43)</f>
        <v>0</v>
      </c>
      <c r="CC42" s="79">
        <f t="shared" si="408"/>
        <v>0</v>
      </c>
      <c r="CD42" s="79">
        <f t="shared" si="408"/>
        <v>0</v>
      </c>
      <c r="CE42" s="79">
        <f t="shared" si="408"/>
        <v>0</v>
      </c>
      <c r="CF42" s="79">
        <f t="shared" si="408"/>
        <v>0</v>
      </c>
      <c r="CG42" s="79">
        <f t="shared" si="408"/>
        <v>0</v>
      </c>
      <c r="CH42" s="79">
        <f t="shared" si="408"/>
        <v>0</v>
      </c>
      <c r="CI42" s="79">
        <f t="shared" si="408"/>
        <v>0</v>
      </c>
      <c r="CJ42" s="79">
        <f t="shared" si="408"/>
        <v>0</v>
      </c>
      <c r="CK42" s="79">
        <f t="shared" si="408"/>
        <v>0</v>
      </c>
      <c r="CL42" s="72">
        <f t="shared" ref="CL42:CM44" si="409">SUM(CF42-CD42)</f>
        <v>0</v>
      </c>
      <c r="CM42" s="72">
        <f t="shared" si="409"/>
        <v>0</v>
      </c>
      <c r="CN42" s="79">
        <f t="shared" si="408"/>
        <v>0</v>
      </c>
      <c r="CO42" s="79">
        <f t="shared" si="408"/>
        <v>0</v>
      </c>
      <c r="CP42" s="79">
        <f t="shared" si="408"/>
        <v>0</v>
      </c>
      <c r="CQ42" s="79">
        <f t="shared" si="408"/>
        <v>0</v>
      </c>
      <c r="CR42" s="79">
        <f t="shared" si="408"/>
        <v>0</v>
      </c>
      <c r="CS42" s="79">
        <f t="shared" si="408"/>
        <v>0</v>
      </c>
      <c r="CT42" s="79">
        <f t="shared" si="408"/>
        <v>0</v>
      </c>
      <c r="CU42" s="79">
        <f t="shared" si="408"/>
        <v>0</v>
      </c>
      <c r="CV42" s="79">
        <f t="shared" si="408"/>
        <v>0</v>
      </c>
      <c r="CW42" s="79">
        <f t="shared" si="408"/>
        <v>0</v>
      </c>
      <c r="CX42" s="72">
        <f t="shared" ref="CX42:CY44" si="410">SUM(CR42-CP42)</f>
        <v>0</v>
      </c>
      <c r="CY42" s="72">
        <f t="shared" si="410"/>
        <v>0</v>
      </c>
      <c r="CZ42" s="79">
        <f t="shared" si="408"/>
        <v>0</v>
      </c>
      <c r="DA42" s="79">
        <f t="shared" si="408"/>
        <v>0</v>
      </c>
      <c r="DB42" s="79">
        <f t="shared" si="408"/>
        <v>0</v>
      </c>
      <c r="DC42" s="79">
        <f t="shared" si="408"/>
        <v>0</v>
      </c>
      <c r="DD42" s="79">
        <f t="shared" si="408"/>
        <v>0</v>
      </c>
      <c r="DE42" s="79">
        <f t="shared" si="408"/>
        <v>0</v>
      </c>
      <c r="DF42" s="79">
        <f t="shared" si="408"/>
        <v>0</v>
      </c>
      <c r="DG42" s="79">
        <f t="shared" si="408"/>
        <v>0</v>
      </c>
      <c r="DH42" s="79">
        <f t="shared" si="408"/>
        <v>0</v>
      </c>
      <c r="DI42" s="79">
        <f t="shared" si="408"/>
        <v>0</v>
      </c>
      <c r="DJ42" s="72">
        <f t="shared" ref="DJ42:DK44" si="411">SUM(DD42-DB42)</f>
        <v>0</v>
      </c>
      <c r="DK42" s="72">
        <f t="shared" si="411"/>
        <v>0</v>
      </c>
      <c r="DL42" s="79">
        <f t="shared" si="408"/>
        <v>0</v>
      </c>
      <c r="DM42" s="79">
        <f t="shared" si="408"/>
        <v>0</v>
      </c>
      <c r="DN42" s="79">
        <f t="shared" si="408"/>
        <v>0</v>
      </c>
      <c r="DO42" s="79">
        <f t="shared" si="408"/>
        <v>0</v>
      </c>
      <c r="DP42" s="79">
        <f t="shared" si="408"/>
        <v>0</v>
      </c>
      <c r="DQ42" s="79">
        <f t="shared" si="408"/>
        <v>0</v>
      </c>
      <c r="DR42" s="79">
        <f t="shared" si="408"/>
        <v>0</v>
      </c>
      <c r="DS42" s="79">
        <f t="shared" si="408"/>
        <v>0</v>
      </c>
      <c r="DT42" s="79">
        <f t="shared" si="408"/>
        <v>0</v>
      </c>
      <c r="DU42" s="79">
        <f t="shared" si="408"/>
        <v>0</v>
      </c>
      <c r="DV42" s="72">
        <f t="shared" ref="DV42:DW44" si="412">SUM(DP42-DN42)</f>
        <v>0</v>
      </c>
      <c r="DW42" s="72">
        <f t="shared" si="412"/>
        <v>0</v>
      </c>
      <c r="DX42" s="79">
        <f t="shared" si="408"/>
        <v>0</v>
      </c>
      <c r="DY42" s="79">
        <f t="shared" si="408"/>
        <v>0</v>
      </c>
      <c r="DZ42" s="79">
        <f t="shared" si="408"/>
        <v>0</v>
      </c>
      <c r="EA42" s="79">
        <f t="shared" si="408"/>
        <v>0</v>
      </c>
      <c r="EB42" s="79">
        <f t="shared" si="408"/>
        <v>0</v>
      </c>
      <c r="EC42" s="79">
        <f t="shared" si="408"/>
        <v>0</v>
      </c>
      <c r="ED42" s="79">
        <f t="shared" si="408"/>
        <v>0</v>
      </c>
      <c r="EE42" s="79">
        <f t="shared" si="408"/>
        <v>0</v>
      </c>
      <c r="EF42" s="79">
        <f t="shared" si="408"/>
        <v>0</v>
      </c>
      <c r="EG42" s="79">
        <f>SUM(EG43)</f>
        <v>0</v>
      </c>
      <c r="EH42" s="72">
        <f t="shared" ref="EH42:EI44" si="413">SUM(EB42-DZ42)</f>
        <v>0</v>
      </c>
      <c r="EI42" s="72">
        <f t="shared" si="413"/>
        <v>0</v>
      </c>
      <c r="EJ42" s="79">
        <f t="shared" ref="EJ42:GQ42" si="414">SUM(EJ43)</f>
        <v>0</v>
      </c>
      <c r="EK42" s="79">
        <f t="shared" si="414"/>
        <v>0</v>
      </c>
      <c r="EL42" s="79">
        <f t="shared" si="414"/>
        <v>0</v>
      </c>
      <c r="EM42" s="79">
        <f t="shared" si="414"/>
        <v>0</v>
      </c>
      <c r="EN42" s="79">
        <f t="shared" si="414"/>
        <v>0</v>
      </c>
      <c r="EO42" s="79">
        <f t="shared" si="414"/>
        <v>0</v>
      </c>
      <c r="EP42" s="79">
        <f t="shared" si="414"/>
        <v>0</v>
      </c>
      <c r="EQ42" s="79">
        <f t="shared" si="414"/>
        <v>0</v>
      </c>
      <c r="ER42" s="79">
        <f t="shared" si="414"/>
        <v>0</v>
      </c>
      <c r="ES42" s="79">
        <f t="shared" si="414"/>
        <v>0</v>
      </c>
      <c r="ET42" s="72">
        <f t="shared" ref="ET42:EU44" si="415">SUM(EN42-EL42)</f>
        <v>0</v>
      </c>
      <c r="EU42" s="72">
        <f t="shared" si="415"/>
        <v>0</v>
      </c>
      <c r="EV42" s="79">
        <f t="shared" si="414"/>
        <v>0</v>
      </c>
      <c r="EW42" s="79">
        <f t="shared" si="414"/>
        <v>0</v>
      </c>
      <c r="EX42" s="79">
        <f t="shared" si="414"/>
        <v>0</v>
      </c>
      <c r="EY42" s="79">
        <f t="shared" si="414"/>
        <v>0</v>
      </c>
      <c r="EZ42" s="79">
        <f t="shared" si="414"/>
        <v>0</v>
      </c>
      <c r="FA42" s="79">
        <f t="shared" si="414"/>
        <v>0</v>
      </c>
      <c r="FB42" s="79">
        <f t="shared" si="414"/>
        <v>0</v>
      </c>
      <c r="FC42" s="79">
        <f t="shared" si="414"/>
        <v>0</v>
      </c>
      <c r="FD42" s="79">
        <f t="shared" si="414"/>
        <v>0</v>
      </c>
      <c r="FE42" s="79">
        <f t="shared" si="414"/>
        <v>0</v>
      </c>
      <c r="FF42" s="72">
        <f t="shared" ref="FF42:FG44" si="416">SUM(EZ42-EX42)</f>
        <v>0</v>
      </c>
      <c r="FG42" s="72">
        <f t="shared" si="416"/>
        <v>0</v>
      </c>
      <c r="FH42" s="79">
        <f t="shared" si="414"/>
        <v>0</v>
      </c>
      <c r="FI42" s="79">
        <f t="shared" si="414"/>
        <v>0</v>
      </c>
      <c r="FJ42" s="79">
        <f t="shared" si="414"/>
        <v>0</v>
      </c>
      <c r="FK42" s="79">
        <f t="shared" si="414"/>
        <v>0</v>
      </c>
      <c r="FL42" s="79">
        <f t="shared" si="414"/>
        <v>0</v>
      </c>
      <c r="FM42" s="79">
        <f t="shared" si="414"/>
        <v>0</v>
      </c>
      <c r="FN42" s="79">
        <f t="shared" si="414"/>
        <v>0</v>
      </c>
      <c r="FO42" s="79">
        <f t="shared" si="414"/>
        <v>0</v>
      </c>
      <c r="FP42" s="79">
        <f t="shared" si="414"/>
        <v>0</v>
      </c>
      <c r="FQ42" s="79">
        <f t="shared" si="414"/>
        <v>0</v>
      </c>
      <c r="FR42" s="72">
        <f t="shared" ref="FR42:FS44" si="417">SUM(FL42-FJ42)</f>
        <v>0</v>
      </c>
      <c r="FS42" s="72">
        <f t="shared" si="417"/>
        <v>0</v>
      </c>
      <c r="FT42" s="79">
        <f t="shared" si="414"/>
        <v>0</v>
      </c>
      <c r="FU42" s="79">
        <f t="shared" si="414"/>
        <v>0</v>
      </c>
      <c r="FV42" s="79">
        <f t="shared" si="414"/>
        <v>0</v>
      </c>
      <c r="FW42" s="79">
        <f t="shared" si="414"/>
        <v>0</v>
      </c>
      <c r="FX42" s="79">
        <f t="shared" si="414"/>
        <v>0</v>
      </c>
      <c r="FY42" s="79">
        <f t="shared" si="414"/>
        <v>0</v>
      </c>
      <c r="FZ42" s="79">
        <f t="shared" si="414"/>
        <v>0</v>
      </c>
      <c r="GA42" s="79">
        <f t="shared" si="414"/>
        <v>0</v>
      </c>
      <c r="GB42" s="79">
        <f t="shared" si="414"/>
        <v>0</v>
      </c>
      <c r="GC42" s="79">
        <f t="shared" si="414"/>
        <v>0</v>
      </c>
      <c r="GD42" s="72">
        <f t="shared" ref="GD42:GE44" si="418">SUM(FX42-FV42)</f>
        <v>0</v>
      </c>
      <c r="GE42" s="72">
        <f t="shared" si="418"/>
        <v>0</v>
      </c>
      <c r="GF42" s="79">
        <f t="shared" si="414"/>
        <v>0</v>
      </c>
      <c r="GG42" s="79">
        <f t="shared" si="414"/>
        <v>0</v>
      </c>
      <c r="GH42" s="102">
        <f>SUM(GF42/12*$A$2)</f>
        <v>0</v>
      </c>
      <c r="GI42" s="128">
        <f>SUM(GG42/12*$A$2)</f>
        <v>0</v>
      </c>
      <c r="GJ42" s="79">
        <f t="shared" si="414"/>
        <v>0</v>
      </c>
      <c r="GK42" s="79">
        <f t="shared" si="414"/>
        <v>0</v>
      </c>
      <c r="GL42" s="79">
        <f t="shared" si="414"/>
        <v>0</v>
      </c>
      <c r="GM42" s="79">
        <f t="shared" si="414"/>
        <v>0</v>
      </c>
      <c r="GN42" s="79">
        <f t="shared" si="414"/>
        <v>0</v>
      </c>
      <c r="GO42" s="79">
        <f t="shared" si="414"/>
        <v>0</v>
      </c>
      <c r="GP42" s="79">
        <f t="shared" si="414"/>
        <v>0</v>
      </c>
      <c r="GQ42" s="79">
        <f t="shared" si="414"/>
        <v>0</v>
      </c>
      <c r="GR42" s="281"/>
      <c r="GS42" s="281"/>
      <c r="GT42" s="123"/>
      <c r="GU42" s="123"/>
      <c r="GV42" s="123">
        <f t="shared" si="63"/>
        <v>0</v>
      </c>
    </row>
    <row r="43" spans="1:204" ht="18" customHeight="1" x14ac:dyDescent="0.2">
      <c r="A43" s="21">
        <v>1</v>
      </c>
      <c r="B43" s="74"/>
      <c r="C43" s="80"/>
      <c r="D43" s="81"/>
      <c r="E43" s="96" t="s">
        <v>31</v>
      </c>
      <c r="F43" s="98">
        <v>8</v>
      </c>
      <c r="G43" s="99">
        <v>284300.81680000003</v>
      </c>
      <c r="H43" s="79">
        <f>VLOOKUP($E43,'ВМП план'!$B$8:$AN$43,8,0)</f>
        <v>0</v>
      </c>
      <c r="I43" s="79">
        <f>VLOOKUP($E43,'ВМП план'!$B$8:$AN$43,9,0)</f>
        <v>0</v>
      </c>
      <c r="J43" s="79">
        <f>SUM(H43/12*$A$2)</f>
        <v>0</v>
      </c>
      <c r="K43" s="79">
        <f>SUM(I43/12*$A$2)</f>
        <v>0</v>
      </c>
      <c r="L43" s="79">
        <f t="shared" ref="L43:Q43" si="419">SUM(L44:L45)</f>
        <v>0</v>
      </c>
      <c r="M43" s="79">
        <f t="shared" si="419"/>
        <v>0</v>
      </c>
      <c r="N43" s="79">
        <f t="shared" si="419"/>
        <v>0</v>
      </c>
      <c r="O43" s="79">
        <f t="shared" si="419"/>
        <v>0</v>
      </c>
      <c r="P43" s="79">
        <f t="shared" si="419"/>
        <v>0</v>
      </c>
      <c r="Q43" s="79">
        <f t="shared" si="419"/>
        <v>0</v>
      </c>
      <c r="R43" s="95">
        <f t="shared" si="402"/>
        <v>0</v>
      </c>
      <c r="S43" s="95">
        <f t="shared" si="402"/>
        <v>0</v>
      </c>
      <c r="T43" s="79">
        <f>VLOOKUP($E43,'ВМП план'!$B$8:$AN$43,10,0)</f>
        <v>0</v>
      </c>
      <c r="U43" s="79">
        <f>VLOOKUP($E43,'ВМП план'!$B$8:$AN$43,11,0)</f>
        <v>0</v>
      </c>
      <c r="V43" s="79">
        <f>SUM(T43/12*$A$2)</f>
        <v>0</v>
      </c>
      <c r="W43" s="79">
        <f>SUM(U43/12*$A$2)</f>
        <v>0</v>
      </c>
      <c r="X43" s="79">
        <f t="shared" ref="X43:AC43" si="420">SUM(X44:X45)</f>
        <v>0</v>
      </c>
      <c r="Y43" s="79">
        <f t="shared" si="420"/>
        <v>0</v>
      </c>
      <c r="Z43" s="79">
        <f t="shared" si="420"/>
        <v>0</v>
      </c>
      <c r="AA43" s="79">
        <f t="shared" si="420"/>
        <v>0</v>
      </c>
      <c r="AB43" s="79">
        <f t="shared" si="420"/>
        <v>0</v>
      </c>
      <c r="AC43" s="79">
        <f t="shared" si="420"/>
        <v>0</v>
      </c>
      <c r="AD43" s="95">
        <f t="shared" si="403"/>
        <v>0</v>
      </c>
      <c r="AE43" s="95">
        <f t="shared" si="403"/>
        <v>0</v>
      </c>
      <c r="AF43" s="79">
        <f>VLOOKUP($E43,'ВМП план'!$B$8:$AL$43,12,0)</f>
        <v>0</v>
      </c>
      <c r="AG43" s="79">
        <f>VLOOKUP($E43,'ВМП план'!$B$8:$AL$43,13,0)</f>
        <v>0</v>
      </c>
      <c r="AH43" s="79">
        <f>SUM(AF43/12*$A$2)</f>
        <v>0</v>
      </c>
      <c r="AI43" s="79">
        <f>SUM(AG43/12*$A$2)</f>
        <v>0</v>
      </c>
      <c r="AJ43" s="79">
        <f t="shared" ref="AJ43:AO43" si="421">SUM(AJ44:AJ45)</f>
        <v>0</v>
      </c>
      <c r="AK43" s="79">
        <f t="shared" si="421"/>
        <v>0</v>
      </c>
      <c r="AL43" s="79">
        <f t="shared" si="421"/>
        <v>0</v>
      </c>
      <c r="AM43" s="79">
        <f t="shared" si="421"/>
        <v>0</v>
      </c>
      <c r="AN43" s="79">
        <f t="shared" si="421"/>
        <v>0</v>
      </c>
      <c r="AO43" s="79">
        <f t="shared" si="421"/>
        <v>0</v>
      </c>
      <c r="AP43" s="95">
        <f t="shared" si="404"/>
        <v>0</v>
      </c>
      <c r="AQ43" s="95">
        <f t="shared" si="404"/>
        <v>0</v>
      </c>
      <c r="AR43" s="79"/>
      <c r="AS43" s="79"/>
      <c r="AT43" s="79">
        <f>SUM(AR43/12*$A$2)</f>
        <v>0</v>
      </c>
      <c r="AU43" s="79">
        <f>SUM(AS43/12*$A$2)</f>
        <v>0</v>
      </c>
      <c r="AV43" s="79">
        <f t="shared" ref="AV43:BA43" si="422">SUM(AV44:AV45)</f>
        <v>0</v>
      </c>
      <c r="AW43" s="79">
        <f t="shared" si="422"/>
        <v>0</v>
      </c>
      <c r="AX43" s="79">
        <f t="shared" si="422"/>
        <v>0</v>
      </c>
      <c r="AY43" s="79">
        <f t="shared" si="422"/>
        <v>0</v>
      </c>
      <c r="AZ43" s="79">
        <f t="shared" si="422"/>
        <v>0</v>
      </c>
      <c r="BA43" s="79">
        <f t="shared" si="422"/>
        <v>0</v>
      </c>
      <c r="BB43" s="95">
        <f t="shared" si="405"/>
        <v>0</v>
      </c>
      <c r="BC43" s="95">
        <f t="shared" si="405"/>
        <v>0</v>
      </c>
      <c r="BD43" s="79">
        <f>VLOOKUP($E43,'ВМП план'!$B$8:$AN$43,16,0)</f>
        <v>0</v>
      </c>
      <c r="BE43" s="79">
        <f>VLOOKUP($E43,'ВМП план'!$B$8:$AN$43,17,0)</f>
        <v>0</v>
      </c>
      <c r="BF43" s="79">
        <f>SUM(BD43/12*$A$2)</f>
        <v>0</v>
      </c>
      <c r="BG43" s="79">
        <f>SUM(BE43/12*$A$2)</f>
        <v>0</v>
      </c>
      <c r="BH43" s="79">
        <f t="shared" ref="BH43:BM43" si="423">SUM(BH44:BH45)</f>
        <v>0</v>
      </c>
      <c r="BI43" s="79">
        <f t="shared" si="423"/>
        <v>0</v>
      </c>
      <c r="BJ43" s="79">
        <f t="shared" si="423"/>
        <v>0</v>
      </c>
      <c r="BK43" s="79">
        <f t="shared" si="423"/>
        <v>0</v>
      </c>
      <c r="BL43" s="79">
        <f t="shared" si="423"/>
        <v>0</v>
      </c>
      <c r="BM43" s="79">
        <f t="shared" si="423"/>
        <v>0</v>
      </c>
      <c r="BN43" s="95">
        <f t="shared" si="406"/>
        <v>0</v>
      </c>
      <c r="BO43" s="95">
        <f t="shared" si="406"/>
        <v>0</v>
      </c>
      <c r="BP43" s="79">
        <f>VLOOKUP($E43,'ВМП план'!$B$8:$AN$43,18,0)</f>
        <v>0</v>
      </c>
      <c r="BQ43" s="79">
        <f>VLOOKUP($E43,'ВМП план'!$B$8:$AN$43,19,0)</f>
        <v>0</v>
      </c>
      <c r="BR43" s="79">
        <f>SUM(BP43/12*$A$2)</f>
        <v>0</v>
      </c>
      <c r="BS43" s="79">
        <f>SUM(BQ43/12*$A$2)</f>
        <v>0</v>
      </c>
      <c r="BT43" s="79">
        <f t="shared" ref="BT43:BY43" si="424">SUM(BT44:BT45)</f>
        <v>0</v>
      </c>
      <c r="BU43" s="79">
        <f t="shared" si="424"/>
        <v>0</v>
      </c>
      <c r="BV43" s="79">
        <f t="shared" si="424"/>
        <v>0</v>
      </c>
      <c r="BW43" s="79">
        <f t="shared" si="424"/>
        <v>0</v>
      </c>
      <c r="BX43" s="79">
        <f t="shared" si="424"/>
        <v>0</v>
      </c>
      <c r="BY43" s="79">
        <f t="shared" si="424"/>
        <v>0</v>
      </c>
      <c r="BZ43" s="95">
        <f t="shared" si="407"/>
        <v>0</v>
      </c>
      <c r="CA43" s="95">
        <f t="shared" si="407"/>
        <v>0</v>
      </c>
      <c r="CB43" s="79"/>
      <c r="CC43" s="79"/>
      <c r="CD43" s="79">
        <f>SUM(CB43/12*$A$2)</f>
        <v>0</v>
      </c>
      <c r="CE43" s="79">
        <f>SUM(CC43/12*$A$2)</f>
        <v>0</v>
      </c>
      <c r="CF43" s="79">
        <f t="shared" ref="CF43:CK43" si="425">SUM(CF44:CF45)</f>
        <v>0</v>
      </c>
      <c r="CG43" s="79">
        <f t="shared" si="425"/>
        <v>0</v>
      </c>
      <c r="CH43" s="79">
        <f t="shared" si="425"/>
        <v>0</v>
      </c>
      <c r="CI43" s="79">
        <f t="shared" si="425"/>
        <v>0</v>
      </c>
      <c r="CJ43" s="79">
        <f t="shared" si="425"/>
        <v>0</v>
      </c>
      <c r="CK43" s="79">
        <f t="shared" si="425"/>
        <v>0</v>
      </c>
      <c r="CL43" s="95">
        <f t="shared" si="409"/>
        <v>0</v>
      </c>
      <c r="CM43" s="95">
        <f t="shared" si="409"/>
        <v>0</v>
      </c>
      <c r="CN43" s="79"/>
      <c r="CO43" s="79"/>
      <c r="CP43" s="79">
        <f>SUM(CN43/12*$A$2)</f>
        <v>0</v>
      </c>
      <c r="CQ43" s="79">
        <f>SUM(CO43/12*$A$2)</f>
        <v>0</v>
      </c>
      <c r="CR43" s="79">
        <f t="shared" ref="CR43:CW43" si="426">SUM(CR44:CR45)</f>
        <v>0</v>
      </c>
      <c r="CS43" s="79">
        <f t="shared" si="426"/>
        <v>0</v>
      </c>
      <c r="CT43" s="79">
        <f t="shared" si="426"/>
        <v>0</v>
      </c>
      <c r="CU43" s="79">
        <f t="shared" si="426"/>
        <v>0</v>
      </c>
      <c r="CV43" s="79">
        <f t="shared" si="426"/>
        <v>0</v>
      </c>
      <c r="CW43" s="79">
        <f t="shared" si="426"/>
        <v>0</v>
      </c>
      <c r="CX43" s="95">
        <f t="shared" si="410"/>
        <v>0</v>
      </c>
      <c r="CY43" s="95">
        <f t="shared" si="410"/>
        <v>0</v>
      </c>
      <c r="CZ43" s="79">
        <f>VLOOKUP($E43,'ВМП план'!$B$8:$AN$43,24,0)</f>
        <v>0</v>
      </c>
      <c r="DA43" s="79">
        <f>VLOOKUP($E43,'ВМП план'!$B$8:$AN$43,25,0)</f>
        <v>0</v>
      </c>
      <c r="DB43" s="79">
        <f>SUM(CZ43/12*$A$2)</f>
        <v>0</v>
      </c>
      <c r="DC43" s="79">
        <f>SUM(DA43/12*$A$2)</f>
        <v>0</v>
      </c>
      <c r="DD43" s="79">
        <f t="shared" ref="DD43:DI43" si="427">SUM(DD44:DD45)</f>
        <v>0</v>
      </c>
      <c r="DE43" s="79">
        <f t="shared" si="427"/>
        <v>0</v>
      </c>
      <c r="DF43" s="79">
        <f t="shared" si="427"/>
        <v>0</v>
      </c>
      <c r="DG43" s="79">
        <f t="shared" si="427"/>
        <v>0</v>
      </c>
      <c r="DH43" s="79">
        <f t="shared" si="427"/>
        <v>0</v>
      </c>
      <c r="DI43" s="79">
        <f t="shared" si="427"/>
        <v>0</v>
      </c>
      <c r="DJ43" s="95">
        <f t="shared" si="411"/>
        <v>0</v>
      </c>
      <c r="DK43" s="95">
        <f t="shared" si="411"/>
        <v>0</v>
      </c>
      <c r="DL43" s="79"/>
      <c r="DM43" s="79"/>
      <c r="DN43" s="79">
        <f>SUM(DL43/12*$A$2)</f>
        <v>0</v>
      </c>
      <c r="DO43" s="79">
        <f>SUM(DM43/12*$A$2)</f>
        <v>0</v>
      </c>
      <c r="DP43" s="79">
        <f t="shared" ref="DP43:DU43" si="428">SUM(DP44:DP45)</f>
        <v>0</v>
      </c>
      <c r="DQ43" s="79">
        <f t="shared" si="428"/>
        <v>0</v>
      </c>
      <c r="DR43" s="79">
        <f t="shared" si="428"/>
        <v>0</v>
      </c>
      <c r="DS43" s="79">
        <f t="shared" si="428"/>
        <v>0</v>
      </c>
      <c r="DT43" s="79">
        <f t="shared" si="428"/>
        <v>0</v>
      </c>
      <c r="DU43" s="79">
        <f t="shared" si="428"/>
        <v>0</v>
      </c>
      <c r="DV43" s="95">
        <f t="shared" si="412"/>
        <v>0</v>
      </c>
      <c r="DW43" s="95">
        <f t="shared" si="412"/>
        <v>0</v>
      </c>
      <c r="DX43" s="79">
        <f>VLOOKUP($E43,'ВМП план'!$B$8:$AN$43,28,0)</f>
        <v>0</v>
      </c>
      <c r="DY43" s="79">
        <f>VLOOKUP($E43,'ВМП план'!$B$8:$AN$43,29,0)</f>
        <v>0</v>
      </c>
      <c r="DZ43" s="79">
        <f>SUM(DX43/12*$A$2)</f>
        <v>0</v>
      </c>
      <c r="EA43" s="79">
        <f>SUM(DY43/12*$A$2)</f>
        <v>0</v>
      </c>
      <c r="EB43" s="79">
        <f t="shared" ref="EB43:EG43" si="429">SUM(EB44:EB45)</f>
        <v>0</v>
      </c>
      <c r="EC43" s="79">
        <f t="shared" si="429"/>
        <v>0</v>
      </c>
      <c r="ED43" s="79">
        <f t="shared" si="429"/>
        <v>0</v>
      </c>
      <c r="EE43" s="79">
        <f t="shared" si="429"/>
        <v>0</v>
      </c>
      <c r="EF43" s="79">
        <f t="shared" si="429"/>
        <v>0</v>
      </c>
      <c r="EG43" s="79">
        <f t="shared" si="429"/>
        <v>0</v>
      </c>
      <c r="EH43" s="95">
        <f t="shared" si="413"/>
        <v>0</v>
      </c>
      <c r="EI43" s="95">
        <f t="shared" si="413"/>
        <v>0</v>
      </c>
      <c r="EJ43" s="79">
        <f>VLOOKUP($E43,'ВМП план'!$B$8:$AN$43,30,0)</f>
        <v>0</v>
      </c>
      <c r="EK43" s="79">
        <f>VLOOKUP($E43,'ВМП план'!$B$8:$AN$43,31,0)</f>
        <v>0</v>
      </c>
      <c r="EL43" s="79">
        <f>SUM(EJ43/12*$A$2)</f>
        <v>0</v>
      </c>
      <c r="EM43" s="79">
        <f>SUM(EK43/12*$A$2)</f>
        <v>0</v>
      </c>
      <c r="EN43" s="79">
        <f t="shared" ref="EN43:ES43" si="430">SUM(EN44:EN45)</f>
        <v>0</v>
      </c>
      <c r="EO43" s="79">
        <f t="shared" si="430"/>
        <v>0</v>
      </c>
      <c r="EP43" s="79">
        <f t="shared" si="430"/>
        <v>0</v>
      </c>
      <c r="EQ43" s="79">
        <f t="shared" si="430"/>
        <v>0</v>
      </c>
      <c r="ER43" s="79">
        <f t="shared" si="430"/>
        <v>0</v>
      </c>
      <c r="ES43" s="79">
        <f t="shared" si="430"/>
        <v>0</v>
      </c>
      <c r="ET43" s="95">
        <f t="shared" si="415"/>
        <v>0</v>
      </c>
      <c r="EU43" s="95">
        <f t="shared" si="415"/>
        <v>0</v>
      </c>
      <c r="EV43" s="79">
        <f>VLOOKUP($E43,'ВМП план'!$B$8:$AN$43,32,0)</f>
        <v>0</v>
      </c>
      <c r="EW43" s="79">
        <f>VLOOKUP($E43,'ВМП план'!$B$8:$AN$43,33,0)</f>
        <v>0</v>
      </c>
      <c r="EX43" s="79">
        <f>SUM(EV43/12*$A$2)</f>
        <v>0</v>
      </c>
      <c r="EY43" s="79">
        <f>SUM(EW43/12*$A$2)</f>
        <v>0</v>
      </c>
      <c r="EZ43" s="79">
        <f t="shared" ref="EZ43:FE43" si="431">SUM(EZ44:EZ45)</f>
        <v>0</v>
      </c>
      <c r="FA43" s="79">
        <f t="shared" si="431"/>
        <v>0</v>
      </c>
      <c r="FB43" s="79">
        <f t="shared" si="431"/>
        <v>0</v>
      </c>
      <c r="FC43" s="79">
        <f t="shared" si="431"/>
        <v>0</v>
      </c>
      <c r="FD43" s="79">
        <f t="shared" si="431"/>
        <v>0</v>
      </c>
      <c r="FE43" s="79">
        <f t="shared" si="431"/>
        <v>0</v>
      </c>
      <c r="FF43" s="95">
        <f t="shared" si="416"/>
        <v>0</v>
      </c>
      <c r="FG43" s="95">
        <f t="shared" si="416"/>
        <v>0</v>
      </c>
      <c r="FH43" s="79">
        <f>VLOOKUP($E43,'ВМП план'!$B$8:$AN$43,34,0)</f>
        <v>0</v>
      </c>
      <c r="FI43" s="79">
        <f>VLOOKUP($E43,'ВМП план'!$B$8:$AN$43,35,0)</f>
        <v>0</v>
      </c>
      <c r="FJ43" s="79">
        <f>SUM(FH43/12*$A$2)</f>
        <v>0</v>
      </c>
      <c r="FK43" s="79">
        <f>SUM(FI43/12*$A$2)</f>
        <v>0</v>
      </c>
      <c r="FL43" s="79">
        <f t="shared" ref="FL43:FQ43" si="432">SUM(FL44:FL45)</f>
        <v>0</v>
      </c>
      <c r="FM43" s="79">
        <f t="shared" si="432"/>
        <v>0</v>
      </c>
      <c r="FN43" s="79">
        <f t="shared" si="432"/>
        <v>0</v>
      </c>
      <c r="FO43" s="79">
        <f t="shared" si="432"/>
        <v>0</v>
      </c>
      <c r="FP43" s="79">
        <f t="shared" si="432"/>
        <v>0</v>
      </c>
      <c r="FQ43" s="79">
        <f t="shared" si="432"/>
        <v>0</v>
      </c>
      <c r="FR43" s="95">
        <f t="shared" si="417"/>
        <v>0</v>
      </c>
      <c r="FS43" s="95">
        <f t="shared" si="417"/>
        <v>0</v>
      </c>
      <c r="FT43" s="79"/>
      <c r="FU43" s="79"/>
      <c r="FV43" s="79">
        <f>SUM(FT43/12*$A$2)</f>
        <v>0</v>
      </c>
      <c r="FW43" s="79">
        <f>SUM(FU43/12*$A$2)</f>
        <v>0</v>
      </c>
      <c r="FX43" s="79">
        <f t="shared" ref="FX43:GC43" si="433">SUM(FX44:FX45)</f>
        <v>0</v>
      </c>
      <c r="FY43" s="79">
        <f t="shared" si="433"/>
        <v>0</v>
      </c>
      <c r="FZ43" s="79">
        <f t="shared" si="433"/>
        <v>0</v>
      </c>
      <c r="GA43" s="79">
        <f t="shared" si="433"/>
        <v>0</v>
      </c>
      <c r="GB43" s="79">
        <f t="shared" si="433"/>
        <v>0</v>
      </c>
      <c r="GC43" s="79">
        <f t="shared" si="433"/>
        <v>0</v>
      </c>
      <c r="GD43" s="95">
        <f t="shared" si="418"/>
        <v>0</v>
      </c>
      <c r="GE43" s="95">
        <f t="shared" si="418"/>
        <v>0</v>
      </c>
      <c r="GF43" s="79">
        <f>H43+T43+AF43+AR43+BD43+BP43+CB43+CN43+CZ43+DL43+DX43+EJ43+EV43+FH43+FT43</f>
        <v>0</v>
      </c>
      <c r="GG43" s="79">
        <f>I43+U43+AG43+AS43+BE43+BQ43+CC43+CO43+DA43+DM43+DY43+EK43+EW43+FI43+FU43</f>
        <v>0</v>
      </c>
      <c r="GH43" s="102">
        <f>SUM(GF43/12*$A$2)</f>
        <v>0</v>
      </c>
      <c r="GI43" s="128">
        <f>SUM(GG43/12*$A$2)</f>
        <v>0</v>
      </c>
      <c r="GJ43" s="79">
        <f t="shared" ref="GJ43:GO43" si="434">SUM(GJ44:GJ45)</f>
        <v>0</v>
      </c>
      <c r="GK43" s="79">
        <f t="shared" si="434"/>
        <v>0</v>
      </c>
      <c r="GL43" s="79">
        <f t="shared" si="434"/>
        <v>0</v>
      </c>
      <c r="GM43" s="79">
        <f t="shared" si="434"/>
        <v>0</v>
      </c>
      <c r="GN43" s="79">
        <f t="shared" si="434"/>
        <v>0</v>
      </c>
      <c r="GO43" s="79">
        <f t="shared" si="434"/>
        <v>0</v>
      </c>
      <c r="GP43" s="79">
        <f>SUM(GJ43-GH43)</f>
        <v>0</v>
      </c>
      <c r="GQ43" s="79">
        <f>SUM(GK43-GI43)</f>
        <v>0</v>
      </c>
      <c r="GR43" s="281"/>
      <c r="GS43" s="281"/>
      <c r="GT43" s="123">
        <v>284300.81680000003</v>
      </c>
      <c r="GU43" s="123" t="e">
        <f t="shared" si="62"/>
        <v>#DIV/0!</v>
      </c>
      <c r="GV43" s="123" t="e">
        <f t="shared" si="63"/>
        <v>#DIV/0!</v>
      </c>
    </row>
    <row r="44" spans="1:204" x14ac:dyDescent="0.2">
      <c r="A44" s="21">
        <v>1</v>
      </c>
      <c r="B44" s="55"/>
      <c r="C44" s="56"/>
      <c r="D44" s="63"/>
      <c r="E44" s="62"/>
      <c r="F44" s="63"/>
      <c r="G44" s="70"/>
      <c r="H44" s="71"/>
      <c r="I44" s="71"/>
      <c r="J44" s="71"/>
      <c r="K44" s="71"/>
      <c r="L44" s="71"/>
      <c r="M44" s="71"/>
      <c r="N44" s="71"/>
      <c r="O44" s="71"/>
      <c r="P44" s="71">
        <f>SUM(L44+N44)</f>
        <v>0</v>
      </c>
      <c r="Q44" s="71">
        <f>SUM(M44+O44)</f>
        <v>0</v>
      </c>
      <c r="R44" s="72">
        <f t="shared" si="402"/>
        <v>0</v>
      </c>
      <c r="S44" s="72">
        <f t="shared" si="402"/>
        <v>0</v>
      </c>
      <c r="T44" s="71"/>
      <c r="U44" s="71"/>
      <c r="V44" s="71"/>
      <c r="W44" s="71"/>
      <c r="X44" s="71"/>
      <c r="Y44" s="71"/>
      <c r="Z44" s="71"/>
      <c r="AA44" s="71"/>
      <c r="AB44" s="71">
        <f>SUM(X44+Z44)</f>
        <v>0</v>
      </c>
      <c r="AC44" s="71">
        <f>SUM(Y44+AA44)</f>
        <v>0</v>
      </c>
      <c r="AD44" s="72">
        <f t="shared" si="403"/>
        <v>0</v>
      </c>
      <c r="AE44" s="72">
        <f t="shared" si="403"/>
        <v>0</v>
      </c>
      <c r="AF44" s="71"/>
      <c r="AG44" s="71"/>
      <c r="AH44" s="71"/>
      <c r="AI44" s="71"/>
      <c r="AJ44" s="71"/>
      <c r="AK44" s="71"/>
      <c r="AL44" s="71"/>
      <c r="AM44" s="71"/>
      <c r="AN44" s="71">
        <f>SUM(AJ44+AL44)</f>
        <v>0</v>
      </c>
      <c r="AO44" s="71">
        <f>SUM(AK44+AM44)</f>
        <v>0</v>
      </c>
      <c r="AP44" s="72">
        <f t="shared" si="404"/>
        <v>0</v>
      </c>
      <c r="AQ44" s="72">
        <f t="shared" si="404"/>
        <v>0</v>
      </c>
      <c r="AR44" s="71"/>
      <c r="AS44" s="71"/>
      <c r="AT44" s="71"/>
      <c r="AU44" s="71"/>
      <c r="AV44" s="71"/>
      <c r="AW44" s="71"/>
      <c r="AX44" s="71"/>
      <c r="AY44" s="71"/>
      <c r="AZ44" s="71">
        <f>SUM(AV44+AX44)</f>
        <v>0</v>
      </c>
      <c r="BA44" s="71">
        <f>SUM(AW44+AY44)</f>
        <v>0</v>
      </c>
      <c r="BB44" s="72">
        <f t="shared" si="405"/>
        <v>0</v>
      </c>
      <c r="BC44" s="72">
        <f t="shared" si="405"/>
        <v>0</v>
      </c>
      <c r="BD44" s="71"/>
      <c r="BE44" s="71"/>
      <c r="BF44" s="71"/>
      <c r="BG44" s="71"/>
      <c r="BH44" s="71"/>
      <c r="BI44" s="71"/>
      <c r="BJ44" s="71"/>
      <c r="BK44" s="71"/>
      <c r="BL44" s="71">
        <f>SUM(BH44+BJ44)</f>
        <v>0</v>
      </c>
      <c r="BM44" s="71">
        <f>SUM(BI44+BK44)</f>
        <v>0</v>
      </c>
      <c r="BN44" s="72">
        <f t="shared" si="406"/>
        <v>0</v>
      </c>
      <c r="BO44" s="72">
        <f t="shared" si="406"/>
        <v>0</v>
      </c>
      <c r="BP44" s="71"/>
      <c r="BQ44" s="71"/>
      <c r="BR44" s="71"/>
      <c r="BS44" s="71"/>
      <c r="BT44" s="71"/>
      <c r="BU44" s="71"/>
      <c r="BV44" s="71"/>
      <c r="BW44" s="71"/>
      <c r="BX44" s="71">
        <f>SUM(BT44+BV44)</f>
        <v>0</v>
      </c>
      <c r="BY44" s="71">
        <f>SUM(BU44+BW44)</f>
        <v>0</v>
      </c>
      <c r="BZ44" s="72">
        <f t="shared" si="407"/>
        <v>0</v>
      </c>
      <c r="CA44" s="72">
        <f t="shared" si="407"/>
        <v>0</v>
      </c>
      <c r="CB44" s="71"/>
      <c r="CC44" s="71"/>
      <c r="CD44" s="71"/>
      <c r="CE44" s="71"/>
      <c r="CF44" s="71"/>
      <c r="CG44" s="71"/>
      <c r="CH44" s="71"/>
      <c r="CI44" s="71"/>
      <c r="CJ44" s="71">
        <f>SUM(CF44+CH44)</f>
        <v>0</v>
      </c>
      <c r="CK44" s="71">
        <f>SUM(CG44+CI44)</f>
        <v>0</v>
      </c>
      <c r="CL44" s="72">
        <f t="shared" si="409"/>
        <v>0</v>
      </c>
      <c r="CM44" s="72">
        <f t="shared" si="409"/>
        <v>0</v>
      </c>
      <c r="CN44" s="71"/>
      <c r="CO44" s="71"/>
      <c r="CP44" s="71"/>
      <c r="CQ44" s="71"/>
      <c r="CR44" s="71"/>
      <c r="CS44" s="71"/>
      <c r="CT44" s="71"/>
      <c r="CU44" s="71"/>
      <c r="CV44" s="71">
        <f>SUM(CR44+CT44)</f>
        <v>0</v>
      </c>
      <c r="CW44" s="71">
        <f>SUM(CS44+CU44)</f>
        <v>0</v>
      </c>
      <c r="CX44" s="72">
        <f t="shared" si="410"/>
        <v>0</v>
      </c>
      <c r="CY44" s="72">
        <f t="shared" si="410"/>
        <v>0</v>
      </c>
      <c r="CZ44" s="71"/>
      <c r="DA44" s="71"/>
      <c r="DB44" s="71"/>
      <c r="DC44" s="71"/>
      <c r="DD44" s="71"/>
      <c r="DE44" s="71"/>
      <c r="DF44" s="71"/>
      <c r="DG44" s="71"/>
      <c r="DH44" s="71">
        <f>SUM(DD44+DF44)</f>
        <v>0</v>
      </c>
      <c r="DI44" s="71">
        <f>SUM(DE44+DG44)</f>
        <v>0</v>
      </c>
      <c r="DJ44" s="72">
        <f t="shared" si="411"/>
        <v>0</v>
      </c>
      <c r="DK44" s="72">
        <f t="shared" si="411"/>
        <v>0</v>
      </c>
      <c r="DL44" s="71"/>
      <c r="DM44" s="71"/>
      <c r="DN44" s="71"/>
      <c r="DO44" s="71"/>
      <c r="DP44" s="71"/>
      <c r="DQ44" s="71"/>
      <c r="DR44" s="71"/>
      <c r="DS44" s="71"/>
      <c r="DT44" s="71">
        <f>SUM(DP44+DR44)</f>
        <v>0</v>
      </c>
      <c r="DU44" s="71">
        <f>SUM(DQ44+DS44)</f>
        <v>0</v>
      </c>
      <c r="DV44" s="72">
        <f t="shared" si="412"/>
        <v>0</v>
      </c>
      <c r="DW44" s="72">
        <f t="shared" si="412"/>
        <v>0</v>
      </c>
      <c r="DX44" s="71"/>
      <c r="DY44" s="71"/>
      <c r="DZ44" s="71"/>
      <c r="EA44" s="71"/>
      <c r="EB44" s="71"/>
      <c r="EC44" s="71"/>
      <c r="ED44" s="71"/>
      <c r="EE44" s="71"/>
      <c r="EF44" s="71">
        <f>SUM(EB44+ED44)</f>
        <v>0</v>
      </c>
      <c r="EG44" s="71">
        <f>SUM(EC44+EE44)</f>
        <v>0</v>
      </c>
      <c r="EH44" s="72">
        <f t="shared" si="413"/>
        <v>0</v>
      </c>
      <c r="EI44" s="72">
        <f t="shared" si="413"/>
        <v>0</v>
      </c>
      <c r="EJ44" s="71"/>
      <c r="EK44" s="71"/>
      <c r="EL44" s="71"/>
      <c r="EM44" s="71"/>
      <c r="EN44" s="71"/>
      <c r="EO44" s="71"/>
      <c r="EP44" s="71"/>
      <c r="EQ44" s="71"/>
      <c r="ER44" s="71">
        <f>SUM(EN44+EP44)</f>
        <v>0</v>
      </c>
      <c r="ES44" s="71">
        <f>SUM(EO44+EQ44)</f>
        <v>0</v>
      </c>
      <c r="ET44" s="72">
        <f t="shared" si="415"/>
        <v>0</v>
      </c>
      <c r="EU44" s="72">
        <f t="shared" si="415"/>
        <v>0</v>
      </c>
      <c r="EV44" s="71"/>
      <c r="EW44" s="71"/>
      <c r="EX44" s="71"/>
      <c r="EY44" s="71"/>
      <c r="EZ44" s="71"/>
      <c r="FA44" s="71"/>
      <c r="FB44" s="71"/>
      <c r="FC44" s="71"/>
      <c r="FD44" s="71">
        <f>SUM(EZ44+FB44)</f>
        <v>0</v>
      </c>
      <c r="FE44" s="71">
        <f>SUM(FA44+FC44)</f>
        <v>0</v>
      </c>
      <c r="FF44" s="72">
        <f t="shared" si="416"/>
        <v>0</v>
      </c>
      <c r="FG44" s="72">
        <f t="shared" si="416"/>
        <v>0</v>
      </c>
      <c r="FH44" s="71"/>
      <c r="FI44" s="71"/>
      <c r="FJ44" s="71"/>
      <c r="FK44" s="71"/>
      <c r="FL44" s="71"/>
      <c r="FM44" s="71"/>
      <c r="FN44" s="71"/>
      <c r="FO44" s="71"/>
      <c r="FP44" s="71">
        <f>SUM(FL44+FN44)</f>
        <v>0</v>
      </c>
      <c r="FQ44" s="71">
        <f>SUM(FM44+FO44)</f>
        <v>0</v>
      </c>
      <c r="FR44" s="72">
        <f t="shared" si="417"/>
        <v>0</v>
      </c>
      <c r="FS44" s="72">
        <f t="shared" si="417"/>
        <v>0</v>
      </c>
      <c r="FT44" s="71"/>
      <c r="FU44" s="71"/>
      <c r="FV44" s="71"/>
      <c r="FW44" s="71"/>
      <c r="FX44" s="71"/>
      <c r="FY44" s="71"/>
      <c r="FZ44" s="71"/>
      <c r="GA44" s="71"/>
      <c r="GB44" s="71">
        <f>SUM(FX44+FZ44)</f>
        <v>0</v>
      </c>
      <c r="GC44" s="71">
        <f>SUM(FY44+GA44)</f>
        <v>0</v>
      </c>
      <c r="GD44" s="72">
        <f t="shared" si="418"/>
        <v>0</v>
      </c>
      <c r="GE44" s="72">
        <f t="shared" si="418"/>
        <v>0</v>
      </c>
      <c r="GF44" s="71">
        <f t="shared" ref="GF44:GO45" si="435">SUM(H44,T44,AF44,AR44,BD44,BP44,CB44,CN44,CZ44,DL44,DX44,EJ44,EV44)</f>
        <v>0</v>
      </c>
      <c r="GG44" s="71">
        <f t="shared" si="435"/>
        <v>0</v>
      </c>
      <c r="GH44" s="71">
        <f t="shared" si="435"/>
        <v>0</v>
      </c>
      <c r="GI44" s="71">
        <f t="shared" si="435"/>
        <v>0</v>
      </c>
      <c r="GJ44" s="71">
        <f t="shared" si="435"/>
        <v>0</v>
      </c>
      <c r="GK44" s="71">
        <f t="shared" si="435"/>
        <v>0</v>
      </c>
      <c r="GL44" s="71">
        <f t="shared" si="435"/>
        <v>0</v>
      </c>
      <c r="GM44" s="71">
        <f t="shared" si="435"/>
        <v>0</v>
      </c>
      <c r="GN44" s="71">
        <f t="shared" si="435"/>
        <v>0</v>
      </c>
      <c r="GO44" s="71">
        <f t="shared" si="435"/>
        <v>0</v>
      </c>
      <c r="GP44" s="71"/>
      <c r="GQ44" s="71"/>
      <c r="GR44" s="109"/>
      <c r="GS44" s="55"/>
      <c r="GT44" s="123"/>
      <c r="GU44" s="123"/>
      <c r="GV44" s="123">
        <f t="shared" si="63"/>
        <v>0</v>
      </c>
    </row>
    <row r="45" spans="1:204" x14ac:dyDescent="0.2">
      <c r="A45" s="21">
        <v>1</v>
      </c>
      <c r="B45" s="55"/>
      <c r="C45" s="56"/>
      <c r="D45" s="63"/>
      <c r="E45" s="62"/>
      <c r="F45" s="63"/>
      <c r="G45" s="70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2"/>
      <c r="S45" s="72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2"/>
      <c r="AE45" s="72"/>
      <c r="AF45" s="71"/>
      <c r="AG45" s="71"/>
      <c r="AH45" s="71"/>
      <c r="AI45" s="71"/>
      <c r="AJ45" s="71"/>
      <c r="AK45" s="71"/>
      <c r="AL45" s="71"/>
      <c r="AM45" s="71"/>
      <c r="AN45" s="71">
        <f>SUM(AJ45+AL45)</f>
        <v>0</v>
      </c>
      <c r="AO45" s="71">
        <f>SUM(AK45+AM45)</f>
        <v>0</v>
      </c>
      <c r="AP45" s="72"/>
      <c r="AQ45" s="72"/>
      <c r="AR45" s="71"/>
      <c r="AS45" s="71"/>
      <c r="AT45" s="71"/>
      <c r="AU45" s="71"/>
      <c r="AV45" s="71"/>
      <c r="AW45" s="71"/>
      <c r="AX45" s="71"/>
      <c r="AY45" s="71"/>
      <c r="AZ45" s="71">
        <f>SUM(AV45+AX45)</f>
        <v>0</v>
      </c>
      <c r="BA45" s="71">
        <f>SUM(AW45+AY45)</f>
        <v>0</v>
      </c>
      <c r="BB45" s="72"/>
      <c r="BC45" s="72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2"/>
      <c r="BO45" s="72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2"/>
      <c r="CA45" s="72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2"/>
      <c r="CM45" s="72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2"/>
      <c r="CY45" s="72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2"/>
      <c r="DK45" s="72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2"/>
      <c r="DW45" s="72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2"/>
      <c r="EI45" s="72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2"/>
      <c r="EU45" s="72"/>
      <c r="EV45" s="71"/>
      <c r="EW45" s="71"/>
      <c r="EX45" s="71"/>
      <c r="EY45" s="71"/>
      <c r="EZ45" s="71"/>
      <c r="FA45" s="71"/>
      <c r="FB45" s="71"/>
      <c r="FC45" s="71"/>
      <c r="FD45" s="71"/>
      <c r="FE45" s="71"/>
      <c r="FF45" s="72"/>
      <c r="FG45" s="72"/>
      <c r="FH45" s="71"/>
      <c r="FI45" s="71"/>
      <c r="FJ45" s="71"/>
      <c r="FK45" s="71"/>
      <c r="FL45" s="71"/>
      <c r="FM45" s="71"/>
      <c r="FN45" s="71"/>
      <c r="FO45" s="71"/>
      <c r="FP45" s="71"/>
      <c r="FQ45" s="71"/>
      <c r="FR45" s="72"/>
      <c r="FS45" s="72"/>
      <c r="FT45" s="71"/>
      <c r="FU45" s="71"/>
      <c r="FV45" s="71"/>
      <c r="FW45" s="71"/>
      <c r="FX45" s="71"/>
      <c r="FY45" s="71"/>
      <c r="FZ45" s="71"/>
      <c r="GA45" s="71"/>
      <c r="GB45" s="71"/>
      <c r="GC45" s="71"/>
      <c r="GD45" s="72"/>
      <c r="GE45" s="72"/>
      <c r="GF45" s="71">
        <f t="shared" si="435"/>
        <v>0</v>
      </c>
      <c r="GG45" s="71">
        <f t="shared" si="435"/>
        <v>0</v>
      </c>
      <c r="GH45" s="71">
        <f t="shared" si="435"/>
        <v>0</v>
      </c>
      <c r="GI45" s="71">
        <f t="shared" si="435"/>
        <v>0</v>
      </c>
      <c r="GJ45" s="71">
        <f t="shared" si="435"/>
        <v>0</v>
      </c>
      <c r="GK45" s="71">
        <f t="shared" si="435"/>
        <v>0</v>
      </c>
      <c r="GL45" s="71">
        <f t="shared" si="435"/>
        <v>0</v>
      </c>
      <c r="GM45" s="71">
        <f t="shared" si="435"/>
        <v>0</v>
      </c>
      <c r="GN45" s="71">
        <f t="shared" si="435"/>
        <v>0</v>
      </c>
      <c r="GO45" s="71">
        <f t="shared" si="435"/>
        <v>0</v>
      </c>
      <c r="GP45" s="71"/>
      <c r="GQ45" s="71"/>
      <c r="GR45" s="109"/>
      <c r="GS45" s="55"/>
      <c r="GT45" s="123"/>
      <c r="GU45" s="123"/>
      <c r="GV45" s="123">
        <f t="shared" si="63"/>
        <v>0</v>
      </c>
    </row>
    <row r="46" spans="1:204" x14ac:dyDescent="0.2">
      <c r="A46" s="21">
        <v>1</v>
      </c>
      <c r="B46" s="74"/>
      <c r="C46" s="80"/>
      <c r="D46" s="80"/>
      <c r="E46" s="69" t="s">
        <v>32</v>
      </c>
      <c r="F46" s="77"/>
      <c r="G46" s="99">
        <v>104702.7528</v>
      </c>
      <c r="H46" s="79">
        <f>SUM(H47)</f>
        <v>0</v>
      </c>
      <c r="I46" s="79">
        <f t="shared" ref="I46:BT46" si="436">SUM(I47)</f>
        <v>0</v>
      </c>
      <c r="J46" s="79">
        <f t="shared" si="436"/>
        <v>0</v>
      </c>
      <c r="K46" s="79">
        <f t="shared" si="436"/>
        <v>0</v>
      </c>
      <c r="L46" s="79">
        <f t="shared" si="436"/>
        <v>0</v>
      </c>
      <c r="M46" s="79">
        <f t="shared" si="436"/>
        <v>0</v>
      </c>
      <c r="N46" s="79">
        <f t="shared" si="436"/>
        <v>0</v>
      </c>
      <c r="O46" s="79">
        <f t="shared" si="436"/>
        <v>0</v>
      </c>
      <c r="P46" s="79">
        <f t="shared" si="436"/>
        <v>0</v>
      </c>
      <c r="Q46" s="79">
        <f t="shared" si="436"/>
        <v>0</v>
      </c>
      <c r="R46" s="72">
        <f t="shared" ref="R46:R66" si="437">SUM(L46-J46)</f>
        <v>0</v>
      </c>
      <c r="S46" s="72">
        <f t="shared" ref="S46:S66" si="438">SUM(M46-K46)</f>
        <v>0</v>
      </c>
      <c r="T46" s="79">
        <f t="shared" si="436"/>
        <v>0</v>
      </c>
      <c r="U46" s="79">
        <f t="shared" si="436"/>
        <v>0</v>
      </c>
      <c r="V46" s="79">
        <f t="shared" si="436"/>
        <v>0</v>
      </c>
      <c r="W46" s="79">
        <f t="shared" si="436"/>
        <v>0</v>
      </c>
      <c r="X46" s="79">
        <f t="shared" si="436"/>
        <v>0</v>
      </c>
      <c r="Y46" s="79">
        <f t="shared" si="436"/>
        <v>0</v>
      </c>
      <c r="Z46" s="79">
        <f t="shared" si="436"/>
        <v>0</v>
      </c>
      <c r="AA46" s="79">
        <f t="shared" si="436"/>
        <v>0</v>
      </c>
      <c r="AB46" s="79">
        <f t="shared" si="436"/>
        <v>0</v>
      </c>
      <c r="AC46" s="79">
        <f t="shared" si="436"/>
        <v>0</v>
      </c>
      <c r="AD46" s="72">
        <f t="shared" ref="AD46:AD54" si="439">SUM(X46-V46)</f>
        <v>0</v>
      </c>
      <c r="AE46" s="72">
        <f t="shared" ref="AE46:AE54" si="440">SUM(Y46-W46)</f>
        <v>0</v>
      </c>
      <c r="AF46" s="79">
        <f t="shared" si="436"/>
        <v>0</v>
      </c>
      <c r="AG46" s="79">
        <f t="shared" si="436"/>
        <v>0</v>
      </c>
      <c r="AH46" s="79">
        <f t="shared" si="436"/>
        <v>0</v>
      </c>
      <c r="AI46" s="79">
        <f t="shared" si="436"/>
        <v>0</v>
      </c>
      <c r="AJ46" s="79">
        <f t="shared" si="436"/>
        <v>0</v>
      </c>
      <c r="AK46" s="79">
        <f t="shared" si="436"/>
        <v>0</v>
      </c>
      <c r="AL46" s="79">
        <f t="shared" si="436"/>
        <v>0</v>
      </c>
      <c r="AM46" s="79">
        <f t="shared" si="436"/>
        <v>0</v>
      </c>
      <c r="AN46" s="79">
        <f t="shared" si="436"/>
        <v>0</v>
      </c>
      <c r="AO46" s="79">
        <f t="shared" si="436"/>
        <v>0</v>
      </c>
      <c r="AP46" s="72">
        <f t="shared" ref="AP46:AP54" si="441">SUM(AJ46-AH46)</f>
        <v>0</v>
      </c>
      <c r="AQ46" s="72">
        <f t="shared" ref="AQ46:AQ54" si="442">SUM(AK46-AI46)</f>
        <v>0</v>
      </c>
      <c r="AR46" s="79">
        <f t="shared" si="436"/>
        <v>0</v>
      </c>
      <c r="AS46" s="79">
        <f t="shared" si="436"/>
        <v>0</v>
      </c>
      <c r="AT46" s="79">
        <f t="shared" si="436"/>
        <v>0</v>
      </c>
      <c r="AU46" s="79">
        <f t="shared" si="436"/>
        <v>0</v>
      </c>
      <c r="AV46" s="79">
        <f t="shared" si="436"/>
        <v>0</v>
      </c>
      <c r="AW46" s="79">
        <f t="shared" si="436"/>
        <v>0</v>
      </c>
      <c r="AX46" s="79">
        <f t="shared" si="436"/>
        <v>0</v>
      </c>
      <c r="AY46" s="79">
        <f t="shared" si="436"/>
        <v>0</v>
      </c>
      <c r="AZ46" s="79">
        <f t="shared" si="436"/>
        <v>0</v>
      </c>
      <c r="BA46" s="79">
        <f t="shared" si="436"/>
        <v>0</v>
      </c>
      <c r="BB46" s="72">
        <f t="shared" ref="BB46:BB54" si="443">SUM(AV46-AT46)</f>
        <v>0</v>
      </c>
      <c r="BC46" s="72">
        <f t="shared" ref="BC46:BC54" si="444">SUM(AW46-AU46)</f>
        <v>0</v>
      </c>
      <c r="BD46" s="79">
        <f t="shared" si="436"/>
        <v>0</v>
      </c>
      <c r="BE46" s="79">
        <f t="shared" si="436"/>
        <v>0</v>
      </c>
      <c r="BF46" s="79">
        <f t="shared" si="436"/>
        <v>0</v>
      </c>
      <c r="BG46" s="79">
        <f t="shared" si="436"/>
        <v>0</v>
      </c>
      <c r="BH46" s="79">
        <f t="shared" si="436"/>
        <v>0</v>
      </c>
      <c r="BI46" s="79">
        <f t="shared" si="436"/>
        <v>0</v>
      </c>
      <c r="BJ46" s="79">
        <f t="shared" si="436"/>
        <v>0</v>
      </c>
      <c r="BK46" s="79">
        <f t="shared" si="436"/>
        <v>0</v>
      </c>
      <c r="BL46" s="79">
        <f t="shared" si="436"/>
        <v>0</v>
      </c>
      <c r="BM46" s="79">
        <f t="shared" si="436"/>
        <v>0</v>
      </c>
      <c r="BN46" s="72">
        <f t="shared" ref="BN46:BN54" si="445">SUM(BH46-BF46)</f>
        <v>0</v>
      </c>
      <c r="BO46" s="72">
        <f t="shared" ref="BO46:BO54" si="446">SUM(BI46-BG46)</f>
        <v>0</v>
      </c>
      <c r="BP46" s="79">
        <f t="shared" si="436"/>
        <v>0</v>
      </c>
      <c r="BQ46" s="79">
        <f t="shared" si="436"/>
        <v>0</v>
      </c>
      <c r="BR46" s="79">
        <f t="shared" si="436"/>
        <v>0</v>
      </c>
      <c r="BS46" s="79">
        <f t="shared" si="436"/>
        <v>0</v>
      </c>
      <c r="BT46" s="79">
        <f t="shared" si="436"/>
        <v>0</v>
      </c>
      <c r="BU46" s="79">
        <f>SUM(BU47)</f>
        <v>0</v>
      </c>
      <c r="BV46" s="79">
        <f>SUM(BV47)</f>
        <v>0</v>
      </c>
      <c r="BW46" s="79">
        <f>SUM(BW47)</f>
        <v>0</v>
      </c>
      <c r="BX46" s="79">
        <f>SUM(BX47)</f>
        <v>0</v>
      </c>
      <c r="BY46" s="79">
        <f>SUM(BY47)</f>
        <v>0</v>
      </c>
      <c r="BZ46" s="72">
        <f t="shared" ref="BZ46:BZ54" si="447">SUM(BT46-BR46)</f>
        <v>0</v>
      </c>
      <c r="CA46" s="72">
        <f t="shared" ref="CA46:CA54" si="448">SUM(BU46-BS46)</f>
        <v>0</v>
      </c>
      <c r="CB46" s="79">
        <f t="shared" ref="CB46:EF46" si="449">SUM(CB47)</f>
        <v>0</v>
      </c>
      <c r="CC46" s="79">
        <f t="shared" si="449"/>
        <v>0</v>
      </c>
      <c r="CD46" s="79">
        <f t="shared" si="449"/>
        <v>0</v>
      </c>
      <c r="CE46" s="79">
        <f t="shared" si="449"/>
        <v>0</v>
      </c>
      <c r="CF46" s="79">
        <f t="shared" si="449"/>
        <v>0</v>
      </c>
      <c r="CG46" s="79">
        <f t="shared" si="449"/>
        <v>0</v>
      </c>
      <c r="CH46" s="79">
        <f t="shared" si="449"/>
        <v>0</v>
      </c>
      <c r="CI46" s="79">
        <f t="shared" si="449"/>
        <v>0</v>
      </c>
      <c r="CJ46" s="79">
        <f t="shared" si="449"/>
        <v>0</v>
      </c>
      <c r="CK46" s="79">
        <f t="shared" si="449"/>
        <v>0</v>
      </c>
      <c r="CL46" s="72">
        <f t="shared" ref="CL46:CL54" si="450">SUM(CF46-CD46)</f>
        <v>0</v>
      </c>
      <c r="CM46" s="72">
        <f t="shared" ref="CM46:CM54" si="451">SUM(CG46-CE46)</f>
        <v>0</v>
      </c>
      <c r="CN46" s="79">
        <f t="shared" si="449"/>
        <v>0</v>
      </c>
      <c r="CO46" s="79">
        <f t="shared" si="449"/>
        <v>0</v>
      </c>
      <c r="CP46" s="79">
        <f t="shared" si="449"/>
        <v>0</v>
      </c>
      <c r="CQ46" s="79">
        <f t="shared" si="449"/>
        <v>0</v>
      </c>
      <c r="CR46" s="79">
        <f t="shared" si="449"/>
        <v>0</v>
      </c>
      <c r="CS46" s="79">
        <f t="shared" si="449"/>
        <v>0</v>
      </c>
      <c r="CT46" s="79">
        <f t="shared" si="449"/>
        <v>0</v>
      </c>
      <c r="CU46" s="79">
        <f t="shared" si="449"/>
        <v>0</v>
      </c>
      <c r="CV46" s="79">
        <f t="shared" si="449"/>
        <v>0</v>
      </c>
      <c r="CW46" s="79">
        <f t="shared" si="449"/>
        <v>0</v>
      </c>
      <c r="CX46" s="72">
        <f t="shared" ref="CX46:CX54" si="452">SUM(CR46-CP46)</f>
        <v>0</v>
      </c>
      <c r="CY46" s="72">
        <f t="shared" ref="CY46:CY54" si="453">SUM(CS46-CQ46)</f>
        <v>0</v>
      </c>
      <c r="CZ46" s="79">
        <f t="shared" si="449"/>
        <v>0</v>
      </c>
      <c r="DA46" s="79">
        <f t="shared" si="449"/>
        <v>0</v>
      </c>
      <c r="DB46" s="79">
        <f t="shared" si="449"/>
        <v>0</v>
      </c>
      <c r="DC46" s="79">
        <f t="shared" si="449"/>
        <v>0</v>
      </c>
      <c r="DD46" s="79">
        <f t="shared" si="449"/>
        <v>0</v>
      </c>
      <c r="DE46" s="79">
        <f t="shared" si="449"/>
        <v>0</v>
      </c>
      <c r="DF46" s="79">
        <f t="shared" si="449"/>
        <v>0</v>
      </c>
      <c r="DG46" s="79">
        <f t="shared" si="449"/>
        <v>0</v>
      </c>
      <c r="DH46" s="79">
        <f t="shared" si="449"/>
        <v>0</v>
      </c>
      <c r="DI46" s="79">
        <f t="shared" si="449"/>
        <v>0</v>
      </c>
      <c r="DJ46" s="72">
        <f t="shared" ref="DJ46:DJ54" si="454">SUM(DD46-DB46)</f>
        <v>0</v>
      </c>
      <c r="DK46" s="72">
        <f t="shared" ref="DK46:DK54" si="455">SUM(DE46-DC46)</f>
        <v>0</v>
      </c>
      <c r="DL46" s="79">
        <f t="shared" si="449"/>
        <v>75</v>
      </c>
      <c r="DM46" s="79">
        <f t="shared" si="449"/>
        <v>7852706.46</v>
      </c>
      <c r="DN46" s="79">
        <f t="shared" si="449"/>
        <v>62.5</v>
      </c>
      <c r="DO46" s="79">
        <f t="shared" si="449"/>
        <v>6543922.0499999998</v>
      </c>
      <c r="DP46" s="79">
        <f t="shared" si="449"/>
        <v>77</v>
      </c>
      <c r="DQ46" s="79">
        <f t="shared" si="449"/>
        <v>8062111.75</v>
      </c>
      <c r="DR46" s="79">
        <f t="shared" si="449"/>
        <v>0</v>
      </c>
      <c r="DS46" s="79">
        <f t="shared" si="449"/>
        <v>0</v>
      </c>
      <c r="DT46" s="79">
        <f t="shared" si="449"/>
        <v>77</v>
      </c>
      <c r="DU46" s="79">
        <f t="shared" si="449"/>
        <v>8062111.75</v>
      </c>
      <c r="DV46" s="72">
        <f t="shared" ref="DV46:DV54" si="456">SUM(DP46-DN46)</f>
        <v>14.5</v>
      </c>
      <c r="DW46" s="72">
        <f t="shared" ref="DW46:DW54" si="457">SUM(DQ46-DO46)</f>
        <v>1518189.7000000002</v>
      </c>
      <c r="DX46" s="79">
        <f t="shared" si="449"/>
        <v>0</v>
      </c>
      <c r="DY46" s="79">
        <f t="shared" si="449"/>
        <v>0</v>
      </c>
      <c r="DZ46" s="79">
        <f t="shared" si="449"/>
        <v>0</v>
      </c>
      <c r="EA46" s="79">
        <f t="shared" si="449"/>
        <v>0</v>
      </c>
      <c r="EB46" s="79">
        <f t="shared" si="449"/>
        <v>0</v>
      </c>
      <c r="EC46" s="79">
        <f t="shared" si="449"/>
        <v>0</v>
      </c>
      <c r="ED46" s="79">
        <f t="shared" si="449"/>
        <v>0</v>
      </c>
      <c r="EE46" s="79">
        <f t="shared" si="449"/>
        <v>0</v>
      </c>
      <c r="EF46" s="79">
        <f t="shared" si="449"/>
        <v>0</v>
      </c>
      <c r="EG46" s="79">
        <f>SUM(EG47)</f>
        <v>0</v>
      </c>
      <c r="EH46" s="72">
        <f t="shared" ref="EH46:EH54" si="458">SUM(EB46-DZ46)</f>
        <v>0</v>
      </c>
      <c r="EI46" s="72">
        <f t="shared" ref="EI46:EI54" si="459">SUM(EC46-EA46)</f>
        <v>0</v>
      </c>
      <c r="EJ46" s="79">
        <f t="shared" ref="EJ46:GQ46" si="460">SUM(EJ47)</f>
        <v>0</v>
      </c>
      <c r="EK46" s="79">
        <f t="shared" si="460"/>
        <v>0</v>
      </c>
      <c r="EL46" s="79">
        <f t="shared" si="460"/>
        <v>0</v>
      </c>
      <c r="EM46" s="79">
        <f t="shared" si="460"/>
        <v>0</v>
      </c>
      <c r="EN46" s="79">
        <f t="shared" si="460"/>
        <v>0</v>
      </c>
      <c r="EO46" s="79">
        <f t="shared" si="460"/>
        <v>0</v>
      </c>
      <c r="EP46" s="79">
        <f t="shared" si="460"/>
        <v>0</v>
      </c>
      <c r="EQ46" s="79">
        <f t="shared" si="460"/>
        <v>0</v>
      </c>
      <c r="ER46" s="79">
        <f t="shared" si="460"/>
        <v>0</v>
      </c>
      <c r="ES46" s="79">
        <f t="shared" si="460"/>
        <v>0</v>
      </c>
      <c r="ET46" s="72">
        <f t="shared" ref="ET46:ET54" si="461">SUM(EN46-EL46)</f>
        <v>0</v>
      </c>
      <c r="EU46" s="72">
        <f t="shared" ref="EU46:EU54" si="462">SUM(EO46-EM46)</f>
        <v>0</v>
      </c>
      <c r="EV46" s="79">
        <f t="shared" si="460"/>
        <v>0</v>
      </c>
      <c r="EW46" s="79">
        <f t="shared" si="460"/>
        <v>0</v>
      </c>
      <c r="EX46" s="79">
        <f t="shared" si="460"/>
        <v>0</v>
      </c>
      <c r="EY46" s="79">
        <f t="shared" si="460"/>
        <v>0</v>
      </c>
      <c r="EZ46" s="79">
        <f t="shared" si="460"/>
        <v>0</v>
      </c>
      <c r="FA46" s="79">
        <f t="shared" si="460"/>
        <v>0</v>
      </c>
      <c r="FB46" s="79">
        <f t="shared" si="460"/>
        <v>0</v>
      </c>
      <c r="FC46" s="79">
        <f t="shared" si="460"/>
        <v>0</v>
      </c>
      <c r="FD46" s="79">
        <f t="shared" si="460"/>
        <v>0</v>
      </c>
      <c r="FE46" s="79">
        <f t="shared" si="460"/>
        <v>0</v>
      </c>
      <c r="FF46" s="72">
        <f t="shared" ref="FF46:FF72" si="463">SUM(EZ46-EX46)</f>
        <v>0</v>
      </c>
      <c r="FG46" s="72">
        <f t="shared" ref="FG46:FG72" si="464">SUM(FA46-EY46)</f>
        <v>0</v>
      </c>
      <c r="FH46" s="79">
        <f t="shared" si="460"/>
        <v>0</v>
      </c>
      <c r="FI46" s="79">
        <f t="shared" si="460"/>
        <v>0</v>
      </c>
      <c r="FJ46" s="79">
        <f t="shared" si="460"/>
        <v>0</v>
      </c>
      <c r="FK46" s="79">
        <f t="shared" si="460"/>
        <v>0</v>
      </c>
      <c r="FL46" s="79">
        <f t="shared" si="460"/>
        <v>0</v>
      </c>
      <c r="FM46" s="79">
        <f t="shared" si="460"/>
        <v>0</v>
      </c>
      <c r="FN46" s="79">
        <f t="shared" si="460"/>
        <v>0</v>
      </c>
      <c r="FO46" s="79">
        <f t="shared" si="460"/>
        <v>0</v>
      </c>
      <c r="FP46" s="79">
        <f t="shared" si="460"/>
        <v>0</v>
      </c>
      <c r="FQ46" s="79">
        <f t="shared" si="460"/>
        <v>0</v>
      </c>
      <c r="FR46" s="72">
        <f t="shared" ref="FR46:FR54" si="465">SUM(FL46-FJ46)</f>
        <v>0</v>
      </c>
      <c r="FS46" s="72">
        <f t="shared" ref="FS46:FS54" si="466">SUM(FM46-FK46)</f>
        <v>0</v>
      </c>
      <c r="FT46" s="79">
        <f t="shared" si="460"/>
        <v>0</v>
      </c>
      <c r="FU46" s="79">
        <f t="shared" si="460"/>
        <v>0</v>
      </c>
      <c r="FV46" s="79">
        <f t="shared" si="460"/>
        <v>0</v>
      </c>
      <c r="FW46" s="79">
        <f t="shared" si="460"/>
        <v>0</v>
      </c>
      <c r="FX46" s="79">
        <f t="shared" si="460"/>
        <v>0</v>
      </c>
      <c r="FY46" s="79">
        <f t="shared" si="460"/>
        <v>0</v>
      </c>
      <c r="FZ46" s="79">
        <f t="shared" si="460"/>
        <v>0</v>
      </c>
      <c r="GA46" s="79">
        <f t="shared" si="460"/>
        <v>0</v>
      </c>
      <c r="GB46" s="79">
        <f t="shared" si="460"/>
        <v>0</v>
      </c>
      <c r="GC46" s="79">
        <f t="shared" si="460"/>
        <v>0</v>
      </c>
      <c r="GD46" s="72">
        <f t="shared" ref="GD46:GD54" si="467">SUM(FX46-FV46)</f>
        <v>0</v>
      </c>
      <c r="GE46" s="72">
        <f t="shared" ref="GE46:GE54" si="468">SUM(FY46-FW46)</f>
        <v>0</v>
      </c>
      <c r="GF46" s="79">
        <f t="shared" si="460"/>
        <v>75</v>
      </c>
      <c r="GG46" s="79">
        <f t="shared" si="460"/>
        <v>7852706.46</v>
      </c>
      <c r="GH46" s="102">
        <f>SUM(GF46/12*$A$2)</f>
        <v>62.5</v>
      </c>
      <c r="GI46" s="128">
        <f>SUM(GG46/12*$A$2)</f>
        <v>6543922.0499999998</v>
      </c>
      <c r="GJ46" s="79">
        <f t="shared" si="460"/>
        <v>77</v>
      </c>
      <c r="GK46" s="79">
        <f t="shared" si="460"/>
        <v>8062111.75</v>
      </c>
      <c r="GL46" s="79">
        <f t="shared" si="460"/>
        <v>0</v>
      </c>
      <c r="GM46" s="79">
        <f t="shared" si="460"/>
        <v>0</v>
      </c>
      <c r="GN46" s="79">
        <f t="shared" si="460"/>
        <v>77</v>
      </c>
      <c r="GO46" s="79">
        <f t="shared" si="460"/>
        <v>8062111.75</v>
      </c>
      <c r="GP46" s="79">
        <f t="shared" si="460"/>
        <v>14.5</v>
      </c>
      <c r="GQ46" s="79">
        <f t="shared" si="460"/>
        <v>1518189.7000000002</v>
      </c>
      <c r="GR46" s="281">
        <f>GJ46/GH46</f>
        <v>1.232</v>
      </c>
      <c r="GS46" s="281">
        <f>GK46/GI46</f>
        <v>1.2319999670533974</v>
      </c>
      <c r="GT46" s="123">
        <v>104702.7528</v>
      </c>
      <c r="GU46" s="123">
        <f t="shared" si="62"/>
        <v>104702.75</v>
      </c>
      <c r="GV46" s="123">
        <f t="shared" si="63"/>
        <v>2.8000000020256266E-3</v>
      </c>
    </row>
    <row r="47" spans="1:204" x14ac:dyDescent="0.2">
      <c r="A47" s="21">
        <v>1</v>
      </c>
      <c r="B47" s="74"/>
      <c r="C47" s="80"/>
      <c r="D47" s="81"/>
      <c r="E47" s="96" t="s">
        <v>33</v>
      </c>
      <c r="F47" s="98">
        <v>9</v>
      </c>
      <c r="G47" s="99">
        <v>104702.7528</v>
      </c>
      <c r="H47" s="79">
        <f>VLOOKUP($E47,'ВМП план'!$B$8:$AN$43,8,0)</f>
        <v>0</v>
      </c>
      <c r="I47" s="79">
        <f>VLOOKUP($E47,'ВМП план'!$B$8:$AN$43,9,0)</f>
        <v>0</v>
      </c>
      <c r="J47" s="79">
        <f>SUM(H47/12*$A$2)</f>
        <v>0</v>
      </c>
      <c r="K47" s="79">
        <f>SUM(I47/12*$A$2)</f>
        <v>0</v>
      </c>
      <c r="L47" s="79">
        <f t="shared" ref="L47:Q47" si="469">SUM(L48:L52)</f>
        <v>0</v>
      </c>
      <c r="M47" s="79">
        <f t="shared" si="469"/>
        <v>0</v>
      </c>
      <c r="N47" s="79">
        <f t="shared" si="469"/>
        <v>0</v>
      </c>
      <c r="O47" s="79">
        <f t="shared" si="469"/>
        <v>0</v>
      </c>
      <c r="P47" s="79">
        <f t="shared" si="469"/>
        <v>0</v>
      </c>
      <c r="Q47" s="79">
        <f t="shared" si="469"/>
        <v>0</v>
      </c>
      <c r="R47" s="95">
        <f t="shared" si="437"/>
        <v>0</v>
      </c>
      <c r="S47" s="95">
        <f t="shared" si="438"/>
        <v>0</v>
      </c>
      <c r="T47" s="79">
        <f>VLOOKUP($E47,'ВМП план'!$B$8:$AN$43,10,0)</f>
        <v>0</v>
      </c>
      <c r="U47" s="79">
        <f>VLOOKUP($E47,'ВМП план'!$B$8:$AN$43,11,0)</f>
        <v>0</v>
      </c>
      <c r="V47" s="79">
        <f>SUM(T47/12*$A$2)</f>
        <v>0</v>
      </c>
      <c r="W47" s="79">
        <f>SUM(U47/12*$A$2)</f>
        <v>0</v>
      </c>
      <c r="X47" s="79">
        <f t="shared" ref="X47:AC47" si="470">SUM(X48:X52)</f>
        <v>0</v>
      </c>
      <c r="Y47" s="79">
        <f t="shared" si="470"/>
        <v>0</v>
      </c>
      <c r="Z47" s="79">
        <f t="shared" si="470"/>
        <v>0</v>
      </c>
      <c r="AA47" s="79">
        <f t="shared" si="470"/>
        <v>0</v>
      </c>
      <c r="AB47" s="79">
        <f t="shared" si="470"/>
        <v>0</v>
      </c>
      <c r="AC47" s="79">
        <f t="shared" si="470"/>
        <v>0</v>
      </c>
      <c r="AD47" s="95">
        <f t="shared" si="439"/>
        <v>0</v>
      </c>
      <c r="AE47" s="95">
        <f t="shared" si="440"/>
        <v>0</v>
      </c>
      <c r="AF47" s="79">
        <f>VLOOKUP($E47,'ВМП план'!$B$8:$AL$43,12,0)</f>
        <v>0</v>
      </c>
      <c r="AG47" s="79">
        <f>VLOOKUP($E47,'ВМП план'!$B$8:$AL$43,13,0)</f>
        <v>0</v>
      </c>
      <c r="AH47" s="79">
        <f>SUM(AF47/12*$A$2)</f>
        <v>0</v>
      </c>
      <c r="AI47" s="79">
        <f>SUM(AG47/12*$A$2)</f>
        <v>0</v>
      </c>
      <c r="AJ47" s="79">
        <f t="shared" ref="AJ47:AO47" si="471">SUM(AJ48:AJ52)</f>
        <v>0</v>
      </c>
      <c r="AK47" s="79">
        <f t="shared" si="471"/>
        <v>0</v>
      </c>
      <c r="AL47" s="79">
        <f t="shared" si="471"/>
        <v>0</v>
      </c>
      <c r="AM47" s="79">
        <f t="shared" si="471"/>
        <v>0</v>
      </c>
      <c r="AN47" s="79">
        <f t="shared" si="471"/>
        <v>0</v>
      </c>
      <c r="AO47" s="79">
        <f t="shared" si="471"/>
        <v>0</v>
      </c>
      <c r="AP47" s="95">
        <f t="shared" si="441"/>
        <v>0</v>
      </c>
      <c r="AQ47" s="95">
        <f t="shared" si="442"/>
        <v>0</v>
      </c>
      <c r="AR47" s="79"/>
      <c r="AS47" s="79"/>
      <c r="AT47" s="79">
        <f>SUM(AR47/12*$A$2)</f>
        <v>0</v>
      </c>
      <c r="AU47" s="79">
        <f>SUM(AS47/12*$A$2)</f>
        <v>0</v>
      </c>
      <c r="AV47" s="79">
        <f t="shared" ref="AV47:BA47" si="472">SUM(AV48:AV52)</f>
        <v>0</v>
      </c>
      <c r="AW47" s="79">
        <f t="shared" si="472"/>
        <v>0</v>
      </c>
      <c r="AX47" s="79">
        <f t="shared" si="472"/>
        <v>0</v>
      </c>
      <c r="AY47" s="79">
        <f t="shared" si="472"/>
        <v>0</v>
      </c>
      <c r="AZ47" s="79">
        <f t="shared" si="472"/>
        <v>0</v>
      </c>
      <c r="BA47" s="79">
        <f t="shared" si="472"/>
        <v>0</v>
      </c>
      <c r="BB47" s="95">
        <f t="shared" si="443"/>
        <v>0</v>
      </c>
      <c r="BC47" s="95">
        <f t="shared" si="444"/>
        <v>0</v>
      </c>
      <c r="BD47" s="79">
        <f>VLOOKUP($E47,'ВМП план'!$B$8:$AN$43,16,0)</f>
        <v>0</v>
      </c>
      <c r="BE47" s="79">
        <f>VLOOKUP($E47,'ВМП план'!$B$8:$AN$43,17,0)</f>
        <v>0</v>
      </c>
      <c r="BF47" s="79">
        <f>SUM(BD47/12*$A$2)</f>
        <v>0</v>
      </c>
      <c r="BG47" s="79">
        <f>SUM(BE47/12*$A$2)</f>
        <v>0</v>
      </c>
      <c r="BH47" s="79">
        <f t="shared" ref="BH47:BM47" si="473">SUM(BH48:BH52)</f>
        <v>0</v>
      </c>
      <c r="BI47" s="79">
        <f t="shared" si="473"/>
        <v>0</v>
      </c>
      <c r="BJ47" s="79">
        <f t="shared" si="473"/>
        <v>0</v>
      </c>
      <c r="BK47" s="79">
        <f t="shared" si="473"/>
        <v>0</v>
      </c>
      <c r="BL47" s="79">
        <f t="shared" si="473"/>
        <v>0</v>
      </c>
      <c r="BM47" s="79">
        <f t="shared" si="473"/>
        <v>0</v>
      </c>
      <c r="BN47" s="95">
        <f t="shared" si="445"/>
        <v>0</v>
      </c>
      <c r="BO47" s="95">
        <f t="shared" si="446"/>
        <v>0</v>
      </c>
      <c r="BP47" s="79">
        <f>VLOOKUP($E47,'ВМП план'!$B$8:$AN$43,18,0)</f>
        <v>0</v>
      </c>
      <c r="BQ47" s="79">
        <f>VLOOKUP($E47,'ВМП план'!$B$8:$AN$43,19,0)</f>
        <v>0</v>
      </c>
      <c r="BR47" s="79">
        <f>SUM(BP47/12*$A$2)</f>
        <v>0</v>
      </c>
      <c r="BS47" s="79">
        <f>SUM(BQ47/12*$A$2)</f>
        <v>0</v>
      </c>
      <c r="BT47" s="79">
        <f t="shared" ref="BT47:BY47" si="474">SUM(BT48:BT52)</f>
        <v>0</v>
      </c>
      <c r="BU47" s="79">
        <f t="shared" si="474"/>
        <v>0</v>
      </c>
      <c r="BV47" s="79">
        <f t="shared" si="474"/>
        <v>0</v>
      </c>
      <c r="BW47" s="79">
        <f t="shared" si="474"/>
        <v>0</v>
      </c>
      <c r="BX47" s="79">
        <f t="shared" si="474"/>
        <v>0</v>
      </c>
      <c r="BY47" s="79">
        <f t="shared" si="474"/>
        <v>0</v>
      </c>
      <c r="BZ47" s="95">
        <f t="shared" si="447"/>
        <v>0</v>
      </c>
      <c r="CA47" s="95">
        <f t="shared" si="448"/>
        <v>0</v>
      </c>
      <c r="CB47" s="79"/>
      <c r="CC47" s="79"/>
      <c r="CD47" s="79">
        <f>SUM(CB47/12*$A$2)</f>
        <v>0</v>
      </c>
      <c r="CE47" s="79">
        <f>SUM(CC47/12*$A$2)</f>
        <v>0</v>
      </c>
      <c r="CF47" s="79">
        <f t="shared" ref="CF47:CK47" si="475">SUM(CF48:CF52)</f>
        <v>0</v>
      </c>
      <c r="CG47" s="79">
        <f t="shared" si="475"/>
        <v>0</v>
      </c>
      <c r="CH47" s="79">
        <f t="shared" si="475"/>
        <v>0</v>
      </c>
      <c r="CI47" s="79">
        <f t="shared" si="475"/>
        <v>0</v>
      </c>
      <c r="CJ47" s="79">
        <f t="shared" si="475"/>
        <v>0</v>
      </c>
      <c r="CK47" s="79">
        <f t="shared" si="475"/>
        <v>0</v>
      </c>
      <c r="CL47" s="95">
        <f t="shared" si="450"/>
        <v>0</v>
      </c>
      <c r="CM47" s="95">
        <f t="shared" si="451"/>
        <v>0</v>
      </c>
      <c r="CN47" s="79"/>
      <c r="CO47" s="79"/>
      <c r="CP47" s="79">
        <f>SUM(CN47/12*$A$2)</f>
        <v>0</v>
      </c>
      <c r="CQ47" s="79">
        <f>SUM(CO47/12*$A$2)</f>
        <v>0</v>
      </c>
      <c r="CR47" s="79">
        <f t="shared" ref="CR47:CW47" si="476">SUM(CR48:CR52)</f>
        <v>0</v>
      </c>
      <c r="CS47" s="79">
        <f t="shared" si="476"/>
        <v>0</v>
      </c>
      <c r="CT47" s="79">
        <f t="shared" si="476"/>
        <v>0</v>
      </c>
      <c r="CU47" s="79">
        <f t="shared" si="476"/>
        <v>0</v>
      </c>
      <c r="CV47" s="79">
        <f t="shared" si="476"/>
        <v>0</v>
      </c>
      <c r="CW47" s="79">
        <f t="shared" si="476"/>
        <v>0</v>
      </c>
      <c r="CX47" s="95">
        <f t="shared" si="452"/>
        <v>0</v>
      </c>
      <c r="CY47" s="95">
        <f t="shared" si="453"/>
        <v>0</v>
      </c>
      <c r="CZ47" s="79">
        <f>VLOOKUP($E47,'ВМП план'!$B$8:$AN$43,24,0)</f>
        <v>0</v>
      </c>
      <c r="DA47" s="79">
        <f>VLOOKUP($E47,'ВМП план'!$B$8:$AN$43,25,0)</f>
        <v>0</v>
      </c>
      <c r="DB47" s="79">
        <f>SUM(CZ47/12*$A$2)</f>
        <v>0</v>
      </c>
      <c r="DC47" s="79">
        <f>SUM(DA47/12*$A$2)</f>
        <v>0</v>
      </c>
      <c r="DD47" s="79">
        <f t="shared" ref="DD47:DI47" si="477">SUM(DD48:DD52)</f>
        <v>0</v>
      </c>
      <c r="DE47" s="79">
        <f t="shared" si="477"/>
        <v>0</v>
      </c>
      <c r="DF47" s="79">
        <f t="shared" si="477"/>
        <v>0</v>
      </c>
      <c r="DG47" s="79">
        <f t="shared" si="477"/>
        <v>0</v>
      </c>
      <c r="DH47" s="79">
        <f t="shared" si="477"/>
        <v>0</v>
      </c>
      <c r="DI47" s="79">
        <f t="shared" si="477"/>
        <v>0</v>
      </c>
      <c r="DJ47" s="95">
        <f t="shared" si="454"/>
        <v>0</v>
      </c>
      <c r="DK47" s="95">
        <f t="shared" si="455"/>
        <v>0</v>
      </c>
      <c r="DL47" s="79">
        <v>75</v>
      </c>
      <c r="DM47" s="79">
        <v>7852706.46</v>
      </c>
      <c r="DN47" s="79">
        <f>SUM(DL47/12*$A$2)</f>
        <v>62.5</v>
      </c>
      <c r="DO47" s="79">
        <f>SUM(DM47/12*$A$2)</f>
        <v>6543922.0499999998</v>
      </c>
      <c r="DP47" s="79">
        <f t="shared" ref="DP47:DU47" si="478">SUM(DP48:DP52)</f>
        <v>77</v>
      </c>
      <c r="DQ47" s="79">
        <f t="shared" si="478"/>
        <v>8062111.75</v>
      </c>
      <c r="DR47" s="79">
        <f t="shared" si="478"/>
        <v>0</v>
      </c>
      <c r="DS47" s="79">
        <f t="shared" si="478"/>
        <v>0</v>
      </c>
      <c r="DT47" s="79">
        <f t="shared" si="478"/>
        <v>77</v>
      </c>
      <c r="DU47" s="79">
        <f t="shared" si="478"/>
        <v>8062111.75</v>
      </c>
      <c r="DV47" s="95">
        <f t="shared" si="456"/>
        <v>14.5</v>
      </c>
      <c r="DW47" s="95">
        <f t="shared" si="457"/>
        <v>1518189.7000000002</v>
      </c>
      <c r="DX47" s="79">
        <f>VLOOKUP($E47,'ВМП план'!$B$8:$AN$43,28,0)</f>
        <v>0</v>
      </c>
      <c r="DY47" s="79">
        <f>VLOOKUP($E47,'ВМП план'!$B$8:$AN$43,29,0)</f>
        <v>0</v>
      </c>
      <c r="DZ47" s="79">
        <f>SUM(DX47/12*$A$2)</f>
        <v>0</v>
      </c>
      <c r="EA47" s="79">
        <f>SUM(DY47/12*$A$2)</f>
        <v>0</v>
      </c>
      <c r="EB47" s="79">
        <f t="shared" ref="EB47:EG47" si="479">SUM(EB48:EB52)</f>
        <v>0</v>
      </c>
      <c r="EC47" s="79">
        <f t="shared" si="479"/>
        <v>0</v>
      </c>
      <c r="ED47" s="79">
        <f t="shared" si="479"/>
        <v>0</v>
      </c>
      <c r="EE47" s="79">
        <f t="shared" si="479"/>
        <v>0</v>
      </c>
      <c r="EF47" s="79">
        <f t="shared" si="479"/>
        <v>0</v>
      </c>
      <c r="EG47" s="79">
        <f t="shared" si="479"/>
        <v>0</v>
      </c>
      <c r="EH47" s="95">
        <f t="shared" si="458"/>
        <v>0</v>
      </c>
      <c r="EI47" s="95">
        <f t="shared" si="459"/>
        <v>0</v>
      </c>
      <c r="EJ47" s="79">
        <f>VLOOKUP($E47,'ВМП план'!$B$8:$AN$43,30,0)</f>
        <v>0</v>
      </c>
      <c r="EK47" s="79">
        <f>VLOOKUP($E47,'ВМП план'!$B$8:$AN$43,31,0)</f>
        <v>0</v>
      </c>
      <c r="EL47" s="79">
        <f>SUM(EJ47/12*$A$2)</f>
        <v>0</v>
      </c>
      <c r="EM47" s="79">
        <f>SUM(EK47/12*$A$2)</f>
        <v>0</v>
      </c>
      <c r="EN47" s="79">
        <f t="shared" ref="EN47:ES47" si="480">SUM(EN48:EN52)</f>
        <v>0</v>
      </c>
      <c r="EO47" s="79">
        <f t="shared" si="480"/>
        <v>0</v>
      </c>
      <c r="EP47" s="79">
        <f t="shared" si="480"/>
        <v>0</v>
      </c>
      <c r="EQ47" s="79">
        <f t="shared" si="480"/>
        <v>0</v>
      </c>
      <c r="ER47" s="79">
        <f t="shared" si="480"/>
        <v>0</v>
      </c>
      <c r="ES47" s="79">
        <f t="shared" si="480"/>
        <v>0</v>
      </c>
      <c r="ET47" s="95">
        <f t="shared" si="461"/>
        <v>0</v>
      </c>
      <c r="EU47" s="95">
        <f t="shared" si="462"/>
        <v>0</v>
      </c>
      <c r="EV47" s="79">
        <f>VLOOKUP($E47,'ВМП план'!$B$8:$AN$43,32,0)</f>
        <v>0</v>
      </c>
      <c r="EW47" s="79">
        <f>VLOOKUP($E47,'ВМП план'!$B$8:$AN$43,33,0)</f>
        <v>0</v>
      </c>
      <c r="EX47" s="79">
        <f>SUM(EV47/12*$A$2)</f>
        <v>0</v>
      </c>
      <c r="EY47" s="79">
        <f>SUM(EW47/12*$A$2)</f>
        <v>0</v>
      </c>
      <c r="EZ47" s="79">
        <f t="shared" ref="EZ47:FE47" si="481">SUM(EZ48:EZ52)</f>
        <v>0</v>
      </c>
      <c r="FA47" s="79">
        <f t="shared" si="481"/>
        <v>0</v>
      </c>
      <c r="FB47" s="79">
        <f t="shared" si="481"/>
        <v>0</v>
      </c>
      <c r="FC47" s="79">
        <f t="shared" si="481"/>
        <v>0</v>
      </c>
      <c r="FD47" s="79">
        <f t="shared" si="481"/>
        <v>0</v>
      </c>
      <c r="FE47" s="79">
        <f t="shared" si="481"/>
        <v>0</v>
      </c>
      <c r="FF47" s="95">
        <f t="shared" si="463"/>
        <v>0</v>
      </c>
      <c r="FG47" s="95">
        <f t="shared" si="464"/>
        <v>0</v>
      </c>
      <c r="FH47" s="79">
        <f>VLOOKUP($E47,'ВМП план'!$B$8:$AN$43,34,0)</f>
        <v>0</v>
      </c>
      <c r="FI47" s="79">
        <f>VLOOKUP($E47,'ВМП план'!$B$8:$AN$43,35,0)</f>
        <v>0</v>
      </c>
      <c r="FJ47" s="79">
        <f>SUM(FH47/12*$A$2)</f>
        <v>0</v>
      </c>
      <c r="FK47" s="79">
        <f>SUM(FI47/12*$A$2)</f>
        <v>0</v>
      </c>
      <c r="FL47" s="79">
        <f t="shared" ref="FL47:FQ47" si="482">SUM(FL48:FL52)</f>
        <v>0</v>
      </c>
      <c r="FM47" s="79">
        <f t="shared" si="482"/>
        <v>0</v>
      </c>
      <c r="FN47" s="79">
        <f t="shared" si="482"/>
        <v>0</v>
      </c>
      <c r="FO47" s="79">
        <f t="shared" si="482"/>
        <v>0</v>
      </c>
      <c r="FP47" s="79">
        <f t="shared" si="482"/>
        <v>0</v>
      </c>
      <c r="FQ47" s="79">
        <f t="shared" si="482"/>
        <v>0</v>
      </c>
      <c r="FR47" s="95">
        <f t="shared" si="465"/>
        <v>0</v>
      </c>
      <c r="FS47" s="95">
        <f t="shared" si="466"/>
        <v>0</v>
      </c>
      <c r="FT47" s="79"/>
      <c r="FU47" s="79"/>
      <c r="FV47" s="79">
        <f>SUM(FT47/12*$A$2)</f>
        <v>0</v>
      </c>
      <c r="FW47" s="79">
        <f>SUM(FU47/12*$A$2)</f>
        <v>0</v>
      </c>
      <c r="FX47" s="79">
        <f t="shared" ref="FX47:GC47" si="483">SUM(FX48:FX52)</f>
        <v>0</v>
      </c>
      <c r="FY47" s="79">
        <f t="shared" si="483"/>
        <v>0</v>
      </c>
      <c r="FZ47" s="79">
        <f t="shared" si="483"/>
        <v>0</v>
      </c>
      <c r="GA47" s="79">
        <f t="shared" si="483"/>
        <v>0</v>
      </c>
      <c r="GB47" s="79">
        <f t="shared" si="483"/>
        <v>0</v>
      </c>
      <c r="GC47" s="79">
        <f t="shared" si="483"/>
        <v>0</v>
      </c>
      <c r="GD47" s="95">
        <f t="shared" si="467"/>
        <v>0</v>
      </c>
      <c r="GE47" s="95">
        <f t="shared" si="468"/>
        <v>0</v>
      </c>
      <c r="GF47" s="79">
        <f>H47+T47+AF47+AR47+BD47+BP47+CB47+CN47+CZ47+DL47+DX47+EJ47+EV47+FH47+FT47</f>
        <v>75</v>
      </c>
      <c r="GG47" s="79">
        <f>I47+U47+AG47+AS47+BE47+BQ47+CC47+CO47+DA47+DM47+DY47+EK47+EW47+FI47+FU47</f>
        <v>7852706.46</v>
      </c>
      <c r="GH47" s="102">
        <f>SUM(GF47/12*$A$2)</f>
        <v>62.5</v>
      </c>
      <c r="GI47" s="128">
        <f>SUM(GG47/12*$A$2)</f>
        <v>6543922.0499999998</v>
      </c>
      <c r="GJ47" s="79">
        <f t="shared" ref="GJ47:GO47" si="484">SUM(GJ48:GJ52)</f>
        <v>77</v>
      </c>
      <c r="GK47" s="79">
        <f t="shared" si="484"/>
        <v>8062111.75</v>
      </c>
      <c r="GL47" s="79">
        <f t="shared" si="484"/>
        <v>0</v>
      </c>
      <c r="GM47" s="79">
        <f t="shared" si="484"/>
        <v>0</v>
      </c>
      <c r="GN47" s="79">
        <f t="shared" si="484"/>
        <v>77</v>
      </c>
      <c r="GO47" s="79">
        <f t="shared" si="484"/>
        <v>8062111.75</v>
      </c>
      <c r="GP47" s="79">
        <f>SUM(GJ47-GH47)</f>
        <v>14.5</v>
      </c>
      <c r="GQ47" s="79">
        <f>SUM(GK47-GI47)</f>
        <v>1518189.7000000002</v>
      </c>
      <c r="GR47" s="281">
        <f>GJ47/GH47</f>
        <v>1.232</v>
      </c>
      <c r="GS47" s="281">
        <f>GK47/GI47</f>
        <v>1.2319999670533974</v>
      </c>
      <c r="GT47" s="123">
        <v>104702.7528</v>
      </c>
      <c r="GU47" s="123">
        <f t="shared" si="62"/>
        <v>104702.75</v>
      </c>
      <c r="GV47" s="123">
        <f t="shared" si="63"/>
        <v>2.8000000020256266E-3</v>
      </c>
    </row>
    <row r="48" spans="1:204" ht="35.25" customHeight="1" x14ac:dyDescent="0.2">
      <c r="A48" s="21">
        <v>1</v>
      </c>
      <c r="B48" s="55" t="s">
        <v>142</v>
      </c>
      <c r="C48" s="56" t="s">
        <v>143</v>
      </c>
      <c r="D48" s="63">
        <v>50</v>
      </c>
      <c r="E48" s="63" t="s">
        <v>144</v>
      </c>
      <c r="F48" s="63">
        <v>9</v>
      </c>
      <c r="G48" s="70">
        <v>104702.7528</v>
      </c>
      <c r="H48" s="71"/>
      <c r="I48" s="71"/>
      <c r="J48" s="71"/>
      <c r="K48" s="71"/>
      <c r="L48" s="71">
        <f>VLOOKUP($D48,'факт '!$D$7:$AU$140,3,0)</f>
        <v>0</v>
      </c>
      <c r="M48" s="71">
        <f>VLOOKUP($D48,'факт '!$D$7:$AU$140,4,0)</f>
        <v>0</v>
      </c>
      <c r="N48" s="71">
        <f>VLOOKUP($D48,'факт '!$D$7:$AU$140,5,0)</f>
        <v>0</v>
      </c>
      <c r="O48" s="71">
        <f>VLOOKUP($D48,'факт '!$D$7:$AU$140,6,0)</f>
        <v>0</v>
      </c>
      <c r="P48" s="71">
        <f t="shared" ref="P48:P51" si="485">SUM(L48+N48)</f>
        <v>0</v>
      </c>
      <c r="Q48" s="71">
        <f t="shared" ref="Q48:Q51" si="486">SUM(M48+O48)</f>
        <v>0</v>
      </c>
      <c r="R48" s="72">
        <f t="shared" si="437"/>
        <v>0</v>
      </c>
      <c r="S48" s="72">
        <f t="shared" si="438"/>
        <v>0</v>
      </c>
      <c r="T48" s="71"/>
      <c r="U48" s="71"/>
      <c r="V48" s="71"/>
      <c r="W48" s="71"/>
      <c r="X48" s="71">
        <f>VLOOKUP($D48,'факт '!$D$7:$AU$140,9,0)</f>
        <v>0</v>
      </c>
      <c r="Y48" s="71">
        <f>VLOOKUP($D48,'факт '!$D$7:$AU$140,10,0)</f>
        <v>0</v>
      </c>
      <c r="Z48" s="71">
        <f>VLOOKUP($D48,'факт '!$D$7:$AU$140,11,0)</f>
        <v>0</v>
      </c>
      <c r="AA48" s="71">
        <f>VLOOKUP($D48,'факт '!$D$7:$AU$140,12,0)</f>
        <v>0</v>
      </c>
      <c r="AB48" s="71">
        <f t="shared" ref="AB48:AB51" si="487">SUM(X48+Z48)</f>
        <v>0</v>
      </c>
      <c r="AC48" s="71">
        <f t="shared" ref="AC48:AC51" si="488">SUM(Y48+AA48)</f>
        <v>0</v>
      </c>
      <c r="AD48" s="72">
        <f t="shared" ref="AD48:AD51" si="489">SUM(X48-V48)</f>
        <v>0</v>
      </c>
      <c r="AE48" s="72">
        <f t="shared" ref="AE48:AE51" si="490">SUM(Y48-W48)</f>
        <v>0</v>
      </c>
      <c r="AF48" s="71"/>
      <c r="AG48" s="71"/>
      <c r="AH48" s="71"/>
      <c r="AI48" s="71"/>
      <c r="AJ48" s="71">
        <f>VLOOKUP($D48,'факт '!$D$7:$AU$140,7,0)</f>
        <v>0</v>
      </c>
      <c r="AK48" s="71">
        <f>VLOOKUP($D48,'факт '!$D$7:$AU$140,8,0)</f>
        <v>0</v>
      </c>
      <c r="AL48" s="71"/>
      <c r="AM48" s="71"/>
      <c r="AN48" s="71">
        <f t="shared" ref="AN48:AO52" si="491">SUM(AJ48+AL48)</f>
        <v>0</v>
      </c>
      <c r="AO48" s="71">
        <f t="shared" si="491"/>
        <v>0</v>
      </c>
      <c r="AP48" s="72">
        <f t="shared" ref="AP48:AP51" si="492">SUM(AJ48-AH48)</f>
        <v>0</v>
      </c>
      <c r="AQ48" s="72">
        <f t="shared" ref="AQ48:AQ51" si="493">SUM(AK48-AI48)</f>
        <v>0</v>
      </c>
      <c r="AR48" s="71"/>
      <c r="AS48" s="71"/>
      <c r="AT48" s="71"/>
      <c r="AU48" s="71"/>
      <c r="AV48" s="71">
        <f>VLOOKUP($D48,'факт '!$D$7:$AU$140,13,0)</f>
        <v>0</v>
      </c>
      <c r="AW48" s="71">
        <f>VLOOKUP($D48,'факт '!$D$7:$AU$140,14,0)</f>
        <v>0</v>
      </c>
      <c r="AX48" s="71"/>
      <c r="AY48" s="71"/>
      <c r="AZ48" s="71">
        <f t="shared" ref="AZ48:AZ51" si="494">SUM(AV48+AX48)</f>
        <v>0</v>
      </c>
      <c r="BA48" s="71">
        <f t="shared" ref="BA48:BA51" si="495">SUM(AW48+AY48)</f>
        <v>0</v>
      </c>
      <c r="BB48" s="72">
        <f t="shared" ref="BB48:BB51" si="496">SUM(AV48-AT48)</f>
        <v>0</v>
      </c>
      <c r="BC48" s="72">
        <f t="shared" ref="BC48:BC51" si="497">SUM(AW48-AU48)</f>
        <v>0</v>
      </c>
      <c r="BD48" s="71"/>
      <c r="BE48" s="71"/>
      <c r="BF48" s="71"/>
      <c r="BG48" s="71"/>
      <c r="BH48" s="71">
        <f>VLOOKUP($D48,'факт '!$D$7:$AU$140,17,0)</f>
        <v>0</v>
      </c>
      <c r="BI48" s="71">
        <f>VLOOKUP($D48,'факт '!$D$7:$AU$140,18,0)</f>
        <v>0</v>
      </c>
      <c r="BJ48" s="71">
        <f>VLOOKUP($D48,'факт '!$D$7:$AU$140,19,0)</f>
        <v>0</v>
      </c>
      <c r="BK48" s="71">
        <f>VLOOKUP($D48,'факт '!$D$7:$AU$140,20,0)</f>
        <v>0</v>
      </c>
      <c r="BL48" s="71">
        <f t="shared" ref="BL48:BL51" si="498">SUM(BH48+BJ48)</f>
        <v>0</v>
      </c>
      <c r="BM48" s="71">
        <f t="shared" ref="BM48:BM51" si="499">SUM(BI48+BK48)</f>
        <v>0</v>
      </c>
      <c r="BN48" s="72">
        <f t="shared" ref="BN48:BN51" si="500">SUM(BH48-BF48)</f>
        <v>0</v>
      </c>
      <c r="BO48" s="72">
        <f t="shared" ref="BO48:BO51" si="501">SUM(BI48-BG48)</f>
        <v>0</v>
      </c>
      <c r="BP48" s="71"/>
      <c r="BQ48" s="71"/>
      <c r="BR48" s="71"/>
      <c r="BS48" s="71"/>
      <c r="BT48" s="71">
        <f>VLOOKUP($D48,'факт '!$D$7:$AU$140,21,0)</f>
        <v>0</v>
      </c>
      <c r="BU48" s="71">
        <f>VLOOKUP($D48,'факт '!$D$7:$AU$140,22,0)</f>
        <v>0</v>
      </c>
      <c r="BV48" s="71">
        <f>VLOOKUP($D48,'факт '!$D$7:$AU$140,23,0)</f>
        <v>0</v>
      </c>
      <c r="BW48" s="71">
        <f>VLOOKUP($D48,'факт '!$D$7:$AU$140,24,0)</f>
        <v>0</v>
      </c>
      <c r="BX48" s="71">
        <f t="shared" ref="BX48:BX51" si="502">SUM(BT48+BV48)</f>
        <v>0</v>
      </c>
      <c r="BY48" s="71">
        <f t="shared" ref="BY48:BY51" si="503">SUM(BU48+BW48)</f>
        <v>0</v>
      </c>
      <c r="BZ48" s="72">
        <f t="shared" ref="BZ48:BZ51" si="504">SUM(BT48-BR48)</f>
        <v>0</v>
      </c>
      <c r="CA48" s="72">
        <f t="shared" ref="CA48:CA51" si="505">SUM(BU48-BS48)</f>
        <v>0</v>
      </c>
      <c r="CB48" s="71"/>
      <c r="CC48" s="71"/>
      <c r="CD48" s="71"/>
      <c r="CE48" s="71"/>
      <c r="CF48" s="71">
        <f>VLOOKUP($D48,'факт '!$D$7:$AU$140,25,0)</f>
        <v>0</v>
      </c>
      <c r="CG48" s="71">
        <f>VLOOKUP($D48,'факт '!$D$7:$AU$140,26,0)</f>
        <v>0</v>
      </c>
      <c r="CH48" s="71">
        <f>VLOOKUP($D48,'факт '!$D$7:$AU$140,27,0)</f>
        <v>0</v>
      </c>
      <c r="CI48" s="71">
        <f>VLOOKUP($D48,'факт '!$D$7:$AU$140,28,0)</f>
        <v>0</v>
      </c>
      <c r="CJ48" s="71">
        <f t="shared" ref="CJ48:CJ51" si="506">SUM(CF48+CH48)</f>
        <v>0</v>
      </c>
      <c r="CK48" s="71">
        <f t="shared" ref="CK48:CK51" si="507">SUM(CG48+CI48)</f>
        <v>0</v>
      </c>
      <c r="CL48" s="72">
        <f t="shared" ref="CL48:CL51" si="508">SUM(CF48-CD48)</f>
        <v>0</v>
      </c>
      <c r="CM48" s="72">
        <f t="shared" ref="CM48:CM51" si="509">SUM(CG48-CE48)</f>
        <v>0</v>
      </c>
      <c r="CN48" s="71"/>
      <c r="CO48" s="71"/>
      <c r="CP48" s="71"/>
      <c r="CQ48" s="71"/>
      <c r="CR48" s="71">
        <f>VLOOKUP($D48,'факт '!$D$7:$AU$140,29,0)</f>
        <v>0</v>
      </c>
      <c r="CS48" s="71">
        <f>VLOOKUP($D48,'факт '!$D$7:$AU$140,30,0)</f>
        <v>0</v>
      </c>
      <c r="CT48" s="71">
        <f>VLOOKUP($D48,'факт '!$D$7:$AU$140,31,0)</f>
        <v>0</v>
      </c>
      <c r="CU48" s="71">
        <f>VLOOKUP($D48,'факт '!$D$7:$AU$140,32,0)</f>
        <v>0</v>
      </c>
      <c r="CV48" s="71">
        <f t="shared" ref="CV48:CV51" si="510">SUM(CR48+CT48)</f>
        <v>0</v>
      </c>
      <c r="CW48" s="71">
        <f t="shared" ref="CW48:CW51" si="511">SUM(CS48+CU48)</f>
        <v>0</v>
      </c>
      <c r="CX48" s="72">
        <f t="shared" ref="CX48:CX51" si="512">SUM(CR48-CP48)</f>
        <v>0</v>
      </c>
      <c r="CY48" s="72">
        <f t="shared" ref="CY48:CY51" si="513">SUM(CS48-CQ48)</f>
        <v>0</v>
      </c>
      <c r="CZ48" s="71"/>
      <c r="DA48" s="71"/>
      <c r="DB48" s="71"/>
      <c r="DC48" s="71"/>
      <c r="DD48" s="71">
        <f>VLOOKUP($D48,'факт '!$D$7:$AU$140,33,0)</f>
        <v>0</v>
      </c>
      <c r="DE48" s="71">
        <f>VLOOKUP($D48,'факт '!$D$7:$AU$140,34,0)</f>
        <v>0</v>
      </c>
      <c r="DF48" s="71"/>
      <c r="DG48" s="71"/>
      <c r="DH48" s="71">
        <f t="shared" ref="DH48:DH51" si="514">SUM(DD48+DF48)</f>
        <v>0</v>
      </c>
      <c r="DI48" s="71">
        <f t="shared" ref="DI48:DI51" si="515">SUM(DE48+DG48)</f>
        <v>0</v>
      </c>
      <c r="DJ48" s="72">
        <f t="shared" ref="DJ48:DJ51" si="516">SUM(DD48-DB48)</f>
        <v>0</v>
      </c>
      <c r="DK48" s="72">
        <f t="shared" ref="DK48:DK51" si="517">SUM(DE48-DC48)</f>
        <v>0</v>
      </c>
      <c r="DL48" s="71"/>
      <c r="DM48" s="71"/>
      <c r="DN48" s="71"/>
      <c r="DO48" s="71"/>
      <c r="DP48" s="71">
        <f>VLOOKUP($D48,'факт '!$D$7:$AU$140,15,0)</f>
        <v>50</v>
      </c>
      <c r="DQ48" s="71">
        <f>VLOOKUP($D48,'факт '!$D$7:$AU$140,16,0)</f>
        <v>5235137.5</v>
      </c>
      <c r="DR48" s="71"/>
      <c r="DS48" s="71"/>
      <c r="DT48" s="71">
        <f t="shared" ref="DT48:DT51" si="518">SUM(DP48+DR48)</f>
        <v>50</v>
      </c>
      <c r="DU48" s="71">
        <f t="shared" ref="DU48:DU51" si="519">SUM(DQ48+DS48)</f>
        <v>5235137.5</v>
      </c>
      <c r="DV48" s="72">
        <f t="shared" ref="DV48:DV51" si="520">SUM(DP48-DN48)</f>
        <v>50</v>
      </c>
      <c r="DW48" s="72">
        <f t="shared" ref="DW48:DW51" si="521">SUM(DQ48-DO48)</f>
        <v>5235137.5</v>
      </c>
      <c r="DX48" s="71"/>
      <c r="DY48" s="71"/>
      <c r="DZ48" s="71"/>
      <c r="EA48" s="71"/>
      <c r="EB48" s="71">
        <f>VLOOKUP($D48,'факт '!$D$7:$AU$140,35,0)</f>
        <v>0</v>
      </c>
      <c r="EC48" s="71">
        <f>VLOOKUP($D48,'факт '!$D$7:$AU$140,36,0)</f>
        <v>0</v>
      </c>
      <c r="ED48" s="71">
        <f>VLOOKUP($D48,'факт '!$D$7:$AU$140,37,0)</f>
        <v>0</v>
      </c>
      <c r="EE48" s="71">
        <f>VLOOKUP($D48,'факт '!$D$7:$AU$140,38,0)</f>
        <v>0</v>
      </c>
      <c r="EF48" s="71">
        <f t="shared" ref="EF48:EF51" si="522">SUM(EB48+ED48)</f>
        <v>0</v>
      </c>
      <c r="EG48" s="71">
        <f t="shared" ref="EG48:EG51" si="523">SUM(EC48+EE48)</f>
        <v>0</v>
      </c>
      <c r="EH48" s="72">
        <f t="shared" ref="EH48:EH51" si="524">SUM(EB48-DZ48)</f>
        <v>0</v>
      </c>
      <c r="EI48" s="72">
        <f t="shared" ref="EI48:EI51" si="525">SUM(EC48-EA48)</f>
        <v>0</v>
      </c>
      <c r="EJ48" s="71"/>
      <c r="EK48" s="71"/>
      <c r="EL48" s="71"/>
      <c r="EM48" s="71"/>
      <c r="EN48" s="71">
        <f>VLOOKUP($D48,'факт '!$D$7:$AU$140,41,0)</f>
        <v>0</v>
      </c>
      <c r="EO48" s="71">
        <f>VLOOKUP($D48,'факт '!$D$7:$AU$140,42,0)</f>
        <v>0</v>
      </c>
      <c r="EP48" s="71">
        <f>VLOOKUP($D48,'факт '!$D$7:$AU$140,43,0)</f>
        <v>0</v>
      </c>
      <c r="EQ48" s="71">
        <f>VLOOKUP($D48,'факт '!$D$7:$AU$140,44,0)</f>
        <v>0</v>
      </c>
      <c r="ER48" s="71">
        <f t="shared" ref="ER48:ER51" si="526">SUM(EN48+EP48)</f>
        <v>0</v>
      </c>
      <c r="ES48" s="71">
        <f t="shared" ref="ES48:ES51" si="527">SUM(EO48+EQ48)</f>
        <v>0</v>
      </c>
      <c r="ET48" s="72">
        <f t="shared" ref="ET48:ET51" si="528">SUM(EN48-EL48)</f>
        <v>0</v>
      </c>
      <c r="EU48" s="72">
        <f t="shared" ref="EU48:EU51" si="529">SUM(EO48-EM48)</f>
        <v>0</v>
      </c>
      <c r="EV48" s="71"/>
      <c r="EW48" s="71"/>
      <c r="EX48" s="71"/>
      <c r="EY48" s="71"/>
      <c r="EZ48" s="71"/>
      <c r="FA48" s="71"/>
      <c r="FB48" s="71"/>
      <c r="FC48" s="71"/>
      <c r="FD48" s="71">
        <f>SUM(EZ48+FB48)</f>
        <v>0</v>
      </c>
      <c r="FE48" s="71">
        <f>SUM(FA48+FC48)</f>
        <v>0</v>
      </c>
      <c r="FF48" s="72">
        <f t="shared" si="463"/>
        <v>0</v>
      </c>
      <c r="FG48" s="72">
        <f t="shared" si="464"/>
        <v>0</v>
      </c>
      <c r="FH48" s="71"/>
      <c r="FI48" s="71"/>
      <c r="FJ48" s="71"/>
      <c r="FK48" s="71"/>
      <c r="FL48" s="71">
        <f>VLOOKUP($D48,'факт '!$D$7:$AU$140,39,0)</f>
        <v>0</v>
      </c>
      <c r="FM48" s="71">
        <f>VLOOKUP($D48,'факт '!$D$7:$AU$140,40,0)</f>
        <v>0</v>
      </c>
      <c r="FN48" s="71"/>
      <c r="FO48" s="71"/>
      <c r="FP48" s="71">
        <f t="shared" ref="FP48:FP51" si="530">SUM(FL48+FN48)</f>
        <v>0</v>
      </c>
      <c r="FQ48" s="71">
        <f t="shared" ref="FQ48:FQ51" si="531">SUM(FM48+FO48)</f>
        <v>0</v>
      </c>
      <c r="FR48" s="72">
        <f t="shared" ref="FR48:FR51" si="532">SUM(FL48-FJ48)</f>
        <v>0</v>
      </c>
      <c r="FS48" s="72">
        <f t="shared" ref="FS48:FS51" si="533">SUM(FM48-FK48)</f>
        <v>0</v>
      </c>
      <c r="FT48" s="71"/>
      <c r="FU48" s="71"/>
      <c r="FV48" s="71"/>
      <c r="FW48" s="71"/>
      <c r="FX48" s="71"/>
      <c r="FY48" s="71"/>
      <c r="FZ48" s="71"/>
      <c r="GA48" s="71"/>
      <c r="GB48" s="71">
        <f t="shared" ref="GB48:GC52" si="534">SUM(FX48+FZ48)</f>
        <v>0</v>
      </c>
      <c r="GC48" s="71">
        <f t="shared" si="534"/>
        <v>0</v>
      </c>
      <c r="GD48" s="72">
        <f t="shared" si="467"/>
        <v>0</v>
      </c>
      <c r="GE48" s="72">
        <f t="shared" si="468"/>
        <v>0</v>
      </c>
      <c r="GF48" s="71">
        <f t="shared" ref="GF48:GI49" si="535">SUM(H48,T48,AF48,AR48,BD48,BP48,CB48,CN48,CZ48,DL48,DX48,EJ48,EV48)</f>
        <v>0</v>
      </c>
      <c r="GG48" s="71">
        <f t="shared" si="535"/>
        <v>0</v>
      </c>
      <c r="GH48" s="71">
        <f t="shared" si="535"/>
        <v>0</v>
      </c>
      <c r="GI48" s="71">
        <f t="shared" si="535"/>
        <v>0</v>
      </c>
      <c r="GJ48" s="71">
        <f t="shared" ref="GJ48:GJ51" si="536">SUM(L48,X48,AJ48,AV48,BH48,BT48,CF48,CR48,DD48,DP48,EB48,EN48,EZ48,FL48)</f>
        <v>50</v>
      </c>
      <c r="GK48" s="71">
        <f t="shared" ref="GK48:GK51" si="537">SUM(M48,Y48,AK48,AW48,BI48,BU48,CG48,CS48,DE48,DQ48,EC48,EO48,FA48,FM48)</f>
        <v>5235137.5</v>
      </c>
      <c r="GL48" s="71">
        <f t="shared" ref="GL48:GL51" si="538">SUM(N48,Z48,AL48,AX48,BJ48,BV48,CH48,CT48,DF48,DR48,ED48,EP48,FB48,FN48)</f>
        <v>0</v>
      </c>
      <c r="GM48" s="71">
        <f t="shared" ref="GM48:GM51" si="539">SUM(O48,AA48,AM48,AY48,BK48,BW48,CI48,CU48,DG48,DS48,EE48,EQ48,FC48,FO48)</f>
        <v>0</v>
      </c>
      <c r="GN48" s="71">
        <f t="shared" ref="GN48:GN51" si="540">SUM(P48,AB48,AN48,AZ48,BL48,BX48,CJ48,CV48,DH48,DT48,EF48,ER48,FD48,FP48)</f>
        <v>50</v>
      </c>
      <c r="GO48" s="71">
        <f t="shared" ref="GO48:GO51" si="541">SUM(Q48,AC48,AO48,BA48,BM48,BY48,CK48,CW48,DI48,DU48,EG48,ES48,FE48,FQ48)</f>
        <v>5235137.5</v>
      </c>
      <c r="GP48" s="71"/>
      <c r="GQ48" s="71"/>
      <c r="GR48" s="109"/>
      <c r="GS48" s="55"/>
      <c r="GT48" s="123">
        <v>104702.7528</v>
      </c>
      <c r="GU48" s="123">
        <f t="shared" si="62"/>
        <v>104702.75</v>
      </c>
      <c r="GV48" s="123">
        <f t="shared" si="63"/>
        <v>2.8000000020256266E-3</v>
      </c>
    </row>
    <row r="49" spans="1:204" ht="35.25" customHeight="1" x14ac:dyDescent="0.2">
      <c r="A49" s="21">
        <v>1</v>
      </c>
      <c r="B49" s="55" t="s">
        <v>142</v>
      </c>
      <c r="C49" s="56" t="s">
        <v>143</v>
      </c>
      <c r="D49" s="63">
        <v>52</v>
      </c>
      <c r="E49" s="63" t="s">
        <v>145</v>
      </c>
      <c r="F49" s="63">
        <v>9</v>
      </c>
      <c r="G49" s="70">
        <v>104702.7528</v>
      </c>
      <c r="H49" s="71"/>
      <c r="I49" s="71"/>
      <c r="J49" s="71"/>
      <c r="K49" s="71"/>
      <c r="L49" s="71">
        <f>VLOOKUP($D49,'факт '!$D$7:$AU$140,3,0)</f>
        <v>0</v>
      </c>
      <c r="M49" s="71">
        <f>VLOOKUP($D49,'факт '!$D$7:$AU$140,4,0)</f>
        <v>0</v>
      </c>
      <c r="N49" s="71">
        <f>VLOOKUP($D49,'факт '!$D$7:$AU$140,5,0)</f>
        <v>0</v>
      </c>
      <c r="O49" s="71">
        <f>VLOOKUP($D49,'факт '!$D$7:$AU$140,6,0)</f>
        <v>0</v>
      </c>
      <c r="P49" s="71">
        <f t="shared" si="485"/>
        <v>0</v>
      </c>
      <c r="Q49" s="71">
        <f t="shared" si="486"/>
        <v>0</v>
      </c>
      <c r="R49" s="72">
        <f t="shared" si="437"/>
        <v>0</v>
      </c>
      <c r="S49" s="72">
        <f t="shared" si="438"/>
        <v>0</v>
      </c>
      <c r="T49" s="71"/>
      <c r="U49" s="71"/>
      <c r="V49" s="71"/>
      <c r="W49" s="71"/>
      <c r="X49" s="71">
        <f>VLOOKUP($D49,'факт '!$D$7:$AU$140,9,0)</f>
        <v>0</v>
      </c>
      <c r="Y49" s="71">
        <f>VLOOKUP($D49,'факт '!$D$7:$AU$140,10,0)</f>
        <v>0</v>
      </c>
      <c r="Z49" s="71">
        <f>VLOOKUP($D49,'факт '!$D$7:$AU$140,11,0)</f>
        <v>0</v>
      </c>
      <c r="AA49" s="71">
        <f>VLOOKUP($D49,'факт '!$D$7:$AU$140,12,0)</f>
        <v>0</v>
      </c>
      <c r="AB49" s="71">
        <f t="shared" si="487"/>
        <v>0</v>
      </c>
      <c r="AC49" s="71">
        <f t="shared" si="488"/>
        <v>0</v>
      </c>
      <c r="AD49" s="72">
        <f t="shared" si="489"/>
        <v>0</v>
      </c>
      <c r="AE49" s="72">
        <f t="shared" si="490"/>
        <v>0</v>
      </c>
      <c r="AF49" s="71"/>
      <c r="AG49" s="71"/>
      <c r="AH49" s="71"/>
      <c r="AI49" s="71"/>
      <c r="AJ49" s="71">
        <f>VLOOKUP($D49,'факт '!$D$7:$AU$140,7,0)</f>
        <v>0</v>
      </c>
      <c r="AK49" s="71">
        <f>VLOOKUP($D49,'факт '!$D$7:$AU$140,8,0)</f>
        <v>0</v>
      </c>
      <c r="AL49" s="71"/>
      <c r="AM49" s="71"/>
      <c r="AN49" s="71">
        <f t="shared" si="491"/>
        <v>0</v>
      </c>
      <c r="AO49" s="71">
        <f t="shared" si="491"/>
        <v>0</v>
      </c>
      <c r="AP49" s="72">
        <f t="shared" si="492"/>
        <v>0</v>
      </c>
      <c r="AQ49" s="72">
        <f t="shared" si="493"/>
        <v>0</v>
      </c>
      <c r="AR49" s="71"/>
      <c r="AS49" s="71"/>
      <c r="AT49" s="71"/>
      <c r="AU49" s="71"/>
      <c r="AV49" s="71">
        <f>VLOOKUP($D49,'факт '!$D$7:$AU$140,13,0)</f>
        <v>0</v>
      </c>
      <c r="AW49" s="71">
        <f>VLOOKUP($D49,'факт '!$D$7:$AU$140,14,0)</f>
        <v>0</v>
      </c>
      <c r="AX49" s="71"/>
      <c r="AY49" s="71"/>
      <c r="AZ49" s="71">
        <f t="shared" si="494"/>
        <v>0</v>
      </c>
      <c r="BA49" s="71">
        <f t="shared" si="495"/>
        <v>0</v>
      </c>
      <c r="BB49" s="72">
        <f t="shared" si="496"/>
        <v>0</v>
      </c>
      <c r="BC49" s="72">
        <f t="shared" si="497"/>
        <v>0</v>
      </c>
      <c r="BD49" s="71"/>
      <c r="BE49" s="71"/>
      <c r="BF49" s="71"/>
      <c r="BG49" s="71"/>
      <c r="BH49" s="71">
        <f>VLOOKUP($D49,'факт '!$D$7:$AU$140,17,0)</f>
        <v>0</v>
      </c>
      <c r="BI49" s="71">
        <f>VLOOKUP($D49,'факт '!$D$7:$AU$140,18,0)</f>
        <v>0</v>
      </c>
      <c r="BJ49" s="71">
        <f>VLOOKUP($D49,'факт '!$D$7:$AU$140,19,0)</f>
        <v>0</v>
      </c>
      <c r="BK49" s="71">
        <f>VLOOKUP($D49,'факт '!$D$7:$AU$140,20,0)</f>
        <v>0</v>
      </c>
      <c r="BL49" s="71">
        <f t="shared" si="498"/>
        <v>0</v>
      </c>
      <c r="BM49" s="71">
        <f t="shared" si="499"/>
        <v>0</v>
      </c>
      <c r="BN49" s="72">
        <f t="shared" si="500"/>
        <v>0</v>
      </c>
      <c r="BO49" s="72">
        <f t="shared" si="501"/>
        <v>0</v>
      </c>
      <c r="BP49" s="71"/>
      <c r="BQ49" s="71"/>
      <c r="BR49" s="71"/>
      <c r="BS49" s="71"/>
      <c r="BT49" s="71">
        <f>VLOOKUP($D49,'факт '!$D$7:$AU$140,21,0)</f>
        <v>0</v>
      </c>
      <c r="BU49" s="71">
        <f>VLOOKUP($D49,'факт '!$D$7:$AU$140,22,0)</f>
        <v>0</v>
      </c>
      <c r="BV49" s="71">
        <f>VLOOKUP($D49,'факт '!$D$7:$AU$140,23,0)</f>
        <v>0</v>
      </c>
      <c r="BW49" s="71">
        <f>VLOOKUP($D49,'факт '!$D$7:$AU$140,24,0)</f>
        <v>0</v>
      </c>
      <c r="BX49" s="71">
        <f t="shared" si="502"/>
        <v>0</v>
      </c>
      <c r="BY49" s="71">
        <f t="shared" si="503"/>
        <v>0</v>
      </c>
      <c r="BZ49" s="72">
        <f t="shared" si="504"/>
        <v>0</v>
      </c>
      <c r="CA49" s="72">
        <f t="shared" si="505"/>
        <v>0</v>
      </c>
      <c r="CB49" s="71"/>
      <c r="CC49" s="71"/>
      <c r="CD49" s="71"/>
      <c r="CE49" s="71"/>
      <c r="CF49" s="71">
        <f>VLOOKUP($D49,'факт '!$D$7:$AU$140,25,0)</f>
        <v>0</v>
      </c>
      <c r="CG49" s="71">
        <f>VLOOKUP($D49,'факт '!$D$7:$AU$140,26,0)</f>
        <v>0</v>
      </c>
      <c r="CH49" s="71">
        <f>VLOOKUP($D49,'факт '!$D$7:$AU$140,27,0)</f>
        <v>0</v>
      </c>
      <c r="CI49" s="71">
        <f>VLOOKUP($D49,'факт '!$D$7:$AU$140,28,0)</f>
        <v>0</v>
      </c>
      <c r="CJ49" s="71">
        <f t="shared" si="506"/>
        <v>0</v>
      </c>
      <c r="CK49" s="71">
        <f t="shared" si="507"/>
        <v>0</v>
      </c>
      <c r="CL49" s="72">
        <f t="shared" si="508"/>
        <v>0</v>
      </c>
      <c r="CM49" s="72">
        <f t="shared" si="509"/>
        <v>0</v>
      </c>
      <c r="CN49" s="71"/>
      <c r="CO49" s="71"/>
      <c r="CP49" s="71"/>
      <c r="CQ49" s="71"/>
      <c r="CR49" s="71">
        <f>VLOOKUP($D49,'факт '!$D$7:$AU$140,29,0)</f>
        <v>0</v>
      </c>
      <c r="CS49" s="71">
        <f>VLOOKUP($D49,'факт '!$D$7:$AU$140,30,0)</f>
        <v>0</v>
      </c>
      <c r="CT49" s="71">
        <f>VLOOKUP($D49,'факт '!$D$7:$AU$140,31,0)</f>
        <v>0</v>
      </c>
      <c r="CU49" s="71">
        <f>VLOOKUP($D49,'факт '!$D$7:$AU$140,32,0)</f>
        <v>0</v>
      </c>
      <c r="CV49" s="71">
        <f t="shared" si="510"/>
        <v>0</v>
      </c>
      <c r="CW49" s="71">
        <f t="shared" si="511"/>
        <v>0</v>
      </c>
      <c r="CX49" s="72">
        <f t="shared" si="512"/>
        <v>0</v>
      </c>
      <c r="CY49" s="72">
        <f t="shared" si="513"/>
        <v>0</v>
      </c>
      <c r="CZ49" s="71"/>
      <c r="DA49" s="71"/>
      <c r="DB49" s="71"/>
      <c r="DC49" s="71"/>
      <c r="DD49" s="71">
        <f>VLOOKUP($D49,'факт '!$D$7:$AU$140,33,0)</f>
        <v>0</v>
      </c>
      <c r="DE49" s="71">
        <f>VLOOKUP($D49,'факт '!$D$7:$AU$140,34,0)</f>
        <v>0</v>
      </c>
      <c r="DF49" s="71"/>
      <c r="DG49" s="71"/>
      <c r="DH49" s="71">
        <f t="shared" si="514"/>
        <v>0</v>
      </c>
      <c r="DI49" s="71">
        <f t="shared" si="515"/>
        <v>0</v>
      </c>
      <c r="DJ49" s="72">
        <f t="shared" si="516"/>
        <v>0</v>
      </c>
      <c r="DK49" s="72">
        <f t="shared" si="517"/>
        <v>0</v>
      </c>
      <c r="DL49" s="71"/>
      <c r="DM49" s="71"/>
      <c r="DN49" s="71"/>
      <c r="DO49" s="71"/>
      <c r="DP49" s="71">
        <f>VLOOKUP($D49,'факт '!$D$7:$AU$140,15,0)</f>
        <v>1</v>
      </c>
      <c r="DQ49" s="71">
        <f>VLOOKUP($D49,'факт '!$D$7:$AU$140,16,0)</f>
        <v>104702.75</v>
      </c>
      <c r="DR49" s="71"/>
      <c r="DS49" s="71"/>
      <c r="DT49" s="71">
        <f t="shared" si="518"/>
        <v>1</v>
      </c>
      <c r="DU49" s="71">
        <f t="shared" si="519"/>
        <v>104702.75</v>
      </c>
      <c r="DV49" s="72">
        <f t="shared" si="520"/>
        <v>1</v>
      </c>
      <c r="DW49" s="72">
        <f t="shared" si="521"/>
        <v>104702.75</v>
      </c>
      <c r="DX49" s="71"/>
      <c r="DY49" s="71"/>
      <c r="DZ49" s="71"/>
      <c r="EA49" s="71"/>
      <c r="EB49" s="71">
        <f>VLOOKUP($D49,'факт '!$D$7:$AU$140,35,0)</f>
        <v>0</v>
      </c>
      <c r="EC49" s="71">
        <f>VLOOKUP($D49,'факт '!$D$7:$AU$140,36,0)</f>
        <v>0</v>
      </c>
      <c r="ED49" s="71">
        <f>VLOOKUP($D49,'факт '!$D$7:$AU$140,37,0)</f>
        <v>0</v>
      </c>
      <c r="EE49" s="71">
        <f>VLOOKUP($D49,'факт '!$D$7:$AU$140,38,0)</f>
        <v>0</v>
      </c>
      <c r="EF49" s="71">
        <f t="shared" si="522"/>
        <v>0</v>
      </c>
      <c r="EG49" s="71">
        <f t="shared" si="523"/>
        <v>0</v>
      </c>
      <c r="EH49" s="72">
        <f t="shared" si="524"/>
        <v>0</v>
      </c>
      <c r="EI49" s="72">
        <f t="shared" si="525"/>
        <v>0</v>
      </c>
      <c r="EJ49" s="71"/>
      <c r="EK49" s="71"/>
      <c r="EL49" s="71"/>
      <c r="EM49" s="71"/>
      <c r="EN49" s="71">
        <f>VLOOKUP($D49,'факт '!$D$7:$AU$140,41,0)</f>
        <v>0</v>
      </c>
      <c r="EO49" s="71">
        <f>VLOOKUP($D49,'факт '!$D$7:$AU$140,42,0)</f>
        <v>0</v>
      </c>
      <c r="EP49" s="71">
        <f>VLOOKUP($D49,'факт '!$D$7:$AU$140,43,0)</f>
        <v>0</v>
      </c>
      <c r="EQ49" s="71">
        <f>VLOOKUP($D49,'факт '!$D$7:$AU$140,44,0)</f>
        <v>0</v>
      </c>
      <c r="ER49" s="71">
        <f t="shared" si="526"/>
        <v>0</v>
      </c>
      <c r="ES49" s="71">
        <f t="shared" si="527"/>
        <v>0</v>
      </c>
      <c r="ET49" s="72">
        <f t="shared" si="528"/>
        <v>0</v>
      </c>
      <c r="EU49" s="72">
        <f t="shared" si="529"/>
        <v>0</v>
      </c>
      <c r="EV49" s="71"/>
      <c r="EW49" s="71"/>
      <c r="EX49" s="71"/>
      <c r="EY49" s="71"/>
      <c r="EZ49" s="71"/>
      <c r="FA49" s="71"/>
      <c r="FB49" s="71"/>
      <c r="FC49" s="71"/>
      <c r="FD49" s="71">
        <f>SUM(EZ49+FB49)</f>
        <v>0</v>
      </c>
      <c r="FE49" s="71">
        <f>SUM(FA49+FC49)</f>
        <v>0</v>
      </c>
      <c r="FF49" s="72">
        <f t="shared" si="463"/>
        <v>0</v>
      </c>
      <c r="FG49" s="72">
        <f t="shared" si="464"/>
        <v>0</v>
      </c>
      <c r="FH49" s="71"/>
      <c r="FI49" s="71"/>
      <c r="FJ49" s="71"/>
      <c r="FK49" s="71"/>
      <c r="FL49" s="71">
        <f>VLOOKUP($D49,'факт '!$D$7:$AU$140,39,0)</f>
        <v>0</v>
      </c>
      <c r="FM49" s="71">
        <f>VLOOKUP($D49,'факт '!$D$7:$AU$140,40,0)</f>
        <v>0</v>
      </c>
      <c r="FN49" s="71"/>
      <c r="FO49" s="71"/>
      <c r="FP49" s="71">
        <f t="shared" si="530"/>
        <v>0</v>
      </c>
      <c r="FQ49" s="71">
        <f t="shared" si="531"/>
        <v>0</v>
      </c>
      <c r="FR49" s="72">
        <f t="shared" si="532"/>
        <v>0</v>
      </c>
      <c r="FS49" s="72">
        <f t="shared" si="533"/>
        <v>0</v>
      </c>
      <c r="FT49" s="71"/>
      <c r="FU49" s="71"/>
      <c r="FV49" s="71"/>
      <c r="FW49" s="71"/>
      <c r="FX49" s="71"/>
      <c r="FY49" s="71"/>
      <c r="FZ49" s="71"/>
      <c r="GA49" s="71"/>
      <c r="GB49" s="71">
        <f t="shared" si="534"/>
        <v>0</v>
      </c>
      <c r="GC49" s="71">
        <f t="shared" si="534"/>
        <v>0</v>
      </c>
      <c r="GD49" s="72">
        <f t="shared" si="467"/>
        <v>0</v>
      </c>
      <c r="GE49" s="72">
        <f t="shared" si="468"/>
        <v>0</v>
      </c>
      <c r="GF49" s="71">
        <f t="shared" si="535"/>
        <v>0</v>
      </c>
      <c r="GG49" s="71">
        <f t="shared" si="535"/>
        <v>0</v>
      </c>
      <c r="GH49" s="71">
        <f t="shared" si="535"/>
        <v>0</v>
      </c>
      <c r="GI49" s="71">
        <f t="shared" si="535"/>
        <v>0</v>
      </c>
      <c r="GJ49" s="71">
        <f t="shared" si="536"/>
        <v>1</v>
      </c>
      <c r="GK49" s="71">
        <f t="shared" si="537"/>
        <v>104702.75</v>
      </c>
      <c r="GL49" s="71">
        <f t="shared" si="538"/>
        <v>0</v>
      </c>
      <c r="GM49" s="71">
        <f t="shared" si="539"/>
        <v>0</v>
      </c>
      <c r="GN49" s="71">
        <f t="shared" si="540"/>
        <v>1</v>
      </c>
      <c r="GO49" s="71">
        <f t="shared" si="541"/>
        <v>104702.75</v>
      </c>
      <c r="GP49" s="71"/>
      <c r="GQ49" s="71"/>
      <c r="GR49" s="109"/>
      <c r="GS49" s="55"/>
      <c r="GT49" s="123">
        <v>104702.7528</v>
      </c>
      <c r="GU49" s="123">
        <f t="shared" si="62"/>
        <v>104702.75</v>
      </c>
      <c r="GV49" s="123">
        <f t="shared" si="63"/>
        <v>2.8000000020256266E-3</v>
      </c>
    </row>
    <row r="50" spans="1:204" ht="35.25" customHeight="1" x14ac:dyDescent="0.2">
      <c r="A50" s="21">
        <v>1</v>
      </c>
      <c r="B50" s="55" t="s">
        <v>142</v>
      </c>
      <c r="C50" s="56" t="s">
        <v>143</v>
      </c>
      <c r="D50" s="154">
        <v>55</v>
      </c>
      <c r="E50" s="63" t="s">
        <v>331</v>
      </c>
      <c r="F50" s="63">
        <v>9</v>
      </c>
      <c r="G50" s="70">
        <v>104702.7528</v>
      </c>
      <c r="H50" s="71"/>
      <c r="I50" s="71"/>
      <c r="J50" s="71"/>
      <c r="K50" s="71"/>
      <c r="L50" s="71">
        <f>VLOOKUP($D50,'факт '!$D$7:$AU$140,3,0)</f>
        <v>0</v>
      </c>
      <c r="M50" s="71">
        <f>VLOOKUP($D50,'факт '!$D$7:$AU$140,4,0)</f>
        <v>0</v>
      </c>
      <c r="N50" s="71">
        <f>VLOOKUP($D50,'факт '!$D$7:$AU$140,5,0)</f>
        <v>0</v>
      </c>
      <c r="O50" s="71">
        <f>VLOOKUP($D50,'факт '!$D$7:$AU$140,6,0)</f>
        <v>0</v>
      </c>
      <c r="P50" s="71">
        <f t="shared" si="485"/>
        <v>0</v>
      </c>
      <c r="Q50" s="71">
        <f t="shared" si="486"/>
        <v>0</v>
      </c>
      <c r="R50" s="72">
        <f t="shared" si="437"/>
        <v>0</v>
      </c>
      <c r="S50" s="72">
        <f t="shared" si="438"/>
        <v>0</v>
      </c>
      <c r="T50" s="71"/>
      <c r="U50" s="71"/>
      <c r="V50" s="71"/>
      <c r="W50" s="71"/>
      <c r="X50" s="71">
        <f>VLOOKUP($D50,'факт '!$D$7:$AU$140,9,0)</f>
        <v>0</v>
      </c>
      <c r="Y50" s="71">
        <f>VLOOKUP($D50,'факт '!$D$7:$AU$140,10,0)</f>
        <v>0</v>
      </c>
      <c r="Z50" s="71">
        <f>VLOOKUP($D50,'факт '!$D$7:$AU$140,11,0)</f>
        <v>0</v>
      </c>
      <c r="AA50" s="71">
        <f>VLOOKUP($D50,'факт '!$D$7:$AU$140,12,0)</f>
        <v>0</v>
      </c>
      <c r="AB50" s="71">
        <f t="shared" si="487"/>
        <v>0</v>
      </c>
      <c r="AC50" s="71">
        <f t="shared" si="488"/>
        <v>0</v>
      </c>
      <c r="AD50" s="72">
        <f t="shared" si="489"/>
        <v>0</v>
      </c>
      <c r="AE50" s="72">
        <f t="shared" si="490"/>
        <v>0</v>
      </c>
      <c r="AF50" s="71"/>
      <c r="AG50" s="71"/>
      <c r="AH50" s="71"/>
      <c r="AI50" s="71"/>
      <c r="AJ50" s="71">
        <f>VLOOKUP($D50,'факт '!$D$7:$AU$140,7,0)</f>
        <v>0</v>
      </c>
      <c r="AK50" s="71">
        <f>VLOOKUP($D50,'факт '!$D$7:$AU$140,8,0)</f>
        <v>0</v>
      </c>
      <c r="AL50" s="71"/>
      <c r="AM50" s="71"/>
      <c r="AN50" s="71">
        <f t="shared" si="491"/>
        <v>0</v>
      </c>
      <c r="AO50" s="71">
        <f t="shared" si="491"/>
        <v>0</v>
      </c>
      <c r="AP50" s="72">
        <f t="shared" si="492"/>
        <v>0</v>
      </c>
      <c r="AQ50" s="72">
        <f t="shared" si="493"/>
        <v>0</v>
      </c>
      <c r="AR50" s="71"/>
      <c r="AS50" s="71"/>
      <c r="AT50" s="71"/>
      <c r="AU50" s="71"/>
      <c r="AV50" s="71">
        <f>VLOOKUP($D50,'факт '!$D$7:$AU$140,13,0)</f>
        <v>0</v>
      </c>
      <c r="AW50" s="71">
        <f>VLOOKUP($D50,'факт '!$D$7:$AU$140,14,0)</f>
        <v>0</v>
      </c>
      <c r="AX50" s="71"/>
      <c r="AY50" s="71"/>
      <c r="AZ50" s="71">
        <f t="shared" si="494"/>
        <v>0</v>
      </c>
      <c r="BA50" s="71">
        <f t="shared" si="495"/>
        <v>0</v>
      </c>
      <c r="BB50" s="72">
        <f t="shared" si="496"/>
        <v>0</v>
      </c>
      <c r="BC50" s="72">
        <f t="shared" si="497"/>
        <v>0</v>
      </c>
      <c r="BD50" s="71"/>
      <c r="BE50" s="71"/>
      <c r="BF50" s="71"/>
      <c r="BG50" s="71"/>
      <c r="BH50" s="71">
        <f>VLOOKUP($D50,'факт '!$D$7:$AU$140,17,0)</f>
        <v>0</v>
      </c>
      <c r="BI50" s="71">
        <f>VLOOKUP($D50,'факт '!$D$7:$AU$140,18,0)</f>
        <v>0</v>
      </c>
      <c r="BJ50" s="71">
        <f>VLOOKUP($D50,'факт '!$D$7:$AU$140,19,0)</f>
        <v>0</v>
      </c>
      <c r="BK50" s="71">
        <f>VLOOKUP($D50,'факт '!$D$7:$AU$140,20,0)</f>
        <v>0</v>
      </c>
      <c r="BL50" s="71">
        <f t="shared" si="498"/>
        <v>0</v>
      </c>
      <c r="BM50" s="71">
        <f t="shared" si="499"/>
        <v>0</v>
      </c>
      <c r="BN50" s="72">
        <f t="shared" si="500"/>
        <v>0</v>
      </c>
      <c r="BO50" s="72">
        <f t="shared" si="501"/>
        <v>0</v>
      </c>
      <c r="BP50" s="71"/>
      <c r="BQ50" s="71"/>
      <c r="BR50" s="71"/>
      <c r="BS50" s="71"/>
      <c r="BT50" s="71">
        <f>VLOOKUP($D50,'факт '!$D$7:$AU$140,21,0)</f>
        <v>0</v>
      </c>
      <c r="BU50" s="71">
        <f>VLOOKUP($D50,'факт '!$D$7:$AU$140,22,0)</f>
        <v>0</v>
      </c>
      <c r="BV50" s="71">
        <f>VLOOKUP($D50,'факт '!$D$7:$AU$140,23,0)</f>
        <v>0</v>
      </c>
      <c r="BW50" s="71">
        <f>VLOOKUP($D50,'факт '!$D$7:$AU$140,24,0)</f>
        <v>0</v>
      </c>
      <c r="BX50" s="71">
        <f t="shared" si="502"/>
        <v>0</v>
      </c>
      <c r="BY50" s="71">
        <f t="shared" si="503"/>
        <v>0</v>
      </c>
      <c r="BZ50" s="72">
        <f t="shared" si="504"/>
        <v>0</v>
      </c>
      <c r="CA50" s="72">
        <f t="shared" si="505"/>
        <v>0</v>
      </c>
      <c r="CB50" s="71"/>
      <c r="CC50" s="71"/>
      <c r="CD50" s="71"/>
      <c r="CE50" s="71"/>
      <c r="CF50" s="71">
        <f>VLOOKUP($D50,'факт '!$D$7:$AU$140,25,0)</f>
        <v>0</v>
      </c>
      <c r="CG50" s="71">
        <f>VLOOKUP($D50,'факт '!$D$7:$AU$140,26,0)</f>
        <v>0</v>
      </c>
      <c r="CH50" s="71">
        <f>VLOOKUP($D50,'факт '!$D$7:$AU$140,27,0)</f>
        <v>0</v>
      </c>
      <c r="CI50" s="71">
        <f>VLOOKUP($D50,'факт '!$D$7:$AU$140,28,0)</f>
        <v>0</v>
      </c>
      <c r="CJ50" s="71">
        <f t="shared" si="506"/>
        <v>0</v>
      </c>
      <c r="CK50" s="71">
        <f t="shared" si="507"/>
        <v>0</v>
      </c>
      <c r="CL50" s="72">
        <f t="shared" si="508"/>
        <v>0</v>
      </c>
      <c r="CM50" s="72">
        <f t="shared" si="509"/>
        <v>0</v>
      </c>
      <c r="CN50" s="71"/>
      <c r="CO50" s="71"/>
      <c r="CP50" s="71"/>
      <c r="CQ50" s="71"/>
      <c r="CR50" s="71">
        <f>VLOOKUP($D50,'факт '!$D$7:$AU$140,29,0)</f>
        <v>0</v>
      </c>
      <c r="CS50" s="71">
        <f>VLOOKUP($D50,'факт '!$D$7:$AU$140,30,0)</f>
        <v>0</v>
      </c>
      <c r="CT50" s="71">
        <f>VLOOKUP($D50,'факт '!$D$7:$AU$140,31,0)</f>
        <v>0</v>
      </c>
      <c r="CU50" s="71">
        <f>VLOOKUP($D50,'факт '!$D$7:$AU$140,32,0)</f>
        <v>0</v>
      </c>
      <c r="CV50" s="71">
        <f t="shared" si="510"/>
        <v>0</v>
      </c>
      <c r="CW50" s="71">
        <f t="shared" si="511"/>
        <v>0</v>
      </c>
      <c r="CX50" s="72">
        <f t="shared" si="512"/>
        <v>0</v>
      </c>
      <c r="CY50" s="72">
        <f t="shared" si="513"/>
        <v>0</v>
      </c>
      <c r="CZ50" s="71"/>
      <c r="DA50" s="71"/>
      <c r="DB50" s="71"/>
      <c r="DC50" s="71"/>
      <c r="DD50" s="71">
        <f>VLOOKUP($D50,'факт '!$D$7:$AU$140,33,0)</f>
        <v>0</v>
      </c>
      <c r="DE50" s="71">
        <f>VLOOKUP($D50,'факт '!$D$7:$AU$140,34,0)</f>
        <v>0</v>
      </c>
      <c r="DF50" s="71"/>
      <c r="DG50" s="71"/>
      <c r="DH50" s="71">
        <f t="shared" si="514"/>
        <v>0</v>
      </c>
      <c r="DI50" s="71">
        <f t="shared" si="515"/>
        <v>0</v>
      </c>
      <c r="DJ50" s="72">
        <f t="shared" si="516"/>
        <v>0</v>
      </c>
      <c r="DK50" s="72">
        <f t="shared" si="517"/>
        <v>0</v>
      </c>
      <c r="DL50" s="71"/>
      <c r="DM50" s="71"/>
      <c r="DN50" s="71"/>
      <c r="DO50" s="71"/>
      <c r="DP50" s="71">
        <f>VLOOKUP($D50,'факт '!$D$7:$AU$140,15,0)</f>
        <v>4</v>
      </c>
      <c r="DQ50" s="71">
        <f>VLOOKUP($D50,'факт '!$D$7:$AU$140,16,0)</f>
        <v>418811</v>
      </c>
      <c r="DR50" s="71"/>
      <c r="DS50" s="71"/>
      <c r="DT50" s="71">
        <f t="shared" si="518"/>
        <v>4</v>
      </c>
      <c r="DU50" s="71">
        <f t="shared" si="519"/>
        <v>418811</v>
      </c>
      <c r="DV50" s="72">
        <f t="shared" si="520"/>
        <v>4</v>
      </c>
      <c r="DW50" s="72">
        <f t="shared" si="521"/>
        <v>418811</v>
      </c>
      <c r="DX50" s="71"/>
      <c r="DY50" s="71"/>
      <c r="DZ50" s="71"/>
      <c r="EA50" s="71"/>
      <c r="EB50" s="71">
        <f>VLOOKUP($D50,'факт '!$D$7:$AU$140,35,0)</f>
        <v>0</v>
      </c>
      <c r="EC50" s="71">
        <f>VLOOKUP($D50,'факт '!$D$7:$AU$140,36,0)</f>
        <v>0</v>
      </c>
      <c r="ED50" s="71">
        <f>VLOOKUP($D50,'факт '!$D$7:$AU$140,37,0)</f>
        <v>0</v>
      </c>
      <c r="EE50" s="71">
        <f>VLOOKUP($D50,'факт '!$D$7:$AU$140,38,0)</f>
        <v>0</v>
      </c>
      <c r="EF50" s="71">
        <f t="shared" si="522"/>
        <v>0</v>
      </c>
      <c r="EG50" s="71">
        <f t="shared" si="523"/>
        <v>0</v>
      </c>
      <c r="EH50" s="72">
        <f t="shared" si="524"/>
        <v>0</v>
      </c>
      <c r="EI50" s="72">
        <f t="shared" si="525"/>
        <v>0</v>
      </c>
      <c r="EJ50" s="71"/>
      <c r="EK50" s="71"/>
      <c r="EL50" s="71"/>
      <c r="EM50" s="71"/>
      <c r="EN50" s="71">
        <f>VLOOKUP($D50,'факт '!$D$7:$AU$140,41,0)</f>
        <v>0</v>
      </c>
      <c r="EO50" s="71">
        <f>VLOOKUP($D50,'факт '!$D$7:$AU$140,42,0)</f>
        <v>0</v>
      </c>
      <c r="EP50" s="71">
        <f>VLOOKUP($D50,'факт '!$D$7:$AU$140,43,0)</f>
        <v>0</v>
      </c>
      <c r="EQ50" s="71">
        <f>VLOOKUP($D50,'факт '!$D$7:$AU$140,44,0)</f>
        <v>0</v>
      </c>
      <c r="ER50" s="71">
        <f t="shared" si="526"/>
        <v>0</v>
      </c>
      <c r="ES50" s="71">
        <f t="shared" si="527"/>
        <v>0</v>
      </c>
      <c r="ET50" s="72">
        <f t="shared" si="528"/>
        <v>0</v>
      </c>
      <c r="EU50" s="72">
        <f t="shared" si="529"/>
        <v>0</v>
      </c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2"/>
      <c r="FG50" s="72"/>
      <c r="FH50" s="71"/>
      <c r="FI50" s="71"/>
      <c r="FJ50" s="71"/>
      <c r="FK50" s="71"/>
      <c r="FL50" s="71">
        <f>VLOOKUP($D50,'факт '!$D$7:$AU$140,39,0)</f>
        <v>0</v>
      </c>
      <c r="FM50" s="71">
        <f>VLOOKUP($D50,'факт '!$D$7:$AU$140,40,0)</f>
        <v>0</v>
      </c>
      <c r="FN50" s="71"/>
      <c r="FO50" s="71"/>
      <c r="FP50" s="71">
        <f t="shared" si="530"/>
        <v>0</v>
      </c>
      <c r="FQ50" s="71">
        <f t="shared" si="531"/>
        <v>0</v>
      </c>
      <c r="FR50" s="72">
        <f t="shared" si="532"/>
        <v>0</v>
      </c>
      <c r="FS50" s="72">
        <f t="shared" si="533"/>
        <v>0</v>
      </c>
      <c r="FT50" s="71"/>
      <c r="FU50" s="71"/>
      <c r="FV50" s="71"/>
      <c r="FW50" s="71"/>
      <c r="FX50" s="71"/>
      <c r="FY50" s="71"/>
      <c r="FZ50" s="71"/>
      <c r="GA50" s="71"/>
      <c r="GB50" s="71">
        <f t="shared" si="534"/>
        <v>0</v>
      </c>
      <c r="GC50" s="71">
        <f t="shared" si="534"/>
        <v>0</v>
      </c>
      <c r="GD50" s="72">
        <f t="shared" si="467"/>
        <v>0</v>
      </c>
      <c r="GE50" s="72">
        <f t="shared" si="468"/>
        <v>0</v>
      </c>
      <c r="GF50" s="71"/>
      <c r="GG50" s="71"/>
      <c r="GH50" s="71"/>
      <c r="GI50" s="71"/>
      <c r="GJ50" s="71">
        <f t="shared" si="536"/>
        <v>4</v>
      </c>
      <c r="GK50" s="71">
        <f t="shared" si="537"/>
        <v>418811</v>
      </c>
      <c r="GL50" s="71">
        <f t="shared" si="538"/>
        <v>0</v>
      </c>
      <c r="GM50" s="71">
        <f t="shared" si="539"/>
        <v>0</v>
      </c>
      <c r="GN50" s="71">
        <f t="shared" si="540"/>
        <v>4</v>
      </c>
      <c r="GO50" s="71">
        <f t="shared" si="541"/>
        <v>418811</v>
      </c>
      <c r="GP50" s="71"/>
      <c r="GQ50" s="71"/>
      <c r="GR50" s="109"/>
      <c r="GS50" s="55"/>
      <c r="GT50" s="123">
        <v>104702.7528</v>
      </c>
      <c r="GU50" s="123">
        <f t="shared" si="62"/>
        <v>104702.75</v>
      </c>
      <c r="GV50" s="123">
        <f t="shared" si="63"/>
        <v>2.8000000020256266E-3</v>
      </c>
    </row>
    <row r="51" spans="1:204" ht="35.25" customHeight="1" x14ac:dyDescent="0.2">
      <c r="A51" s="21">
        <v>1</v>
      </c>
      <c r="B51" s="55" t="s">
        <v>323</v>
      </c>
      <c r="C51" s="56" t="s">
        <v>324</v>
      </c>
      <c r="D51" s="63">
        <v>56</v>
      </c>
      <c r="E51" s="63" t="s">
        <v>325</v>
      </c>
      <c r="F51" s="63">
        <v>9</v>
      </c>
      <c r="G51" s="70">
        <v>104702.7528</v>
      </c>
      <c r="H51" s="71"/>
      <c r="I51" s="71"/>
      <c r="J51" s="71"/>
      <c r="K51" s="71"/>
      <c r="L51" s="71">
        <f>VLOOKUP($D51,'факт '!$D$7:$AU$140,3,0)</f>
        <v>0</v>
      </c>
      <c r="M51" s="71">
        <f>VLOOKUP($D51,'факт '!$D$7:$AU$140,4,0)</f>
        <v>0</v>
      </c>
      <c r="N51" s="71">
        <f>VLOOKUP($D51,'факт '!$D$7:$AU$140,5,0)</f>
        <v>0</v>
      </c>
      <c r="O51" s="71">
        <f>VLOOKUP($D51,'факт '!$D$7:$AU$140,6,0)</f>
        <v>0</v>
      </c>
      <c r="P51" s="71">
        <f t="shared" si="485"/>
        <v>0</v>
      </c>
      <c r="Q51" s="71">
        <f t="shared" si="486"/>
        <v>0</v>
      </c>
      <c r="R51" s="72">
        <f t="shared" si="437"/>
        <v>0</v>
      </c>
      <c r="S51" s="72">
        <f t="shared" si="438"/>
        <v>0</v>
      </c>
      <c r="T51" s="71"/>
      <c r="U51" s="71"/>
      <c r="V51" s="71"/>
      <c r="W51" s="71"/>
      <c r="X51" s="71">
        <f>VLOOKUP($D51,'факт '!$D$7:$AU$140,9,0)</f>
        <v>0</v>
      </c>
      <c r="Y51" s="71">
        <f>VLOOKUP($D51,'факт '!$D$7:$AU$140,10,0)</f>
        <v>0</v>
      </c>
      <c r="Z51" s="71">
        <f>VLOOKUP($D51,'факт '!$D$7:$AU$140,11,0)</f>
        <v>0</v>
      </c>
      <c r="AA51" s="71">
        <f>VLOOKUP($D51,'факт '!$D$7:$AU$140,12,0)</f>
        <v>0</v>
      </c>
      <c r="AB51" s="71">
        <f t="shared" si="487"/>
        <v>0</v>
      </c>
      <c r="AC51" s="71">
        <f t="shared" si="488"/>
        <v>0</v>
      </c>
      <c r="AD51" s="72">
        <f t="shared" si="489"/>
        <v>0</v>
      </c>
      <c r="AE51" s="72">
        <f t="shared" si="490"/>
        <v>0</v>
      </c>
      <c r="AF51" s="71"/>
      <c r="AG51" s="71"/>
      <c r="AH51" s="71"/>
      <c r="AI51" s="71"/>
      <c r="AJ51" s="71">
        <f>VLOOKUP($D51,'факт '!$D$7:$AU$140,7,0)</f>
        <v>0</v>
      </c>
      <c r="AK51" s="71">
        <f>VLOOKUP($D51,'факт '!$D$7:$AU$140,8,0)</f>
        <v>0</v>
      </c>
      <c r="AL51" s="71"/>
      <c r="AM51" s="71"/>
      <c r="AN51" s="71">
        <f t="shared" si="491"/>
        <v>0</v>
      </c>
      <c r="AO51" s="71">
        <f t="shared" si="491"/>
        <v>0</v>
      </c>
      <c r="AP51" s="72">
        <f t="shared" si="492"/>
        <v>0</v>
      </c>
      <c r="AQ51" s="72">
        <f t="shared" si="493"/>
        <v>0</v>
      </c>
      <c r="AR51" s="71"/>
      <c r="AS51" s="71"/>
      <c r="AT51" s="71"/>
      <c r="AU51" s="71"/>
      <c r="AV51" s="71">
        <f>VLOOKUP($D51,'факт '!$D$7:$AU$140,13,0)</f>
        <v>0</v>
      </c>
      <c r="AW51" s="71">
        <f>VLOOKUP($D51,'факт '!$D$7:$AU$140,14,0)</f>
        <v>0</v>
      </c>
      <c r="AX51" s="71"/>
      <c r="AY51" s="71"/>
      <c r="AZ51" s="71">
        <f t="shared" si="494"/>
        <v>0</v>
      </c>
      <c r="BA51" s="71">
        <f t="shared" si="495"/>
        <v>0</v>
      </c>
      <c r="BB51" s="72">
        <f t="shared" si="496"/>
        <v>0</v>
      </c>
      <c r="BC51" s="72">
        <f t="shared" si="497"/>
        <v>0</v>
      </c>
      <c r="BD51" s="71"/>
      <c r="BE51" s="71"/>
      <c r="BF51" s="71"/>
      <c r="BG51" s="71"/>
      <c r="BH51" s="71">
        <f>VLOOKUP($D51,'факт '!$D$7:$AU$140,17,0)</f>
        <v>0</v>
      </c>
      <c r="BI51" s="71">
        <f>VLOOKUP($D51,'факт '!$D$7:$AU$140,18,0)</f>
        <v>0</v>
      </c>
      <c r="BJ51" s="71">
        <f>VLOOKUP($D51,'факт '!$D$7:$AU$140,19,0)</f>
        <v>0</v>
      </c>
      <c r="BK51" s="71">
        <f>VLOOKUP($D51,'факт '!$D$7:$AU$140,20,0)</f>
        <v>0</v>
      </c>
      <c r="BL51" s="71">
        <f t="shared" si="498"/>
        <v>0</v>
      </c>
      <c r="BM51" s="71">
        <f t="shared" si="499"/>
        <v>0</v>
      </c>
      <c r="BN51" s="72">
        <f t="shared" si="500"/>
        <v>0</v>
      </c>
      <c r="BO51" s="72">
        <f t="shared" si="501"/>
        <v>0</v>
      </c>
      <c r="BP51" s="71"/>
      <c r="BQ51" s="71"/>
      <c r="BR51" s="71"/>
      <c r="BS51" s="71"/>
      <c r="BT51" s="71">
        <f>VLOOKUP($D51,'факт '!$D$7:$AU$140,21,0)</f>
        <v>0</v>
      </c>
      <c r="BU51" s="71">
        <f>VLOOKUP($D51,'факт '!$D$7:$AU$140,22,0)</f>
        <v>0</v>
      </c>
      <c r="BV51" s="71">
        <f>VLOOKUP($D51,'факт '!$D$7:$AU$140,23,0)</f>
        <v>0</v>
      </c>
      <c r="BW51" s="71">
        <f>VLOOKUP($D51,'факт '!$D$7:$AU$140,24,0)</f>
        <v>0</v>
      </c>
      <c r="BX51" s="71">
        <f t="shared" si="502"/>
        <v>0</v>
      </c>
      <c r="BY51" s="71">
        <f t="shared" si="503"/>
        <v>0</v>
      </c>
      <c r="BZ51" s="72">
        <f t="shared" si="504"/>
        <v>0</v>
      </c>
      <c r="CA51" s="72">
        <f t="shared" si="505"/>
        <v>0</v>
      </c>
      <c r="CB51" s="71"/>
      <c r="CC51" s="71"/>
      <c r="CD51" s="71"/>
      <c r="CE51" s="71"/>
      <c r="CF51" s="71">
        <f>VLOOKUP($D51,'факт '!$D$7:$AU$140,25,0)</f>
        <v>0</v>
      </c>
      <c r="CG51" s="71">
        <f>VLOOKUP($D51,'факт '!$D$7:$AU$140,26,0)</f>
        <v>0</v>
      </c>
      <c r="CH51" s="71">
        <f>VLOOKUP($D51,'факт '!$D$7:$AU$140,27,0)</f>
        <v>0</v>
      </c>
      <c r="CI51" s="71">
        <f>VLOOKUP($D51,'факт '!$D$7:$AU$140,28,0)</f>
        <v>0</v>
      </c>
      <c r="CJ51" s="71">
        <f t="shared" si="506"/>
        <v>0</v>
      </c>
      <c r="CK51" s="71">
        <f t="shared" si="507"/>
        <v>0</v>
      </c>
      <c r="CL51" s="72">
        <f t="shared" si="508"/>
        <v>0</v>
      </c>
      <c r="CM51" s="72">
        <f t="shared" si="509"/>
        <v>0</v>
      </c>
      <c r="CN51" s="71"/>
      <c r="CO51" s="71"/>
      <c r="CP51" s="71"/>
      <c r="CQ51" s="71"/>
      <c r="CR51" s="71">
        <f>VLOOKUP($D51,'факт '!$D$7:$AU$140,29,0)</f>
        <v>0</v>
      </c>
      <c r="CS51" s="71">
        <f>VLOOKUP($D51,'факт '!$D$7:$AU$140,30,0)</f>
        <v>0</v>
      </c>
      <c r="CT51" s="71">
        <f>VLOOKUP($D51,'факт '!$D$7:$AU$140,31,0)</f>
        <v>0</v>
      </c>
      <c r="CU51" s="71">
        <f>VLOOKUP($D51,'факт '!$D$7:$AU$140,32,0)</f>
        <v>0</v>
      </c>
      <c r="CV51" s="71">
        <f t="shared" si="510"/>
        <v>0</v>
      </c>
      <c r="CW51" s="71">
        <f t="shared" si="511"/>
        <v>0</v>
      </c>
      <c r="CX51" s="72">
        <f t="shared" si="512"/>
        <v>0</v>
      </c>
      <c r="CY51" s="72">
        <f t="shared" si="513"/>
        <v>0</v>
      </c>
      <c r="CZ51" s="71"/>
      <c r="DA51" s="71"/>
      <c r="DB51" s="71"/>
      <c r="DC51" s="71"/>
      <c r="DD51" s="71">
        <f>VLOOKUP($D51,'факт '!$D$7:$AU$140,33,0)</f>
        <v>0</v>
      </c>
      <c r="DE51" s="71">
        <f>VLOOKUP($D51,'факт '!$D$7:$AU$140,34,0)</f>
        <v>0</v>
      </c>
      <c r="DF51" s="71"/>
      <c r="DG51" s="71"/>
      <c r="DH51" s="71">
        <f t="shared" si="514"/>
        <v>0</v>
      </c>
      <c r="DI51" s="71">
        <f t="shared" si="515"/>
        <v>0</v>
      </c>
      <c r="DJ51" s="72">
        <f t="shared" si="516"/>
        <v>0</v>
      </c>
      <c r="DK51" s="72">
        <f t="shared" si="517"/>
        <v>0</v>
      </c>
      <c r="DL51" s="71"/>
      <c r="DM51" s="71"/>
      <c r="DN51" s="71"/>
      <c r="DO51" s="71"/>
      <c r="DP51" s="71">
        <f>VLOOKUP($D51,'факт '!$D$7:$AU$140,15,0)</f>
        <v>22</v>
      </c>
      <c r="DQ51" s="71">
        <f>VLOOKUP($D51,'факт '!$D$7:$AU$140,16,0)</f>
        <v>2303460.5</v>
      </c>
      <c r="DR51" s="71"/>
      <c r="DS51" s="71"/>
      <c r="DT51" s="71">
        <f t="shared" si="518"/>
        <v>22</v>
      </c>
      <c r="DU51" s="71">
        <f t="shared" si="519"/>
        <v>2303460.5</v>
      </c>
      <c r="DV51" s="72">
        <f t="shared" si="520"/>
        <v>22</v>
      </c>
      <c r="DW51" s="72">
        <f t="shared" si="521"/>
        <v>2303460.5</v>
      </c>
      <c r="DX51" s="71"/>
      <c r="DY51" s="71"/>
      <c r="DZ51" s="71"/>
      <c r="EA51" s="71"/>
      <c r="EB51" s="71">
        <f>VLOOKUP($D51,'факт '!$D$7:$AU$140,35,0)</f>
        <v>0</v>
      </c>
      <c r="EC51" s="71">
        <f>VLOOKUP($D51,'факт '!$D$7:$AU$140,36,0)</f>
        <v>0</v>
      </c>
      <c r="ED51" s="71">
        <f>VLOOKUP($D51,'факт '!$D$7:$AU$140,37,0)</f>
        <v>0</v>
      </c>
      <c r="EE51" s="71">
        <f>VLOOKUP($D51,'факт '!$D$7:$AU$140,38,0)</f>
        <v>0</v>
      </c>
      <c r="EF51" s="71">
        <f t="shared" si="522"/>
        <v>0</v>
      </c>
      <c r="EG51" s="71">
        <f t="shared" si="523"/>
        <v>0</v>
      </c>
      <c r="EH51" s="72">
        <f t="shared" si="524"/>
        <v>0</v>
      </c>
      <c r="EI51" s="72">
        <f t="shared" si="525"/>
        <v>0</v>
      </c>
      <c r="EJ51" s="71"/>
      <c r="EK51" s="71"/>
      <c r="EL51" s="71"/>
      <c r="EM51" s="71"/>
      <c r="EN51" s="71">
        <f>VLOOKUP($D51,'факт '!$D$7:$AU$140,41,0)</f>
        <v>0</v>
      </c>
      <c r="EO51" s="71">
        <f>VLOOKUP($D51,'факт '!$D$7:$AU$140,42,0)</f>
        <v>0</v>
      </c>
      <c r="EP51" s="71">
        <f>VLOOKUP($D51,'факт '!$D$7:$AU$140,43,0)</f>
        <v>0</v>
      </c>
      <c r="EQ51" s="71">
        <f>VLOOKUP($D51,'факт '!$D$7:$AU$140,44,0)</f>
        <v>0</v>
      </c>
      <c r="ER51" s="71">
        <f t="shared" si="526"/>
        <v>0</v>
      </c>
      <c r="ES51" s="71">
        <f t="shared" si="527"/>
        <v>0</v>
      </c>
      <c r="ET51" s="72">
        <f t="shared" si="528"/>
        <v>0</v>
      </c>
      <c r="EU51" s="72">
        <f t="shared" si="529"/>
        <v>0</v>
      </c>
      <c r="EV51" s="71"/>
      <c r="EW51" s="71"/>
      <c r="EX51" s="71"/>
      <c r="EY51" s="71"/>
      <c r="EZ51" s="71"/>
      <c r="FA51" s="71"/>
      <c r="FB51" s="71"/>
      <c r="FC51" s="71"/>
      <c r="FD51" s="71"/>
      <c r="FE51" s="71"/>
      <c r="FF51" s="72"/>
      <c r="FG51" s="72"/>
      <c r="FH51" s="71"/>
      <c r="FI51" s="71"/>
      <c r="FJ51" s="71"/>
      <c r="FK51" s="71"/>
      <c r="FL51" s="71">
        <f>VLOOKUP($D51,'факт '!$D$7:$AU$140,39,0)</f>
        <v>0</v>
      </c>
      <c r="FM51" s="71">
        <f>VLOOKUP($D51,'факт '!$D$7:$AU$140,40,0)</f>
        <v>0</v>
      </c>
      <c r="FN51" s="71"/>
      <c r="FO51" s="71"/>
      <c r="FP51" s="71">
        <f t="shared" si="530"/>
        <v>0</v>
      </c>
      <c r="FQ51" s="71">
        <f t="shared" si="531"/>
        <v>0</v>
      </c>
      <c r="FR51" s="72">
        <f t="shared" si="532"/>
        <v>0</v>
      </c>
      <c r="FS51" s="72">
        <f t="shared" si="533"/>
        <v>0</v>
      </c>
      <c r="FT51" s="71"/>
      <c r="FU51" s="71"/>
      <c r="FV51" s="71"/>
      <c r="FW51" s="71"/>
      <c r="FX51" s="71"/>
      <c r="FY51" s="71"/>
      <c r="FZ51" s="71"/>
      <c r="GA51" s="71"/>
      <c r="GB51" s="71">
        <f t="shared" si="534"/>
        <v>0</v>
      </c>
      <c r="GC51" s="71">
        <f t="shared" si="534"/>
        <v>0</v>
      </c>
      <c r="GD51" s="72">
        <f t="shared" si="467"/>
        <v>0</v>
      </c>
      <c r="GE51" s="72">
        <f t="shared" si="468"/>
        <v>0</v>
      </c>
      <c r="GF51" s="71"/>
      <c r="GG51" s="71"/>
      <c r="GH51" s="71"/>
      <c r="GI51" s="71"/>
      <c r="GJ51" s="71">
        <f t="shared" si="536"/>
        <v>22</v>
      </c>
      <c r="GK51" s="71">
        <f t="shared" si="537"/>
        <v>2303460.5</v>
      </c>
      <c r="GL51" s="71">
        <f t="shared" si="538"/>
        <v>0</v>
      </c>
      <c r="GM51" s="71">
        <f t="shared" si="539"/>
        <v>0</v>
      </c>
      <c r="GN51" s="71">
        <f t="shared" si="540"/>
        <v>22</v>
      </c>
      <c r="GO51" s="71">
        <f t="shared" si="541"/>
        <v>2303460.5</v>
      </c>
      <c r="GP51" s="71"/>
      <c r="GQ51" s="71"/>
      <c r="GR51" s="109"/>
      <c r="GS51" s="55"/>
      <c r="GT51" s="123">
        <v>104702.7528</v>
      </c>
      <c r="GU51" s="123">
        <f t="shared" si="62"/>
        <v>104702.75</v>
      </c>
      <c r="GV51" s="123">
        <f t="shared" si="63"/>
        <v>2.8000000020256266E-3</v>
      </c>
    </row>
    <row r="52" spans="1:204" x14ac:dyDescent="0.2">
      <c r="A52" s="21">
        <v>1</v>
      </c>
      <c r="B52" s="55"/>
      <c r="C52" s="56"/>
      <c r="D52" s="63"/>
      <c r="E52" s="63"/>
      <c r="F52" s="63"/>
      <c r="G52" s="70"/>
      <c r="H52" s="71"/>
      <c r="I52" s="71"/>
      <c r="J52" s="71"/>
      <c r="K52" s="71"/>
      <c r="L52" s="71"/>
      <c r="M52" s="71"/>
      <c r="N52" s="71"/>
      <c r="O52" s="71"/>
      <c r="P52" s="71">
        <f t="shared" ref="P52:Q52" si="542">SUM(L52+N52)</f>
        <v>0</v>
      </c>
      <c r="Q52" s="71">
        <f t="shared" si="542"/>
        <v>0</v>
      </c>
      <c r="R52" s="72">
        <f t="shared" si="437"/>
        <v>0</v>
      </c>
      <c r="S52" s="72">
        <f t="shared" si="438"/>
        <v>0</v>
      </c>
      <c r="T52" s="71"/>
      <c r="U52" s="71"/>
      <c r="V52" s="71"/>
      <c r="W52" s="71"/>
      <c r="X52" s="71"/>
      <c r="Y52" s="71"/>
      <c r="Z52" s="71"/>
      <c r="AA52" s="71"/>
      <c r="AB52" s="71">
        <f t="shared" ref="AB52:AC52" si="543">SUM(X52+Z52)</f>
        <v>0</v>
      </c>
      <c r="AC52" s="71">
        <f t="shared" si="543"/>
        <v>0</v>
      </c>
      <c r="AD52" s="72">
        <f t="shared" si="439"/>
        <v>0</v>
      </c>
      <c r="AE52" s="72">
        <f t="shared" si="440"/>
        <v>0</v>
      </c>
      <c r="AF52" s="71"/>
      <c r="AG52" s="71"/>
      <c r="AH52" s="71"/>
      <c r="AI52" s="71"/>
      <c r="AJ52" s="71"/>
      <c r="AK52" s="71"/>
      <c r="AL52" s="71"/>
      <c r="AM52" s="71"/>
      <c r="AN52" s="71">
        <f t="shared" si="491"/>
        <v>0</v>
      </c>
      <c r="AO52" s="71">
        <f t="shared" si="491"/>
        <v>0</v>
      </c>
      <c r="AP52" s="72">
        <f t="shared" si="441"/>
        <v>0</v>
      </c>
      <c r="AQ52" s="72">
        <f t="shared" si="442"/>
        <v>0</v>
      </c>
      <c r="AR52" s="71"/>
      <c r="AS52" s="71"/>
      <c r="AT52" s="71"/>
      <c r="AU52" s="71"/>
      <c r="AV52" s="71"/>
      <c r="AW52" s="71"/>
      <c r="AX52" s="71"/>
      <c r="AY52" s="71"/>
      <c r="AZ52" s="71">
        <f t="shared" ref="AZ52:BA52" si="544">SUM(AV52+AX52)</f>
        <v>0</v>
      </c>
      <c r="BA52" s="71">
        <f t="shared" si="544"/>
        <v>0</v>
      </c>
      <c r="BB52" s="72">
        <f t="shared" si="443"/>
        <v>0</v>
      </c>
      <c r="BC52" s="72">
        <f t="shared" si="444"/>
        <v>0</v>
      </c>
      <c r="BD52" s="71"/>
      <c r="BE52" s="71"/>
      <c r="BF52" s="71"/>
      <c r="BG52" s="71"/>
      <c r="BH52" s="71"/>
      <c r="BI52" s="71"/>
      <c r="BJ52" s="71"/>
      <c r="BK52" s="71"/>
      <c r="BL52" s="71">
        <f t="shared" ref="BL52:BM52" si="545">SUM(BH52+BJ52)</f>
        <v>0</v>
      </c>
      <c r="BM52" s="71">
        <f t="shared" si="545"/>
        <v>0</v>
      </c>
      <c r="BN52" s="72">
        <f t="shared" si="445"/>
        <v>0</v>
      </c>
      <c r="BO52" s="72">
        <f t="shared" si="446"/>
        <v>0</v>
      </c>
      <c r="BP52" s="71"/>
      <c r="BQ52" s="71"/>
      <c r="BR52" s="71"/>
      <c r="BS52" s="71"/>
      <c r="BT52" s="71"/>
      <c r="BU52" s="71"/>
      <c r="BV52" s="71"/>
      <c r="BW52" s="71"/>
      <c r="BX52" s="71">
        <f t="shared" ref="BX52:BY52" si="546">SUM(BT52+BV52)</f>
        <v>0</v>
      </c>
      <c r="BY52" s="71">
        <f t="shared" si="546"/>
        <v>0</v>
      </c>
      <c r="BZ52" s="72">
        <f t="shared" si="447"/>
        <v>0</v>
      </c>
      <c r="CA52" s="72">
        <f t="shared" si="448"/>
        <v>0</v>
      </c>
      <c r="CB52" s="71"/>
      <c r="CC52" s="71"/>
      <c r="CD52" s="71"/>
      <c r="CE52" s="71"/>
      <c r="CF52" s="71"/>
      <c r="CG52" s="71"/>
      <c r="CH52" s="71"/>
      <c r="CI52" s="71"/>
      <c r="CJ52" s="71">
        <f t="shared" ref="CJ52:CK52" si="547">SUM(CF52+CH52)</f>
        <v>0</v>
      </c>
      <c r="CK52" s="71">
        <f t="shared" si="547"/>
        <v>0</v>
      </c>
      <c r="CL52" s="72">
        <f t="shared" si="450"/>
        <v>0</v>
      </c>
      <c r="CM52" s="72">
        <f t="shared" si="451"/>
        <v>0</v>
      </c>
      <c r="CN52" s="71"/>
      <c r="CO52" s="71"/>
      <c r="CP52" s="71"/>
      <c r="CQ52" s="71"/>
      <c r="CR52" s="71"/>
      <c r="CS52" s="71"/>
      <c r="CT52" s="71"/>
      <c r="CU52" s="71"/>
      <c r="CV52" s="71">
        <f t="shared" ref="CV52:CW52" si="548">SUM(CR52+CT52)</f>
        <v>0</v>
      </c>
      <c r="CW52" s="71">
        <f t="shared" si="548"/>
        <v>0</v>
      </c>
      <c r="CX52" s="72">
        <f t="shared" si="452"/>
        <v>0</v>
      </c>
      <c r="CY52" s="72">
        <f t="shared" si="453"/>
        <v>0</v>
      </c>
      <c r="CZ52" s="71"/>
      <c r="DA52" s="71"/>
      <c r="DB52" s="71"/>
      <c r="DC52" s="71"/>
      <c r="DD52" s="71"/>
      <c r="DE52" s="71"/>
      <c r="DF52" s="71"/>
      <c r="DG52" s="71"/>
      <c r="DH52" s="71">
        <f t="shared" ref="DH52:DI52" si="549">SUM(DD52+DF52)</f>
        <v>0</v>
      </c>
      <c r="DI52" s="71">
        <f t="shared" si="549"/>
        <v>0</v>
      </c>
      <c r="DJ52" s="72">
        <f t="shared" si="454"/>
        <v>0</v>
      </c>
      <c r="DK52" s="72">
        <f t="shared" si="455"/>
        <v>0</v>
      </c>
      <c r="DL52" s="71"/>
      <c r="DM52" s="71"/>
      <c r="DN52" s="71"/>
      <c r="DO52" s="71"/>
      <c r="DP52" s="71"/>
      <c r="DQ52" s="71"/>
      <c r="DR52" s="71"/>
      <c r="DS52" s="71"/>
      <c r="DT52" s="71">
        <f t="shared" ref="DT52:DU52" si="550">SUM(DP52+DR52)</f>
        <v>0</v>
      </c>
      <c r="DU52" s="71">
        <f t="shared" si="550"/>
        <v>0</v>
      </c>
      <c r="DV52" s="72">
        <f t="shared" si="456"/>
        <v>0</v>
      </c>
      <c r="DW52" s="72">
        <f t="shared" si="457"/>
        <v>0</v>
      </c>
      <c r="DX52" s="71"/>
      <c r="DY52" s="71"/>
      <c r="DZ52" s="71"/>
      <c r="EA52" s="71"/>
      <c r="EB52" s="71"/>
      <c r="EC52" s="71"/>
      <c r="ED52" s="71"/>
      <c r="EE52" s="71"/>
      <c r="EF52" s="71">
        <f t="shared" ref="EF52:EG52" si="551">SUM(EB52+ED52)</f>
        <v>0</v>
      </c>
      <c r="EG52" s="71">
        <f t="shared" si="551"/>
        <v>0</v>
      </c>
      <c r="EH52" s="72">
        <f t="shared" si="458"/>
        <v>0</v>
      </c>
      <c r="EI52" s="72">
        <f t="shared" si="459"/>
        <v>0</v>
      </c>
      <c r="EJ52" s="71"/>
      <c r="EK52" s="71"/>
      <c r="EL52" s="71"/>
      <c r="EM52" s="71"/>
      <c r="EN52" s="71"/>
      <c r="EO52" s="71"/>
      <c r="EP52" s="71"/>
      <c r="EQ52" s="71"/>
      <c r="ER52" s="71">
        <f t="shared" ref="ER52:ES52" si="552">SUM(EN52+EP52)</f>
        <v>0</v>
      </c>
      <c r="ES52" s="71">
        <f t="shared" si="552"/>
        <v>0</v>
      </c>
      <c r="ET52" s="72">
        <f t="shared" si="461"/>
        <v>0</v>
      </c>
      <c r="EU52" s="72">
        <f t="shared" si="462"/>
        <v>0</v>
      </c>
      <c r="EV52" s="71"/>
      <c r="EW52" s="71"/>
      <c r="EX52" s="71"/>
      <c r="EY52" s="71"/>
      <c r="EZ52" s="71"/>
      <c r="FA52" s="71"/>
      <c r="FB52" s="71"/>
      <c r="FC52" s="71"/>
      <c r="FD52" s="71">
        <f>SUM(EZ52+FB52)</f>
        <v>0</v>
      </c>
      <c r="FE52" s="71">
        <f>SUM(FA52+FC52)</f>
        <v>0</v>
      </c>
      <c r="FF52" s="72">
        <f t="shared" si="463"/>
        <v>0</v>
      </c>
      <c r="FG52" s="72">
        <f t="shared" si="464"/>
        <v>0</v>
      </c>
      <c r="FH52" s="71"/>
      <c r="FI52" s="71"/>
      <c r="FJ52" s="71"/>
      <c r="FK52" s="71"/>
      <c r="FL52" s="71"/>
      <c r="FM52" s="71"/>
      <c r="FN52" s="71"/>
      <c r="FO52" s="71"/>
      <c r="FP52" s="71">
        <f t="shared" ref="FP52:FQ52" si="553">SUM(FL52+FN52)</f>
        <v>0</v>
      </c>
      <c r="FQ52" s="71">
        <f t="shared" si="553"/>
        <v>0</v>
      </c>
      <c r="FR52" s="72">
        <f t="shared" si="465"/>
        <v>0</v>
      </c>
      <c r="FS52" s="72">
        <f t="shared" si="466"/>
        <v>0</v>
      </c>
      <c r="FT52" s="71"/>
      <c r="FU52" s="71"/>
      <c r="FV52" s="71"/>
      <c r="FW52" s="71"/>
      <c r="FX52" s="71"/>
      <c r="FY52" s="71"/>
      <c r="FZ52" s="71"/>
      <c r="GA52" s="71"/>
      <c r="GB52" s="71">
        <f t="shared" si="534"/>
        <v>0</v>
      </c>
      <c r="GC52" s="71">
        <f t="shared" si="534"/>
        <v>0</v>
      </c>
      <c r="GD52" s="72">
        <f t="shared" si="467"/>
        <v>0</v>
      </c>
      <c r="GE52" s="72">
        <f t="shared" si="468"/>
        <v>0</v>
      </c>
      <c r="GF52" s="71">
        <f t="shared" ref="GF52:GO52" si="554">SUM(H52,T52,AF52,AR52,BD52,BP52,CB52,CN52,CZ52,DL52,DX52,EJ52,EV52)</f>
        <v>0</v>
      </c>
      <c r="GG52" s="71">
        <f t="shared" si="554"/>
        <v>0</v>
      </c>
      <c r="GH52" s="71">
        <f t="shared" si="554"/>
        <v>0</v>
      </c>
      <c r="GI52" s="71">
        <f t="shared" si="554"/>
        <v>0</v>
      </c>
      <c r="GJ52" s="71">
        <f t="shared" si="554"/>
        <v>0</v>
      </c>
      <c r="GK52" s="71">
        <f t="shared" si="554"/>
        <v>0</v>
      </c>
      <c r="GL52" s="71">
        <f t="shared" si="554"/>
        <v>0</v>
      </c>
      <c r="GM52" s="71">
        <f t="shared" si="554"/>
        <v>0</v>
      </c>
      <c r="GN52" s="71">
        <f t="shared" si="554"/>
        <v>0</v>
      </c>
      <c r="GO52" s="71">
        <f t="shared" si="554"/>
        <v>0</v>
      </c>
      <c r="GP52" s="71"/>
      <c r="GQ52" s="71"/>
      <c r="GR52" s="109"/>
      <c r="GS52" s="55"/>
      <c r="GT52" s="123"/>
      <c r="GU52" s="123"/>
      <c r="GV52" s="123">
        <f t="shared" si="63"/>
        <v>0</v>
      </c>
    </row>
    <row r="53" spans="1:204" x14ac:dyDescent="0.2">
      <c r="A53" s="21">
        <v>1</v>
      </c>
      <c r="B53" s="74"/>
      <c r="C53" s="80"/>
      <c r="D53" s="81"/>
      <c r="E53" s="77" t="s">
        <v>34</v>
      </c>
      <c r="F53" s="77"/>
      <c r="G53" s="99"/>
      <c r="H53" s="79">
        <f>SUM(H54:H71)</f>
        <v>0</v>
      </c>
      <c r="I53" s="79">
        <f>SUM(I54:I71)</f>
        <v>0</v>
      </c>
      <c r="J53" s="79">
        <f>SUM(J54:J71)</f>
        <v>0</v>
      </c>
      <c r="K53" s="79">
        <f>SUM(K54:K71)</f>
        <v>0</v>
      </c>
      <c r="L53" s="79">
        <f>SUM(L71,L68,L54)</f>
        <v>0</v>
      </c>
      <c r="M53" s="79">
        <f>SUM(M54:M71)</f>
        <v>0</v>
      </c>
      <c r="N53" s="79">
        <f>SUM(N54:N71)</f>
        <v>0</v>
      </c>
      <c r="O53" s="79">
        <f>SUM(O54:O71)</f>
        <v>0</v>
      </c>
      <c r="P53" s="79">
        <f>SUM(P54:P71)</f>
        <v>0</v>
      </c>
      <c r="Q53" s="79">
        <f>SUM(Q54:Q71)</f>
        <v>0</v>
      </c>
      <c r="R53" s="72">
        <f t="shared" si="437"/>
        <v>0</v>
      </c>
      <c r="S53" s="72">
        <f t="shared" si="438"/>
        <v>0</v>
      </c>
      <c r="T53" s="79">
        <f>SUM(T54:T71)</f>
        <v>124</v>
      </c>
      <c r="U53" s="79">
        <f>SUM(U54:U71)</f>
        <v>21283812.866500001</v>
      </c>
      <c r="V53" s="79">
        <f>SUM(V54:V71)</f>
        <v>103.33333333333333</v>
      </c>
      <c r="W53" s="79">
        <f>SUM(W54:W71)</f>
        <v>17736510.722083334</v>
      </c>
      <c r="X53" s="79">
        <f t="shared" ref="X53:AC53" si="555">SUM(X71,X68,X54)</f>
        <v>123</v>
      </c>
      <c r="Y53" s="79">
        <f t="shared" si="555"/>
        <v>21196764.73</v>
      </c>
      <c r="Z53" s="79">
        <f t="shared" si="555"/>
        <v>18</v>
      </c>
      <c r="AA53" s="79">
        <f t="shared" si="555"/>
        <v>3032861.93</v>
      </c>
      <c r="AB53" s="79">
        <f t="shared" si="555"/>
        <v>141</v>
      </c>
      <c r="AC53" s="79">
        <f t="shared" si="555"/>
        <v>24229626.66</v>
      </c>
      <c r="AD53" s="72">
        <f t="shared" si="439"/>
        <v>19.666666666666671</v>
      </c>
      <c r="AE53" s="72">
        <f t="shared" si="440"/>
        <v>3460254.0079166666</v>
      </c>
      <c r="AF53" s="79">
        <f>SUM(AF54:AF71)</f>
        <v>0</v>
      </c>
      <c r="AG53" s="79">
        <f>SUM(AG54:AG71)</f>
        <v>0</v>
      </c>
      <c r="AH53" s="79">
        <f>SUM(AH54:AH71)</f>
        <v>0</v>
      </c>
      <c r="AI53" s="79">
        <f>SUM(AI54:AI71)</f>
        <v>0</v>
      </c>
      <c r="AJ53" s="79">
        <f t="shared" ref="AJ53:AO53" si="556">SUM(AJ71,AJ68,AJ54)</f>
        <v>0</v>
      </c>
      <c r="AK53" s="79">
        <f t="shared" si="556"/>
        <v>0</v>
      </c>
      <c r="AL53" s="79">
        <f t="shared" si="556"/>
        <v>0</v>
      </c>
      <c r="AM53" s="79">
        <f t="shared" si="556"/>
        <v>0</v>
      </c>
      <c r="AN53" s="79">
        <f t="shared" si="556"/>
        <v>0</v>
      </c>
      <c r="AO53" s="79">
        <f t="shared" si="556"/>
        <v>0</v>
      </c>
      <c r="AP53" s="72">
        <f t="shared" si="441"/>
        <v>0</v>
      </c>
      <c r="AQ53" s="72">
        <f t="shared" si="442"/>
        <v>0</v>
      </c>
      <c r="AR53" s="79">
        <f>SUM(AR54:AR71)</f>
        <v>0</v>
      </c>
      <c r="AS53" s="79">
        <f>SUM(AS54:AS71)</f>
        <v>0</v>
      </c>
      <c r="AT53" s="79">
        <f>SUM(AT54:AT71)</f>
        <v>0</v>
      </c>
      <c r="AU53" s="79">
        <f>SUM(AU54:AU71)</f>
        <v>0</v>
      </c>
      <c r="AV53" s="79">
        <f t="shared" ref="AV53:BA53" si="557">SUM(AV71,AV68,AV54)</f>
        <v>0</v>
      </c>
      <c r="AW53" s="79">
        <f t="shared" si="557"/>
        <v>0</v>
      </c>
      <c r="AX53" s="79">
        <f t="shared" si="557"/>
        <v>0</v>
      </c>
      <c r="AY53" s="79">
        <f t="shared" si="557"/>
        <v>0</v>
      </c>
      <c r="AZ53" s="79">
        <f t="shared" si="557"/>
        <v>0</v>
      </c>
      <c r="BA53" s="79">
        <f t="shared" si="557"/>
        <v>0</v>
      </c>
      <c r="BB53" s="72">
        <f t="shared" si="443"/>
        <v>0</v>
      </c>
      <c r="BC53" s="72">
        <f t="shared" si="444"/>
        <v>0</v>
      </c>
      <c r="BD53" s="79">
        <f>SUM(BD54:BD71)</f>
        <v>0</v>
      </c>
      <c r="BE53" s="79">
        <f>SUM(BE54:BE71)</f>
        <v>0</v>
      </c>
      <c r="BF53" s="79">
        <f>SUM(BF54:BF71)</f>
        <v>0</v>
      </c>
      <c r="BG53" s="79">
        <f>SUM(BG54:BG71)</f>
        <v>0</v>
      </c>
      <c r="BH53" s="79">
        <f t="shared" ref="BH53:BM53" si="558">SUM(BH71,BH68,BH54)</f>
        <v>0</v>
      </c>
      <c r="BI53" s="79">
        <f t="shared" si="558"/>
        <v>0</v>
      </c>
      <c r="BJ53" s="79">
        <f t="shared" si="558"/>
        <v>0</v>
      </c>
      <c r="BK53" s="79">
        <f t="shared" si="558"/>
        <v>0</v>
      </c>
      <c r="BL53" s="79">
        <f t="shared" si="558"/>
        <v>0</v>
      </c>
      <c r="BM53" s="79">
        <f t="shared" si="558"/>
        <v>0</v>
      </c>
      <c r="BN53" s="72">
        <f t="shared" si="445"/>
        <v>0</v>
      </c>
      <c r="BO53" s="72">
        <f t="shared" si="446"/>
        <v>0</v>
      </c>
      <c r="BP53" s="79">
        <f>SUM(BP54:BP71)</f>
        <v>0</v>
      </c>
      <c r="BQ53" s="79">
        <f>SUM(BQ54:BQ71)</f>
        <v>0</v>
      </c>
      <c r="BR53" s="79">
        <f>SUM(BR54:BR71)</f>
        <v>0</v>
      </c>
      <c r="BS53" s="79">
        <f>SUM(BS54:BS71)</f>
        <v>0</v>
      </c>
      <c r="BT53" s="79">
        <f t="shared" ref="BT53:BY53" si="559">SUM(BT71,BT68,BT54)</f>
        <v>0</v>
      </c>
      <c r="BU53" s="79">
        <f t="shared" si="559"/>
        <v>0</v>
      </c>
      <c r="BV53" s="79">
        <f t="shared" si="559"/>
        <v>0</v>
      </c>
      <c r="BW53" s="79">
        <f t="shared" si="559"/>
        <v>0</v>
      </c>
      <c r="BX53" s="79">
        <f t="shared" si="559"/>
        <v>0</v>
      </c>
      <c r="BY53" s="79">
        <f t="shared" si="559"/>
        <v>0</v>
      </c>
      <c r="BZ53" s="72">
        <f t="shared" si="447"/>
        <v>0</v>
      </c>
      <c r="CA53" s="72">
        <f t="shared" si="448"/>
        <v>0</v>
      </c>
      <c r="CB53" s="79">
        <f>SUM(CB54:CB71)</f>
        <v>0</v>
      </c>
      <c r="CC53" s="79">
        <f>SUM(CC54:CC71)</f>
        <v>0</v>
      </c>
      <c r="CD53" s="79">
        <f>SUM(CD54:CD71)</f>
        <v>0</v>
      </c>
      <c r="CE53" s="79">
        <f>SUM(CE54:CE71)</f>
        <v>0</v>
      </c>
      <c r="CF53" s="79">
        <f t="shared" ref="CF53:CK53" si="560">SUM(CF71,CF68,CF54)</f>
        <v>0</v>
      </c>
      <c r="CG53" s="79">
        <f t="shared" si="560"/>
        <v>0</v>
      </c>
      <c r="CH53" s="79">
        <f t="shared" si="560"/>
        <v>0</v>
      </c>
      <c r="CI53" s="79">
        <f t="shared" si="560"/>
        <v>0</v>
      </c>
      <c r="CJ53" s="79">
        <f t="shared" si="560"/>
        <v>0</v>
      </c>
      <c r="CK53" s="79">
        <f t="shared" si="560"/>
        <v>0</v>
      </c>
      <c r="CL53" s="72">
        <f t="shared" si="450"/>
        <v>0</v>
      </c>
      <c r="CM53" s="72">
        <f t="shared" si="451"/>
        <v>0</v>
      </c>
      <c r="CN53" s="79">
        <f>SUM(CN54:CN71)</f>
        <v>0</v>
      </c>
      <c r="CO53" s="79">
        <f>SUM(CO54:CO71)</f>
        <v>0</v>
      </c>
      <c r="CP53" s="79">
        <f>SUM(CP54:CP71)</f>
        <v>0</v>
      </c>
      <c r="CQ53" s="79">
        <f>SUM(CQ54:CQ71)</f>
        <v>0</v>
      </c>
      <c r="CR53" s="79">
        <f t="shared" ref="CR53:CW53" si="561">SUM(CR71,CR68,CR54)</f>
        <v>0</v>
      </c>
      <c r="CS53" s="79">
        <f t="shared" si="561"/>
        <v>0</v>
      </c>
      <c r="CT53" s="79">
        <f t="shared" si="561"/>
        <v>0</v>
      </c>
      <c r="CU53" s="79">
        <f t="shared" si="561"/>
        <v>0</v>
      </c>
      <c r="CV53" s="79">
        <f t="shared" si="561"/>
        <v>0</v>
      </c>
      <c r="CW53" s="79">
        <f t="shared" si="561"/>
        <v>0</v>
      </c>
      <c r="CX53" s="72">
        <f t="shared" si="452"/>
        <v>0</v>
      </c>
      <c r="CY53" s="72">
        <f t="shared" si="453"/>
        <v>0</v>
      </c>
      <c r="CZ53" s="79">
        <f>SUM(CZ54:CZ71)</f>
        <v>0</v>
      </c>
      <c r="DA53" s="79">
        <f>SUM(DA54:DA71)</f>
        <v>0</v>
      </c>
      <c r="DB53" s="79">
        <f>SUM(DB54:DB71)</f>
        <v>0</v>
      </c>
      <c r="DC53" s="79">
        <f>SUM(DC54:DC71)</f>
        <v>0</v>
      </c>
      <c r="DD53" s="79">
        <f t="shared" ref="DD53:DI53" si="562">SUM(DD71,DD68,DD54)</f>
        <v>0</v>
      </c>
      <c r="DE53" s="79">
        <f t="shared" si="562"/>
        <v>0</v>
      </c>
      <c r="DF53" s="79">
        <f t="shared" si="562"/>
        <v>0</v>
      </c>
      <c r="DG53" s="79">
        <f t="shared" si="562"/>
        <v>0</v>
      </c>
      <c r="DH53" s="79">
        <f t="shared" si="562"/>
        <v>0</v>
      </c>
      <c r="DI53" s="79">
        <f t="shared" si="562"/>
        <v>0</v>
      </c>
      <c r="DJ53" s="72">
        <f t="shared" si="454"/>
        <v>0</v>
      </c>
      <c r="DK53" s="72">
        <f t="shared" si="455"/>
        <v>0</v>
      </c>
      <c r="DL53" s="79">
        <f>SUM(DL54:DL71)</f>
        <v>0</v>
      </c>
      <c r="DM53" s="79">
        <f>SUM(DM54:DM71)</f>
        <v>0</v>
      </c>
      <c r="DN53" s="79">
        <f>SUM(DN54:DN71)</f>
        <v>0</v>
      </c>
      <c r="DO53" s="79">
        <f>SUM(DO54:DO71)</f>
        <v>0</v>
      </c>
      <c r="DP53" s="79">
        <f t="shared" ref="DP53:DU53" si="563">SUM(DP71,DP68,DP54)</f>
        <v>0</v>
      </c>
      <c r="DQ53" s="79">
        <f t="shared" si="563"/>
        <v>0</v>
      </c>
      <c r="DR53" s="79">
        <f t="shared" si="563"/>
        <v>0</v>
      </c>
      <c r="DS53" s="79">
        <f t="shared" si="563"/>
        <v>0</v>
      </c>
      <c r="DT53" s="79">
        <f t="shared" si="563"/>
        <v>0</v>
      </c>
      <c r="DU53" s="79">
        <f t="shared" si="563"/>
        <v>0</v>
      </c>
      <c r="DV53" s="72">
        <f t="shared" si="456"/>
        <v>0</v>
      </c>
      <c r="DW53" s="72">
        <f t="shared" si="457"/>
        <v>0</v>
      </c>
      <c r="DX53" s="79">
        <f>SUM(DX54:DX71)</f>
        <v>0</v>
      </c>
      <c r="DY53" s="79">
        <f>SUM(DY54:DY71)</f>
        <v>0</v>
      </c>
      <c r="DZ53" s="79">
        <f>SUM(DZ54:DZ71)</f>
        <v>0</v>
      </c>
      <c r="EA53" s="79">
        <f>SUM(EA54:EA71)</f>
        <v>0</v>
      </c>
      <c r="EB53" s="79">
        <f t="shared" ref="EB53:EG53" si="564">SUM(EB71,EB68,EB54)</f>
        <v>0</v>
      </c>
      <c r="EC53" s="79">
        <f t="shared" si="564"/>
        <v>0</v>
      </c>
      <c r="ED53" s="79">
        <f t="shared" si="564"/>
        <v>0</v>
      </c>
      <c r="EE53" s="79">
        <f t="shared" si="564"/>
        <v>0</v>
      </c>
      <c r="EF53" s="79">
        <f t="shared" si="564"/>
        <v>0</v>
      </c>
      <c r="EG53" s="79">
        <f t="shared" si="564"/>
        <v>0</v>
      </c>
      <c r="EH53" s="72">
        <f t="shared" si="458"/>
        <v>0</v>
      </c>
      <c r="EI53" s="72">
        <f t="shared" si="459"/>
        <v>0</v>
      </c>
      <c r="EJ53" s="79">
        <f>SUM(EJ54:EJ71)</f>
        <v>0</v>
      </c>
      <c r="EK53" s="79">
        <f>SUM(EK54:EK71)</f>
        <v>0</v>
      </c>
      <c r="EL53" s="79">
        <f>SUM(EL54:EL71)</f>
        <v>0</v>
      </c>
      <c r="EM53" s="79">
        <f>SUM(EM54:EM71)</f>
        <v>0</v>
      </c>
      <c r="EN53" s="79">
        <f t="shared" ref="EN53:ES53" si="565">SUM(EN71,EN68,EN54)</f>
        <v>0</v>
      </c>
      <c r="EO53" s="79">
        <f t="shared" si="565"/>
        <v>0</v>
      </c>
      <c r="EP53" s="79">
        <f t="shared" si="565"/>
        <v>0</v>
      </c>
      <c r="EQ53" s="79">
        <f t="shared" si="565"/>
        <v>0</v>
      </c>
      <c r="ER53" s="79">
        <f t="shared" si="565"/>
        <v>0</v>
      </c>
      <c r="ES53" s="79">
        <f t="shared" si="565"/>
        <v>0</v>
      </c>
      <c r="ET53" s="72">
        <f t="shared" si="461"/>
        <v>0</v>
      </c>
      <c r="EU53" s="72">
        <f t="shared" si="462"/>
        <v>0</v>
      </c>
      <c r="EV53" s="79">
        <f>SUM(EV54:EV71)</f>
        <v>0</v>
      </c>
      <c r="EW53" s="79">
        <f>SUM(EW54:EW71)</f>
        <v>0</v>
      </c>
      <c r="EX53" s="79">
        <f>SUM(EX54:EX71)</f>
        <v>0</v>
      </c>
      <c r="EY53" s="79">
        <f>SUM(EY54:EY71)</f>
        <v>0</v>
      </c>
      <c r="EZ53" s="79">
        <f t="shared" ref="EZ53:FE53" si="566">SUM(EZ71,EZ68,EZ54)</f>
        <v>0</v>
      </c>
      <c r="FA53" s="79">
        <f t="shared" si="566"/>
        <v>0</v>
      </c>
      <c r="FB53" s="79">
        <f t="shared" si="566"/>
        <v>0</v>
      </c>
      <c r="FC53" s="79">
        <f t="shared" si="566"/>
        <v>0</v>
      </c>
      <c r="FD53" s="79">
        <f t="shared" si="566"/>
        <v>0</v>
      </c>
      <c r="FE53" s="79">
        <f t="shared" si="566"/>
        <v>0</v>
      </c>
      <c r="FF53" s="72">
        <f t="shared" si="463"/>
        <v>0</v>
      </c>
      <c r="FG53" s="72">
        <f t="shared" si="464"/>
        <v>0</v>
      </c>
      <c r="FH53" s="79">
        <f>SUM(FH54:FH71)</f>
        <v>0</v>
      </c>
      <c r="FI53" s="79">
        <f>SUM(FI54:FI71)</f>
        <v>0</v>
      </c>
      <c r="FJ53" s="79">
        <f>SUM(FJ54:FJ71)</f>
        <v>0</v>
      </c>
      <c r="FK53" s="79">
        <f>SUM(FK54:FK71)</f>
        <v>0</v>
      </c>
      <c r="FL53" s="79">
        <f t="shared" ref="FL53:FQ53" si="567">SUM(FL71,FL68,FL54)</f>
        <v>0</v>
      </c>
      <c r="FM53" s="79">
        <f t="shared" si="567"/>
        <v>0</v>
      </c>
      <c r="FN53" s="79">
        <f t="shared" si="567"/>
        <v>0</v>
      </c>
      <c r="FO53" s="79">
        <f t="shared" si="567"/>
        <v>0</v>
      </c>
      <c r="FP53" s="79">
        <f t="shared" si="567"/>
        <v>0</v>
      </c>
      <c r="FQ53" s="79">
        <f t="shared" si="567"/>
        <v>0</v>
      </c>
      <c r="FR53" s="72">
        <f t="shared" si="465"/>
        <v>0</v>
      </c>
      <c r="FS53" s="72">
        <f t="shared" si="466"/>
        <v>0</v>
      </c>
      <c r="FT53" s="79">
        <f>SUM(FT54:FT71)</f>
        <v>0</v>
      </c>
      <c r="FU53" s="79">
        <f>SUM(FU54:FU71)</f>
        <v>0</v>
      </c>
      <c r="FV53" s="79">
        <f>SUM(FV54:FV71)</f>
        <v>0</v>
      </c>
      <c r="FW53" s="79">
        <f>SUM(FW54:FW71)</f>
        <v>0</v>
      </c>
      <c r="FX53" s="79">
        <f t="shared" ref="FX53:GC53" si="568">SUM(FX71,FX68,FX54)</f>
        <v>0</v>
      </c>
      <c r="FY53" s="79">
        <f t="shared" si="568"/>
        <v>0</v>
      </c>
      <c r="FZ53" s="79">
        <f t="shared" si="568"/>
        <v>0</v>
      </c>
      <c r="GA53" s="79">
        <f t="shared" si="568"/>
        <v>0</v>
      </c>
      <c r="GB53" s="79">
        <f t="shared" si="568"/>
        <v>0</v>
      </c>
      <c r="GC53" s="79">
        <f t="shared" si="568"/>
        <v>0</v>
      </c>
      <c r="GD53" s="72">
        <f t="shared" si="467"/>
        <v>0</v>
      </c>
      <c r="GE53" s="72">
        <f t="shared" si="468"/>
        <v>0</v>
      </c>
      <c r="GF53" s="79">
        <f>SUM(GF54,GF68,GF71)</f>
        <v>124</v>
      </c>
      <c r="GG53" s="79">
        <f t="shared" ref="GG53:GO53" si="569">SUM(GG54,GG68,GG71)</f>
        <v>21283812.866500001</v>
      </c>
      <c r="GH53" s="102">
        <f>SUM(GF53/12*$A$2)</f>
        <v>103.33333333333334</v>
      </c>
      <c r="GI53" s="128">
        <f>SUM(GG53/12*$A$2)</f>
        <v>17736510.722083334</v>
      </c>
      <c r="GJ53" s="79">
        <f t="shared" si="569"/>
        <v>123</v>
      </c>
      <c r="GK53" s="79">
        <f t="shared" si="569"/>
        <v>21196764.73</v>
      </c>
      <c r="GL53" s="79">
        <f t="shared" si="569"/>
        <v>18</v>
      </c>
      <c r="GM53" s="79">
        <f t="shared" si="569"/>
        <v>3032861.93</v>
      </c>
      <c r="GN53" s="79">
        <f t="shared" si="569"/>
        <v>141</v>
      </c>
      <c r="GO53" s="79">
        <f t="shared" si="569"/>
        <v>24229626.66</v>
      </c>
      <c r="GP53" s="79">
        <f>SUM(GP54:GP71)</f>
        <v>19.666666666666668</v>
      </c>
      <c r="GQ53" s="79">
        <f>SUM(GQ54:GQ71)</f>
        <v>3460254.0079166661</v>
      </c>
      <c r="GR53" s="281">
        <f>GJ53/GH53</f>
        <v>1.1903225806451612</v>
      </c>
      <c r="GS53" s="281">
        <f>GK53/GI53</f>
        <v>1.195092149867357</v>
      </c>
      <c r="GT53" s="123"/>
      <c r="GU53" s="123"/>
      <c r="GV53" s="123">
        <f t="shared" si="63"/>
        <v>0</v>
      </c>
    </row>
    <row r="54" spans="1:204" x14ac:dyDescent="0.2">
      <c r="A54" s="21">
        <v>1</v>
      </c>
      <c r="B54" s="74"/>
      <c r="C54" s="80"/>
      <c r="D54" s="97"/>
      <c r="E54" s="96" t="s">
        <v>35</v>
      </c>
      <c r="F54" s="98">
        <v>10</v>
      </c>
      <c r="G54" s="99">
        <v>169297.5772</v>
      </c>
      <c r="H54" s="79">
        <f>VLOOKUP($E54,'ВМП план'!$B$8:$AN$43,8,0)</f>
        <v>0</v>
      </c>
      <c r="I54" s="79">
        <f>VLOOKUP($E54,'ВМП план'!$B$8:$AN$43,9,0)</f>
        <v>0</v>
      </c>
      <c r="J54" s="79">
        <f>SUM(H54/12*$A$2)</f>
        <v>0</v>
      </c>
      <c r="K54" s="79">
        <f>SUM(I54/12*$A$2)</f>
        <v>0</v>
      </c>
      <c r="L54" s="79">
        <f t="shared" ref="L54:Q54" si="570">SUM(L55:L67)</f>
        <v>0</v>
      </c>
      <c r="M54" s="79">
        <f t="shared" si="570"/>
        <v>0</v>
      </c>
      <c r="N54" s="79">
        <f t="shared" si="570"/>
        <v>0</v>
      </c>
      <c r="O54" s="79">
        <f t="shared" si="570"/>
        <v>0</v>
      </c>
      <c r="P54" s="79">
        <f t="shared" si="570"/>
        <v>0</v>
      </c>
      <c r="Q54" s="79">
        <f t="shared" si="570"/>
        <v>0</v>
      </c>
      <c r="R54" s="95">
        <f t="shared" si="437"/>
        <v>0</v>
      </c>
      <c r="S54" s="95">
        <f t="shared" si="438"/>
        <v>0</v>
      </c>
      <c r="T54" s="79">
        <f>VLOOKUP($E54,'ВМП план'!$B$8:$AN$43,10,0)</f>
        <v>102</v>
      </c>
      <c r="U54" s="79">
        <f>VLOOKUP($E54,'ВМП план'!$B$8:$AN$43,11,0)</f>
        <v>17268352.874400001</v>
      </c>
      <c r="V54" s="79">
        <f>SUM(T54/12*$A$2)</f>
        <v>85</v>
      </c>
      <c r="W54" s="79">
        <f>SUM(U54/12*$A$2)</f>
        <v>14390294.062000001</v>
      </c>
      <c r="X54" s="79">
        <f t="shared" ref="X54:AC54" si="571">SUM(X55:X67)</f>
        <v>102</v>
      </c>
      <c r="Y54" s="79">
        <f t="shared" si="571"/>
        <v>17268353.16</v>
      </c>
      <c r="Z54" s="79">
        <f t="shared" si="571"/>
        <v>17</v>
      </c>
      <c r="AA54" s="79">
        <f t="shared" si="571"/>
        <v>2878058.8600000003</v>
      </c>
      <c r="AB54" s="79">
        <f t="shared" si="571"/>
        <v>119</v>
      </c>
      <c r="AC54" s="79">
        <f t="shared" si="571"/>
        <v>20146412.02</v>
      </c>
      <c r="AD54" s="95">
        <f t="shared" si="439"/>
        <v>17</v>
      </c>
      <c r="AE54" s="95">
        <f t="shared" si="440"/>
        <v>2878059.0979999993</v>
      </c>
      <c r="AF54" s="79">
        <f>VLOOKUP($E54,'ВМП план'!$B$8:$AL$43,12,0)</f>
        <v>0</v>
      </c>
      <c r="AG54" s="79">
        <f>VLOOKUP($E54,'ВМП план'!$B$8:$AL$43,13,0)</f>
        <v>0</v>
      </c>
      <c r="AH54" s="79">
        <f>SUM(AF54/12*$A$2)</f>
        <v>0</v>
      </c>
      <c r="AI54" s="79">
        <f>SUM(AG54/12*$A$2)</f>
        <v>0</v>
      </c>
      <c r="AJ54" s="79">
        <f t="shared" ref="AJ54:AO54" si="572">SUM(AJ55:AJ67)</f>
        <v>0</v>
      </c>
      <c r="AK54" s="79">
        <f t="shared" si="572"/>
        <v>0</v>
      </c>
      <c r="AL54" s="79">
        <f t="shared" si="572"/>
        <v>0</v>
      </c>
      <c r="AM54" s="79">
        <f t="shared" si="572"/>
        <v>0</v>
      </c>
      <c r="AN54" s="79">
        <f t="shared" si="572"/>
        <v>0</v>
      </c>
      <c r="AO54" s="79">
        <f t="shared" si="572"/>
        <v>0</v>
      </c>
      <c r="AP54" s="95">
        <f t="shared" si="441"/>
        <v>0</v>
      </c>
      <c r="AQ54" s="95">
        <f t="shared" si="442"/>
        <v>0</v>
      </c>
      <c r="AR54" s="79"/>
      <c r="AS54" s="79"/>
      <c r="AT54" s="79">
        <f>SUM(AR54/12*$A$2)</f>
        <v>0</v>
      </c>
      <c r="AU54" s="79">
        <f>SUM(AS54/12*$A$2)</f>
        <v>0</v>
      </c>
      <c r="AV54" s="79">
        <f t="shared" ref="AV54:BA54" si="573">SUM(AV55:AV67)</f>
        <v>0</v>
      </c>
      <c r="AW54" s="79">
        <f t="shared" si="573"/>
        <v>0</v>
      </c>
      <c r="AX54" s="79">
        <f t="shared" si="573"/>
        <v>0</v>
      </c>
      <c r="AY54" s="79">
        <f t="shared" si="573"/>
        <v>0</v>
      </c>
      <c r="AZ54" s="79">
        <f t="shared" si="573"/>
        <v>0</v>
      </c>
      <c r="BA54" s="79">
        <f t="shared" si="573"/>
        <v>0</v>
      </c>
      <c r="BB54" s="95">
        <f t="shared" si="443"/>
        <v>0</v>
      </c>
      <c r="BC54" s="95">
        <f t="shared" si="444"/>
        <v>0</v>
      </c>
      <c r="BD54" s="79">
        <f>VLOOKUP($E54,'ВМП план'!$B$8:$AN$43,16,0)</f>
        <v>0</v>
      </c>
      <c r="BE54" s="79">
        <f>VLOOKUP($E54,'ВМП план'!$B$8:$AN$43,17,0)</f>
        <v>0</v>
      </c>
      <c r="BF54" s="79">
        <f>SUM(BD54/12*$A$2)</f>
        <v>0</v>
      </c>
      <c r="BG54" s="79">
        <f>SUM(BE54/12*$A$2)</f>
        <v>0</v>
      </c>
      <c r="BH54" s="79">
        <f t="shared" ref="BH54:BM54" si="574">SUM(BH55:BH67)</f>
        <v>0</v>
      </c>
      <c r="BI54" s="79">
        <f t="shared" si="574"/>
        <v>0</v>
      </c>
      <c r="BJ54" s="79">
        <f t="shared" si="574"/>
        <v>0</v>
      </c>
      <c r="BK54" s="79">
        <f t="shared" si="574"/>
        <v>0</v>
      </c>
      <c r="BL54" s="79">
        <f t="shared" si="574"/>
        <v>0</v>
      </c>
      <c r="BM54" s="79">
        <f t="shared" si="574"/>
        <v>0</v>
      </c>
      <c r="BN54" s="95">
        <f t="shared" si="445"/>
        <v>0</v>
      </c>
      <c r="BO54" s="95">
        <f t="shared" si="446"/>
        <v>0</v>
      </c>
      <c r="BP54" s="79">
        <f>VLOOKUP($E54,'ВМП план'!$B$8:$AN$43,18,0)</f>
        <v>0</v>
      </c>
      <c r="BQ54" s="79">
        <f>VLOOKUP($E54,'ВМП план'!$B$8:$AN$43,19,0)</f>
        <v>0</v>
      </c>
      <c r="BR54" s="79">
        <f>SUM(BP54/12*$A$2)</f>
        <v>0</v>
      </c>
      <c r="BS54" s="79">
        <f>SUM(BQ54/12*$A$2)</f>
        <v>0</v>
      </c>
      <c r="BT54" s="79">
        <f t="shared" ref="BT54:BY54" si="575">SUM(BT55:BT67)</f>
        <v>0</v>
      </c>
      <c r="BU54" s="79">
        <f t="shared" si="575"/>
        <v>0</v>
      </c>
      <c r="BV54" s="79">
        <f t="shared" si="575"/>
        <v>0</v>
      </c>
      <c r="BW54" s="79">
        <f t="shared" si="575"/>
        <v>0</v>
      </c>
      <c r="BX54" s="79">
        <f t="shared" si="575"/>
        <v>0</v>
      </c>
      <c r="BY54" s="79">
        <f t="shared" si="575"/>
        <v>0</v>
      </c>
      <c r="BZ54" s="95">
        <f t="shared" si="447"/>
        <v>0</v>
      </c>
      <c r="CA54" s="95">
        <f t="shared" si="448"/>
        <v>0</v>
      </c>
      <c r="CB54" s="79"/>
      <c r="CC54" s="79"/>
      <c r="CD54" s="79">
        <f>SUM(CB54/12*$A$2)</f>
        <v>0</v>
      </c>
      <c r="CE54" s="79">
        <f>SUM(CC54/12*$A$2)</f>
        <v>0</v>
      </c>
      <c r="CF54" s="79">
        <f t="shared" ref="CF54:CK54" si="576">SUM(CF55:CF67)</f>
        <v>0</v>
      </c>
      <c r="CG54" s="79">
        <f t="shared" si="576"/>
        <v>0</v>
      </c>
      <c r="CH54" s="79">
        <f t="shared" si="576"/>
        <v>0</v>
      </c>
      <c r="CI54" s="79">
        <f t="shared" si="576"/>
        <v>0</v>
      </c>
      <c r="CJ54" s="79">
        <f t="shared" si="576"/>
        <v>0</v>
      </c>
      <c r="CK54" s="79">
        <f t="shared" si="576"/>
        <v>0</v>
      </c>
      <c r="CL54" s="95">
        <f t="shared" si="450"/>
        <v>0</v>
      </c>
      <c r="CM54" s="95">
        <f t="shared" si="451"/>
        <v>0</v>
      </c>
      <c r="CN54" s="79"/>
      <c r="CO54" s="79"/>
      <c r="CP54" s="79">
        <f>SUM(CN54/12*$A$2)</f>
        <v>0</v>
      </c>
      <c r="CQ54" s="79">
        <f>SUM(CO54/12*$A$2)</f>
        <v>0</v>
      </c>
      <c r="CR54" s="79">
        <f t="shared" ref="CR54:CW54" si="577">SUM(CR55:CR67)</f>
        <v>0</v>
      </c>
      <c r="CS54" s="79">
        <f t="shared" si="577"/>
        <v>0</v>
      </c>
      <c r="CT54" s="79">
        <f t="shared" si="577"/>
        <v>0</v>
      </c>
      <c r="CU54" s="79">
        <f t="shared" si="577"/>
        <v>0</v>
      </c>
      <c r="CV54" s="79">
        <f t="shared" si="577"/>
        <v>0</v>
      </c>
      <c r="CW54" s="79">
        <f t="shared" si="577"/>
        <v>0</v>
      </c>
      <c r="CX54" s="95">
        <f t="shared" si="452"/>
        <v>0</v>
      </c>
      <c r="CY54" s="95">
        <f t="shared" si="453"/>
        <v>0</v>
      </c>
      <c r="CZ54" s="79">
        <f>VLOOKUP($E54,'ВМП план'!$B$8:$AN$43,24,0)</f>
        <v>0</v>
      </c>
      <c r="DA54" s="79">
        <f>VLOOKUP($E54,'ВМП план'!$B$8:$AN$43,25,0)</f>
        <v>0</v>
      </c>
      <c r="DB54" s="79">
        <f>SUM(CZ54/12*$A$2)</f>
        <v>0</v>
      </c>
      <c r="DC54" s="79">
        <f>SUM(DA54/12*$A$2)</f>
        <v>0</v>
      </c>
      <c r="DD54" s="79">
        <f t="shared" ref="DD54:DI54" si="578">SUM(DD55:DD67)</f>
        <v>0</v>
      </c>
      <c r="DE54" s="79">
        <f t="shared" si="578"/>
        <v>0</v>
      </c>
      <c r="DF54" s="79">
        <f t="shared" si="578"/>
        <v>0</v>
      </c>
      <c r="DG54" s="79">
        <f t="shared" si="578"/>
        <v>0</v>
      </c>
      <c r="DH54" s="79">
        <f t="shared" si="578"/>
        <v>0</v>
      </c>
      <c r="DI54" s="79">
        <f t="shared" si="578"/>
        <v>0</v>
      </c>
      <c r="DJ54" s="95">
        <f t="shared" si="454"/>
        <v>0</v>
      </c>
      <c r="DK54" s="95">
        <f t="shared" si="455"/>
        <v>0</v>
      </c>
      <c r="DL54" s="79"/>
      <c r="DM54" s="79"/>
      <c r="DN54" s="79">
        <f>SUM(DL54/12*$A$2)</f>
        <v>0</v>
      </c>
      <c r="DO54" s="79">
        <f>SUM(DM54/12*$A$2)</f>
        <v>0</v>
      </c>
      <c r="DP54" s="79">
        <f t="shared" ref="DP54:DU54" si="579">SUM(DP55:DP67)</f>
        <v>0</v>
      </c>
      <c r="DQ54" s="79">
        <f t="shared" si="579"/>
        <v>0</v>
      </c>
      <c r="DR54" s="79">
        <f t="shared" si="579"/>
        <v>0</v>
      </c>
      <c r="DS54" s="79">
        <f t="shared" si="579"/>
        <v>0</v>
      </c>
      <c r="DT54" s="79">
        <f t="shared" si="579"/>
        <v>0</v>
      </c>
      <c r="DU54" s="79">
        <f t="shared" si="579"/>
        <v>0</v>
      </c>
      <c r="DV54" s="95">
        <f t="shared" si="456"/>
        <v>0</v>
      </c>
      <c r="DW54" s="95">
        <f t="shared" si="457"/>
        <v>0</v>
      </c>
      <c r="DX54" s="79">
        <f>VLOOKUP($E54,'ВМП план'!$B$8:$AN$43,28,0)</f>
        <v>0</v>
      </c>
      <c r="DY54" s="79">
        <f>VLOOKUP($E54,'ВМП план'!$B$8:$AN$43,29,0)</f>
        <v>0</v>
      </c>
      <c r="DZ54" s="79">
        <f>SUM(DX54/12*$A$2)</f>
        <v>0</v>
      </c>
      <c r="EA54" s="79">
        <f>SUM(DY54/12*$A$2)</f>
        <v>0</v>
      </c>
      <c r="EB54" s="79">
        <f t="shared" ref="EB54:EG54" si="580">SUM(EB55:EB67)</f>
        <v>0</v>
      </c>
      <c r="EC54" s="79">
        <f t="shared" si="580"/>
        <v>0</v>
      </c>
      <c r="ED54" s="79">
        <f t="shared" si="580"/>
        <v>0</v>
      </c>
      <c r="EE54" s="79">
        <f t="shared" si="580"/>
        <v>0</v>
      </c>
      <c r="EF54" s="79">
        <f t="shared" si="580"/>
        <v>0</v>
      </c>
      <c r="EG54" s="79">
        <f t="shared" si="580"/>
        <v>0</v>
      </c>
      <c r="EH54" s="95">
        <f t="shared" si="458"/>
        <v>0</v>
      </c>
      <c r="EI54" s="95">
        <f t="shared" si="459"/>
        <v>0</v>
      </c>
      <c r="EJ54" s="79">
        <f>VLOOKUP($E54,'ВМП план'!$B$8:$AN$43,30,0)</f>
        <v>0</v>
      </c>
      <c r="EK54" s="79">
        <f>VLOOKUP($E54,'ВМП план'!$B$8:$AN$43,31,0)</f>
        <v>0</v>
      </c>
      <c r="EL54" s="79">
        <f>SUM(EJ54/12*$A$2)</f>
        <v>0</v>
      </c>
      <c r="EM54" s="79">
        <f>SUM(EK54/12*$A$2)</f>
        <v>0</v>
      </c>
      <c r="EN54" s="79">
        <f t="shared" ref="EN54:ES54" si="581">SUM(EN55:EN67)</f>
        <v>0</v>
      </c>
      <c r="EO54" s="79">
        <f t="shared" si="581"/>
        <v>0</v>
      </c>
      <c r="EP54" s="79">
        <f t="shared" si="581"/>
        <v>0</v>
      </c>
      <c r="EQ54" s="79">
        <f t="shared" si="581"/>
        <v>0</v>
      </c>
      <c r="ER54" s="79">
        <f t="shared" si="581"/>
        <v>0</v>
      </c>
      <c r="ES54" s="79">
        <f t="shared" si="581"/>
        <v>0</v>
      </c>
      <c r="ET54" s="95">
        <f t="shared" si="461"/>
        <v>0</v>
      </c>
      <c r="EU54" s="95">
        <f t="shared" si="462"/>
        <v>0</v>
      </c>
      <c r="EV54" s="79">
        <f>VLOOKUP($E54,'ВМП план'!$B$8:$AN$43,32,0)</f>
        <v>0</v>
      </c>
      <c r="EW54" s="79">
        <f>VLOOKUP($E54,'ВМП план'!$B$8:$AN$43,33,0)</f>
        <v>0</v>
      </c>
      <c r="EX54" s="79">
        <f>SUM(EV54/12*$A$2)</f>
        <v>0</v>
      </c>
      <c r="EY54" s="79">
        <f>SUM(EW54/12*$A$2)</f>
        <v>0</v>
      </c>
      <c r="EZ54" s="79">
        <f t="shared" ref="EZ54:FE54" si="582">SUM(EZ55:EZ67)</f>
        <v>0</v>
      </c>
      <c r="FA54" s="79">
        <f t="shared" si="582"/>
        <v>0</v>
      </c>
      <c r="FB54" s="79">
        <f t="shared" si="582"/>
        <v>0</v>
      </c>
      <c r="FC54" s="79">
        <f t="shared" si="582"/>
        <v>0</v>
      </c>
      <c r="FD54" s="79">
        <f t="shared" si="582"/>
        <v>0</v>
      </c>
      <c r="FE54" s="79">
        <f t="shared" si="582"/>
        <v>0</v>
      </c>
      <c r="FF54" s="95">
        <f t="shared" si="463"/>
        <v>0</v>
      </c>
      <c r="FG54" s="95">
        <f t="shared" si="464"/>
        <v>0</v>
      </c>
      <c r="FH54" s="79">
        <f>VLOOKUP($E54,'ВМП план'!$B$8:$AN$43,34,0)</f>
        <v>0</v>
      </c>
      <c r="FI54" s="79">
        <f>VLOOKUP($E54,'ВМП план'!$B$8:$AN$43,35,0)</f>
        <v>0</v>
      </c>
      <c r="FJ54" s="79">
        <f>SUM(FH54/12*$A$2)</f>
        <v>0</v>
      </c>
      <c r="FK54" s="79">
        <f>SUM(FI54/12*$A$2)</f>
        <v>0</v>
      </c>
      <c r="FL54" s="79">
        <f t="shared" ref="FL54:FQ54" si="583">SUM(FL55:FL67)</f>
        <v>0</v>
      </c>
      <c r="FM54" s="79">
        <f t="shared" si="583"/>
        <v>0</v>
      </c>
      <c r="FN54" s="79">
        <f t="shared" si="583"/>
        <v>0</v>
      </c>
      <c r="FO54" s="79">
        <f t="shared" si="583"/>
        <v>0</v>
      </c>
      <c r="FP54" s="79">
        <f t="shared" si="583"/>
        <v>0</v>
      </c>
      <c r="FQ54" s="79">
        <f t="shared" si="583"/>
        <v>0</v>
      </c>
      <c r="FR54" s="95">
        <f t="shared" si="465"/>
        <v>0</v>
      </c>
      <c r="FS54" s="95">
        <f t="shared" si="466"/>
        <v>0</v>
      </c>
      <c r="FT54" s="79"/>
      <c r="FU54" s="79"/>
      <c r="FV54" s="79">
        <f>SUM(FT54/12*$A$2)</f>
        <v>0</v>
      </c>
      <c r="FW54" s="79">
        <f>SUM(FU54/12*$A$2)</f>
        <v>0</v>
      </c>
      <c r="FX54" s="79">
        <f t="shared" ref="FX54:GC54" si="584">SUM(FX55:FX67)</f>
        <v>0</v>
      </c>
      <c r="FY54" s="79">
        <f t="shared" si="584"/>
        <v>0</v>
      </c>
      <c r="FZ54" s="79">
        <f t="shared" si="584"/>
        <v>0</v>
      </c>
      <c r="GA54" s="79">
        <f t="shared" si="584"/>
        <v>0</v>
      </c>
      <c r="GB54" s="79">
        <f t="shared" si="584"/>
        <v>0</v>
      </c>
      <c r="GC54" s="79">
        <f t="shared" si="584"/>
        <v>0</v>
      </c>
      <c r="GD54" s="95">
        <f t="shared" si="467"/>
        <v>0</v>
      </c>
      <c r="GE54" s="95">
        <f t="shared" si="468"/>
        <v>0</v>
      </c>
      <c r="GF54" s="79">
        <f>H54+T54+AF54+AR54+BD54+BP54+CB54+CN54+CZ54+DL54+DX54+EJ54+EV54+FH54+FT54</f>
        <v>102</v>
      </c>
      <c r="GG54" s="79">
        <f>I54+U54+AG54+AS54+BE54+BQ54+CC54+CO54+DA54+DM54+DY54+EK54+EW54+FI54+FU54</f>
        <v>17268352.874400001</v>
      </c>
      <c r="GH54" s="102">
        <f>SUM(GF54/12*$A$2)</f>
        <v>85</v>
      </c>
      <c r="GI54" s="128">
        <f>SUM(GG54/12*$A$2)</f>
        <v>14390294.062000001</v>
      </c>
      <c r="GJ54" s="79">
        <f t="shared" ref="GJ54:GO54" si="585">SUM(GJ55:GJ67)</f>
        <v>102</v>
      </c>
      <c r="GK54" s="79">
        <f t="shared" si="585"/>
        <v>17268353.16</v>
      </c>
      <c r="GL54" s="79">
        <f t="shared" si="585"/>
        <v>17</v>
      </c>
      <c r="GM54" s="79">
        <f t="shared" si="585"/>
        <v>2878058.8600000003</v>
      </c>
      <c r="GN54" s="79">
        <f t="shared" si="585"/>
        <v>119</v>
      </c>
      <c r="GO54" s="79">
        <f t="shared" si="585"/>
        <v>20146412.02</v>
      </c>
      <c r="GP54" s="79">
        <f>SUM(GJ54-GH54)</f>
        <v>17</v>
      </c>
      <c r="GQ54" s="79">
        <f>SUM(GK54-GI54)</f>
        <v>2878059.0979999993</v>
      </c>
      <c r="GR54" s="281">
        <f>GJ54/GH54</f>
        <v>1.2</v>
      </c>
      <c r="GS54" s="281">
        <f>GK54/GI54</f>
        <v>1.2000000198467105</v>
      </c>
      <c r="GT54" s="123">
        <v>169297.5772</v>
      </c>
      <c r="GU54" s="123">
        <f t="shared" si="62"/>
        <v>169297.58</v>
      </c>
      <c r="GV54" s="123">
        <f t="shared" si="63"/>
        <v>-2.7999999874737114E-3</v>
      </c>
    </row>
    <row r="55" spans="1:204" s="61" customFormat="1" ht="29.25" customHeight="1" x14ac:dyDescent="0.2">
      <c r="A55" s="21">
        <v>1</v>
      </c>
      <c r="B55" s="55" t="s">
        <v>146</v>
      </c>
      <c r="C55" s="56" t="s">
        <v>147</v>
      </c>
      <c r="D55" s="82">
        <v>58</v>
      </c>
      <c r="E55" s="63" t="s">
        <v>148</v>
      </c>
      <c r="F55" s="63">
        <v>10</v>
      </c>
      <c r="G55" s="70">
        <v>169297.5772</v>
      </c>
      <c r="H55" s="92"/>
      <c r="I55" s="92"/>
      <c r="J55" s="92"/>
      <c r="K55" s="92"/>
      <c r="L55" s="71">
        <f>VLOOKUP($D55,'факт '!$D$7:$AU$140,3,0)</f>
        <v>0</v>
      </c>
      <c r="M55" s="71">
        <f>VLOOKUP($D55,'факт '!$D$7:$AU$140,4,0)</f>
        <v>0</v>
      </c>
      <c r="N55" s="71">
        <f>VLOOKUP($D55,'факт '!$D$7:$AU$140,5,0)</f>
        <v>0</v>
      </c>
      <c r="O55" s="71">
        <f>VLOOKUP($D55,'факт '!$D$7:$AU$140,6,0)</f>
        <v>0</v>
      </c>
      <c r="P55" s="71">
        <f t="shared" ref="P55:P66" si="586">SUM(L55+N55)</f>
        <v>0</v>
      </c>
      <c r="Q55" s="71">
        <f t="shared" ref="Q55:Q66" si="587">SUM(M55+O55)</f>
        <v>0</v>
      </c>
      <c r="R55" s="72">
        <f t="shared" si="437"/>
        <v>0</v>
      </c>
      <c r="S55" s="72">
        <f t="shared" si="438"/>
        <v>0</v>
      </c>
      <c r="T55" s="92"/>
      <c r="U55" s="92"/>
      <c r="V55" s="92"/>
      <c r="W55" s="92"/>
      <c r="X55" s="71">
        <f>VLOOKUP($D55,'факт '!$D$7:$AU$140,9,0)</f>
        <v>22</v>
      </c>
      <c r="Y55" s="71">
        <f>VLOOKUP($D55,'факт '!$D$7:$AU$140,10,0)</f>
        <v>3724546.7600000007</v>
      </c>
      <c r="Z55" s="71">
        <f>VLOOKUP($D55,'факт '!$D$7:$AU$140,11,0)</f>
        <v>6</v>
      </c>
      <c r="AA55" s="71">
        <f>VLOOKUP($D55,'факт '!$D$7:$AU$140,12,0)</f>
        <v>1015785.4799999999</v>
      </c>
      <c r="AB55" s="71">
        <f t="shared" ref="AB55:AB66" si="588">SUM(X55+Z55)</f>
        <v>28</v>
      </c>
      <c r="AC55" s="71">
        <f t="shared" ref="AC55:AC66" si="589">SUM(Y55+AA55)</f>
        <v>4740332.24</v>
      </c>
      <c r="AD55" s="72">
        <f t="shared" ref="AD55:AD66" si="590">SUM(X55-V55)</f>
        <v>22</v>
      </c>
      <c r="AE55" s="72">
        <f t="shared" ref="AE55:AE66" si="591">SUM(Y55-W55)</f>
        <v>3724546.7600000007</v>
      </c>
      <c r="AF55" s="92"/>
      <c r="AG55" s="92"/>
      <c r="AH55" s="92"/>
      <c r="AI55" s="92"/>
      <c r="AJ55" s="71">
        <f>VLOOKUP($D55,'факт '!$D$7:$AU$140,7,0)</f>
        <v>0</v>
      </c>
      <c r="AK55" s="71">
        <f>VLOOKUP($D55,'факт '!$D$7:$AU$140,8,0)</f>
        <v>0</v>
      </c>
      <c r="AL55" s="71"/>
      <c r="AM55" s="71"/>
      <c r="AN55" s="71">
        <f t="shared" ref="AN55:AN66" si="592">SUM(AJ55+AL55)</f>
        <v>0</v>
      </c>
      <c r="AO55" s="71">
        <f t="shared" ref="AO55:AO66" si="593">SUM(AK55+AM55)</f>
        <v>0</v>
      </c>
      <c r="AP55" s="72">
        <f t="shared" ref="AP55:AP66" si="594">SUM(AJ55-AH55)</f>
        <v>0</v>
      </c>
      <c r="AQ55" s="72">
        <f t="shared" ref="AQ55:AQ66" si="595">SUM(AK55-AI55)</f>
        <v>0</v>
      </c>
      <c r="AR55" s="92"/>
      <c r="AS55" s="92"/>
      <c r="AT55" s="92"/>
      <c r="AU55" s="92"/>
      <c r="AV55" s="71">
        <f>VLOOKUP($D55,'факт '!$D$7:$AU$140,13,0)</f>
        <v>0</v>
      </c>
      <c r="AW55" s="71">
        <f>VLOOKUP($D55,'факт '!$D$7:$AU$140,14,0)</f>
        <v>0</v>
      </c>
      <c r="AX55" s="71"/>
      <c r="AY55" s="71"/>
      <c r="AZ55" s="71">
        <f t="shared" ref="AZ55:AZ66" si="596">SUM(AV55+AX55)</f>
        <v>0</v>
      </c>
      <c r="BA55" s="71">
        <f t="shared" ref="BA55:BA66" si="597">SUM(AW55+AY55)</f>
        <v>0</v>
      </c>
      <c r="BB55" s="72">
        <f t="shared" ref="BB55:BB66" si="598">SUM(AV55-AT55)</f>
        <v>0</v>
      </c>
      <c r="BC55" s="72">
        <f t="shared" ref="BC55:BC66" si="599">SUM(AW55-AU55)</f>
        <v>0</v>
      </c>
      <c r="BD55" s="92"/>
      <c r="BE55" s="92"/>
      <c r="BF55" s="92"/>
      <c r="BG55" s="92"/>
      <c r="BH55" s="71">
        <f>VLOOKUP($D55,'факт '!$D$7:$AU$140,17,0)</f>
        <v>0</v>
      </c>
      <c r="BI55" s="71">
        <f>VLOOKUP($D55,'факт '!$D$7:$AU$140,18,0)</f>
        <v>0</v>
      </c>
      <c r="BJ55" s="71">
        <f>VLOOKUP($D55,'факт '!$D$7:$AU$140,19,0)</f>
        <v>0</v>
      </c>
      <c r="BK55" s="71">
        <f>VLOOKUP($D55,'факт '!$D$7:$AU$140,20,0)</f>
        <v>0</v>
      </c>
      <c r="BL55" s="71">
        <f t="shared" ref="BL55:BL66" si="600">SUM(BH55+BJ55)</f>
        <v>0</v>
      </c>
      <c r="BM55" s="71">
        <f t="shared" ref="BM55:BM66" si="601">SUM(BI55+BK55)</f>
        <v>0</v>
      </c>
      <c r="BN55" s="72">
        <f t="shared" ref="BN55:BN66" si="602">SUM(BH55-BF55)</f>
        <v>0</v>
      </c>
      <c r="BO55" s="72">
        <f t="shared" ref="BO55:BO66" si="603">SUM(BI55-BG55)</f>
        <v>0</v>
      </c>
      <c r="BP55" s="92"/>
      <c r="BQ55" s="92"/>
      <c r="BR55" s="92"/>
      <c r="BS55" s="92"/>
      <c r="BT55" s="71">
        <f>VLOOKUP($D55,'факт '!$D$7:$AU$140,21,0)</f>
        <v>0</v>
      </c>
      <c r="BU55" s="71">
        <f>VLOOKUP($D55,'факт '!$D$7:$AU$140,22,0)</f>
        <v>0</v>
      </c>
      <c r="BV55" s="71">
        <f>VLOOKUP($D55,'факт '!$D$7:$AU$140,23,0)</f>
        <v>0</v>
      </c>
      <c r="BW55" s="71">
        <f>VLOOKUP($D55,'факт '!$D$7:$AU$140,24,0)</f>
        <v>0</v>
      </c>
      <c r="BX55" s="71">
        <f t="shared" ref="BX55:BX66" si="604">SUM(BT55+BV55)</f>
        <v>0</v>
      </c>
      <c r="BY55" s="71">
        <f t="shared" ref="BY55:BY66" si="605">SUM(BU55+BW55)</f>
        <v>0</v>
      </c>
      <c r="BZ55" s="72">
        <f t="shared" ref="BZ55:BZ66" si="606">SUM(BT55-BR55)</f>
        <v>0</v>
      </c>
      <c r="CA55" s="72">
        <f t="shared" ref="CA55:CA66" si="607">SUM(BU55-BS55)</f>
        <v>0</v>
      </c>
      <c r="CB55" s="92"/>
      <c r="CC55" s="92"/>
      <c r="CD55" s="92"/>
      <c r="CE55" s="92"/>
      <c r="CF55" s="71">
        <f>VLOOKUP($D55,'факт '!$D$7:$AU$140,25,0)</f>
        <v>0</v>
      </c>
      <c r="CG55" s="71">
        <f>VLOOKUP($D55,'факт '!$D$7:$AU$140,26,0)</f>
        <v>0</v>
      </c>
      <c r="CH55" s="71">
        <f>VLOOKUP($D55,'факт '!$D$7:$AU$140,27,0)</f>
        <v>0</v>
      </c>
      <c r="CI55" s="71">
        <f>VLOOKUP($D55,'факт '!$D$7:$AU$140,28,0)</f>
        <v>0</v>
      </c>
      <c r="CJ55" s="71">
        <f t="shared" ref="CJ55:CJ66" si="608">SUM(CF55+CH55)</f>
        <v>0</v>
      </c>
      <c r="CK55" s="71">
        <f t="shared" ref="CK55:CK66" si="609">SUM(CG55+CI55)</f>
        <v>0</v>
      </c>
      <c r="CL55" s="72">
        <f t="shared" ref="CL55:CL66" si="610">SUM(CF55-CD55)</f>
        <v>0</v>
      </c>
      <c r="CM55" s="72">
        <f t="shared" ref="CM55:CM66" si="611">SUM(CG55-CE55)</f>
        <v>0</v>
      </c>
      <c r="CN55" s="92"/>
      <c r="CO55" s="92"/>
      <c r="CP55" s="92"/>
      <c r="CQ55" s="92"/>
      <c r="CR55" s="71">
        <f>VLOOKUP($D55,'факт '!$D$7:$AU$140,29,0)</f>
        <v>0</v>
      </c>
      <c r="CS55" s="71">
        <f>VLOOKUP($D55,'факт '!$D$7:$AU$140,30,0)</f>
        <v>0</v>
      </c>
      <c r="CT55" s="71">
        <f>VLOOKUP($D55,'факт '!$D$7:$AU$140,31,0)</f>
        <v>0</v>
      </c>
      <c r="CU55" s="71">
        <f>VLOOKUP($D55,'факт '!$D$7:$AU$140,32,0)</f>
        <v>0</v>
      </c>
      <c r="CV55" s="71">
        <f t="shared" ref="CV55:CV66" si="612">SUM(CR55+CT55)</f>
        <v>0</v>
      </c>
      <c r="CW55" s="71">
        <f t="shared" ref="CW55:CW66" si="613">SUM(CS55+CU55)</f>
        <v>0</v>
      </c>
      <c r="CX55" s="72">
        <f t="shared" ref="CX55:CX66" si="614">SUM(CR55-CP55)</f>
        <v>0</v>
      </c>
      <c r="CY55" s="72">
        <f t="shared" ref="CY55:CY66" si="615">SUM(CS55-CQ55)</f>
        <v>0</v>
      </c>
      <c r="CZ55" s="92"/>
      <c r="DA55" s="92"/>
      <c r="DB55" s="92"/>
      <c r="DC55" s="92"/>
      <c r="DD55" s="71">
        <f>VLOOKUP($D55,'факт '!$D$7:$AU$140,33,0)</f>
        <v>0</v>
      </c>
      <c r="DE55" s="71">
        <f>VLOOKUP($D55,'факт '!$D$7:$AU$140,34,0)</f>
        <v>0</v>
      </c>
      <c r="DF55" s="71"/>
      <c r="DG55" s="71"/>
      <c r="DH55" s="71">
        <f t="shared" ref="DH55:DH66" si="616">SUM(DD55+DF55)</f>
        <v>0</v>
      </c>
      <c r="DI55" s="71">
        <f t="shared" ref="DI55:DI66" si="617">SUM(DE55+DG55)</f>
        <v>0</v>
      </c>
      <c r="DJ55" s="72">
        <f t="shared" ref="DJ55:DJ66" si="618">SUM(DD55-DB55)</f>
        <v>0</v>
      </c>
      <c r="DK55" s="72">
        <f t="shared" ref="DK55:DK66" si="619">SUM(DE55-DC55)</f>
        <v>0</v>
      </c>
      <c r="DL55" s="92"/>
      <c r="DM55" s="92"/>
      <c r="DN55" s="92"/>
      <c r="DO55" s="92"/>
      <c r="DP55" s="71">
        <f>VLOOKUP($D55,'факт '!$D$7:$AU$140,15,0)</f>
        <v>0</v>
      </c>
      <c r="DQ55" s="71">
        <f>VLOOKUP($D55,'факт '!$D$7:$AU$140,16,0)</f>
        <v>0</v>
      </c>
      <c r="DR55" s="71"/>
      <c r="DS55" s="71"/>
      <c r="DT55" s="71">
        <f t="shared" ref="DT55:DT66" si="620">SUM(DP55+DR55)</f>
        <v>0</v>
      </c>
      <c r="DU55" s="71">
        <f t="shared" ref="DU55:DU66" si="621">SUM(DQ55+DS55)</f>
        <v>0</v>
      </c>
      <c r="DV55" s="72">
        <f t="shared" ref="DV55:DV66" si="622">SUM(DP55-DN55)</f>
        <v>0</v>
      </c>
      <c r="DW55" s="72">
        <f t="shared" ref="DW55:DW66" si="623">SUM(DQ55-DO55)</f>
        <v>0</v>
      </c>
      <c r="DX55" s="92"/>
      <c r="DY55" s="92"/>
      <c r="DZ55" s="92"/>
      <c r="EA55" s="92"/>
      <c r="EB55" s="71">
        <f>VLOOKUP($D55,'факт '!$D$7:$AU$140,35,0)</f>
        <v>0</v>
      </c>
      <c r="EC55" s="71">
        <f>VLOOKUP($D55,'факт '!$D$7:$AU$140,36,0)</f>
        <v>0</v>
      </c>
      <c r="ED55" s="71">
        <f>VLOOKUP($D55,'факт '!$D$7:$AU$140,37,0)</f>
        <v>0</v>
      </c>
      <c r="EE55" s="71">
        <f>VLOOKUP($D55,'факт '!$D$7:$AU$140,38,0)</f>
        <v>0</v>
      </c>
      <c r="EF55" s="71">
        <f t="shared" ref="EF55:EF66" si="624">SUM(EB55+ED55)</f>
        <v>0</v>
      </c>
      <c r="EG55" s="71">
        <f t="shared" ref="EG55:EG66" si="625">SUM(EC55+EE55)</f>
        <v>0</v>
      </c>
      <c r="EH55" s="72">
        <f t="shared" ref="EH55:EH66" si="626">SUM(EB55-DZ55)</f>
        <v>0</v>
      </c>
      <c r="EI55" s="72">
        <f t="shared" ref="EI55:EI66" si="627">SUM(EC55-EA55)</f>
        <v>0</v>
      </c>
      <c r="EJ55" s="92"/>
      <c r="EK55" s="92"/>
      <c r="EL55" s="92"/>
      <c r="EM55" s="92"/>
      <c r="EN55" s="71">
        <f>VLOOKUP($D55,'факт '!$D$7:$AU$140,41,0)</f>
        <v>0</v>
      </c>
      <c r="EO55" s="71">
        <f>VLOOKUP($D55,'факт '!$D$7:$AU$140,42,0)</f>
        <v>0</v>
      </c>
      <c r="EP55" s="71">
        <f>VLOOKUP($D55,'факт '!$D$7:$AU$140,43,0)</f>
        <v>0</v>
      </c>
      <c r="EQ55" s="71">
        <f>VLOOKUP($D55,'факт '!$D$7:$AU$140,44,0)</f>
        <v>0</v>
      </c>
      <c r="ER55" s="71">
        <f t="shared" ref="ER55:ER66" si="628">SUM(EN55+EP55)</f>
        <v>0</v>
      </c>
      <c r="ES55" s="71">
        <f t="shared" ref="ES55:ES66" si="629">SUM(EO55+EQ55)</f>
        <v>0</v>
      </c>
      <c r="ET55" s="72">
        <f t="shared" ref="ET55:ET66" si="630">SUM(EN55-EL55)</f>
        <v>0</v>
      </c>
      <c r="EU55" s="72">
        <f t="shared" ref="EU55:EU66" si="631">SUM(EO55-EM55)</f>
        <v>0</v>
      </c>
      <c r="EV55" s="92"/>
      <c r="EW55" s="92"/>
      <c r="EX55" s="92"/>
      <c r="EY55" s="92"/>
      <c r="EZ55" s="71"/>
      <c r="FA55" s="71"/>
      <c r="FB55" s="71"/>
      <c r="FC55" s="71"/>
      <c r="FD55" s="71">
        <f t="shared" ref="FD55:FD67" si="632">SUM(EZ55+FB55)</f>
        <v>0</v>
      </c>
      <c r="FE55" s="71">
        <f t="shared" ref="FE55:FE67" si="633">SUM(FA55+FC55)</f>
        <v>0</v>
      </c>
      <c r="FF55" s="72">
        <f t="shared" si="463"/>
        <v>0</v>
      </c>
      <c r="FG55" s="72">
        <f t="shared" si="464"/>
        <v>0</v>
      </c>
      <c r="FH55" s="92"/>
      <c r="FI55" s="92"/>
      <c r="FJ55" s="92"/>
      <c r="FK55" s="92"/>
      <c r="FL55" s="71">
        <f>VLOOKUP($D55,'факт '!$D$7:$AU$140,39,0)</f>
        <v>0</v>
      </c>
      <c r="FM55" s="71">
        <f>VLOOKUP($D55,'факт '!$D$7:$AU$140,40,0)</f>
        <v>0</v>
      </c>
      <c r="FN55" s="71"/>
      <c r="FO55" s="71"/>
      <c r="FP55" s="71">
        <f t="shared" ref="FP55:FP66" si="634">SUM(FL55+FN55)</f>
        <v>0</v>
      </c>
      <c r="FQ55" s="71">
        <f t="shared" ref="FQ55:FQ66" si="635">SUM(FM55+FO55)</f>
        <v>0</v>
      </c>
      <c r="FR55" s="72">
        <f t="shared" ref="FR55:FR66" si="636">SUM(FL55-FJ55)</f>
        <v>0</v>
      </c>
      <c r="FS55" s="72">
        <f t="shared" ref="FS55:FS66" si="637">SUM(FM55-FK55)</f>
        <v>0</v>
      </c>
      <c r="FT55" s="92"/>
      <c r="FU55" s="92"/>
      <c r="FV55" s="92"/>
      <c r="FW55" s="92"/>
      <c r="FX55" s="71"/>
      <c r="FY55" s="71"/>
      <c r="FZ55" s="71"/>
      <c r="GA55" s="71"/>
      <c r="GB55" s="71">
        <f t="shared" ref="GB55:GB66" si="638">SUM(FX55+FZ55)</f>
        <v>0</v>
      </c>
      <c r="GC55" s="71">
        <f t="shared" ref="GC55:GC66" si="639">SUM(FY55+GA55)</f>
        <v>0</v>
      </c>
      <c r="GD55" s="72">
        <f t="shared" ref="GD55:GD66" si="640">SUM(FX55-FV55)</f>
        <v>0</v>
      </c>
      <c r="GE55" s="72">
        <f t="shared" ref="GE55:GE66" si="641">SUM(FY55-FW55)</f>
        <v>0</v>
      </c>
      <c r="GF55" s="71">
        <f t="shared" ref="GF55:GF67" si="642">SUM(H55,T55,AF55,AR55,BD55,BP55,CB55,CN55,CZ55,DL55,DX55,EJ55,EV55)</f>
        <v>0</v>
      </c>
      <c r="GG55" s="71">
        <f t="shared" ref="GG55:GG67" si="643">SUM(I55,U55,AG55,AS55,BE55,BQ55,CC55,CO55,DA55,DM55,DY55,EK55,EW55)</f>
        <v>0</v>
      </c>
      <c r="GH55" s="71">
        <f t="shared" ref="GH55:GH67" si="644">SUM(J55,V55,AH55,AT55,BF55,BR55,CD55,CP55,DB55,DN55,DZ55,EL55,EX55)</f>
        <v>0</v>
      </c>
      <c r="GI55" s="71">
        <f t="shared" ref="GI55:GI67" si="645">SUM(K55,W55,AI55,AU55,BG55,BS55,CE55,CQ55,DC55,DO55,EA55,EM55,EY55)</f>
        <v>0</v>
      </c>
      <c r="GJ55" s="71">
        <f t="shared" ref="GJ55:GJ66" si="646">SUM(L55,X55,AJ55,AV55,BH55,BT55,CF55,CR55,DD55,DP55,EB55,EN55,EZ55,FL55)</f>
        <v>22</v>
      </c>
      <c r="GK55" s="71">
        <f t="shared" ref="GK55:GK66" si="647">SUM(M55,Y55,AK55,AW55,BI55,BU55,CG55,CS55,DE55,DQ55,EC55,EO55,FA55,FM55)</f>
        <v>3724546.7600000007</v>
      </c>
      <c r="GL55" s="71">
        <f t="shared" ref="GL55:GL66" si="648">SUM(N55,Z55,AL55,AX55,BJ55,BV55,CH55,CT55,DF55,DR55,ED55,EP55,FB55,FN55)</f>
        <v>6</v>
      </c>
      <c r="GM55" s="71">
        <f t="shared" ref="GM55:GM66" si="649">SUM(O55,AA55,AM55,AY55,BK55,BW55,CI55,CU55,DG55,DS55,EE55,EQ55,FC55,FO55)</f>
        <v>1015785.4799999999</v>
      </c>
      <c r="GN55" s="71">
        <f t="shared" ref="GN55:GN66" si="650">SUM(P55,AB55,AN55,AZ55,BL55,BX55,CJ55,CV55,DH55,DT55,EF55,ER55,FD55,FP55)</f>
        <v>28</v>
      </c>
      <c r="GO55" s="71">
        <f t="shared" ref="GO55:GO66" si="651">SUM(Q55,AC55,AO55,BA55,BM55,BY55,CK55,CW55,DI55,DU55,EG55,ES55,FE55,FQ55)</f>
        <v>4740332.24</v>
      </c>
      <c r="GP55" s="92"/>
      <c r="GQ55" s="92"/>
      <c r="GR55" s="110"/>
      <c r="GS55" s="111"/>
      <c r="GT55" s="124">
        <v>169297.5772</v>
      </c>
      <c r="GU55" s="123">
        <f t="shared" si="62"/>
        <v>169297.58000000005</v>
      </c>
      <c r="GV55" s="123">
        <f t="shared" si="63"/>
        <v>-2.8000000456813723E-3</v>
      </c>
    </row>
    <row r="56" spans="1:204" s="61" customFormat="1" ht="29.25" customHeight="1" x14ac:dyDescent="0.2">
      <c r="A56" s="21"/>
      <c r="B56" s="55" t="s">
        <v>146</v>
      </c>
      <c r="C56" s="56" t="s">
        <v>147</v>
      </c>
      <c r="D56" s="82">
        <v>59</v>
      </c>
      <c r="E56" s="63" t="s">
        <v>445</v>
      </c>
      <c r="F56" s="63"/>
      <c r="G56" s="70"/>
      <c r="H56" s="92"/>
      <c r="I56" s="92"/>
      <c r="J56" s="92"/>
      <c r="K56" s="92"/>
      <c r="L56" s="71">
        <f>VLOOKUP($D56,'факт '!$D$7:$AU$140,3,0)</f>
        <v>0</v>
      </c>
      <c r="M56" s="71">
        <f>VLOOKUP($D56,'факт '!$D$7:$AU$140,4,0)</f>
        <v>0</v>
      </c>
      <c r="N56" s="71">
        <f>VLOOKUP($D56,'факт '!$D$7:$AU$140,5,0)</f>
        <v>0</v>
      </c>
      <c r="O56" s="71">
        <f>VLOOKUP($D56,'факт '!$D$7:$AU$140,6,0)</f>
        <v>0</v>
      </c>
      <c r="P56" s="71">
        <f t="shared" si="586"/>
        <v>0</v>
      </c>
      <c r="Q56" s="71">
        <f t="shared" si="587"/>
        <v>0</v>
      </c>
      <c r="R56" s="72">
        <f t="shared" si="437"/>
        <v>0</v>
      </c>
      <c r="S56" s="72">
        <f t="shared" si="438"/>
        <v>0</v>
      </c>
      <c r="T56" s="92"/>
      <c r="U56" s="92"/>
      <c r="V56" s="92"/>
      <c r="W56" s="92"/>
      <c r="X56" s="71">
        <f>VLOOKUP($D56,'факт '!$D$7:$AU$140,9,0)</f>
        <v>1</v>
      </c>
      <c r="Y56" s="71">
        <f>VLOOKUP($D56,'факт '!$D$7:$AU$140,10,0)</f>
        <v>169297.58</v>
      </c>
      <c r="Z56" s="71">
        <f>VLOOKUP($D56,'факт '!$D$7:$AU$140,11,0)</f>
        <v>0</v>
      </c>
      <c r="AA56" s="71">
        <f>VLOOKUP($D56,'факт '!$D$7:$AU$140,12,0)</f>
        <v>0</v>
      </c>
      <c r="AB56" s="71">
        <f t="shared" si="588"/>
        <v>1</v>
      </c>
      <c r="AC56" s="71">
        <f t="shared" si="589"/>
        <v>169297.58</v>
      </c>
      <c r="AD56" s="72">
        <f t="shared" si="590"/>
        <v>1</v>
      </c>
      <c r="AE56" s="72">
        <f t="shared" si="591"/>
        <v>169297.58</v>
      </c>
      <c r="AF56" s="92"/>
      <c r="AG56" s="92"/>
      <c r="AH56" s="92"/>
      <c r="AI56" s="92"/>
      <c r="AJ56" s="71">
        <f>VLOOKUP($D56,'факт '!$D$7:$AU$140,7,0)</f>
        <v>0</v>
      </c>
      <c r="AK56" s="71">
        <f>VLOOKUP($D56,'факт '!$D$7:$AU$140,8,0)</f>
        <v>0</v>
      </c>
      <c r="AL56" s="71"/>
      <c r="AM56" s="71"/>
      <c r="AN56" s="71"/>
      <c r="AO56" s="71"/>
      <c r="AP56" s="72">
        <f t="shared" si="594"/>
        <v>0</v>
      </c>
      <c r="AQ56" s="72">
        <f t="shared" si="595"/>
        <v>0</v>
      </c>
      <c r="AR56" s="92"/>
      <c r="AS56" s="92"/>
      <c r="AT56" s="92"/>
      <c r="AU56" s="92"/>
      <c r="AV56" s="71">
        <f>VLOOKUP($D56,'факт '!$D$7:$AU$140,13,0)</f>
        <v>0</v>
      </c>
      <c r="AW56" s="71">
        <f>VLOOKUP($D56,'факт '!$D$7:$AU$140,14,0)</f>
        <v>0</v>
      </c>
      <c r="AX56" s="71"/>
      <c r="AY56" s="71"/>
      <c r="AZ56" s="71">
        <f t="shared" si="596"/>
        <v>0</v>
      </c>
      <c r="BA56" s="71">
        <f t="shared" si="597"/>
        <v>0</v>
      </c>
      <c r="BB56" s="72">
        <f t="shared" si="598"/>
        <v>0</v>
      </c>
      <c r="BC56" s="72">
        <f t="shared" si="599"/>
        <v>0</v>
      </c>
      <c r="BD56" s="92"/>
      <c r="BE56" s="92"/>
      <c r="BF56" s="92"/>
      <c r="BG56" s="92"/>
      <c r="BH56" s="71">
        <f>VLOOKUP($D56,'факт '!$D$7:$AU$140,17,0)</f>
        <v>0</v>
      </c>
      <c r="BI56" s="71">
        <f>VLOOKUP($D56,'факт '!$D$7:$AU$140,18,0)</f>
        <v>0</v>
      </c>
      <c r="BJ56" s="71">
        <f>VLOOKUP($D56,'факт '!$D$7:$AU$140,19,0)</f>
        <v>0</v>
      </c>
      <c r="BK56" s="71">
        <f>VLOOKUP($D56,'факт '!$D$7:$AU$140,20,0)</f>
        <v>0</v>
      </c>
      <c r="BL56" s="71">
        <f t="shared" si="600"/>
        <v>0</v>
      </c>
      <c r="BM56" s="71">
        <f t="shared" si="601"/>
        <v>0</v>
      </c>
      <c r="BN56" s="72">
        <f t="shared" si="602"/>
        <v>0</v>
      </c>
      <c r="BO56" s="72">
        <f t="shared" si="603"/>
        <v>0</v>
      </c>
      <c r="BP56" s="92"/>
      <c r="BQ56" s="92"/>
      <c r="BR56" s="92"/>
      <c r="BS56" s="92"/>
      <c r="BT56" s="71">
        <f>VLOOKUP($D56,'факт '!$D$7:$AU$140,21,0)</f>
        <v>0</v>
      </c>
      <c r="BU56" s="71">
        <f>VLOOKUP($D56,'факт '!$D$7:$AU$140,22,0)</f>
        <v>0</v>
      </c>
      <c r="BV56" s="71">
        <f>VLOOKUP($D56,'факт '!$D$7:$AU$140,23,0)</f>
        <v>0</v>
      </c>
      <c r="BW56" s="71">
        <f>VLOOKUP($D56,'факт '!$D$7:$AU$140,24,0)</f>
        <v>0</v>
      </c>
      <c r="BX56" s="71">
        <f t="shared" si="604"/>
        <v>0</v>
      </c>
      <c r="BY56" s="71">
        <f t="shared" si="605"/>
        <v>0</v>
      </c>
      <c r="BZ56" s="72">
        <f t="shared" si="606"/>
        <v>0</v>
      </c>
      <c r="CA56" s="72">
        <f t="shared" si="607"/>
        <v>0</v>
      </c>
      <c r="CB56" s="92"/>
      <c r="CC56" s="92"/>
      <c r="CD56" s="92"/>
      <c r="CE56" s="92"/>
      <c r="CF56" s="71">
        <f>VLOOKUP($D56,'факт '!$D$7:$AU$140,25,0)</f>
        <v>0</v>
      </c>
      <c r="CG56" s="71">
        <f>VLOOKUP($D56,'факт '!$D$7:$AU$140,26,0)</f>
        <v>0</v>
      </c>
      <c r="CH56" s="71">
        <f>VLOOKUP($D56,'факт '!$D$7:$AU$140,27,0)</f>
        <v>0</v>
      </c>
      <c r="CI56" s="71">
        <f>VLOOKUP($D56,'факт '!$D$7:$AU$140,28,0)</f>
        <v>0</v>
      </c>
      <c r="CJ56" s="71">
        <f t="shared" si="608"/>
        <v>0</v>
      </c>
      <c r="CK56" s="71">
        <f t="shared" si="609"/>
        <v>0</v>
      </c>
      <c r="CL56" s="72">
        <f t="shared" si="610"/>
        <v>0</v>
      </c>
      <c r="CM56" s="72">
        <f t="shared" si="611"/>
        <v>0</v>
      </c>
      <c r="CN56" s="92"/>
      <c r="CO56" s="92"/>
      <c r="CP56" s="92"/>
      <c r="CQ56" s="92"/>
      <c r="CR56" s="71">
        <f>VLOOKUP($D56,'факт '!$D$7:$AU$140,29,0)</f>
        <v>0</v>
      </c>
      <c r="CS56" s="71">
        <f>VLOOKUP($D56,'факт '!$D$7:$AU$140,30,0)</f>
        <v>0</v>
      </c>
      <c r="CT56" s="71">
        <f>VLOOKUP($D56,'факт '!$D$7:$AU$140,31,0)</f>
        <v>0</v>
      </c>
      <c r="CU56" s="71">
        <f>VLOOKUP($D56,'факт '!$D$7:$AU$140,32,0)</f>
        <v>0</v>
      </c>
      <c r="CV56" s="71">
        <f t="shared" si="612"/>
        <v>0</v>
      </c>
      <c r="CW56" s="71">
        <f t="shared" si="613"/>
        <v>0</v>
      </c>
      <c r="CX56" s="72">
        <f t="shared" si="614"/>
        <v>0</v>
      </c>
      <c r="CY56" s="72">
        <f t="shared" si="615"/>
        <v>0</v>
      </c>
      <c r="CZ56" s="92"/>
      <c r="DA56" s="92"/>
      <c r="DB56" s="92"/>
      <c r="DC56" s="92"/>
      <c r="DD56" s="71">
        <f>VLOOKUP($D56,'факт '!$D$7:$AU$140,33,0)</f>
        <v>0</v>
      </c>
      <c r="DE56" s="71">
        <f>VLOOKUP($D56,'факт '!$D$7:$AU$140,34,0)</f>
        <v>0</v>
      </c>
      <c r="DF56" s="71"/>
      <c r="DG56" s="71"/>
      <c r="DH56" s="71">
        <f t="shared" si="616"/>
        <v>0</v>
      </c>
      <c r="DI56" s="71">
        <f t="shared" si="617"/>
        <v>0</v>
      </c>
      <c r="DJ56" s="72">
        <f t="shared" si="618"/>
        <v>0</v>
      </c>
      <c r="DK56" s="72">
        <f t="shared" si="619"/>
        <v>0</v>
      </c>
      <c r="DL56" s="92"/>
      <c r="DM56" s="92"/>
      <c r="DN56" s="92"/>
      <c r="DO56" s="92"/>
      <c r="DP56" s="71">
        <f>VLOOKUP($D56,'факт '!$D$7:$AU$140,15,0)</f>
        <v>0</v>
      </c>
      <c r="DQ56" s="71">
        <f>VLOOKUP($D56,'факт '!$D$7:$AU$140,16,0)</f>
        <v>0</v>
      </c>
      <c r="DR56" s="71"/>
      <c r="DS56" s="71"/>
      <c r="DT56" s="71">
        <f t="shared" si="620"/>
        <v>0</v>
      </c>
      <c r="DU56" s="71">
        <f t="shared" si="621"/>
        <v>0</v>
      </c>
      <c r="DV56" s="72">
        <f t="shared" si="622"/>
        <v>0</v>
      </c>
      <c r="DW56" s="72">
        <f t="shared" si="623"/>
        <v>0</v>
      </c>
      <c r="DX56" s="92"/>
      <c r="DY56" s="92"/>
      <c r="DZ56" s="92"/>
      <c r="EA56" s="92"/>
      <c r="EB56" s="71">
        <f>VLOOKUP($D56,'факт '!$D$7:$AU$140,35,0)</f>
        <v>0</v>
      </c>
      <c r="EC56" s="71">
        <f>VLOOKUP($D56,'факт '!$D$7:$AU$140,36,0)</f>
        <v>0</v>
      </c>
      <c r="ED56" s="71">
        <f>VLOOKUP($D56,'факт '!$D$7:$AU$140,37,0)</f>
        <v>0</v>
      </c>
      <c r="EE56" s="71">
        <f>VLOOKUP($D56,'факт '!$D$7:$AU$140,38,0)</f>
        <v>0</v>
      </c>
      <c r="EF56" s="71">
        <f t="shared" si="624"/>
        <v>0</v>
      </c>
      <c r="EG56" s="71">
        <f t="shared" si="625"/>
        <v>0</v>
      </c>
      <c r="EH56" s="72">
        <f t="shared" si="626"/>
        <v>0</v>
      </c>
      <c r="EI56" s="72">
        <f t="shared" si="627"/>
        <v>0</v>
      </c>
      <c r="EJ56" s="92"/>
      <c r="EK56" s="92"/>
      <c r="EL56" s="92"/>
      <c r="EM56" s="92"/>
      <c r="EN56" s="71">
        <f>VLOOKUP($D56,'факт '!$D$7:$AU$140,41,0)</f>
        <v>0</v>
      </c>
      <c r="EO56" s="71">
        <f>VLOOKUP($D56,'факт '!$D$7:$AU$140,42,0)</f>
        <v>0</v>
      </c>
      <c r="EP56" s="71">
        <f>VLOOKUP($D56,'факт '!$D$7:$AU$140,43,0)</f>
        <v>0</v>
      </c>
      <c r="EQ56" s="71">
        <f>VLOOKUP($D56,'факт '!$D$7:$AU$140,44,0)</f>
        <v>0</v>
      </c>
      <c r="ER56" s="71">
        <f t="shared" si="628"/>
        <v>0</v>
      </c>
      <c r="ES56" s="71">
        <f t="shared" si="629"/>
        <v>0</v>
      </c>
      <c r="ET56" s="72">
        <f t="shared" si="630"/>
        <v>0</v>
      </c>
      <c r="EU56" s="72">
        <f t="shared" si="631"/>
        <v>0</v>
      </c>
      <c r="EV56" s="92"/>
      <c r="EW56" s="92"/>
      <c r="EX56" s="92"/>
      <c r="EY56" s="92"/>
      <c r="EZ56" s="71"/>
      <c r="FA56" s="71"/>
      <c r="FB56" s="71"/>
      <c r="FC56" s="71"/>
      <c r="FD56" s="71"/>
      <c r="FE56" s="71"/>
      <c r="FF56" s="72"/>
      <c r="FG56" s="72"/>
      <c r="FH56" s="92"/>
      <c r="FI56" s="92"/>
      <c r="FJ56" s="92"/>
      <c r="FK56" s="92"/>
      <c r="FL56" s="71">
        <f>VLOOKUP($D56,'факт '!$D$7:$AU$140,39,0)</f>
        <v>0</v>
      </c>
      <c r="FM56" s="71">
        <f>VLOOKUP($D56,'факт '!$D$7:$AU$140,40,0)</f>
        <v>0</v>
      </c>
      <c r="FN56" s="71"/>
      <c r="FO56" s="71"/>
      <c r="FP56" s="71">
        <f t="shared" si="634"/>
        <v>0</v>
      </c>
      <c r="FQ56" s="71">
        <f t="shared" si="635"/>
        <v>0</v>
      </c>
      <c r="FR56" s="72">
        <f t="shared" si="636"/>
        <v>0</v>
      </c>
      <c r="FS56" s="72">
        <f t="shared" si="637"/>
        <v>0</v>
      </c>
      <c r="FT56" s="92"/>
      <c r="FU56" s="92"/>
      <c r="FV56" s="92"/>
      <c r="FW56" s="92"/>
      <c r="FX56" s="71"/>
      <c r="FY56" s="71"/>
      <c r="FZ56" s="71"/>
      <c r="GA56" s="71"/>
      <c r="GB56" s="71"/>
      <c r="GC56" s="71"/>
      <c r="GD56" s="72"/>
      <c r="GE56" s="72"/>
      <c r="GF56" s="71"/>
      <c r="GG56" s="71"/>
      <c r="GH56" s="71"/>
      <c r="GI56" s="71"/>
      <c r="GJ56" s="71">
        <f t="shared" si="646"/>
        <v>1</v>
      </c>
      <c r="GK56" s="71">
        <f t="shared" si="647"/>
        <v>169297.58</v>
      </c>
      <c r="GL56" s="71">
        <f t="shared" si="648"/>
        <v>0</v>
      </c>
      <c r="GM56" s="71">
        <f t="shared" si="649"/>
        <v>0</v>
      </c>
      <c r="GN56" s="71">
        <f t="shared" si="650"/>
        <v>1</v>
      </c>
      <c r="GO56" s="71">
        <f t="shared" si="651"/>
        <v>169297.58</v>
      </c>
      <c r="GP56" s="92"/>
      <c r="GQ56" s="92"/>
      <c r="GR56" s="110"/>
      <c r="GS56" s="111"/>
      <c r="GT56" s="124"/>
      <c r="GU56" s="123"/>
      <c r="GV56" s="123"/>
    </row>
    <row r="57" spans="1:204" s="61" customFormat="1" ht="29.25" customHeight="1" x14ac:dyDescent="0.2">
      <c r="A57" s="21">
        <v>1</v>
      </c>
      <c r="B57" s="55" t="s">
        <v>146</v>
      </c>
      <c r="C57" s="56" t="s">
        <v>147</v>
      </c>
      <c r="D57" s="154">
        <v>67</v>
      </c>
      <c r="E57" s="63" t="s">
        <v>332</v>
      </c>
      <c r="F57" s="63">
        <v>10</v>
      </c>
      <c r="G57" s="70">
        <v>169297.5772</v>
      </c>
      <c r="H57" s="92"/>
      <c r="I57" s="92"/>
      <c r="J57" s="92"/>
      <c r="K57" s="92"/>
      <c r="L57" s="71">
        <f>VLOOKUP($D57,'факт '!$D$7:$AU$140,3,0)</f>
        <v>0</v>
      </c>
      <c r="M57" s="71">
        <f>VLOOKUP($D57,'факт '!$D$7:$AU$140,4,0)</f>
        <v>0</v>
      </c>
      <c r="N57" s="71">
        <f>VLOOKUP($D57,'факт '!$D$7:$AU$140,5,0)</f>
        <v>0</v>
      </c>
      <c r="O57" s="71">
        <f>VLOOKUP($D57,'факт '!$D$7:$AU$140,6,0)</f>
        <v>0</v>
      </c>
      <c r="P57" s="71">
        <f t="shared" si="586"/>
        <v>0</v>
      </c>
      <c r="Q57" s="71">
        <f t="shared" si="587"/>
        <v>0</v>
      </c>
      <c r="R57" s="72">
        <f t="shared" si="437"/>
        <v>0</v>
      </c>
      <c r="S57" s="72">
        <f t="shared" si="438"/>
        <v>0</v>
      </c>
      <c r="T57" s="92"/>
      <c r="U57" s="92"/>
      <c r="V57" s="92"/>
      <c r="W57" s="92"/>
      <c r="X57" s="71">
        <f>VLOOKUP($D57,'факт '!$D$7:$AU$140,9,0)</f>
        <v>3</v>
      </c>
      <c r="Y57" s="71">
        <f>VLOOKUP($D57,'факт '!$D$7:$AU$140,10,0)</f>
        <v>507892.74</v>
      </c>
      <c r="Z57" s="71">
        <f>VLOOKUP($D57,'факт '!$D$7:$AU$140,11,0)</f>
        <v>0</v>
      </c>
      <c r="AA57" s="71">
        <f>VLOOKUP($D57,'факт '!$D$7:$AU$140,12,0)</f>
        <v>0</v>
      </c>
      <c r="AB57" s="71">
        <f t="shared" si="588"/>
        <v>3</v>
      </c>
      <c r="AC57" s="71">
        <f t="shared" si="589"/>
        <v>507892.74</v>
      </c>
      <c r="AD57" s="72">
        <f t="shared" si="590"/>
        <v>3</v>
      </c>
      <c r="AE57" s="72">
        <f t="shared" si="591"/>
        <v>507892.74</v>
      </c>
      <c r="AF57" s="92"/>
      <c r="AG57" s="92"/>
      <c r="AH57" s="92"/>
      <c r="AI57" s="92"/>
      <c r="AJ57" s="71">
        <f>VLOOKUP($D57,'факт '!$D$7:$AU$140,7,0)</f>
        <v>0</v>
      </c>
      <c r="AK57" s="71">
        <f>VLOOKUP($D57,'факт '!$D$7:$AU$140,8,0)</f>
        <v>0</v>
      </c>
      <c r="AL57" s="71"/>
      <c r="AM57" s="71"/>
      <c r="AN57" s="71">
        <f t="shared" si="592"/>
        <v>0</v>
      </c>
      <c r="AO57" s="71">
        <f t="shared" si="593"/>
        <v>0</v>
      </c>
      <c r="AP57" s="72">
        <f t="shared" si="594"/>
        <v>0</v>
      </c>
      <c r="AQ57" s="72">
        <f t="shared" si="595"/>
        <v>0</v>
      </c>
      <c r="AR57" s="92"/>
      <c r="AS57" s="92"/>
      <c r="AT57" s="92"/>
      <c r="AU57" s="92"/>
      <c r="AV57" s="71">
        <f>VLOOKUP($D57,'факт '!$D$7:$AU$140,13,0)</f>
        <v>0</v>
      </c>
      <c r="AW57" s="71">
        <f>VLOOKUP($D57,'факт '!$D$7:$AU$140,14,0)</f>
        <v>0</v>
      </c>
      <c r="AX57" s="71"/>
      <c r="AY57" s="71"/>
      <c r="AZ57" s="71">
        <f t="shared" si="596"/>
        <v>0</v>
      </c>
      <c r="BA57" s="71">
        <f t="shared" si="597"/>
        <v>0</v>
      </c>
      <c r="BB57" s="72">
        <f t="shared" si="598"/>
        <v>0</v>
      </c>
      <c r="BC57" s="72">
        <f t="shared" si="599"/>
        <v>0</v>
      </c>
      <c r="BD57" s="92"/>
      <c r="BE57" s="92"/>
      <c r="BF57" s="92"/>
      <c r="BG57" s="92"/>
      <c r="BH57" s="71">
        <f>VLOOKUP($D57,'факт '!$D$7:$AU$140,17,0)</f>
        <v>0</v>
      </c>
      <c r="BI57" s="71">
        <f>VLOOKUP($D57,'факт '!$D$7:$AU$140,18,0)</f>
        <v>0</v>
      </c>
      <c r="BJ57" s="71">
        <f>VLOOKUP($D57,'факт '!$D$7:$AU$140,19,0)</f>
        <v>0</v>
      </c>
      <c r="BK57" s="71">
        <f>VLOOKUP($D57,'факт '!$D$7:$AU$140,20,0)</f>
        <v>0</v>
      </c>
      <c r="BL57" s="71">
        <f t="shared" si="600"/>
        <v>0</v>
      </c>
      <c r="BM57" s="71">
        <f t="shared" si="601"/>
        <v>0</v>
      </c>
      <c r="BN57" s="72">
        <f t="shared" si="602"/>
        <v>0</v>
      </c>
      <c r="BO57" s="72">
        <f t="shared" si="603"/>
        <v>0</v>
      </c>
      <c r="BP57" s="92"/>
      <c r="BQ57" s="92"/>
      <c r="BR57" s="92"/>
      <c r="BS57" s="92"/>
      <c r="BT57" s="71">
        <f>VLOOKUP($D57,'факт '!$D$7:$AU$140,21,0)</f>
        <v>0</v>
      </c>
      <c r="BU57" s="71">
        <f>VLOOKUP($D57,'факт '!$D$7:$AU$140,22,0)</f>
        <v>0</v>
      </c>
      <c r="BV57" s="71">
        <f>VLOOKUP($D57,'факт '!$D$7:$AU$140,23,0)</f>
        <v>0</v>
      </c>
      <c r="BW57" s="71">
        <f>VLOOKUP($D57,'факт '!$D$7:$AU$140,24,0)</f>
        <v>0</v>
      </c>
      <c r="BX57" s="71">
        <f t="shared" si="604"/>
        <v>0</v>
      </c>
      <c r="BY57" s="71">
        <f t="shared" si="605"/>
        <v>0</v>
      </c>
      <c r="BZ57" s="72">
        <f t="shared" si="606"/>
        <v>0</v>
      </c>
      <c r="CA57" s="72">
        <f t="shared" si="607"/>
        <v>0</v>
      </c>
      <c r="CB57" s="92"/>
      <c r="CC57" s="92"/>
      <c r="CD57" s="92"/>
      <c r="CE57" s="92"/>
      <c r="CF57" s="71">
        <f>VLOOKUP($D57,'факт '!$D$7:$AU$140,25,0)</f>
        <v>0</v>
      </c>
      <c r="CG57" s="71">
        <f>VLOOKUP($D57,'факт '!$D$7:$AU$140,26,0)</f>
        <v>0</v>
      </c>
      <c r="CH57" s="71">
        <f>VLOOKUP($D57,'факт '!$D$7:$AU$140,27,0)</f>
        <v>0</v>
      </c>
      <c r="CI57" s="71">
        <f>VLOOKUP($D57,'факт '!$D$7:$AU$140,28,0)</f>
        <v>0</v>
      </c>
      <c r="CJ57" s="71">
        <f t="shared" si="608"/>
        <v>0</v>
      </c>
      <c r="CK57" s="71">
        <f t="shared" si="609"/>
        <v>0</v>
      </c>
      <c r="CL57" s="72">
        <f t="shared" si="610"/>
        <v>0</v>
      </c>
      <c r="CM57" s="72">
        <f t="shared" si="611"/>
        <v>0</v>
      </c>
      <c r="CN57" s="92"/>
      <c r="CO57" s="92"/>
      <c r="CP57" s="92"/>
      <c r="CQ57" s="92"/>
      <c r="CR57" s="71">
        <f>VLOOKUP($D57,'факт '!$D$7:$AU$140,29,0)</f>
        <v>0</v>
      </c>
      <c r="CS57" s="71">
        <f>VLOOKUP($D57,'факт '!$D$7:$AU$140,30,0)</f>
        <v>0</v>
      </c>
      <c r="CT57" s="71">
        <f>VLOOKUP($D57,'факт '!$D$7:$AU$140,31,0)</f>
        <v>0</v>
      </c>
      <c r="CU57" s="71">
        <f>VLOOKUP($D57,'факт '!$D$7:$AU$140,32,0)</f>
        <v>0</v>
      </c>
      <c r="CV57" s="71">
        <f t="shared" si="612"/>
        <v>0</v>
      </c>
      <c r="CW57" s="71">
        <f t="shared" si="613"/>
        <v>0</v>
      </c>
      <c r="CX57" s="72">
        <f t="shared" si="614"/>
        <v>0</v>
      </c>
      <c r="CY57" s="72">
        <f t="shared" si="615"/>
        <v>0</v>
      </c>
      <c r="CZ57" s="92"/>
      <c r="DA57" s="92"/>
      <c r="DB57" s="92"/>
      <c r="DC57" s="92"/>
      <c r="DD57" s="71">
        <f>VLOOKUP($D57,'факт '!$D$7:$AU$140,33,0)</f>
        <v>0</v>
      </c>
      <c r="DE57" s="71">
        <f>VLOOKUP($D57,'факт '!$D$7:$AU$140,34,0)</f>
        <v>0</v>
      </c>
      <c r="DF57" s="71"/>
      <c r="DG57" s="71"/>
      <c r="DH57" s="71">
        <f t="shared" si="616"/>
        <v>0</v>
      </c>
      <c r="DI57" s="71">
        <f t="shared" si="617"/>
        <v>0</v>
      </c>
      <c r="DJ57" s="72">
        <f t="shared" si="618"/>
        <v>0</v>
      </c>
      <c r="DK57" s="72">
        <f t="shared" si="619"/>
        <v>0</v>
      </c>
      <c r="DL57" s="92"/>
      <c r="DM57" s="92"/>
      <c r="DN57" s="92"/>
      <c r="DO57" s="92"/>
      <c r="DP57" s="71">
        <f>VLOOKUP($D57,'факт '!$D$7:$AU$140,15,0)</f>
        <v>0</v>
      </c>
      <c r="DQ57" s="71">
        <f>VLOOKUP($D57,'факт '!$D$7:$AU$140,16,0)</f>
        <v>0</v>
      </c>
      <c r="DR57" s="71"/>
      <c r="DS57" s="71"/>
      <c r="DT57" s="71">
        <f t="shared" si="620"/>
        <v>0</v>
      </c>
      <c r="DU57" s="71">
        <f t="shared" si="621"/>
        <v>0</v>
      </c>
      <c r="DV57" s="72">
        <f t="shared" si="622"/>
        <v>0</v>
      </c>
      <c r="DW57" s="72">
        <f t="shared" si="623"/>
        <v>0</v>
      </c>
      <c r="DX57" s="92"/>
      <c r="DY57" s="92"/>
      <c r="DZ57" s="92"/>
      <c r="EA57" s="92"/>
      <c r="EB57" s="71">
        <f>VLOOKUP($D57,'факт '!$D$7:$AU$140,35,0)</f>
        <v>0</v>
      </c>
      <c r="EC57" s="71">
        <f>VLOOKUP($D57,'факт '!$D$7:$AU$140,36,0)</f>
        <v>0</v>
      </c>
      <c r="ED57" s="71">
        <f>VLOOKUP($D57,'факт '!$D$7:$AU$140,37,0)</f>
        <v>0</v>
      </c>
      <c r="EE57" s="71">
        <f>VLOOKUP($D57,'факт '!$D$7:$AU$140,38,0)</f>
        <v>0</v>
      </c>
      <c r="EF57" s="71">
        <f t="shared" si="624"/>
        <v>0</v>
      </c>
      <c r="EG57" s="71">
        <f t="shared" si="625"/>
        <v>0</v>
      </c>
      <c r="EH57" s="72">
        <f t="shared" si="626"/>
        <v>0</v>
      </c>
      <c r="EI57" s="72">
        <f t="shared" si="627"/>
        <v>0</v>
      </c>
      <c r="EJ57" s="92"/>
      <c r="EK57" s="92"/>
      <c r="EL57" s="92"/>
      <c r="EM57" s="92"/>
      <c r="EN57" s="71">
        <f>VLOOKUP($D57,'факт '!$D$7:$AU$140,41,0)</f>
        <v>0</v>
      </c>
      <c r="EO57" s="71">
        <f>VLOOKUP($D57,'факт '!$D$7:$AU$140,42,0)</f>
        <v>0</v>
      </c>
      <c r="EP57" s="71">
        <f>VLOOKUP($D57,'факт '!$D$7:$AU$140,43,0)</f>
        <v>0</v>
      </c>
      <c r="EQ57" s="71">
        <f>VLOOKUP($D57,'факт '!$D$7:$AU$140,44,0)</f>
        <v>0</v>
      </c>
      <c r="ER57" s="71">
        <f t="shared" si="628"/>
        <v>0</v>
      </c>
      <c r="ES57" s="71">
        <f t="shared" si="629"/>
        <v>0</v>
      </c>
      <c r="ET57" s="72">
        <f t="shared" si="630"/>
        <v>0</v>
      </c>
      <c r="EU57" s="72">
        <f t="shared" si="631"/>
        <v>0</v>
      </c>
      <c r="EV57" s="92"/>
      <c r="EW57" s="92"/>
      <c r="EX57" s="92"/>
      <c r="EY57" s="92"/>
      <c r="EZ57" s="71"/>
      <c r="FA57" s="71"/>
      <c r="FB57" s="71"/>
      <c r="FC57" s="71"/>
      <c r="FD57" s="71">
        <f>SUM(EZ57+FB57)</f>
        <v>0</v>
      </c>
      <c r="FE57" s="71">
        <f>SUM(FA57+FC57)</f>
        <v>0</v>
      </c>
      <c r="FF57" s="72">
        <f>SUM(EZ57-EX57)</f>
        <v>0</v>
      </c>
      <c r="FG57" s="72">
        <f>SUM(FA57-EY57)</f>
        <v>0</v>
      </c>
      <c r="FH57" s="92"/>
      <c r="FI57" s="92"/>
      <c r="FJ57" s="92"/>
      <c r="FK57" s="92"/>
      <c r="FL57" s="71">
        <f>VLOOKUP($D57,'факт '!$D$7:$AU$140,39,0)</f>
        <v>0</v>
      </c>
      <c r="FM57" s="71">
        <f>VLOOKUP($D57,'факт '!$D$7:$AU$140,40,0)</f>
        <v>0</v>
      </c>
      <c r="FN57" s="71"/>
      <c r="FO57" s="71"/>
      <c r="FP57" s="71">
        <f t="shared" si="634"/>
        <v>0</v>
      </c>
      <c r="FQ57" s="71">
        <f t="shared" si="635"/>
        <v>0</v>
      </c>
      <c r="FR57" s="72">
        <f t="shared" si="636"/>
        <v>0</v>
      </c>
      <c r="FS57" s="72">
        <f t="shared" si="637"/>
        <v>0</v>
      </c>
      <c r="FT57" s="92"/>
      <c r="FU57" s="92"/>
      <c r="FV57" s="92"/>
      <c r="FW57" s="92"/>
      <c r="FX57" s="71"/>
      <c r="FY57" s="71"/>
      <c r="FZ57" s="71"/>
      <c r="GA57" s="71"/>
      <c r="GB57" s="71">
        <f t="shared" si="638"/>
        <v>0</v>
      </c>
      <c r="GC57" s="71">
        <f t="shared" si="639"/>
        <v>0</v>
      </c>
      <c r="GD57" s="72">
        <f t="shared" si="640"/>
        <v>0</v>
      </c>
      <c r="GE57" s="72">
        <f t="shared" si="641"/>
        <v>0</v>
      </c>
      <c r="GF57" s="71"/>
      <c r="GG57" s="71"/>
      <c r="GH57" s="71"/>
      <c r="GI57" s="71"/>
      <c r="GJ57" s="71">
        <f t="shared" si="646"/>
        <v>3</v>
      </c>
      <c r="GK57" s="71">
        <f t="shared" si="647"/>
        <v>507892.74</v>
      </c>
      <c r="GL57" s="71">
        <f t="shared" si="648"/>
        <v>0</v>
      </c>
      <c r="GM57" s="71">
        <f t="shared" si="649"/>
        <v>0</v>
      </c>
      <c r="GN57" s="71">
        <f t="shared" si="650"/>
        <v>3</v>
      </c>
      <c r="GO57" s="71">
        <f t="shared" si="651"/>
        <v>507892.74</v>
      </c>
      <c r="GP57" s="92"/>
      <c r="GQ57" s="92"/>
      <c r="GR57" s="110"/>
      <c r="GS57" s="111"/>
      <c r="GT57" s="124">
        <v>169297.5772</v>
      </c>
      <c r="GU57" s="123">
        <f t="shared" si="62"/>
        <v>169297.58</v>
      </c>
      <c r="GV57" s="123">
        <f t="shared" si="63"/>
        <v>-2.7999999874737114E-3</v>
      </c>
    </row>
    <row r="58" spans="1:204" s="61" customFormat="1" ht="29.25" customHeight="1" x14ac:dyDescent="0.2">
      <c r="A58" s="21">
        <v>1</v>
      </c>
      <c r="B58" s="55" t="s">
        <v>149</v>
      </c>
      <c r="C58" s="56" t="s">
        <v>150</v>
      </c>
      <c r="D58" s="82">
        <v>71</v>
      </c>
      <c r="E58" s="63" t="s">
        <v>148</v>
      </c>
      <c r="F58" s="63">
        <v>10</v>
      </c>
      <c r="G58" s="70">
        <v>169297.5772</v>
      </c>
      <c r="H58" s="92"/>
      <c r="I58" s="92"/>
      <c r="J58" s="92"/>
      <c r="K58" s="92"/>
      <c r="L58" s="71">
        <f>VLOOKUP($D58,'факт '!$D$7:$AU$140,3,0)</f>
        <v>0</v>
      </c>
      <c r="M58" s="71">
        <f>VLOOKUP($D58,'факт '!$D$7:$AU$140,4,0)</f>
        <v>0</v>
      </c>
      <c r="N58" s="71">
        <f>VLOOKUP($D58,'факт '!$D$7:$AU$140,5,0)</f>
        <v>0</v>
      </c>
      <c r="O58" s="71">
        <f>VLOOKUP($D58,'факт '!$D$7:$AU$140,6,0)</f>
        <v>0</v>
      </c>
      <c r="P58" s="71">
        <f t="shared" si="586"/>
        <v>0</v>
      </c>
      <c r="Q58" s="71">
        <f t="shared" si="587"/>
        <v>0</v>
      </c>
      <c r="R58" s="72">
        <f t="shared" si="437"/>
        <v>0</v>
      </c>
      <c r="S58" s="72">
        <f t="shared" si="438"/>
        <v>0</v>
      </c>
      <c r="T58" s="92"/>
      <c r="U58" s="92"/>
      <c r="V58" s="92"/>
      <c r="W58" s="92"/>
      <c r="X58" s="71">
        <f>VLOOKUP($D58,'факт '!$D$7:$AU$140,9,0)</f>
        <v>11</v>
      </c>
      <c r="Y58" s="71">
        <f>VLOOKUP($D58,'факт '!$D$7:$AU$140,10,0)</f>
        <v>1862273.3800000001</v>
      </c>
      <c r="Z58" s="71">
        <f>VLOOKUP($D58,'факт '!$D$7:$AU$140,11,0)</f>
        <v>3</v>
      </c>
      <c r="AA58" s="71">
        <f>VLOOKUP($D58,'факт '!$D$7:$AU$140,12,0)</f>
        <v>507892.74</v>
      </c>
      <c r="AB58" s="71">
        <f t="shared" si="588"/>
        <v>14</v>
      </c>
      <c r="AC58" s="71">
        <f t="shared" si="589"/>
        <v>2370166.12</v>
      </c>
      <c r="AD58" s="72">
        <f t="shared" si="590"/>
        <v>11</v>
      </c>
      <c r="AE58" s="72">
        <f t="shared" si="591"/>
        <v>1862273.3800000001</v>
      </c>
      <c r="AF58" s="92"/>
      <c r="AG58" s="92"/>
      <c r="AH58" s="92"/>
      <c r="AI58" s="92"/>
      <c r="AJ58" s="71">
        <f>VLOOKUP($D58,'факт '!$D$7:$AU$140,7,0)</f>
        <v>0</v>
      </c>
      <c r="AK58" s="71">
        <f>VLOOKUP($D58,'факт '!$D$7:$AU$140,8,0)</f>
        <v>0</v>
      </c>
      <c r="AL58" s="71"/>
      <c r="AM58" s="71"/>
      <c r="AN58" s="71">
        <f t="shared" si="592"/>
        <v>0</v>
      </c>
      <c r="AO58" s="71">
        <f t="shared" si="593"/>
        <v>0</v>
      </c>
      <c r="AP58" s="72">
        <f t="shared" si="594"/>
        <v>0</v>
      </c>
      <c r="AQ58" s="72">
        <f t="shared" si="595"/>
        <v>0</v>
      </c>
      <c r="AR58" s="92"/>
      <c r="AS58" s="92"/>
      <c r="AT58" s="92"/>
      <c r="AU58" s="92"/>
      <c r="AV58" s="71">
        <f>VLOOKUP($D58,'факт '!$D$7:$AU$140,13,0)</f>
        <v>0</v>
      </c>
      <c r="AW58" s="71">
        <f>VLOOKUP($D58,'факт '!$D$7:$AU$140,14,0)</f>
        <v>0</v>
      </c>
      <c r="AX58" s="71"/>
      <c r="AY58" s="71"/>
      <c r="AZ58" s="71">
        <f t="shared" si="596"/>
        <v>0</v>
      </c>
      <c r="BA58" s="71">
        <f t="shared" si="597"/>
        <v>0</v>
      </c>
      <c r="BB58" s="72">
        <f t="shared" si="598"/>
        <v>0</v>
      </c>
      <c r="BC58" s="72">
        <f t="shared" si="599"/>
        <v>0</v>
      </c>
      <c r="BD58" s="92"/>
      <c r="BE58" s="92"/>
      <c r="BF58" s="92"/>
      <c r="BG58" s="92"/>
      <c r="BH58" s="71">
        <f>VLOOKUP($D58,'факт '!$D$7:$AU$140,17,0)</f>
        <v>0</v>
      </c>
      <c r="BI58" s="71">
        <f>VLOOKUP($D58,'факт '!$D$7:$AU$140,18,0)</f>
        <v>0</v>
      </c>
      <c r="BJ58" s="71">
        <f>VLOOKUP($D58,'факт '!$D$7:$AU$140,19,0)</f>
        <v>0</v>
      </c>
      <c r="BK58" s="71">
        <f>VLOOKUP($D58,'факт '!$D$7:$AU$140,20,0)</f>
        <v>0</v>
      </c>
      <c r="BL58" s="71">
        <f t="shared" si="600"/>
        <v>0</v>
      </c>
      <c r="BM58" s="71">
        <f t="shared" si="601"/>
        <v>0</v>
      </c>
      <c r="BN58" s="72">
        <f t="shared" si="602"/>
        <v>0</v>
      </c>
      <c r="BO58" s="72">
        <f t="shared" si="603"/>
        <v>0</v>
      </c>
      <c r="BP58" s="92"/>
      <c r="BQ58" s="92"/>
      <c r="BR58" s="92"/>
      <c r="BS58" s="92"/>
      <c r="BT58" s="71">
        <f>VLOOKUP($D58,'факт '!$D$7:$AU$140,21,0)</f>
        <v>0</v>
      </c>
      <c r="BU58" s="71">
        <f>VLOOKUP($D58,'факт '!$D$7:$AU$140,22,0)</f>
        <v>0</v>
      </c>
      <c r="BV58" s="71">
        <f>VLOOKUP($D58,'факт '!$D$7:$AU$140,23,0)</f>
        <v>0</v>
      </c>
      <c r="BW58" s="71">
        <f>VLOOKUP($D58,'факт '!$D$7:$AU$140,24,0)</f>
        <v>0</v>
      </c>
      <c r="BX58" s="71">
        <f t="shared" si="604"/>
        <v>0</v>
      </c>
      <c r="BY58" s="71">
        <f t="shared" si="605"/>
        <v>0</v>
      </c>
      <c r="BZ58" s="72">
        <f t="shared" si="606"/>
        <v>0</v>
      </c>
      <c r="CA58" s="72">
        <f t="shared" si="607"/>
        <v>0</v>
      </c>
      <c r="CB58" s="92"/>
      <c r="CC58" s="92"/>
      <c r="CD58" s="92"/>
      <c r="CE58" s="92"/>
      <c r="CF58" s="71">
        <f>VLOOKUP($D58,'факт '!$D$7:$AU$140,25,0)</f>
        <v>0</v>
      </c>
      <c r="CG58" s="71">
        <f>VLOOKUP($D58,'факт '!$D$7:$AU$140,26,0)</f>
        <v>0</v>
      </c>
      <c r="CH58" s="71">
        <f>VLOOKUP($D58,'факт '!$D$7:$AU$140,27,0)</f>
        <v>0</v>
      </c>
      <c r="CI58" s="71">
        <f>VLOOKUP($D58,'факт '!$D$7:$AU$140,28,0)</f>
        <v>0</v>
      </c>
      <c r="CJ58" s="71">
        <f t="shared" si="608"/>
        <v>0</v>
      </c>
      <c r="CK58" s="71">
        <f t="shared" si="609"/>
        <v>0</v>
      </c>
      <c r="CL58" s="72">
        <f t="shared" si="610"/>
        <v>0</v>
      </c>
      <c r="CM58" s="72">
        <f t="shared" si="611"/>
        <v>0</v>
      </c>
      <c r="CN58" s="92"/>
      <c r="CO58" s="92"/>
      <c r="CP58" s="92"/>
      <c r="CQ58" s="92"/>
      <c r="CR58" s="71">
        <f>VLOOKUP($D58,'факт '!$D$7:$AU$140,29,0)</f>
        <v>0</v>
      </c>
      <c r="CS58" s="71">
        <f>VLOOKUP($D58,'факт '!$D$7:$AU$140,30,0)</f>
        <v>0</v>
      </c>
      <c r="CT58" s="71">
        <f>VLOOKUP($D58,'факт '!$D$7:$AU$140,31,0)</f>
        <v>0</v>
      </c>
      <c r="CU58" s="71">
        <f>VLOOKUP($D58,'факт '!$D$7:$AU$140,32,0)</f>
        <v>0</v>
      </c>
      <c r="CV58" s="71">
        <f t="shared" si="612"/>
        <v>0</v>
      </c>
      <c r="CW58" s="71">
        <f t="shared" si="613"/>
        <v>0</v>
      </c>
      <c r="CX58" s="72">
        <f t="shared" si="614"/>
        <v>0</v>
      </c>
      <c r="CY58" s="72">
        <f t="shared" si="615"/>
        <v>0</v>
      </c>
      <c r="CZ58" s="92"/>
      <c r="DA58" s="92"/>
      <c r="DB58" s="92"/>
      <c r="DC58" s="92"/>
      <c r="DD58" s="71">
        <f>VLOOKUP($D58,'факт '!$D$7:$AU$140,33,0)</f>
        <v>0</v>
      </c>
      <c r="DE58" s="71">
        <f>VLOOKUP($D58,'факт '!$D$7:$AU$140,34,0)</f>
        <v>0</v>
      </c>
      <c r="DF58" s="71"/>
      <c r="DG58" s="71"/>
      <c r="DH58" s="71">
        <f t="shared" si="616"/>
        <v>0</v>
      </c>
      <c r="DI58" s="71">
        <f t="shared" si="617"/>
        <v>0</v>
      </c>
      <c r="DJ58" s="72">
        <f t="shared" si="618"/>
        <v>0</v>
      </c>
      <c r="DK58" s="72">
        <f t="shared" si="619"/>
        <v>0</v>
      </c>
      <c r="DL58" s="92"/>
      <c r="DM58" s="92"/>
      <c r="DN58" s="92"/>
      <c r="DO58" s="92"/>
      <c r="DP58" s="71">
        <f>VLOOKUP($D58,'факт '!$D$7:$AU$140,15,0)</f>
        <v>0</v>
      </c>
      <c r="DQ58" s="71">
        <f>VLOOKUP($D58,'факт '!$D$7:$AU$140,16,0)</f>
        <v>0</v>
      </c>
      <c r="DR58" s="71"/>
      <c r="DS58" s="71"/>
      <c r="DT58" s="71">
        <f t="shared" si="620"/>
        <v>0</v>
      </c>
      <c r="DU58" s="71">
        <f t="shared" si="621"/>
        <v>0</v>
      </c>
      <c r="DV58" s="72">
        <f t="shared" si="622"/>
        <v>0</v>
      </c>
      <c r="DW58" s="72">
        <f t="shared" si="623"/>
        <v>0</v>
      </c>
      <c r="DX58" s="92"/>
      <c r="DY58" s="92"/>
      <c r="DZ58" s="92"/>
      <c r="EA58" s="92"/>
      <c r="EB58" s="71">
        <f>VLOOKUP($D58,'факт '!$D$7:$AU$140,35,0)</f>
        <v>0</v>
      </c>
      <c r="EC58" s="71">
        <f>VLOOKUP($D58,'факт '!$D$7:$AU$140,36,0)</f>
        <v>0</v>
      </c>
      <c r="ED58" s="71">
        <f>VLOOKUP($D58,'факт '!$D$7:$AU$140,37,0)</f>
        <v>0</v>
      </c>
      <c r="EE58" s="71">
        <f>VLOOKUP($D58,'факт '!$D$7:$AU$140,38,0)</f>
        <v>0</v>
      </c>
      <c r="EF58" s="71">
        <f t="shared" si="624"/>
        <v>0</v>
      </c>
      <c r="EG58" s="71">
        <f t="shared" si="625"/>
        <v>0</v>
      </c>
      <c r="EH58" s="72">
        <f t="shared" si="626"/>
        <v>0</v>
      </c>
      <c r="EI58" s="72">
        <f t="shared" si="627"/>
        <v>0</v>
      </c>
      <c r="EJ58" s="92"/>
      <c r="EK58" s="92"/>
      <c r="EL58" s="92"/>
      <c r="EM58" s="92"/>
      <c r="EN58" s="71">
        <f>VLOOKUP($D58,'факт '!$D$7:$AU$140,41,0)</f>
        <v>0</v>
      </c>
      <c r="EO58" s="71">
        <f>VLOOKUP($D58,'факт '!$D$7:$AU$140,42,0)</f>
        <v>0</v>
      </c>
      <c r="EP58" s="71">
        <f>VLOOKUP($D58,'факт '!$D$7:$AU$140,43,0)</f>
        <v>0</v>
      </c>
      <c r="EQ58" s="71">
        <f>VLOOKUP($D58,'факт '!$D$7:$AU$140,44,0)</f>
        <v>0</v>
      </c>
      <c r="ER58" s="71">
        <f t="shared" si="628"/>
        <v>0</v>
      </c>
      <c r="ES58" s="71">
        <f t="shared" si="629"/>
        <v>0</v>
      </c>
      <c r="ET58" s="72">
        <f t="shared" si="630"/>
        <v>0</v>
      </c>
      <c r="EU58" s="72">
        <f t="shared" si="631"/>
        <v>0</v>
      </c>
      <c r="EV58" s="92"/>
      <c r="EW58" s="92"/>
      <c r="EX58" s="92"/>
      <c r="EY58" s="92"/>
      <c r="EZ58" s="71"/>
      <c r="FA58" s="71"/>
      <c r="FB58" s="71"/>
      <c r="FC58" s="71"/>
      <c r="FD58" s="71">
        <f t="shared" si="632"/>
        <v>0</v>
      </c>
      <c r="FE58" s="71">
        <f t="shared" si="633"/>
        <v>0</v>
      </c>
      <c r="FF58" s="72">
        <f t="shared" si="463"/>
        <v>0</v>
      </c>
      <c r="FG58" s="72">
        <f t="shared" si="464"/>
        <v>0</v>
      </c>
      <c r="FH58" s="92"/>
      <c r="FI58" s="92"/>
      <c r="FJ58" s="92"/>
      <c r="FK58" s="92"/>
      <c r="FL58" s="71">
        <f>VLOOKUP($D58,'факт '!$D$7:$AU$140,39,0)</f>
        <v>0</v>
      </c>
      <c r="FM58" s="71">
        <f>VLOOKUP($D58,'факт '!$D$7:$AU$140,40,0)</f>
        <v>0</v>
      </c>
      <c r="FN58" s="71"/>
      <c r="FO58" s="71"/>
      <c r="FP58" s="71">
        <f t="shared" si="634"/>
        <v>0</v>
      </c>
      <c r="FQ58" s="71">
        <f t="shared" si="635"/>
        <v>0</v>
      </c>
      <c r="FR58" s="72">
        <f t="shared" si="636"/>
        <v>0</v>
      </c>
      <c r="FS58" s="72">
        <f t="shared" si="637"/>
        <v>0</v>
      </c>
      <c r="FT58" s="92"/>
      <c r="FU58" s="92"/>
      <c r="FV58" s="92"/>
      <c r="FW58" s="92"/>
      <c r="FX58" s="71"/>
      <c r="FY58" s="71"/>
      <c r="FZ58" s="71"/>
      <c r="GA58" s="71"/>
      <c r="GB58" s="71">
        <f t="shared" si="638"/>
        <v>0</v>
      </c>
      <c r="GC58" s="71">
        <f t="shared" si="639"/>
        <v>0</v>
      </c>
      <c r="GD58" s="72">
        <f t="shared" si="640"/>
        <v>0</v>
      </c>
      <c r="GE58" s="72">
        <f t="shared" si="641"/>
        <v>0</v>
      </c>
      <c r="GF58" s="71">
        <f t="shared" si="642"/>
        <v>0</v>
      </c>
      <c r="GG58" s="71">
        <f t="shared" si="643"/>
        <v>0</v>
      </c>
      <c r="GH58" s="71">
        <f t="shared" si="644"/>
        <v>0</v>
      </c>
      <c r="GI58" s="71">
        <f t="shared" si="645"/>
        <v>0</v>
      </c>
      <c r="GJ58" s="71">
        <f t="shared" si="646"/>
        <v>11</v>
      </c>
      <c r="GK58" s="71">
        <f t="shared" si="647"/>
        <v>1862273.3800000001</v>
      </c>
      <c r="GL58" s="71">
        <f t="shared" si="648"/>
        <v>3</v>
      </c>
      <c r="GM58" s="71">
        <f t="shared" si="649"/>
        <v>507892.74</v>
      </c>
      <c r="GN58" s="71">
        <f t="shared" si="650"/>
        <v>14</v>
      </c>
      <c r="GO58" s="71">
        <f t="shared" si="651"/>
        <v>2370166.12</v>
      </c>
      <c r="GP58" s="92"/>
      <c r="GQ58" s="92"/>
      <c r="GR58" s="110"/>
      <c r="GS58" s="111"/>
      <c r="GT58" s="124">
        <v>169297.5772</v>
      </c>
      <c r="GU58" s="123">
        <f t="shared" si="62"/>
        <v>169297.58000000002</v>
      </c>
      <c r="GV58" s="123">
        <f t="shared" si="63"/>
        <v>-2.8000000165775418E-3</v>
      </c>
    </row>
    <row r="59" spans="1:204" s="61" customFormat="1" ht="29.25" customHeight="1" x14ac:dyDescent="0.2">
      <c r="A59" s="21">
        <v>1</v>
      </c>
      <c r="B59" s="53" t="s">
        <v>291</v>
      </c>
      <c r="C59" s="51" t="s">
        <v>292</v>
      </c>
      <c r="D59" s="52">
        <v>73</v>
      </c>
      <c r="E59" s="51" t="s">
        <v>148</v>
      </c>
      <c r="F59" s="63">
        <v>10</v>
      </c>
      <c r="G59" s="70">
        <v>169297.5772</v>
      </c>
      <c r="H59" s="92"/>
      <c r="I59" s="92"/>
      <c r="J59" s="92"/>
      <c r="K59" s="92"/>
      <c r="L59" s="71">
        <f>VLOOKUP($D59,'факт '!$D$7:$AU$140,3,0)</f>
        <v>0</v>
      </c>
      <c r="M59" s="71">
        <f>VLOOKUP($D59,'факт '!$D$7:$AU$140,4,0)</f>
        <v>0</v>
      </c>
      <c r="N59" s="71">
        <f>VLOOKUP($D59,'факт '!$D$7:$AU$140,5,0)</f>
        <v>0</v>
      </c>
      <c r="O59" s="71">
        <f>VLOOKUP($D59,'факт '!$D$7:$AU$140,6,0)</f>
        <v>0</v>
      </c>
      <c r="P59" s="71">
        <f t="shared" si="586"/>
        <v>0</v>
      </c>
      <c r="Q59" s="71">
        <f t="shared" si="587"/>
        <v>0</v>
      </c>
      <c r="R59" s="72">
        <f t="shared" si="437"/>
        <v>0</v>
      </c>
      <c r="S59" s="72">
        <f t="shared" si="438"/>
        <v>0</v>
      </c>
      <c r="T59" s="92"/>
      <c r="U59" s="92"/>
      <c r="V59" s="92"/>
      <c r="W59" s="92"/>
      <c r="X59" s="71">
        <f>VLOOKUP($D59,'факт '!$D$7:$AU$140,9,0)</f>
        <v>4</v>
      </c>
      <c r="Y59" s="71">
        <f>VLOOKUP($D59,'факт '!$D$7:$AU$140,10,0)</f>
        <v>677190.32</v>
      </c>
      <c r="Z59" s="71">
        <f>VLOOKUP($D59,'факт '!$D$7:$AU$140,11,0)</f>
        <v>1</v>
      </c>
      <c r="AA59" s="71">
        <f>VLOOKUP($D59,'факт '!$D$7:$AU$140,12,0)</f>
        <v>169297.58</v>
      </c>
      <c r="AB59" s="71">
        <f t="shared" si="588"/>
        <v>5</v>
      </c>
      <c r="AC59" s="71">
        <f t="shared" si="589"/>
        <v>846487.89999999991</v>
      </c>
      <c r="AD59" s="72">
        <f t="shared" si="590"/>
        <v>4</v>
      </c>
      <c r="AE59" s="72">
        <f t="shared" si="591"/>
        <v>677190.32</v>
      </c>
      <c r="AF59" s="92"/>
      <c r="AG59" s="92"/>
      <c r="AH59" s="92"/>
      <c r="AI59" s="92"/>
      <c r="AJ59" s="71">
        <f>VLOOKUP($D59,'факт '!$D$7:$AU$140,7,0)</f>
        <v>0</v>
      </c>
      <c r="AK59" s="71">
        <f>VLOOKUP($D59,'факт '!$D$7:$AU$140,8,0)</f>
        <v>0</v>
      </c>
      <c r="AL59" s="71"/>
      <c r="AM59" s="71"/>
      <c r="AN59" s="71">
        <f t="shared" si="592"/>
        <v>0</v>
      </c>
      <c r="AO59" s="71">
        <f t="shared" si="593"/>
        <v>0</v>
      </c>
      <c r="AP59" s="72">
        <f t="shared" si="594"/>
        <v>0</v>
      </c>
      <c r="AQ59" s="72">
        <f t="shared" si="595"/>
        <v>0</v>
      </c>
      <c r="AR59" s="92"/>
      <c r="AS59" s="92"/>
      <c r="AT59" s="92"/>
      <c r="AU59" s="92"/>
      <c r="AV59" s="71">
        <f>VLOOKUP($D59,'факт '!$D$7:$AU$140,13,0)</f>
        <v>0</v>
      </c>
      <c r="AW59" s="71">
        <f>VLOOKUP($D59,'факт '!$D$7:$AU$140,14,0)</f>
        <v>0</v>
      </c>
      <c r="AX59" s="71"/>
      <c r="AY59" s="71"/>
      <c r="AZ59" s="71">
        <f t="shared" si="596"/>
        <v>0</v>
      </c>
      <c r="BA59" s="71">
        <f t="shared" si="597"/>
        <v>0</v>
      </c>
      <c r="BB59" s="72">
        <f t="shared" si="598"/>
        <v>0</v>
      </c>
      <c r="BC59" s="72">
        <f t="shared" si="599"/>
        <v>0</v>
      </c>
      <c r="BD59" s="92"/>
      <c r="BE59" s="92"/>
      <c r="BF59" s="92"/>
      <c r="BG59" s="92"/>
      <c r="BH59" s="71">
        <f>VLOOKUP($D59,'факт '!$D$7:$AU$140,17,0)</f>
        <v>0</v>
      </c>
      <c r="BI59" s="71">
        <f>VLOOKUP($D59,'факт '!$D$7:$AU$140,18,0)</f>
        <v>0</v>
      </c>
      <c r="BJ59" s="71">
        <f>VLOOKUP($D59,'факт '!$D$7:$AU$140,19,0)</f>
        <v>0</v>
      </c>
      <c r="BK59" s="71">
        <f>VLOOKUP($D59,'факт '!$D$7:$AU$140,20,0)</f>
        <v>0</v>
      </c>
      <c r="BL59" s="71">
        <f t="shared" si="600"/>
        <v>0</v>
      </c>
      <c r="BM59" s="71">
        <f t="shared" si="601"/>
        <v>0</v>
      </c>
      <c r="BN59" s="72">
        <f t="shared" si="602"/>
        <v>0</v>
      </c>
      <c r="BO59" s="72">
        <f t="shared" si="603"/>
        <v>0</v>
      </c>
      <c r="BP59" s="92"/>
      <c r="BQ59" s="92"/>
      <c r="BR59" s="92"/>
      <c r="BS59" s="92"/>
      <c r="BT59" s="71">
        <f>VLOOKUP($D59,'факт '!$D$7:$AU$140,21,0)</f>
        <v>0</v>
      </c>
      <c r="BU59" s="71">
        <f>VLOOKUP($D59,'факт '!$D$7:$AU$140,22,0)</f>
        <v>0</v>
      </c>
      <c r="BV59" s="71">
        <f>VLOOKUP($D59,'факт '!$D$7:$AU$140,23,0)</f>
        <v>0</v>
      </c>
      <c r="BW59" s="71">
        <f>VLOOKUP($D59,'факт '!$D$7:$AU$140,24,0)</f>
        <v>0</v>
      </c>
      <c r="BX59" s="71">
        <f t="shared" si="604"/>
        <v>0</v>
      </c>
      <c r="BY59" s="71">
        <f t="shared" si="605"/>
        <v>0</v>
      </c>
      <c r="BZ59" s="72">
        <f t="shared" si="606"/>
        <v>0</v>
      </c>
      <c r="CA59" s="72">
        <f t="shared" si="607"/>
        <v>0</v>
      </c>
      <c r="CB59" s="92"/>
      <c r="CC59" s="92"/>
      <c r="CD59" s="92"/>
      <c r="CE59" s="92"/>
      <c r="CF59" s="71">
        <f>VLOOKUP($D59,'факт '!$D$7:$AU$140,25,0)</f>
        <v>0</v>
      </c>
      <c r="CG59" s="71">
        <f>VLOOKUP($D59,'факт '!$D$7:$AU$140,26,0)</f>
        <v>0</v>
      </c>
      <c r="CH59" s="71">
        <f>VLOOKUP($D59,'факт '!$D$7:$AU$140,27,0)</f>
        <v>0</v>
      </c>
      <c r="CI59" s="71">
        <f>VLOOKUP($D59,'факт '!$D$7:$AU$140,28,0)</f>
        <v>0</v>
      </c>
      <c r="CJ59" s="71">
        <f t="shared" si="608"/>
        <v>0</v>
      </c>
      <c r="CK59" s="71">
        <f t="shared" si="609"/>
        <v>0</v>
      </c>
      <c r="CL59" s="72">
        <f t="shared" si="610"/>
        <v>0</v>
      </c>
      <c r="CM59" s="72">
        <f t="shared" si="611"/>
        <v>0</v>
      </c>
      <c r="CN59" s="92"/>
      <c r="CO59" s="92"/>
      <c r="CP59" s="92"/>
      <c r="CQ59" s="92"/>
      <c r="CR59" s="71">
        <f>VLOOKUP($D59,'факт '!$D$7:$AU$140,29,0)</f>
        <v>0</v>
      </c>
      <c r="CS59" s="71">
        <f>VLOOKUP($D59,'факт '!$D$7:$AU$140,30,0)</f>
        <v>0</v>
      </c>
      <c r="CT59" s="71">
        <f>VLOOKUP($D59,'факт '!$D$7:$AU$140,31,0)</f>
        <v>0</v>
      </c>
      <c r="CU59" s="71">
        <f>VLOOKUP($D59,'факт '!$D$7:$AU$140,32,0)</f>
        <v>0</v>
      </c>
      <c r="CV59" s="71">
        <f t="shared" si="612"/>
        <v>0</v>
      </c>
      <c r="CW59" s="71">
        <f t="shared" si="613"/>
        <v>0</v>
      </c>
      <c r="CX59" s="72">
        <f t="shared" si="614"/>
        <v>0</v>
      </c>
      <c r="CY59" s="72">
        <f t="shared" si="615"/>
        <v>0</v>
      </c>
      <c r="CZ59" s="92"/>
      <c r="DA59" s="92"/>
      <c r="DB59" s="92"/>
      <c r="DC59" s="92"/>
      <c r="DD59" s="71">
        <f>VLOOKUP($D59,'факт '!$D$7:$AU$140,33,0)</f>
        <v>0</v>
      </c>
      <c r="DE59" s="71">
        <f>VLOOKUP($D59,'факт '!$D$7:$AU$140,34,0)</f>
        <v>0</v>
      </c>
      <c r="DF59" s="71"/>
      <c r="DG59" s="71"/>
      <c r="DH59" s="71">
        <f t="shared" si="616"/>
        <v>0</v>
      </c>
      <c r="DI59" s="71">
        <f t="shared" si="617"/>
        <v>0</v>
      </c>
      <c r="DJ59" s="72">
        <f t="shared" si="618"/>
        <v>0</v>
      </c>
      <c r="DK59" s="72">
        <f t="shared" si="619"/>
        <v>0</v>
      </c>
      <c r="DL59" s="92"/>
      <c r="DM59" s="92"/>
      <c r="DN59" s="92"/>
      <c r="DO59" s="92"/>
      <c r="DP59" s="71">
        <f>VLOOKUP($D59,'факт '!$D$7:$AU$140,15,0)</f>
        <v>0</v>
      </c>
      <c r="DQ59" s="71">
        <f>VLOOKUP($D59,'факт '!$D$7:$AU$140,16,0)</f>
        <v>0</v>
      </c>
      <c r="DR59" s="71"/>
      <c r="DS59" s="71"/>
      <c r="DT59" s="71">
        <f t="shared" si="620"/>
        <v>0</v>
      </c>
      <c r="DU59" s="71">
        <f t="shared" si="621"/>
        <v>0</v>
      </c>
      <c r="DV59" s="72">
        <f t="shared" si="622"/>
        <v>0</v>
      </c>
      <c r="DW59" s="72">
        <f t="shared" si="623"/>
        <v>0</v>
      </c>
      <c r="DX59" s="92"/>
      <c r="DY59" s="92"/>
      <c r="DZ59" s="92"/>
      <c r="EA59" s="92"/>
      <c r="EB59" s="71">
        <f>VLOOKUP($D59,'факт '!$D$7:$AU$140,35,0)</f>
        <v>0</v>
      </c>
      <c r="EC59" s="71">
        <f>VLOOKUP($D59,'факт '!$D$7:$AU$140,36,0)</f>
        <v>0</v>
      </c>
      <c r="ED59" s="71">
        <f>VLOOKUP($D59,'факт '!$D$7:$AU$140,37,0)</f>
        <v>0</v>
      </c>
      <c r="EE59" s="71">
        <f>VLOOKUP($D59,'факт '!$D$7:$AU$140,38,0)</f>
        <v>0</v>
      </c>
      <c r="EF59" s="71">
        <f t="shared" si="624"/>
        <v>0</v>
      </c>
      <c r="EG59" s="71">
        <f t="shared" si="625"/>
        <v>0</v>
      </c>
      <c r="EH59" s="72">
        <f t="shared" si="626"/>
        <v>0</v>
      </c>
      <c r="EI59" s="72">
        <f t="shared" si="627"/>
        <v>0</v>
      </c>
      <c r="EJ59" s="92"/>
      <c r="EK59" s="92"/>
      <c r="EL59" s="92"/>
      <c r="EM59" s="92"/>
      <c r="EN59" s="71">
        <f>VLOOKUP($D59,'факт '!$D$7:$AU$140,41,0)</f>
        <v>0</v>
      </c>
      <c r="EO59" s="71">
        <f>VLOOKUP($D59,'факт '!$D$7:$AU$140,42,0)</f>
        <v>0</v>
      </c>
      <c r="EP59" s="71">
        <f>VLOOKUP($D59,'факт '!$D$7:$AU$140,43,0)</f>
        <v>0</v>
      </c>
      <c r="EQ59" s="71">
        <f>VLOOKUP($D59,'факт '!$D$7:$AU$140,44,0)</f>
        <v>0</v>
      </c>
      <c r="ER59" s="71">
        <f t="shared" si="628"/>
        <v>0</v>
      </c>
      <c r="ES59" s="71">
        <f t="shared" si="629"/>
        <v>0</v>
      </c>
      <c r="ET59" s="72">
        <f t="shared" si="630"/>
        <v>0</v>
      </c>
      <c r="EU59" s="72">
        <f t="shared" si="631"/>
        <v>0</v>
      </c>
      <c r="EV59" s="92"/>
      <c r="EW59" s="92"/>
      <c r="EX59" s="92"/>
      <c r="EY59" s="92"/>
      <c r="EZ59" s="71"/>
      <c r="FA59" s="71"/>
      <c r="FB59" s="71"/>
      <c r="FC59" s="71"/>
      <c r="FD59" s="71"/>
      <c r="FE59" s="71"/>
      <c r="FF59" s="72"/>
      <c r="FG59" s="72"/>
      <c r="FH59" s="92"/>
      <c r="FI59" s="92"/>
      <c r="FJ59" s="92"/>
      <c r="FK59" s="92"/>
      <c r="FL59" s="71">
        <f>VLOOKUP($D59,'факт '!$D$7:$AU$140,39,0)</f>
        <v>0</v>
      </c>
      <c r="FM59" s="71">
        <f>VLOOKUP($D59,'факт '!$D$7:$AU$140,40,0)</f>
        <v>0</v>
      </c>
      <c r="FN59" s="71"/>
      <c r="FO59" s="71"/>
      <c r="FP59" s="71">
        <f t="shared" si="634"/>
        <v>0</v>
      </c>
      <c r="FQ59" s="71">
        <f t="shared" si="635"/>
        <v>0</v>
      </c>
      <c r="FR59" s="72">
        <f t="shared" si="636"/>
        <v>0</v>
      </c>
      <c r="FS59" s="72">
        <f t="shared" si="637"/>
        <v>0</v>
      </c>
      <c r="FT59" s="92"/>
      <c r="FU59" s="92"/>
      <c r="FV59" s="92"/>
      <c r="FW59" s="92"/>
      <c r="FX59" s="71"/>
      <c r="FY59" s="71"/>
      <c r="FZ59" s="71"/>
      <c r="GA59" s="71"/>
      <c r="GB59" s="71">
        <f t="shared" si="638"/>
        <v>0</v>
      </c>
      <c r="GC59" s="71">
        <f t="shared" si="639"/>
        <v>0</v>
      </c>
      <c r="GD59" s="72">
        <f t="shared" si="640"/>
        <v>0</v>
      </c>
      <c r="GE59" s="72">
        <f t="shared" si="641"/>
        <v>0</v>
      </c>
      <c r="GF59" s="71"/>
      <c r="GG59" s="71"/>
      <c r="GH59" s="71"/>
      <c r="GI59" s="71"/>
      <c r="GJ59" s="71">
        <f t="shared" si="646"/>
        <v>4</v>
      </c>
      <c r="GK59" s="71">
        <f t="shared" si="647"/>
        <v>677190.32</v>
      </c>
      <c r="GL59" s="71">
        <f t="shared" si="648"/>
        <v>1</v>
      </c>
      <c r="GM59" s="71">
        <f t="shared" si="649"/>
        <v>169297.58</v>
      </c>
      <c r="GN59" s="71">
        <f t="shared" si="650"/>
        <v>5</v>
      </c>
      <c r="GO59" s="71">
        <f t="shared" si="651"/>
        <v>846487.89999999991</v>
      </c>
      <c r="GP59" s="92"/>
      <c r="GQ59" s="92"/>
      <c r="GR59" s="110"/>
      <c r="GS59" s="111"/>
      <c r="GT59" s="124">
        <v>169297.5772</v>
      </c>
      <c r="GU59" s="123">
        <f t="shared" si="62"/>
        <v>169297.58</v>
      </c>
      <c r="GV59" s="123">
        <f t="shared" si="63"/>
        <v>-2.7999999874737114E-3</v>
      </c>
    </row>
    <row r="60" spans="1:204" s="61" customFormat="1" ht="29.25" customHeight="1" x14ac:dyDescent="0.2">
      <c r="A60" s="21"/>
      <c r="B60" s="53" t="s">
        <v>291</v>
      </c>
      <c r="C60" s="51" t="s">
        <v>292</v>
      </c>
      <c r="D60" s="93">
        <v>74</v>
      </c>
      <c r="E60" s="94" t="s">
        <v>400</v>
      </c>
      <c r="F60" s="63">
        <v>10</v>
      </c>
      <c r="G60" s="70">
        <v>169297.5772</v>
      </c>
      <c r="H60" s="92"/>
      <c r="I60" s="92"/>
      <c r="J60" s="92"/>
      <c r="K60" s="92"/>
      <c r="L60" s="71">
        <f>VLOOKUP($D60,'факт '!$D$7:$AU$140,3,0)</f>
        <v>0</v>
      </c>
      <c r="M60" s="71">
        <f>VLOOKUP($D60,'факт '!$D$7:$AU$140,4,0)</f>
        <v>0</v>
      </c>
      <c r="N60" s="71">
        <f>VLOOKUP($D60,'факт '!$D$7:$AU$140,5,0)</f>
        <v>0</v>
      </c>
      <c r="O60" s="71">
        <f>VLOOKUP($D60,'факт '!$D$7:$AU$140,6,0)</f>
        <v>0</v>
      </c>
      <c r="P60" s="71">
        <f t="shared" si="586"/>
        <v>0</v>
      </c>
      <c r="Q60" s="71">
        <f t="shared" si="587"/>
        <v>0</v>
      </c>
      <c r="R60" s="72">
        <f t="shared" si="437"/>
        <v>0</v>
      </c>
      <c r="S60" s="72">
        <f t="shared" si="438"/>
        <v>0</v>
      </c>
      <c r="T60" s="92"/>
      <c r="U60" s="92"/>
      <c r="V60" s="92"/>
      <c r="W60" s="92"/>
      <c r="X60" s="71">
        <f>VLOOKUP($D60,'факт '!$D$7:$AU$140,9,0)</f>
        <v>1</v>
      </c>
      <c r="Y60" s="71">
        <f>VLOOKUP($D60,'факт '!$D$7:$AU$140,10,0)</f>
        <v>169297.58</v>
      </c>
      <c r="Z60" s="71">
        <f>VLOOKUP($D60,'факт '!$D$7:$AU$140,11,0)</f>
        <v>1</v>
      </c>
      <c r="AA60" s="71">
        <f>VLOOKUP($D60,'факт '!$D$7:$AU$140,12,0)</f>
        <v>169297.58</v>
      </c>
      <c r="AB60" s="71">
        <f t="shared" si="588"/>
        <v>2</v>
      </c>
      <c r="AC60" s="71">
        <f t="shared" si="589"/>
        <v>338595.16</v>
      </c>
      <c r="AD60" s="72">
        <f t="shared" si="590"/>
        <v>1</v>
      </c>
      <c r="AE60" s="72">
        <f t="shared" si="591"/>
        <v>169297.58</v>
      </c>
      <c r="AF60" s="92"/>
      <c r="AG60" s="92"/>
      <c r="AH60" s="92"/>
      <c r="AI60" s="92"/>
      <c r="AJ60" s="71">
        <f>VLOOKUP($D60,'факт '!$D$7:$AU$140,7,0)</f>
        <v>0</v>
      </c>
      <c r="AK60" s="71">
        <f>VLOOKUP($D60,'факт '!$D$7:$AU$140,8,0)</f>
        <v>0</v>
      </c>
      <c r="AL60" s="71"/>
      <c r="AM60" s="71"/>
      <c r="AN60" s="71"/>
      <c r="AO60" s="71"/>
      <c r="AP60" s="72">
        <f t="shared" si="594"/>
        <v>0</v>
      </c>
      <c r="AQ60" s="72">
        <f t="shared" si="595"/>
        <v>0</v>
      </c>
      <c r="AR60" s="92"/>
      <c r="AS60" s="92"/>
      <c r="AT60" s="92"/>
      <c r="AU60" s="92"/>
      <c r="AV60" s="71">
        <f>VLOOKUP($D60,'факт '!$D$7:$AU$140,13,0)</f>
        <v>0</v>
      </c>
      <c r="AW60" s="71">
        <f>VLOOKUP($D60,'факт '!$D$7:$AU$140,14,0)</f>
        <v>0</v>
      </c>
      <c r="AX60" s="71"/>
      <c r="AY60" s="71"/>
      <c r="AZ60" s="71">
        <f t="shared" si="596"/>
        <v>0</v>
      </c>
      <c r="BA60" s="71">
        <f t="shared" si="597"/>
        <v>0</v>
      </c>
      <c r="BB60" s="72">
        <f t="shared" si="598"/>
        <v>0</v>
      </c>
      <c r="BC60" s="72">
        <f t="shared" si="599"/>
        <v>0</v>
      </c>
      <c r="BD60" s="92"/>
      <c r="BE60" s="92"/>
      <c r="BF60" s="92"/>
      <c r="BG60" s="92"/>
      <c r="BH60" s="71">
        <f>VLOOKUP($D60,'факт '!$D$7:$AU$140,17,0)</f>
        <v>0</v>
      </c>
      <c r="BI60" s="71">
        <f>VLOOKUP($D60,'факт '!$D$7:$AU$140,18,0)</f>
        <v>0</v>
      </c>
      <c r="BJ60" s="71">
        <f>VLOOKUP($D60,'факт '!$D$7:$AU$140,19,0)</f>
        <v>0</v>
      </c>
      <c r="BK60" s="71">
        <f>VLOOKUP($D60,'факт '!$D$7:$AU$140,20,0)</f>
        <v>0</v>
      </c>
      <c r="BL60" s="71">
        <f t="shared" si="600"/>
        <v>0</v>
      </c>
      <c r="BM60" s="71">
        <f t="shared" si="601"/>
        <v>0</v>
      </c>
      <c r="BN60" s="72">
        <f t="shared" si="602"/>
        <v>0</v>
      </c>
      <c r="BO60" s="72">
        <f t="shared" si="603"/>
        <v>0</v>
      </c>
      <c r="BP60" s="92"/>
      <c r="BQ60" s="92"/>
      <c r="BR60" s="92"/>
      <c r="BS60" s="92"/>
      <c r="BT60" s="71">
        <f>VLOOKUP($D60,'факт '!$D$7:$AU$140,21,0)</f>
        <v>0</v>
      </c>
      <c r="BU60" s="71">
        <f>VLOOKUP($D60,'факт '!$D$7:$AU$140,22,0)</f>
        <v>0</v>
      </c>
      <c r="BV60" s="71">
        <f>VLOOKUP($D60,'факт '!$D$7:$AU$140,23,0)</f>
        <v>0</v>
      </c>
      <c r="BW60" s="71">
        <f>VLOOKUP($D60,'факт '!$D$7:$AU$140,24,0)</f>
        <v>0</v>
      </c>
      <c r="BX60" s="71">
        <f t="shared" si="604"/>
        <v>0</v>
      </c>
      <c r="BY60" s="71">
        <f t="shared" si="605"/>
        <v>0</v>
      </c>
      <c r="BZ60" s="72">
        <f t="shared" si="606"/>
        <v>0</v>
      </c>
      <c r="CA60" s="72">
        <f t="shared" si="607"/>
        <v>0</v>
      </c>
      <c r="CB60" s="92"/>
      <c r="CC60" s="92"/>
      <c r="CD60" s="92"/>
      <c r="CE60" s="92"/>
      <c r="CF60" s="71">
        <f>VLOOKUP($D60,'факт '!$D$7:$AU$140,25,0)</f>
        <v>0</v>
      </c>
      <c r="CG60" s="71">
        <f>VLOOKUP($D60,'факт '!$D$7:$AU$140,26,0)</f>
        <v>0</v>
      </c>
      <c r="CH60" s="71">
        <f>VLOOKUP($D60,'факт '!$D$7:$AU$140,27,0)</f>
        <v>0</v>
      </c>
      <c r="CI60" s="71">
        <f>VLOOKUP($D60,'факт '!$D$7:$AU$140,28,0)</f>
        <v>0</v>
      </c>
      <c r="CJ60" s="71">
        <f t="shared" si="608"/>
        <v>0</v>
      </c>
      <c r="CK60" s="71">
        <f t="shared" si="609"/>
        <v>0</v>
      </c>
      <c r="CL60" s="72">
        <f t="shared" si="610"/>
        <v>0</v>
      </c>
      <c r="CM60" s="72">
        <f t="shared" si="611"/>
        <v>0</v>
      </c>
      <c r="CN60" s="92"/>
      <c r="CO60" s="92"/>
      <c r="CP60" s="92"/>
      <c r="CQ60" s="92"/>
      <c r="CR60" s="71">
        <f>VLOOKUP($D60,'факт '!$D$7:$AU$140,29,0)</f>
        <v>0</v>
      </c>
      <c r="CS60" s="71">
        <f>VLOOKUP($D60,'факт '!$D$7:$AU$140,30,0)</f>
        <v>0</v>
      </c>
      <c r="CT60" s="71">
        <f>VLOOKUP($D60,'факт '!$D$7:$AU$140,31,0)</f>
        <v>0</v>
      </c>
      <c r="CU60" s="71">
        <f>VLOOKUP($D60,'факт '!$D$7:$AU$140,32,0)</f>
        <v>0</v>
      </c>
      <c r="CV60" s="71">
        <f t="shared" si="612"/>
        <v>0</v>
      </c>
      <c r="CW60" s="71">
        <f t="shared" si="613"/>
        <v>0</v>
      </c>
      <c r="CX60" s="72">
        <f t="shared" si="614"/>
        <v>0</v>
      </c>
      <c r="CY60" s="72">
        <f t="shared" si="615"/>
        <v>0</v>
      </c>
      <c r="CZ60" s="92"/>
      <c r="DA60" s="92"/>
      <c r="DB60" s="92"/>
      <c r="DC60" s="92"/>
      <c r="DD60" s="71">
        <f>VLOOKUP($D60,'факт '!$D$7:$AU$140,33,0)</f>
        <v>0</v>
      </c>
      <c r="DE60" s="71">
        <f>VLOOKUP($D60,'факт '!$D$7:$AU$140,34,0)</f>
        <v>0</v>
      </c>
      <c r="DF60" s="71"/>
      <c r="DG60" s="71"/>
      <c r="DH60" s="71">
        <f t="shared" si="616"/>
        <v>0</v>
      </c>
      <c r="DI60" s="71">
        <f t="shared" si="617"/>
        <v>0</v>
      </c>
      <c r="DJ60" s="72">
        <f t="shared" si="618"/>
        <v>0</v>
      </c>
      <c r="DK60" s="72">
        <f t="shared" si="619"/>
        <v>0</v>
      </c>
      <c r="DL60" s="92"/>
      <c r="DM60" s="92"/>
      <c r="DN60" s="92"/>
      <c r="DO60" s="92"/>
      <c r="DP60" s="71">
        <f>VLOOKUP($D60,'факт '!$D$7:$AU$140,15,0)</f>
        <v>0</v>
      </c>
      <c r="DQ60" s="71">
        <f>VLOOKUP($D60,'факт '!$D$7:$AU$140,16,0)</f>
        <v>0</v>
      </c>
      <c r="DR60" s="71"/>
      <c r="DS60" s="71"/>
      <c r="DT60" s="71">
        <f t="shared" si="620"/>
        <v>0</v>
      </c>
      <c r="DU60" s="71">
        <f t="shared" si="621"/>
        <v>0</v>
      </c>
      <c r="DV60" s="72">
        <f t="shared" si="622"/>
        <v>0</v>
      </c>
      <c r="DW60" s="72">
        <f t="shared" si="623"/>
        <v>0</v>
      </c>
      <c r="DX60" s="92"/>
      <c r="DY60" s="92"/>
      <c r="DZ60" s="92"/>
      <c r="EA60" s="92"/>
      <c r="EB60" s="71">
        <f>VLOOKUP($D60,'факт '!$D$7:$AU$140,35,0)</f>
        <v>0</v>
      </c>
      <c r="EC60" s="71">
        <f>VLOOKUP($D60,'факт '!$D$7:$AU$140,36,0)</f>
        <v>0</v>
      </c>
      <c r="ED60" s="71">
        <f>VLOOKUP($D60,'факт '!$D$7:$AU$140,37,0)</f>
        <v>0</v>
      </c>
      <c r="EE60" s="71">
        <f>VLOOKUP($D60,'факт '!$D$7:$AU$140,38,0)</f>
        <v>0</v>
      </c>
      <c r="EF60" s="71">
        <f t="shared" si="624"/>
        <v>0</v>
      </c>
      <c r="EG60" s="71">
        <f t="shared" si="625"/>
        <v>0</v>
      </c>
      <c r="EH60" s="72">
        <f t="shared" si="626"/>
        <v>0</v>
      </c>
      <c r="EI60" s="72">
        <f t="shared" si="627"/>
        <v>0</v>
      </c>
      <c r="EJ60" s="92"/>
      <c r="EK60" s="92"/>
      <c r="EL60" s="92"/>
      <c r="EM60" s="92"/>
      <c r="EN60" s="71">
        <f>VLOOKUP($D60,'факт '!$D$7:$AU$140,41,0)</f>
        <v>0</v>
      </c>
      <c r="EO60" s="71">
        <f>VLOOKUP($D60,'факт '!$D$7:$AU$140,42,0)</f>
        <v>0</v>
      </c>
      <c r="EP60" s="71">
        <f>VLOOKUP($D60,'факт '!$D$7:$AU$140,43,0)</f>
        <v>0</v>
      </c>
      <c r="EQ60" s="71">
        <f>VLOOKUP($D60,'факт '!$D$7:$AU$140,44,0)</f>
        <v>0</v>
      </c>
      <c r="ER60" s="71">
        <f t="shared" si="628"/>
        <v>0</v>
      </c>
      <c r="ES60" s="71">
        <f t="shared" si="629"/>
        <v>0</v>
      </c>
      <c r="ET60" s="72">
        <f t="shared" si="630"/>
        <v>0</v>
      </c>
      <c r="EU60" s="72">
        <f t="shared" si="631"/>
        <v>0</v>
      </c>
      <c r="EV60" s="92"/>
      <c r="EW60" s="92"/>
      <c r="EX60" s="92"/>
      <c r="EY60" s="92"/>
      <c r="EZ60" s="71"/>
      <c r="FA60" s="71"/>
      <c r="FB60" s="71"/>
      <c r="FC60" s="71"/>
      <c r="FD60" s="71"/>
      <c r="FE60" s="71"/>
      <c r="FF60" s="72"/>
      <c r="FG60" s="72"/>
      <c r="FH60" s="92"/>
      <c r="FI60" s="92"/>
      <c r="FJ60" s="92"/>
      <c r="FK60" s="92"/>
      <c r="FL60" s="71">
        <f>VLOOKUP($D60,'факт '!$D$7:$AU$140,39,0)</f>
        <v>0</v>
      </c>
      <c r="FM60" s="71">
        <f>VLOOKUP($D60,'факт '!$D$7:$AU$140,40,0)</f>
        <v>0</v>
      </c>
      <c r="FN60" s="71"/>
      <c r="FO60" s="71"/>
      <c r="FP60" s="71">
        <f t="shared" si="634"/>
        <v>0</v>
      </c>
      <c r="FQ60" s="71">
        <f t="shared" si="635"/>
        <v>0</v>
      </c>
      <c r="FR60" s="72">
        <f t="shared" si="636"/>
        <v>0</v>
      </c>
      <c r="FS60" s="72">
        <f t="shared" si="637"/>
        <v>0</v>
      </c>
      <c r="FT60" s="92"/>
      <c r="FU60" s="92"/>
      <c r="FV60" s="92"/>
      <c r="FW60" s="92"/>
      <c r="FX60" s="71"/>
      <c r="FY60" s="71"/>
      <c r="FZ60" s="71"/>
      <c r="GA60" s="71"/>
      <c r="GB60" s="71"/>
      <c r="GC60" s="71"/>
      <c r="GD60" s="72"/>
      <c r="GE60" s="72"/>
      <c r="GF60" s="71"/>
      <c r="GG60" s="71"/>
      <c r="GH60" s="71"/>
      <c r="GI60" s="71"/>
      <c r="GJ60" s="71">
        <f t="shared" si="646"/>
        <v>1</v>
      </c>
      <c r="GK60" s="71">
        <f t="shared" si="647"/>
        <v>169297.58</v>
      </c>
      <c r="GL60" s="71">
        <f t="shared" si="648"/>
        <v>1</v>
      </c>
      <c r="GM60" s="71">
        <f t="shared" si="649"/>
        <v>169297.58</v>
      </c>
      <c r="GN60" s="71">
        <f t="shared" si="650"/>
        <v>2</v>
      </c>
      <c r="GO60" s="71">
        <f t="shared" si="651"/>
        <v>338595.16</v>
      </c>
      <c r="GP60" s="92"/>
      <c r="GQ60" s="92"/>
      <c r="GR60" s="110"/>
      <c r="GS60" s="111"/>
      <c r="GT60" s="124"/>
      <c r="GU60" s="123"/>
      <c r="GV60" s="123"/>
    </row>
    <row r="61" spans="1:204" s="61" customFormat="1" ht="29.25" customHeight="1" x14ac:dyDescent="0.2">
      <c r="A61" s="21">
        <v>10</v>
      </c>
      <c r="B61" s="53" t="s">
        <v>291</v>
      </c>
      <c r="C61" s="51" t="s">
        <v>292</v>
      </c>
      <c r="D61" s="168">
        <v>75</v>
      </c>
      <c r="E61" s="94" t="s">
        <v>148</v>
      </c>
      <c r="F61" s="63">
        <v>10</v>
      </c>
      <c r="G61" s="70">
        <v>169297.5772</v>
      </c>
      <c r="H61" s="92"/>
      <c r="I61" s="92"/>
      <c r="J61" s="92"/>
      <c r="K61" s="92"/>
      <c r="L61" s="71">
        <f>VLOOKUP($D61,'факт '!$D$7:$AU$140,3,0)</f>
        <v>0</v>
      </c>
      <c r="M61" s="71">
        <f>VLOOKUP($D61,'факт '!$D$7:$AU$140,4,0)</f>
        <v>0</v>
      </c>
      <c r="N61" s="71">
        <f>VLOOKUP($D61,'факт '!$D$7:$AU$140,5,0)</f>
        <v>0</v>
      </c>
      <c r="O61" s="71">
        <f>VLOOKUP($D61,'факт '!$D$7:$AU$140,6,0)</f>
        <v>0</v>
      </c>
      <c r="P61" s="71">
        <f t="shared" si="586"/>
        <v>0</v>
      </c>
      <c r="Q61" s="71">
        <f t="shared" si="587"/>
        <v>0</v>
      </c>
      <c r="R61" s="72">
        <f t="shared" si="437"/>
        <v>0</v>
      </c>
      <c r="S61" s="72">
        <f t="shared" si="438"/>
        <v>0</v>
      </c>
      <c r="T61" s="92"/>
      <c r="U61" s="92"/>
      <c r="V61" s="92"/>
      <c r="W61" s="92"/>
      <c r="X61" s="71">
        <f>VLOOKUP($D61,'факт '!$D$7:$AU$140,9,0)</f>
        <v>1</v>
      </c>
      <c r="Y61" s="71">
        <f>VLOOKUP($D61,'факт '!$D$7:$AU$140,10,0)</f>
        <v>169297.58</v>
      </c>
      <c r="Z61" s="71">
        <f>VLOOKUP($D61,'факт '!$D$7:$AU$140,11,0)</f>
        <v>1</v>
      </c>
      <c r="AA61" s="71">
        <f>VLOOKUP($D61,'факт '!$D$7:$AU$140,12,0)</f>
        <v>169297.58</v>
      </c>
      <c r="AB61" s="71">
        <f t="shared" si="588"/>
        <v>2</v>
      </c>
      <c r="AC61" s="71">
        <f t="shared" si="589"/>
        <v>338595.16</v>
      </c>
      <c r="AD61" s="72">
        <f t="shared" si="590"/>
        <v>1</v>
      </c>
      <c r="AE61" s="72">
        <f t="shared" si="591"/>
        <v>169297.58</v>
      </c>
      <c r="AF61" s="92"/>
      <c r="AG61" s="92"/>
      <c r="AH61" s="92"/>
      <c r="AI61" s="92"/>
      <c r="AJ61" s="71">
        <f>VLOOKUP($D61,'факт '!$D$7:$AU$140,7,0)</f>
        <v>0</v>
      </c>
      <c r="AK61" s="71">
        <f>VLOOKUP($D61,'факт '!$D$7:$AU$140,8,0)</f>
        <v>0</v>
      </c>
      <c r="AL61" s="71"/>
      <c r="AM61" s="71"/>
      <c r="AN61" s="71">
        <f t="shared" si="592"/>
        <v>0</v>
      </c>
      <c r="AO61" s="71">
        <f t="shared" si="593"/>
        <v>0</v>
      </c>
      <c r="AP61" s="72">
        <f t="shared" si="594"/>
        <v>0</v>
      </c>
      <c r="AQ61" s="72">
        <f t="shared" si="595"/>
        <v>0</v>
      </c>
      <c r="AR61" s="92"/>
      <c r="AS61" s="92"/>
      <c r="AT61" s="92"/>
      <c r="AU61" s="92"/>
      <c r="AV61" s="71">
        <f>VLOOKUP($D61,'факт '!$D$7:$AU$140,13,0)</f>
        <v>0</v>
      </c>
      <c r="AW61" s="71">
        <f>VLOOKUP($D61,'факт '!$D$7:$AU$140,14,0)</f>
        <v>0</v>
      </c>
      <c r="AX61" s="71"/>
      <c r="AY61" s="71"/>
      <c r="AZ61" s="71">
        <f t="shared" si="596"/>
        <v>0</v>
      </c>
      <c r="BA61" s="71">
        <f t="shared" si="597"/>
        <v>0</v>
      </c>
      <c r="BB61" s="72">
        <f t="shared" si="598"/>
        <v>0</v>
      </c>
      <c r="BC61" s="72">
        <f t="shared" si="599"/>
        <v>0</v>
      </c>
      <c r="BD61" s="92"/>
      <c r="BE61" s="92"/>
      <c r="BF61" s="92"/>
      <c r="BG61" s="92"/>
      <c r="BH61" s="71">
        <f>VLOOKUP($D61,'факт '!$D$7:$AU$140,17,0)</f>
        <v>0</v>
      </c>
      <c r="BI61" s="71">
        <f>VLOOKUP($D61,'факт '!$D$7:$AU$140,18,0)</f>
        <v>0</v>
      </c>
      <c r="BJ61" s="71">
        <f>VLOOKUP($D61,'факт '!$D$7:$AU$140,19,0)</f>
        <v>0</v>
      </c>
      <c r="BK61" s="71">
        <f>VLOOKUP($D61,'факт '!$D$7:$AU$140,20,0)</f>
        <v>0</v>
      </c>
      <c r="BL61" s="71">
        <f t="shared" si="600"/>
        <v>0</v>
      </c>
      <c r="BM61" s="71">
        <f t="shared" si="601"/>
        <v>0</v>
      </c>
      <c r="BN61" s="72">
        <f t="shared" si="602"/>
        <v>0</v>
      </c>
      <c r="BO61" s="72">
        <f t="shared" si="603"/>
        <v>0</v>
      </c>
      <c r="BP61" s="92"/>
      <c r="BQ61" s="92"/>
      <c r="BR61" s="92"/>
      <c r="BS61" s="92"/>
      <c r="BT61" s="71">
        <f>VLOOKUP($D61,'факт '!$D$7:$AU$140,21,0)</f>
        <v>0</v>
      </c>
      <c r="BU61" s="71">
        <f>VLOOKUP($D61,'факт '!$D$7:$AU$140,22,0)</f>
        <v>0</v>
      </c>
      <c r="BV61" s="71">
        <f>VLOOKUP($D61,'факт '!$D$7:$AU$140,23,0)</f>
        <v>0</v>
      </c>
      <c r="BW61" s="71">
        <f>VLOOKUP($D61,'факт '!$D$7:$AU$140,24,0)</f>
        <v>0</v>
      </c>
      <c r="BX61" s="71">
        <f t="shared" si="604"/>
        <v>0</v>
      </c>
      <c r="BY61" s="71">
        <f t="shared" si="605"/>
        <v>0</v>
      </c>
      <c r="BZ61" s="72">
        <f t="shared" si="606"/>
        <v>0</v>
      </c>
      <c r="CA61" s="72">
        <f t="shared" si="607"/>
        <v>0</v>
      </c>
      <c r="CB61" s="92"/>
      <c r="CC61" s="92"/>
      <c r="CD61" s="92"/>
      <c r="CE61" s="92"/>
      <c r="CF61" s="71">
        <f>VLOOKUP($D61,'факт '!$D$7:$AU$140,25,0)</f>
        <v>0</v>
      </c>
      <c r="CG61" s="71">
        <f>VLOOKUP($D61,'факт '!$D$7:$AU$140,26,0)</f>
        <v>0</v>
      </c>
      <c r="CH61" s="71">
        <f>VLOOKUP($D61,'факт '!$D$7:$AU$140,27,0)</f>
        <v>0</v>
      </c>
      <c r="CI61" s="71">
        <f>VLOOKUP($D61,'факт '!$D$7:$AU$140,28,0)</f>
        <v>0</v>
      </c>
      <c r="CJ61" s="71">
        <f t="shared" si="608"/>
        <v>0</v>
      </c>
      <c r="CK61" s="71">
        <f t="shared" si="609"/>
        <v>0</v>
      </c>
      <c r="CL61" s="72">
        <f t="shared" si="610"/>
        <v>0</v>
      </c>
      <c r="CM61" s="72">
        <f t="shared" si="611"/>
        <v>0</v>
      </c>
      <c r="CN61" s="92"/>
      <c r="CO61" s="92"/>
      <c r="CP61" s="92"/>
      <c r="CQ61" s="92"/>
      <c r="CR61" s="71">
        <f>VLOOKUP($D61,'факт '!$D$7:$AU$140,29,0)</f>
        <v>0</v>
      </c>
      <c r="CS61" s="71">
        <f>VLOOKUP($D61,'факт '!$D$7:$AU$140,30,0)</f>
        <v>0</v>
      </c>
      <c r="CT61" s="71">
        <f>VLOOKUP($D61,'факт '!$D$7:$AU$140,31,0)</f>
        <v>0</v>
      </c>
      <c r="CU61" s="71">
        <f>VLOOKUP($D61,'факт '!$D$7:$AU$140,32,0)</f>
        <v>0</v>
      </c>
      <c r="CV61" s="71">
        <f t="shared" si="612"/>
        <v>0</v>
      </c>
      <c r="CW61" s="71">
        <f t="shared" si="613"/>
        <v>0</v>
      </c>
      <c r="CX61" s="72">
        <f t="shared" si="614"/>
        <v>0</v>
      </c>
      <c r="CY61" s="72">
        <f t="shared" si="615"/>
        <v>0</v>
      </c>
      <c r="CZ61" s="92"/>
      <c r="DA61" s="92"/>
      <c r="DB61" s="92"/>
      <c r="DC61" s="92"/>
      <c r="DD61" s="71">
        <f>VLOOKUP($D61,'факт '!$D$7:$AU$140,33,0)</f>
        <v>0</v>
      </c>
      <c r="DE61" s="71">
        <f>VLOOKUP($D61,'факт '!$D$7:$AU$140,34,0)</f>
        <v>0</v>
      </c>
      <c r="DF61" s="71"/>
      <c r="DG61" s="71"/>
      <c r="DH61" s="71">
        <f t="shared" si="616"/>
        <v>0</v>
      </c>
      <c r="DI61" s="71">
        <f t="shared" si="617"/>
        <v>0</v>
      </c>
      <c r="DJ61" s="72">
        <f t="shared" si="618"/>
        <v>0</v>
      </c>
      <c r="DK61" s="72">
        <f t="shared" si="619"/>
        <v>0</v>
      </c>
      <c r="DL61" s="92"/>
      <c r="DM61" s="92"/>
      <c r="DN61" s="92"/>
      <c r="DO61" s="92"/>
      <c r="DP61" s="71">
        <f>VLOOKUP($D61,'факт '!$D$7:$AU$140,15,0)</f>
        <v>0</v>
      </c>
      <c r="DQ61" s="71">
        <f>VLOOKUP($D61,'факт '!$D$7:$AU$140,16,0)</f>
        <v>0</v>
      </c>
      <c r="DR61" s="71"/>
      <c r="DS61" s="71"/>
      <c r="DT61" s="71">
        <f t="shared" si="620"/>
        <v>0</v>
      </c>
      <c r="DU61" s="71">
        <f t="shared" si="621"/>
        <v>0</v>
      </c>
      <c r="DV61" s="72">
        <f t="shared" si="622"/>
        <v>0</v>
      </c>
      <c r="DW61" s="72">
        <f t="shared" si="623"/>
        <v>0</v>
      </c>
      <c r="DX61" s="92"/>
      <c r="DY61" s="92"/>
      <c r="DZ61" s="92"/>
      <c r="EA61" s="92"/>
      <c r="EB61" s="71">
        <f>VLOOKUP($D61,'факт '!$D$7:$AU$140,35,0)</f>
        <v>0</v>
      </c>
      <c r="EC61" s="71">
        <f>VLOOKUP($D61,'факт '!$D$7:$AU$140,36,0)</f>
        <v>0</v>
      </c>
      <c r="ED61" s="71">
        <f>VLOOKUP($D61,'факт '!$D$7:$AU$140,37,0)</f>
        <v>0</v>
      </c>
      <c r="EE61" s="71">
        <f>VLOOKUP($D61,'факт '!$D$7:$AU$140,38,0)</f>
        <v>0</v>
      </c>
      <c r="EF61" s="71">
        <f t="shared" si="624"/>
        <v>0</v>
      </c>
      <c r="EG61" s="71">
        <f t="shared" si="625"/>
        <v>0</v>
      </c>
      <c r="EH61" s="72">
        <f t="shared" si="626"/>
        <v>0</v>
      </c>
      <c r="EI61" s="72">
        <f t="shared" si="627"/>
        <v>0</v>
      </c>
      <c r="EJ61" s="92"/>
      <c r="EK61" s="92"/>
      <c r="EL61" s="92"/>
      <c r="EM61" s="92"/>
      <c r="EN61" s="71">
        <f>VLOOKUP($D61,'факт '!$D$7:$AU$140,41,0)</f>
        <v>0</v>
      </c>
      <c r="EO61" s="71">
        <f>VLOOKUP($D61,'факт '!$D$7:$AU$140,42,0)</f>
        <v>0</v>
      </c>
      <c r="EP61" s="71">
        <f>VLOOKUP($D61,'факт '!$D$7:$AU$140,43,0)</f>
        <v>0</v>
      </c>
      <c r="EQ61" s="71">
        <f>VLOOKUP($D61,'факт '!$D$7:$AU$140,44,0)</f>
        <v>0</v>
      </c>
      <c r="ER61" s="71">
        <f t="shared" si="628"/>
        <v>0</v>
      </c>
      <c r="ES61" s="71">
        <f t="shared" si="629"/>
        <v>0</v>
      </c>
      <c r="ET61" s="72">
        <f t="shared" si="630"/>
        <v>0</v>
      </c>
      <c r="EU61" s="72">
        <f t="shared" si="631"/>
        <v>0</v>
      </c>
      <c r="EV61" s="92"/>
      <c r="EW61" s="92"/>
      <c r="EX61" s="92"/>
      <c r="EY61" s="92"/>
      <c r="EZ61" s="71"/>
      <c r="FA61" s="71"/>
      <c r="FB61" s="71"/>
      <c r="FC61" s="71"/>
      <c r="FD61" s="71"/>
      <c r="FE61" s="71"/>
      <c r="FF61" s="72"/>
      <c r="FG61" s="72"/>
      <c r="FH61" s="92"/>
      <c r="FI61" s="92"/>
      <c r="FJ61" s="92"/>
      <c r="FK61" s="92"/>
      <c r="FL61" s="71">
        <f>VLOOKUP($D61,'факт '!$D$7:$AU$140,39,0)</f>
        <v>0</v>
      </c>
      <c r="FM61" s="71">
        <f>VLOOKUP($D61,'факт '!$D$7:$AU$140,40,0)</f>
        <v>0</v>
      </c>
      <c r="FN61" s="71"/>
      <c r="FO61" s="71"/>
      <c r="FP61" s="71">
        <f t="shared" si="634"/>
        <v>0</v>
      </c>
      <c r="FQ61" s="71">
        <f t="shared" si="635"/>
        <v>0</v>
      </c>
      <c r="FR61" s="72">
        <f t="shared" si="636"/>
        <v>0</v>
      </c>
      <c r="FS61" s="72">
        <f t="shared" si="637"/>
        <v>0</v>
      </c>
      <c r="FT61" s="92"/>
      <c r="FU61" s="92"/>
      <c r="FV61" s="92"/>
      <c r="FW61" s="92"/>
      <c r="FX61" s="71"/>
      <c r="FY61" s="71"/>
      <c r="FZ61" s="71"/>
      <c r="GA61" s="71"/>
      <c r="GB61" s="71">
        <f t="shared" si="638"/>
        <v>0</v>
      </c>
      <c r="GC61" s="71">
        <f t="shared" si="639"/>
        <v>0</v>
      </c>
      <c r="GD61" s="72">
        <f t="shared" si="640"/>
        <v>0</v>
      </c>
      <c r="GE61" s="72">
        <f t="shared" si="641"/>
        <v>0</v>
      </c>
      <c r="GF61" s="71"/>
      <c r="GG61" s="71"/>
      <c r="GH61" s="71"/>
      <c r="GI61" s="71"/>
      <c r="GJ61" s="71">
        <f t="shared" si="646"/>
        <v>1</v>
      </c>
      <c r="GK61" s="71">
        <f t="shared" si="647"/>
        <v>169297.58</v>
      </c>
      <c r="GL61" s="71">
        <f t="shared" si="648"/>
        <v>1</v>
      </c>
      <c r="GM61" s="71">
        <f t="shared" si="649"/>
        <v>169297.58</v>
      </c>
      <c r="GN61" s="71">
        <f t="shared" si="650"/>
        <v>2</v>
      </c>
      <c r="GO61" s="71">
        <f t="shared" si="651"/>
        <v>338595.16</v>
      </c>
      <c r="GP61" s="92"/>
      <c r="GQ61" s="92"/>
      <c r="GR61" s="110"/>
      <c r="GS61" s="111"/>
      <c r="GT61" s="124">
        <v>169297.5772</v>
      </c>
      <c r="GU61" s="123">
        <f t="shared" si="62"/>
        <v>169297.58</v>
      </c>
      <c r="GV61" s="123">
        <f t="shared" si="63"/>
        <v>-2.7999999874737114E-3</v>
      </c>
    </row>
    <row r="62" spans="1:204" s="61" customFormat="1" ht="29.25" customHeight="1" x14ac:dyDescent="0.2">
      <c r="A62" s="21"/>
      <c r="B62" s="53" t="s">
        <v>291</v>
      </c>
      <c r="C62" s="51" t="s">
        <v>292</v>
      </c>
      <c r="D62" s="168">
        <v>76</v>
      </c>
      <c r="E62" s="94" t="s">
        <v>400</v>
      </c>
      <c r="F62" s="63">
        <v>10</v>
      </c>
      <c r="G62" s="70">
        <v>169297.5772</v>
      </c>
      <c r="H62" s="92"/>
      <c r="I62" s="92"/>
      <c r="J62" s="92"/>
      <c r="K62" s="92"/>
      <c r="L62" s="71">
        <f>VLOOKUP($D62,'факт '!$D$7:$AU$140,3,0)</f>
        <v>0</v>
      </c>
      <c r="M62" s="71">
        <f>VLOOKUP($D62,'факт '!$D$7:$AU$140,4,0)</f>
        <v>0</v>
      </c>
      <c r="N62" s="71">
        <f>VLOOKUP($D62,'факт '!$D$7:$AU$140,5,0)</f>
        <v>0</v>
      </c>
      <c r="O62" s="71">
        <f>VLOOKUP($D62,'факт '!$D$7:$AU$140,6,0)</f>
        <v>0</v>
      </c>
      <c r="P62" s="71">
        <f t="shared" si="586"/>
        <v>0</v>
      </c>
      <c r="Q62" s="71">
        <f t="shared" si="587"/>
        <v>0</v>
      </c>
      <c r="R62" s="72">
        <f t="shared" si="437"/>
        <v>0</v>
      </c>
      <c r="S62" s="72">
        <f t="shared" si="438"/>
        <v>0</v>
      </c>
      <c r="T62" s="92"/>
      <c r="U62" s="92"/>
      <c r="V62" s="92"/>
      <c r="W62" s="92"/>
      <c r="X62" s="71">
        <f>VLOOKUP($D62,'факт '!$D$7:$AU$140,9,0)</f>
        <v>4</v>
      </c>
      <c r="Y62" s="71">
        <f>VLOOKUP($D62,'факт '!$D$7:$AU$140,10,0)</f>
        <v>677190.32</v>
      </c>
      <c r="Z62" s="71">
        <f>VLOOKUP($D62,'факт '!$D$7:$AU$140,11,0)</f>
        <v>2</v>
      </c>
      <c r="AA62" s="71">
        <f>VLOOKUP($D62,'факт '!$D$7:$AU$140,12,0)</f>
        <v>338595.16</v>
      </c>
      <c r="AB62" s="71">
        <f t="shared" si="588"/>
        <v>6</v>
      </c>
      <c r="AC62" s="71">
        <f t="shared" si="589"/>
        <v>1015785.48</v>
      </c>
      <c r="AD62" s="72">
        <f t="shared" si="590"/>
        <v>4</v>
      </c>
      <c r="AE62" s="72">
        <f t="shared" si="591"/>
        <v>677190.32</v>
      </c>
      <c r="AF62" s="92"/>
      <c r="AG62" s="92"/>
      <c r="AH62" s="92"/>
      <c r="AI62" s="92"/>
      <c r="AJ62" s="71">
        <f>VLOOKUP($D62,'факт '!$D$7:$AU$140,7,0)</f>
        <v>0</v>
      </c>
      <c r="AK62" s="71">
        <f>VLOOKUP($D62,'факт '!$D$7:$AU$140,8,0)</f>
        <v>0</v>
      </c>
      <c r="AL62" s="71"/>
      <c r="AM62" s="71"/>
      <c r="AN62" s="71">
        <f t="shared" si="592"/>
        <v>0</v>
      </c>
      <c r="AO62" s="71">
        <f t="shared" si="593"/>
        <v>0</v>
      </c>
      <c r="AP62" s="72">
        <f t="shared" si="594"/>
        <v>0</v>
      </c>
      <c r="AQ62" s="72">
        <f t="shared" si="595"/>
        <v>0</v>
      </c>
      <c r="AR62" s="92"/>
      <c r="AS62" s="92"/>
      <c r="AT62" s="92"/>
      <c r="AU62" s="92"/>
      <c r="AV62" s="71">
        <f>VLOOKUP($D62,'факт '!$D$7:$AU$140,13,0)</f>
        <v>0</v>
      </c>
      <c r="AW62" s="71">
        <f>VLOOKUP($D62,'факт '!$D$7:$AU$140,14,0)</f>
        <v>0</v>
      </c>
      <c r="AX62" s="71"/>
      <c r="AY62" s="71"/>
      <c r="AZ62" s="71">
        <f t="shared" si="596"/>
        <v>0</v>
      </c>
      <c r="BA62" s="71">
        <f t="shared" si="597"/>
        <v>0</v>
      </c>
      <c r="BB62" s="72">
        <f t="shared" si="598"/>
        <v>0</v>
      </c>
      <c r="BC62" s="72">
        <f t="shared" si="599"/>
        <v>0</v>
      </c>
      <c r="BD62" s="92"/>
      <c r="BE62" s="92"/>
      <c r="BF62" s="92"/>
      <c r="BG62" s="92"/>
      <c r="BH62" s="71">
        <f>VLOOKUP($D62,'факт '!$D$7:$AU$140,17,0)</f>
        <v>0</v>
      </c>
      <c r="BI62" s="71">
        <f>VLOOKUP($D62,'факт '!$D$7:$AU$140,18,0)</f>
        <v>0</v>
      </c>
      <c r="BJ62" s="71">
        <f>VLOOKUP($D62,'факт '!$D$7:$AU$140,19,0)</f>
        <v>0</v>
      </c>
      <c r="BK62" s="71">
        <f>VLOOKUP($D62,'факт '!$D$7:$AU$140,20,0)</f>
        <v>0</v>
      </c>
      <c r="BL62" s="71">
        <f t="shared" si="600"/>
        <v>0</v>
      </c>
      <c r="BM62" s="71">
        <f t="shared" si="601"/>
        <v>0</v>
      </c>
      <c r="BN62" s="72">
        <f t="shared" si="602"/>
        <v>0</v>
      </c>
      <c r="BO62" s="72">
        <f t="shared" si="603"/>
        <v>0</v>
      </c>
      <c r="BP62" s="92"/>
      <c r="BQ62" s="92"/>
      <c r="BR62" s="92"/>
      <c r="BS62" s="92"/>
      <c r="BT62" s="71">
        <f>VLOOKUP($D62,'факт '!$D$7:$AU$140,21,0)</f>
        <v>0</v>
      </c>
      <c r="BU62" s="71">
        <f>VLOOKUP($D62,'факт '!$D$7:$AU$140,22,0)</f>
        <v>0</v>
      </c>
      <c r="BV62" s="71">
        <f>VLOOKUP($D62,'факт '!$D$7:$AU$140,23,0)</f>
        <v>0</v>
      </c>
      <c r="BW62" s="71">
        <f>VLOOKUP($D62,'факт '!$D$7:$AU$140,24,0)</f>
        <v>0</v>
      </c>
      <c r="BX62" s="71">
        <f t="shared" si="604"/>
        <v>0</v>
      </c>
      <c r="BY62" s="71">
        <f t="shared" si="605"/>
        <v>0</v>
      </c>
      <c r="BZ62" s="72">
        <f t="shared" si="606"/>
        <v>0</v>
      </c>
      <c r="CA62" s="72">
        <f t="shared" si="607"/>
        <v>0</v>
      </c>
      <c r="CB62" s="92"/>
      <c r="CC62" s="92"/>
      <c r="CD62" s="92"/>
      <c r="CE62" s="92"/>
      <c r="CF62" s="71">
        <f>VLOOKUP($D62,'факт '!$D$7:$AU$140,25,0)</f>
        <v>0</v>
      </c>
      <c r="CG62" s="71">
        <f>VLOOKUP($D62,'факт '!$D$7:$AU$140,26,0)</f>
        <v>0</v>
      </c>
      <c r="CH62" s="71">
        <f>VLOOKUP($D62,'факт '!$D$7:$AU$140,27,0)</f>
        <v>0</v>
      </c>
      <c r="CI62" s="71">
        <f>VLOOKUP($D62,'факт '!$D$7:$AU$140,28,0)</f>
        <v>0</v>
      </c>
      <c r="CJ62" s="71">
        <f t="shared" si="608"/>
        <v>0</v>
      </c>
      <c r="CK62" s="71">
        <f t="shared" si="609"/>
        <v>0</v>
      </c>
      <c r="CL62" s="72">
        <f t="shared" si="610"/>
        <v>0</v>
      </c>
      <c r="CM62" s="72">
        <f t="shared" si="611"/>
        <v>0</v>
      </c>
      <c r="CN62" s="92"/>
      <c r="CO62" s="92"/>
      <c r="CP62" s="92"/>
      <c r="CQ62" s="92"/>
      <c r="CR62" s="71">
        <f>VLOOKUP($D62,'факт '!$D$7:$AU$140,29,0)</f>
        <v>0</v>
      </c>
      <c r="CS62" s="71">
        <f>VLOOKUP($D62,'факт '!$D$7:$AU$140,30,0)</f>
        <v>0</v>
      </c>
      <c r="CT62" s="71">
        <f>VLOOKUP($D62,'факт '!$D$7:$AU$140,31,0)</f>
        <v>0</v>
      </c>
      <c r="CU62" s="71">
        <f>VLOOKUP($D62,'факт '!$D$7:$AU$140,32,0)</f>
        <v>0</v>
      </c>
      <c r="CV62" s="71">
        <f t="shared" si="612"/>
        <v>0</v>
      </c>
      <c r="CW62" s="71">
        <f t="shared" si="613"/>
        <v>0</v>
      </c>
      <c r="CX62" s="72">
        <f t="shared" si="614"/>
        <v>0</v>
      </c>
      <c r="CY62" s="72">
        <f t="shared" si="615"/>
        <v>0</v>
      </c>
      <c r="CZ62" s="92"/>
      <c r="DA62" s="92"/>
      <c r="DB62" s="92"/>
      <c r="DC62" s="92"/>
      <c r="DD62" s="71">
        <f>VLOOKUP($D62,'факт '!$D$7:$AU$140,33,0)</f>
        <v>0</v>
      </c>
      <c r="DE62" s="71">
        <f>VLOOKUP($D62,'факт '!$D$7:$AU$140,34,0)</f>
        <v>0</v>
      </c>
      <c r="DF62" s="71"/>
      <c r="DG62" s="71"/>
      <c r="DH62" s="71">
        <f t="shared" si="616"/>
        <v>0</v>
      </c>
      <c r="DI62" s="71">
        <f t="shared" si="617"/>
        <v>0</v>
      </c>
      <c r="DJ62" s="72">
        <f t="shared" si="618"/>
        <v>0</v>
      </c>
      <c r="DK62" s="72">
        <f t="shared" si="619"/>
        <v>0</v>
      </c>
      <c r="DL62" s="92"/>
      <c r="DM62" s="92"/>
      <c r="DN62" s="92"/>
      <c r="DO62" s="92"/>
      <c r="DP62" s="71">
        <f>VLOOKUP($D62,'факт '!$D$7:$AU$140,15,0)</f>
        <v>0</v>
      </c>
      <c r="DQ62" s="71">
        <f>VLOOKUP($D62,'факт '!$D$7:$AU$140,16,0)</f>
        <v>0</v>
      </c>
      <c r="DR62" s="71"/>
      <c r="DS62" s="71"/>
      <c r="DT62" s="71">
        <f t="shared" si="620"/>
        <v>0</v>
      </c>
      <c r="DU62" s="71">
        <f t="shared" si="621"/>
        <v>0</v>
      </c>
      <c r="DV62" s="72">
        <f t="shared" si="622"/>
        <v>0</v>
      </c>
      <c r="DW62" s="72">
        <f t="shared" si="623"/>
        <v>0</v>
      </c>
      <c r="DX62" s="92"/>
      <c r="DY62" s="92"/>
      <c r="DZ62" s="92"/>
      <c r="EA62" s="92"/>
      <c r="EB62" s="71">
        <f>VLOOKUP($D62,'факт '!$D$7:$AU$140,35,0)</f>
        <v>0</v>
      </c>
      <c r="EC62" s="71">
        <f>VLOOKUP($D62,'факт '!$D$7:$AU$140,36,0)</f>
        <v>0</v>
      </c>
      <c r="ED62" s="71">
        <f>VLOOKUP($D62,'факт '!$D$7:$AU$140,37,0)</f>
        <v>0</v>
      </c>
      <c r="EE62" s="71">
        <f>VLOOKUP($D62,'факт '!$D$7:$AU$140,38,0)</f>
        <v>0</v>
      </c>
      <c r="EF62" s="71">
        <f t="shared" si="624"/>
        <v>0</v>
      </c>
      <c r="EG62" s="71">
        <f t="shared" si="625"/>
        <v>0</v>
      </c>
      <c r="EH62" s="72">
        <f t="shared" si="626"/>
        <v>0</v>
      </c>
      <c r="EI62" s="72">
        <f t="shared" si="627"/>
        <v>0</v>
      </c>
      <c r="EJ62" s="92"/>
      <c r="EK62" s="92"/>
      <c r="EL62" s="92"/>
      <c r="EM62" s="92"/>
      <c r="EN62" s="71">
        <f>VLOOKUP($D62,'факт '!$D$7:$AU$140,41,0)</f>
        <v>0</v>
      </c>
      <c r="EO62" s="71">
        <f>VLOOKUP($D62,'факт '!$D$7:$AU$140,42,0)</f>
        <v>0</v>
      </c>
      <c r="EP62" s="71">
        <f>VLOOKUP($D62,'факт '!$D$7:$AU$140,43,0)</f>
        <v>0</v>
      </c>
      <c r="EQ62" s="71">
        <f>VLOOKUP($D62,'факт '!$D$7:$AU$140,44,0)</f>
        <v>0</v>
      </c>
      <c r="ER62" s="71">
        <f t="shared" si="628"/>
        <v>0</v>
      </c>
      <c r="ES62" s="71">
        <f t="shared" si="629"/>
        <v>0</v>
      </c>
      <c r="ET62" s="72">
        <f t="shared" si="630"/>
        <v>0</v>
      </c>
      <c r="EU62" s="72">
        <f t="shared" si="631"/>
        <v>0</v>
      </c>
      <c r="EV62" s="92"/>
      <c r="EW62" s="92"/>
      <c r="EX62" s="92"/>
      <c r="EY62" s="92"/>
      <c r="EZ62" s="71"/>
      <c r="FA62" s="71"/>
      <c r="FB62" s="71"/>
      <c r="FC62" s="71"/>
      <c r="FD62" s="71"/>
      <c r="FE62" s="71"/>
      <c r="FF62" s="72"/>
      <c r="FG62" s="72"/>
      <c r="FH62" s="92"/>
      <c r="FI62" s="92"/>
      <c r="FJ62" s="92"/>
      <c r="FK62" s="92"/>
      <c r="FL62" s="71">
        <f>VLOOKUP($D62,'факт '!$D$7:$AU$140,39,0)</f>
        <v>0</v>
      </c>
      <c r="FM62" s="71">
        <f>VLOOKUP($D62,'факт '!$D$7:$AU$140,40,0)</f>
        <v>0</v>
      </c>
      <c r="FN62" s="71"/>
      <c r="FO62" s="71"/>
      <c r="FP62" s="71">
        <f t="shared" si="634"/>
        <v>0</v>
      </c>
      <c r="FQ62" s="71">
        <f t="shared" si="635"/>
        <v>0</v>
      </c>
      <c r="FR62" s="72">
        <f t="shared" si="636"/>
        <v>0</v>
      </c>
      <c r="FS62" s="72">
        <f t="shared" si="637"/>
        <v>0</v>
      </c>
      <c r="FT62" s="92"/>
      <c r="FU62" s="92"/>
      <c r="FV62" s="92"/>
      <c r="FW62" s="92"/>
      <c r="FX62" s="71"/>
      <c r="FY62" s="71"/>
      <c r="FZ62" s="71"/>
      <c r="GA62" s="71"/>
      <c r="GB62" s="71">
        <f t="shared" si="638"/>
        <v>0</v>
      </c>
      <c r="GC62" s="71">
        <f t="shared" si="639"/>
        <v>0</v>
      </c>
      <c r="GD62" s="72">
        <f t="shared" si="640"/>
        <v>0</v>
      </c>
      <c r="GE62" s="72">
        <f t="shared" si="641"/>
        <v>0</v>
      </c>
      <c r="GF62" s="71"/>
      <c r="GG62" s="71"/>
      <c r="GH62" s="71"/>
      <c r="GI62" s="71"/>
      <c r="GJ62" s="71">
        <f t="shared" si="646"/>
        <v>4</v>
      </c>
      <c r="GK62" s="71">
        <f t="shared" si="647"/>
        <v>677190.32</v>
      </c>
      <c r="GL62" s="71">
        <f t="shared" si="648"/>
        <v>2</v>
      </c>
      <c r="GM62" s="71">
        <f t="shared" si="649"/>
        <v>338595.16</v>
      </c>
      <c r="GN62" s="71">
        <f t="shared" si="650"/>
        <v>6</v>
      </c>
      <c r="GO62" s="71">
        <f t="shared" si="651"/>
        <v>1015785.48</v>
      </c>
      <c r="GP62" s="92"/>
      <c r="GQ62" s="92"/>
      <c r="GR62" s="110"/>
      <c r="GS62" s="111"/>
      <c r="GT62" s="124">
        <v>169297.5772</v>
      </c>
      <c r="GU62" s="123">
        <f t="shared" si="62"/>
        <v>169297.58</v>
      </c>
      <c r="GV62" s="123">
        <f t="shared" si="63"/>
        <v>-2.7999999874737114E-3</v>
      </c>
    </row>
    <row r="63" spans="1:204" s="61" customFormat="1" ht="29.25" customHeight="1" x14ac:dyDescent="0.2">
      <c r="A63" s="21"/>
      <c r="B63" s="53" t="s">
        <v>401</v>
      </c>
      <c r="C63" s="51" t="s">
        <v>402</v>
      </c>
      <c r="D63" s="168">
        <v>83</v>
      </c>
      <c r="E63" s="94" t="s">
        <v>403</v>
      </c>
      <c r="F63" s="63">
        <v>10</v>
      </c>
      <c r="G63" s="70">
        <v>169297.5772</v>
      </c>
      <c r="H63" s="92"/>
      <c r="I63" s="92"/>
      <c r="J63" s="92"/>
      <c r="K63" s="92"/>
      <c r="L63" s="71">
        <f>VLOOKUP($D63,'факт '!$D$7:$AU$140,3,0)</f>
        <v>0</v>
      </c>
      <c r="M63" s="71">
        <f>VLOOKUP($D63,'факт '!$D$7:$AU$140,4,0)</f>
        <v>0</v>
      </c>
      <c r="N63" s="71">
        <f>VLOOKUP($D63,'факт '!$D$7:$AU$140,5,0)</f>
        <v>0</v>
      </c>
      <c r="O63" s="71">
        <f>VLOOKUP($D63,'факт '!$D$7:$AU$140,6,0)</f>
        <v>0</v>
      </c>
      <c r="P63" s="71">
        <f t="shared" si="586"/>
        <v>0</v>
      </c>
      <c r="Q63" s="71">
        <f t="shared" si="587"/>
        <v>0</v>
      </c>
      <c r="R63" s="72">
        <f t="shared" si="437"/>
        <v>0</v>
      </c>
      <c r="S63" s="72">
        <f t="shared" si="438"/>
        <v>0</v>
      </c>
      <c r="T63" s="92"/>
      <c r="U63" s="92"/>
      <c r="V63" s="92"/>
      <c r="W63" s="92"/>
      <c r="X63" s="71">
        <f>VLOOKUP($D63,'факт '!$D$7:$AU$140,9,0)</f>
        <v>2</v>
      </c>
      <c r="Y63" s="71">
        <f>VLOOKUP($D63,'факт '!$D$7:$AU$140,10,0)</f>
        <v>338595.16</v>
      </c>
      <c r="Z63" s="71">
        <f>VLOOKUP($D63,'факт '!$D$7:$AU$140,11,0)</f>
        <v>0</v>
      </c>
      <c r="AA63" s="71">
        <f>VLOOKUP($D63,'факт '!$D$7:$AU$140,12,0)</f>
        <v>0</v>
      </c>
      <c r="AB63" s="71">
        <f t="shared" si="588"/>
        <v>2</v>
      </c>
      <c r="AC63" s="71">
        <f t="shared" si="589"/>
        <v>338595.16</v>
      </c>
      <c r="AD63" s="72">
        <f t="shared" si="590"/>
        <v>2</v>
      </c>
      <c r="AE63" s="72">
        <f t="shared" si="591"/>
        <v>338595.16</v>
      </c>
      <c r="AF63" s="92"/>
      <c r="AG63" s="92"/>
      <c r="AH63" s="92"/>
      <c r="AI63" s="92"/>
      <c r="AJ63" s="71">
        <f>VLOOKUP($D63,'факт '!$D$7:$AU$140,7,0)</f>
        <v>0</v>
      </c>
      <c r="AK63" s="71">
        <f>VLOOKUP($D63,'факт '!$D$7:$AU$140,8,0)</f>
        <v>0</v>
      </c>
      <c r="AL63" s="71"/>
      <c r="AM63" s="71"/>
      <c r="AN63" s="71">
        <f t="shared" si="592"/>
        <v>0</v>
      </c>
      <c r="AO63" s="71">
        <f t="shared" si="593"/>
        <v>0</v>
      </c>
      <c r="AP63" s="72">
        <f t="shared" si="594"/>
        <v>0</v>
      </c>
      <c r="AQ63" s="72">
        <f t="shared" si="595"/>
        <v>0</v>
      </c>
      <c r="AR63" s="92"/>
      <c r="AS63" s="92"/>
      <c r="AT63" s="92"/>
      <c r="AU63" s="92"/>
      <c r="AV63" s="71">
        <f>VLOOKUP($D63,'факт '!$D$7:$AU$140,13,0)</f>
        <v>0</v>
      </c>
      <c r="AW63" s="71">
        <f>VLOOKUP($D63,'факт '!$D$7:$AU$140,14,0)</f>
        <v>0</v>
      </c>
      <c r="AX63" s="71"/>
      <c r="AY63" s="71"/>
      <c r="AZ63" s="71">
        <f t="shared" si="596"/>
        <v>0</v>
      </c>
      <c r="BA63" s="71">
        <f t="shared" si="597"/>
        <v>0</v>
      </c>
      <c r="BB63" s="72">
        <f t="shared" si="598"/>
        <v>0</v>
      </c>
      <c r="BC63" s="72">
        <f t="shared" si="599"/>
        <v>0</v>
      </c>
      <c r="BD63" s="92"/>
      <c r="BE63" s="92"/>
      <c r="BF63" s="92"/>
      <c r="BG63" s="92"/>
      <c r="BH63" s="71">
        <f>VLOOKUP($D63,'факт '!$D$7:$AU$140,17,0)</f>
        <v>0</v>
      </c>
      <c r="BI63" s="71">
        <f>VLOOKUP($D63,'факт '!$D$7:$AU$140,18,0)</f>
        <v>0</v>
      </c>
      <c r="BJ63" s="71">
        <f>VLOOKUP($D63,'факт '!$D$7:$AU$140,19,0)</f>
        <v>0</v>
      </c>
      <c r="BK63" s="71">
        <f>VLOOKUP($D63,'факт '!$D$7:$AU$140,20,0)</f>
        <v>0</v>
      </c>
      <c r="BL63" s="71">
        <f t="shared" si="600"/>
        <v>0</v>
      </c>
      <c r="BM63" s="71">
        <f t="shared" si="601"/>
        <v>0</v>
      </c>
      <c r="BN63" s="72">
        <f t="shared" si="602"/>
        <v>0</v>
      </c>
      <c r="BO63" s="72">
        <f t="shared" si="603"/>
        <v>0</v>
      </c>
      <c r="BP63" s="92"/>
      <c r="BQ63" s="92"/>
      <c r="BR63" s="92"/>
      <c r="BS63" s="92"/>
      <c r="BT63" s="71">
        <f>VLOOKUP($D63,'факт '!$D$7:$AU$140,21,0)</f>
        <v>0</v>
      </c>
      <c r="BU63" s="71">
        <f>VLOOKUP($D63,'факт '!$D$7:$AU$140,22,0)</f>
        <v>0</v>
      </c>
      <c r="BV63" s="71">
        <f>VLOOKUP($D63,'факт '!$D$7:$AU$140,23,0)</f>
        <v>0</v>
      </c>
      <c r="BW63" s="71">
        <f>VLOOKUP($D63,'факт '!$D$7:$AU$140,24,0)</f>
        <v>0</v>
      </c>
      <c r="BX63" s="71">
        <f t="shared" si="604"/>
        <v>0</v>
      </c>
      <c r="BY63" s="71">
        <f t="shared" si="605"/>
        <v>0</v>
      </c>
      <c r="BZ63" s="72">
        <f t="shared" si="606"/>
        <v>0</v>
      </c>
      <c r="CA63" s="72">
        <f t="shared" si="607"/>
        <v>0</v>
      </c>
      <c r="CB63" s="92"/>
      <c r="CC63" s="92"/>
      <c r="CD63" s="92"/>
      <c r="CE63" s="92"/>
      <c r="CF63" s="71">
        <f>VLOOKUP($D63,'факт '!$D$7:$AU$140,25,0)</f>
        <v>0</v>
      </c>
      <c r="CG63" s="71">
        <f>VLOOKUP($D63,'факт '!$D$7:$AU$140,26,0)</f>
        <v>0</v>
      </c>
      <c r="CH63" s="71">
        <f>VLOOKUP($D63,'факт '!$D$7:$AU$140,27,0)</f>
        <v>0</v>
      </c>
      <c r="CI63" s="71">
        <f>VLOOKUP($D63,'факт '!$D$7:$AU$140,28,0)</f>
        <v>0</v>
      </c>
      <c r="CJ63" s="71">
        <f t="shared" si="608"/>
        <v>0</v>
      </c>
      <c r="CK63" s="71">
        <f t="shared" si="609"/>
        <v>0</v>
      </c>
      <c r="CL63" s="72">
        <f t="shared" si="610"/>
        <v>0</v>
      </c>
      <c r="CM63" s="72">
        <f t="shared" si="611"/>
        <v>0</v>
      </c>
      <c r="CN63" s="92"/>
      <c r="CO63" s="92"/>
      <c r="CP63" s="92"/>
      <c r="CQ63" s="92"/>
      <c r="CR63" s="71">
        <f>VLOOKUP($D63,'факт '!$D$7:$AU$140,29,0)</f>
        <v>0</v>
      </c>
      <c r="CS63" s="71">
        <f>VLOOKUP($D63,'факт '!$D$7:$AU$140,30,0)</f>
        <v>0</v>
      </c>
      <c r="CT63" s="71">
        <f>VLOOKUP($D63,'факт '!$D$7:$AU$140,31,0)</f>
        <v>0</v>
      </c>
      <c r="CU63" s="71">
        <f>VLOOKUP($D63,'факт '!$D$7:$AU$140,32,0)</f>
        <v>0</v>
      </c>
      <c r="CV63" s="71">
        <f t="shared" si="612"/>
        <v>0</v>
      </c>
      <c r="CW63" s="71">
        <f t="shared" si="613"/>
        <v>0</v>
      </c>
      <c r="CX63" s="72">
        <f t="shared" si="614"/>
        <v>0</v>
      </c>
      <c r="CY63" s="72">
        <f t="shared" si="615"/>
        <v>0</v>
      </c>
      <c r="CZ63" s="92"/>
      <c r="DA63" s="92"/>
      <c r="DB63" s="92"/>
      <c r="DC63" s="92"/>
      <c r="DD63" s="71">
        <f>VLOOKUP($D63,'факт '!$D$7:$AU$140,33,0)</f>
        <v>0</v>
      </c>
      <c r="DE63" s="71">
        <f>VLOOKUP($D63,'факт '!$D$7:$AU$140,34,0)</f>
        <v>0</v>
      </c>
      <c r="DF63" s="71"/>
      <c r="DG63" s="71"/>
      <c r="DH63" s="71">
        <f t="shared" si="616"/>
        <v>0</v>
      </c>
      <c r="DI63" s="71">
        <f t="shared" si="617"/>
        <v>0</v>
      </c>
      <c r="DJ63" s="72">
        <f t="shared" si="618"/>
        <v>0</v>
      </c>
      <c r="DK63" s="72">
        <f t="shared" si="619"/>
        <v>0</v>
      </c>
      <c r="DL63" s="92"/>
      <c r="DM63" s="92"/>
      <c r="DN63" s="92"/>
      <c r="DO63" s="92"/>
      <c r="DP63" s="71">
        <f>VLOOKUP($D63,'факт '!$D$7:$AU$140,15,0)</f>
        <v>0</v>
      </c>
      <c r="DQ63" s="71">
        <f>VLOOKUP($D63,'факт '!$D$7:$AU$140,16,0)</f>
        <v>0</v>
      </c>
      <c r="DR63" s="71"/>
      <c r="DS63" s="71"/>
      <c r="DT63" s="71">
        <f t="shared" si="620"/>
        <v>0</v>
      </c>
      <c r="DU63" s="71">
        <f t="shared" si="621"/>
        <v>0</v>
      </c>
      <c r="DV63" s="72">
        <f t="shared" si="622"/>
        <v>0</v>
      </c>
      <c r="DW63" s="72">
        <f t="shared" si="623"/>
        <v>0</v>
      </c>
      <c r="DX63" s="92"/>
      <c r="DY63" s="92"/>
      <c r="DZ63" s="92"/>
      <c r="EA63" s="92"/>
      <c r="EB63" s="71">
        <f>VLOOKUP($D63,'факт '!$D$7:$AU$140,35,0)</f>
        <v>0</v>
      </c>
      <c r="EC63" s="71">
        <f>VLOOKUP($D63,'факт '!$D$7:$AU$140,36,0)</f>
        <v>0</v>
      </c>
      <c r="ED63" s="71">
        <f>VLOOKUP($D63,'факт '!$D$7:$AU$140,37,0)</f>
        <v>0</v>
      </c>
      <c r="EE63" s="71">
        <f>VLOOKUP($D63,'факт '!$D$7:$AU$140,38,0)</f>
        <v>0</v>
      </c>
      <c r="EF63" s="71">
        <f t="shared" si="624"/>
        <v>0</v>
      </c>
      <c r="EG63" s="71">
        <f t="shared" si="625"/>
        <v>0</v>
      </c>
      <c r="EH63" s="72">
        <f t="shared" si="626"/>
        <v>0</v>
      </c>
      <c r="EI63" s="72">
        <f t="shared" si="627"/>
        <v>0</v>
      </c>
      <c r="EJ63" s="92"/>
      <c r="EK63" s="92"/>
      <c r="EL63" s="92"/>
      <c r="EM63" s="92"/>
      <c r="EN63" s="71">
        <f>VLOOKUP($D63,'факт '!$D$7:$AU$140,41,0)</f>
        <v>0</v>
      </c>
      <c r="EO63" s="71">
        <f>VLOOKUP($D63,'факт '!$D$7:$AU$140,42,0)</f>
        <v>0</v>
      </c>
      <c r="EP63" s="71">
        <f>VLOOKUP($D63,'факт '!$D$7:$AU$140,43,0)</f>
        <v>0</v>
      </c>
      <c r="EQ63" s="71">
        <f>VLOOKUP($D63,'факт '!$D$7:$AU$140,44,0)</f>
        <v>0</v>
      </c>
      <c r="ER63" s="71">
        <f t="shared" si="628"/>
        <v>0</v>
      </c>
      <c r="ES63" s="71">
        <f t="shared" si="629"/>
        <v>0</v>
      </c>
      <c r="ET63" s="72">
        <f t="shared" si="630"/>
        <v>0</v>
      </c>
      <c r="EU63" s="72">
        <f t="shared" si="631"/>
        <v>0</v>
      </c>
      <c r="EV63" s="92"/>
      <c r="EW63" s="92"/>
      <c r="EX63" s="92"/>
      <c r="EY63" s="92"/>
      <c r="EZ63" s="71"/>
      <c r="FA63" s="71"/>
      <c r="FB63" s="71"/>
      <c r="FC63" s="71"/>
      <c r="FD63" s="71"/>
      <c r="FE63" s="71"/>
      <c r="FF63" s="72"/>
      <c r="FG63" s="72"/>
      <c r="FH63" s="92"/>
      <c r="FI63" s="92"/>
      <c r="FJ63" s="92"/>
      <c r="FK63" s="92"/>
      <c r="FL63" s="71">
        <f>VLOOKUP($D63,'факт '!$D$7:$AU$140,39,0)</f>
        <v>0</v>
      </c>
      <c r="FM63" s="71">
        <f>VLOOKUP($D63,'факт '!$D$7:$AU$140,40,0)</f>
        <v>0</v>
      </c>
      <c r="FN63" s="71"/>
      <c r="FO63" s="71"/>
      <c r="FP63" s="71">
        <f t="shared" si="634"/>
        <v>0</v>
      </c>
      <c r="FQ63" s="71">
        <f t="shared" si="635"/>
        <v>0</v>
      </c>
      <c r="FR63" s="72">
        <f t="shared" si="636"/>
        <v>0</v>
      </c>
      <c r="FS63" s="72">
        <f t="shared" si="637"/>
        <v>0</v>
      </c>
      <c r="FT63" s="92"/>
      <c r="FU63" s="92"/>
      <c r="FV63" s="92"/>
      <c r="FW63" s="92"/>
      <c r="FX63" s="71"/>
      <c r="FY63" s="71"/>
      <c r="FZ63" s="71"/>
      <c r="GA63" s="71"/>
      <c r="GB63" s="71">
        <f t="shared" si="638"/>
        <v>0</v>
      </c>
      <c r="GC63" s="71">
        <f t="shared" si="639"/>
        <v>0</v>
      </c>
      <c r="GD63" s="72">
        <f t="shared" si="640"/>
        <v>0</v>
      </c>
      <c r="GE63" s="72">
        <f t="shared" si="641"/>
        <v>0</v>
      </c>
      <c r="GF63" s="71"/>
      <c r="GG63" s="71"/>
      <c r="GH63" s="71"/>
      <c r="GI63" s="71"/>
      <c r="GJ63" s="71">
        <f t="shared" si="646"/>
        <v>2</v>
      </c>
      <c r="GK63" s="71">
        <f t="shared" si="647"/>
        <v>338595.16</v>
      </c>
      <c r="GL63" s="71">
        <f t="shared" si="648"/>
        <v>0</v>
      </c>
      <c r="GM63" s="71">
        <f t="shared" si="649"/>
        <v>0</v>
      </c>
      <c r="GN63" s="71">
        <f t="shared" si="650"/>
        <v>2</v>
      </c>
      <c r="GO63" s="71">
        <f t="shared" si="651"/>
        <v>338595.16</v>
      </c>
      <c r="GP63" s="92"/>
      <c r="GQ63" s="92"/>
      <c r="GR63" s="110"/>
      <c r="GS63" s="111"/>
      <c r="GT63" s="124">
        <v>169297.5772</v>
      </c>
      <c r="GU63" s="123">
        <f t="shared" si="62"/>
        <v>169297.58</v>
      </c>
      <c r="GV63" s="123">
        <f t="shared" si="63"/>
        <v>-2.7999999874737114E-3</v>
      </c>
    </row>
    <row r="64" spans="1:204" s="61" customFormat="1" ht="29.25" customHeight="1" x14ac:dyDescent="0.2">
      <c r="A64" s="21">
        <v>1</v>
      </c>
      <c r="B64" s="55" t="s">
        <v>151</v>
      </c>
      <c r="C64" s="56" t="s">
        <v>152</v>
      </c>
      <c r="D64" s="82">
        <v>85</v>
      </c>
      <c r="E64" s="63" t="s">
        <v>153</v>
      </c>
      <c r="F64" s="63">
        <v>10</v>
      </c>
      <c r="G64" s="70">
        <v>169297.5772</v>
      </c>
      <c r="H64" s="92"/>
      <c r="I64" s="92"/>
      <c r="J64" s="92"/>
      <c r="K64" s="92"/>
      <c r="L64" s="71">
        <f>VLOOKUP($D64,'факт '!$D$7:$AU$140,3,0)</f>
        <v>0</v>
      </c>
      <c r="M64" s="71">
        <f>VLOOKUP($D64,'факт '!$D$7:$AU$140,4,0)</f>
        <v>0</v>
      </c>
      <c r="N64" s="71">
        <f>VLOOKUP($D64,'факт '!$D$7:$AU$140,5,0)</f>
        <v>0</v>
      </c>
      <c r="O64" s="71">
        <f>VLOOKUP($D64,'факт '!$D$7:$AU$140,6,0)</f>
        <v>0</v>
      </c>
      <c r="P64" s="71">
        <f t="shared" si="586"/>
        <v>0</v>
      </c>
      <c r="Q64" s="71">
        <f t="shared" si="587"/>
        <v>0</v>
      </c>
      <c r="R64" s="72">
        <f t="shared" si="437"/>
        <v>0</v>
      </c>
      <c r="S64" s="72">
        <f t="shared" si="438"/>
        <v>0</v>
      </c>
      <c r="T64" s="92"/>
      <c r="U64" s="92"/>
      <c r="V64" s="92"/>
      <c r="W64" s="92"/>
      <c r="X64" s="71">
        <f>VLOOKUP($D64,'факт '!$D$7:$AU$140,9,0)</f>
        <v>13</v>
      </c>
      <c r="Y64" s="71">
        <f>VLOOKUP($D64,'факт '!$D$7:$AU$140,10,0)</f>
        <v>2200868.54</v>
      </c>
      <c r="Z64" s="71">
        <f>VLOOKUP($D64,'факт '!$D$7:$AU$140,11,0)</f>
        <v>1</v>
      </c>
      <c r="AA64" s="71">
        <f>VLOOKUP($D64,'факт '!$D$7:$AU$140,12,0)</f>
        <v>169297.58</v>
      </c>
      <c r="AB64" s="71">
        <f t="shared" si="588"/>
        <v>14</v>
      </c>
      <c r="AC64" s="71">
        <f t="shared" si="589"/>
        <v>2370166.12</v>
      </c>
      <c r="AD64" s="72">
        <f t="shared" si="590"/>
        <v>13</v>
      </c>
      <c r="AE64" s="72">
        <f t="shared" si="591"/>
        <v>2200868.54</v>
      </c>
      <c r="AF64" s="92"/>
      <c r="AG64" s="92"/>
      <c r="AH64" s="92"/>
      <c r="AI64" s="92"/>
      <c r="AJ64" s="71">
        <f>VLOOKUP($D64,'факт '!$D$7:$AU$140,7,0)</f>
        <v>0</v>
      </c>
      <c r="AK64" s="71">
        <f>VLOOKUP($D64,'факт '!$D$7:$AU$140,8,0)</f>
        <v>0</v>
      </c>
      <c r="AL64" s="71"/>
      <c r="AM64" s="71"/>
      <c r="AN64" s="71">
        <f t="shared" si="592"/>
        <v>0</v>
      </c>
      <c r="AO64" s="71">
        <f t="shared" si="593"/>
        <v>0</v>
      </c>
      <c r="AP64" s="72">
        <f t="shared" si="594"/>
        <v>0</v>
      </c>
      <c r="AQ64" s="72">
        <f t="shared" si="595"/>
        <v>0</v>
      </c>
      <c r="AR64" s="92"/>
      <c r="AS64" s="92"/>
      <c r="AT64" s="92"/>
      <c r="AU64" s="92"/>
      <c r="AV64" s="71">
        <f>VLOOKUP($D64,'факт '!$D$7:$AU$140,13,0)</f>
        <v>0</v>
      </c>
      <c r="AW64" s="71">
        <f>VLOOKUP($D64,'факт '!$D$7:$AU$140,14,0)</f>
        <v>0</v>
      </c>
      <c r="AX64" s="71"/>
      <c r="AY64" s="71"/>
      <c r="AZ64" s="71">
        <f t="shared" si="596"/>
        <v>0</v>
      </c>
      <c r="BA64" s="71">
        <f t="shared" si="597"/>
        <v>0</v>
      </c>
      <c r="BB64" s="72">
        <f t="shared" si="598"/>
        <v>0</v>
      </c>
      <c r="BC64" s="72">
        <f t="shared" si="599"/>
        <v>0</v>
      </c>
      <c r="BD64" s="92"/>
      <c r="BE64" s="92"/>
      <c r="BF64" s="92"/>
      <c r="BG64" s="92"/>
      <c r="BH64" s="71">
        <f>VLOOKUP($D64,'факт '!$D$7:$AU$140,17,0)</f>
        <v>0</v>
      </c>
      <c r="BI64" s="71">
        <f>VLOOKUP($D64,'факт '!$D$7:$AU$140,18,0)</f>
        <v>0</v>
      </c>
      <c r="BJ64" s="71">
        <f>VLOOKUP($D64,'факт '!$D$7:$AU$140,19,0)</f>
        <v>0</v>
      </c>
      <c r="BK64" s="71">
        <f>VLOOKUP($D64,'факт '!$D$7:$AU$140,20,0)</f>
        <v>0</v>
      </c>
      <c r="BL64" s="71">
        <f t="shared" si="600"/>
        <v>0</v>
      </c>
      <c r="BM64" s="71">
        <f t="shared" si="601"/>
        <v>0</v>
      </c>
      <c r="BN64" s="72">
        <f t="shared" si="602"/>
        <v>0</v>
      </c>
      <c r="BO64" s="72">
        <f t="shared" si="603"/>
        <v>0</v>
      </c>
      <c r="BP64" s="92"/>
      <c r="BQ64" s="92"/>
      <c r="BR64" s="92"/>
      <c r="BS64" s="92"/>
      <c r="BT64" s="71">
        <f>VLOOKUP($D64,'факт '!$D$7:$AU$140,21,0)</f>
        <v>0</v>
      </c>
      <c r="BU64" s="71">
        <f>VLOOKUP($D64,'факт '!$D$7:$AU$140,22,0)</f>
        <v>0</v>
      </c>
      <c r="BV64" s="71">
        <f>VLOOKUP($D64,'факт '!$D$7:$AU$140,23,0)</f>
        <v>0</v>
      </c>
      <c r="BW64" s="71">
        <f>VLOOKUP($D64,'факт '!$D$7:$AU$140,24,0)</f>
        <v>0</v>
      </c>
      <c r="BX64" s="71">
        <f t="shared" si="604"/>
        <v>0</v>
      </c>
      <c r="BY64" s="71">
        <f t="shared" si="605"/>
        <v>0</v>
      </c>
      <c r="BZ64" s="72">
        <f t="shared" si="606"/>
        <v>0</v>
      </c>
      <c r="CA64" s="72">
        <f t="shared" si="607"/>
        <v>0</v>
      </c>
      <c r="CB64" s="92"/>
      <c r="CC64" s="92"/>
      <c r="CD64" s="92"/>
      <c r="CE64" s="92"/>
      <c r="CF64" s="71">
        <f>VLOOKUP($D64,'факт '!$D$7:$AU$140,25,0)</f>
        <v>0</v>
      </c>
      <c r="CG64" s="71">
        <f>VLOOKUP($D64,'факт '!$D$7:$AU$140,26,0)</f>
        <v>0</v>
      </c>
      <c r="CH64" s="71">
        <f>VLOOKUP($D64,'факт '!$D$7:$AU$140,27,0)</f>
        <v>0</v>
      </c>
      <c r="CI64" s="71">
        <f>VLOOKUP($D64,'факт '!$D$7:$AU$140,28,0)</f>
        <v>0</v>
      </c>
      <c r="CJ64" s="71">
        <f t="shared" si="608"/>
        <v>0</v>
      </c>
      <c r="CK64" s="71">
        <f t="shared" si="609"/>
        <v>0</v>
      </c>
      <c r="CL64" s="72">
        <f t="shared" si="610"/>
        <v>0</v>
      </c>
      <c r="CM64" s="72">
        <f t="shared" si="611"/>
        <v>0</v>
      </c>
      <c r="CN64" s="92"/>
      <c r="CO64" s="92"/>
      <c r="CP64" s="92"/>
      <c r="CQ64" s="92"/>
      <c r="CR64" s="71">
        <f>VLOOKUP($D64,'факт '!$D$7:$AU$140,29,0)</f>
        <v>0</v>
      </c>
      <c r="CS64" s="71">
        <f>VLOOKUP($D64,'факт '!$D$7:$AU$140,30,0)</f>
        <v>0</v>
      </c>
      <c r="CT64" s="71">
        <f>VLOOKUP($D64,'факт '!$D$7:$AU$140,31,0)</f>
        <v>0</v>
      </c>
      <c r="CU64" s="71">
        <f>VLOOKUP($D64,'факт '!$D$7:$AU$140,32,0)</f>
        <v>0</v>
      </c>
      <c r="CV64" s="71">
        <f t="shared" si="612"/>
        <v>0</v>
      </c>
      <c r="CW64" s="71">
        <f t="shared" si="613"/>
        <v>0</v>
      </c>
      <c r="CX64" s="72">
        <f t="shared" si="614"/>
        <v>0</v>
      </c>
      <c r="CY64" s="72">
        <f t="shared" si="615"/>
        <v>0</v>
      </c>
      <c r="CZ64" s="92"/>
      <c r="DA64" s="92"/>
      <c r="DB64" s="92"/>
      <c r="DC64" s="92"/>
      <c r="DD64" s="71">
        <f>VLOOKUP($D64,'факт '!$D$7:$AU$140,33,0)</f>
        <v>0</v>
      </c>
      <c r="DE64" s="71">
        <f>VLOOKUP($D64,'факт '!$D$7:$AU$140,34,0)</f>
        <v>0</v>
      </c>
      <c r="DF64" s="71"/>
      <c r="DG64" s="71"/>
      <c r="DH64" s="71">
        <f t="shared" si="616"/>
        <v>0</v>
      </c>
      <c r="DI64" s="71">
        <f t="shared" si="617"/>
        <v>0</v>
      </c>
      <c r="DJ64" s="72">
        <f t="shared" si="618"/>
        <v>0</v>
      </c>
      <c r="DK64" s="72">
        <f t="shared" si="619"/>
        <v>0</v>
      </c>
      <c r="DL64" s="92"/>
      <c r="DM64" s="92"/>
      <c r="DN64" s="92"/>
      <c r="DO64" s="92"/>
      <c r="DP64" s="71">
        <f>VLOOKUP($D64,'факт '!$D$7:$AU$140,15,0)</f>
        <v>0</v>
      </c>
      <c r="DQ64" s="71">
        <f>VLOOKUP($D64,'факт '!$D$7:$AU$140,16,0)</f>
        <v>0</v>
      </c>
      <c r="DR64" s="71"/>
      <c r="DS64" s="71"/>
      <c r="DT64" s="71">
        <f t="shared" si="620"/>
        <v>0</v>
      </c>
      <c r="DU64" s="71">
        <f t="shared" si="621"/>
        <v>0</v>
      </c>
      <c r="DV64" s="72">
        <f t="shared" si="622"/>
        <v>0</v>
      </c>
      <c r="DW64" s="72">
        <f t="shared" si="623"/>
        <v>0</v>
      </c>
      <c r="DX64" s="92"/>
      <c r="DY64" s="92"/>
      <c r="DZ64" s="92"/>
      <c r="EA64" s="92"/>
      <c r="EB64" s="71">
        <f>VLOOKUP($D64,'факт '!$D$7:$AU$140,35,0)</f>
        <v>0</v>
      </c>
      <c r="EC64" s="71">
        <f>VLOOKUP($D64,'факт '!$D$7:$AU$140,36,0)</f>
        <v>0</v>
      </c>
      <c r="ED64" s="71">
        <f>VLOOKUP($D64,'факт '!$D$7:$AU$140,37,0)</f>
        <v>0</v>
      </c>
      <c r="EE64" s="71">
        <f>VLOOKUP($D64,'факт '!$D$7:$AU$140,38,0)</f>
        <v>0</v>
      </c>
      <c r="EF64" s="71">
        <f t="shared" si="624"/>
        <v>0</v>
      </c>
      <c r="EG64" s="71">
        <f t="shared" si="625"/>
        <v>0</v>
      </c>
      <c r="EH64" s="72">
        <f t="shared" si="626"/>
        <v>0</v>
      </c>
      <c r="EI64" s="72">
        <f t="shared" si="627"/>
        <v>0</v>
      </c>
      <c r="EJ64" s="92"/>
      <c r="EK64" s="92"/>
      <c r="EL64" s="92"/>
      <c r="EM64" s="92"/>
      <c r="EN64" s="71">
        <f>VLOOKUP($D64,'факт '!$D$7:$AU$140,41,0)</f>
        <v>0</v>
      </c>
      <c r="EO64" s="71">
        <f>VLOOKUP($D64,'факт '!$D$7:$AU$140,42,0)</f>
        <v>0</v>
      </c>
      <c r="EP64" s="71">
        <f>VLOOKUP($D64,'факт '!$D$7:$AU$140,43,0)</f>
        <v>0</v>
      </c>
      <c r="EQ64" s="71">
        <f>VLOOKUP($D64,'факт '!$D$7:$AU$140,44,0)</f>
        <v>0</v>
      </c>
      <c r="ER64" s="71">
        <f t="shared" si="628"/>
        <v>0</v>
      </c>
      <c r="ES64" s="71">
        <f t="shared" si="629"/>
        <v>0</v>
      </c>
      <c r="ET64" s="72">
        <f t="shared" si="630"/>
        <v>0</v>
      </c>
      <c r="EU64" s="72">
        <f t="shared" si="631"/>
        <v>0</v>
      </c>
      <c r="EV64" s="92"/>
      <c r="EW64" s="92"/>
      <c r="EX64" s="92"/>
      <c r="EY64" s="92"/>
      <c r="EZ64" s="71"/>
      <c r="FA64" s="71"/>
      <c r="FB64" s="71"/>
      <c r="FC64" s="71"/>
      <c r="FD64" s="71">
        <f t="shared" si="632"/>
        <v>0</v>
      </c>
      <c r="FE64" s="71">
        <f t="shared" si="633"/>
        <v>0</v>
      </c>
      <c r="FF64" s="72">
        <f t="shared" si="463"/>
        <v>0</v>
      </c>
      <c r="FG64" s="72">
        <f t="shared" si="464"/>
        <v>0</v>
      </c>
      <c r="FH64" s="92"/>
      <c r="FI64" s="92"/>
      <c r="FJ64" s="92"/>
      <c r="FK64" s="92"/>
      <c r="FL64" s="71">
        <f>VLOOKUP($D64,'факт '!$D$7:$AU$140,39,0)</f>
        <v>0</v>
      </c>
      <c r="FM64" s="71">
        <f>VLOOKUP($D64,'факт '!$D$7:$AU$140,40,0)</f>
        <v>0</v>
      </c>
      <c r="FN64" s="71"/>
      <c r="FO64" s="71"/>
      <c r="FP64" s="71">
        <f t="shared" si="634"/>
        <v>0</v>
      </c>
      <c r="FQ64" s="71">
        <f t="shared" si="635"/>
        <v>0</v>
      </c>
      <c r="FR64" s="72">
        <f t="shared" si="636"/>
        <v>0</v>
      </c>
      <c r="FS64" s="72">
        <f t="shared" si="637"/>
        <v>0</v>
      </c>
      <c r="FT64" s="92"/>
      <c r="FU64" s="92"/>
      <c r="FV64" s="92"/>
      <c r="FW64" s="92"/>
      <c r="FX64" s="71"/>
      <c r="FY64" s="71"/>
      <c r="FZ64" s="71"/>
      <c r="GA64" s="71"/>
      <c r="GB64" s="71">
        <f t="shared" si="638"/>
        <v>0</v>
      </c>
      <c r="GC64" s="71">
        <f t="shared" si="639"/>
        <v>0</v>
      </c>
      <c r="GD64" s="72">
        <f t="shared" si="640"/>
        <v>0</v>
      </c>
      <c r="GE64" s="72">
        <f t="shared" si="641"/>
        <v>0</v>
      </c>
      <c r="GF64" s="71">
        <f t="shared" si="642"/>
        <v>0</v>
      </c>
      <c r="GG64" s="71">
        <f t="shared" si="643"/>
        <v>0</v>
      </c>
      <c r="GH64" s="71">
        <f t="shared" si="644"/>
        <v>0</v>
      </c>
      <c r="GI64" s="71">
        <f t="shared" si="645"/>
        <v>0</v>
      </c>
      <c r="GJ64" s="71">
        <f t="shared" si="646"/>
        <v>13</v>
      </c>
      <c r="GK64" s="71">
        <f t="shared" si="647"/>
        <v>2200868.54</v>
      </c>
      <c r="GL64" s="71">
        <f t="shared" si="648"/>
        <v>1</v>
      </c>
      <c r="GM64" s="71">
        <f t="shared" si="649"/>
        <v>169297.58</v>
      </c>
      <c r="GN64" s="71">
        <f t="shared" si="650"/>
        <v>14</v>
      </c>
      <c r="GO64" s="71">
        <f t="shared" si="651"/>
        <v>2370166.12</v>
      </c>
      <c r="GP64" s="92"/>
      <c r="GQ64" s="92"/>
      <c r="GR64" s="110"/>
      <c r="GS64" s="111"/>
      <c r="GT64" s="124">
        <v>169297.5772</v>
      </c>
      <c r="GU64" s="123">
        <f t="shared" si="62"/>
        <v>169297.58000000002</v>
      </c>
      <c r="GV64" s="123">
        <f t="shared" si="63"/>
        <v>-2.8000000165775418E-3</v>
      </c>
    </row>
    <row r="65" spans="1:204" s="61" customFormat="1" ht="29.25" customHeight="1" x14ac:dyDescent="0.2">
      <c r="A65" s="21">
        <v>1</v>
      </c>
      <c r="B65" s="55" t="s">
        <v>154</v>
      </c>
      <c r="C65" s="56" t="s">
        <v>155</v>
      </c>
      <c r="D65" s="82">
        <v>88</v>
      </c>
      <c r="E65" s="63" t="s">
        <v>156</v>
      </c>
      <c r="F65" s="63">
        <v>10</v>
      </c>
      <c r="G65" s="70">
        <v>169297.5772</v>
      </c>
      <c r="H65" s="92"/>
      <c r="I65" s="92"/>
      <c r="J65" s="92"/>
      <c r="K65" s="92"/>
      <c r="L65" s="71">
        <f>VLOOKUP($D65,'факт '!$D$7:$AU$140,3,0)</f>
        <v>0</v>
      </c>
      <c r="M65" s="71">
        <f>VLOOKUP($D65,'факт '!$D$7:$AU$140,4,0)</f>
        <v>0</v>
      </c>
      <c r="N65" s="71">
        <f>VLOOKUP($D65,'факт '!$D$7:$AU$140,5,0)</f>
        <v>0</v>
      </c>
      <c r="O65" s="71">
        <f>VLOOKUP($D65,'факт '!$D$7:$AU$140,6,0)</f>
        <v>0</v>
      </c>
      <c r="P65" s="71">
        <f t="shared" si="586"/>
        <v>0</v>
      </c>
      <c r="Q65" s="71">
        <f t="shared" si="587"/>
        <v>0</v>
      </c>
      <c r="R65" s="72">
        <f t="shared" si="437"/>
        <v>0</v>
      </c>
      <c r="S65" s="72">
        <f t="shared" si="438"/>
        <v>0</v>
      </c>
      <c r="T65" s="92"/>
      <c r="U65" s="92"/>
      <c r="V65" s="92"/>
      <c r="W65" s="92"/>
      <c r="X65" s="71">
        <f>VLOOKUP($D65,'факт '!$D$7:$AU$140,9,0)</f>
        <v>11</v>
      </c>
      <c r="Y65" s="71">
        <f>VLOOKUP($D65,'факт '!$D$7:$AU$140,10,0)</f>
        <v>1862273.38</v>
      </c>
      <c r="Z65" s="71">
        <f>VLOOKUP($D65,'факт '!$D$7:$AU$140,11,0)</f>
        <v>0</v>
      </c>
      <c r="AA65" s="71">
        <f>VLOOKUP($D65,'факт '!$D$7:$AU$140,12,0)</f>
        <v>0</v>
      </c>
      <c r="AB65" s="71">
        <f t="shared" si="588"/>
        <v>11</v>
      </c>
      <c r="AC65" s="71">
        <f t="shared" si="589"/>
        <v>1862273.38</v>
      </c>
      <c r="AD65" s="72">
        <f t="shared" si="590"/>
        <v>11</v>
      </c>
      <c r="AE65" s="72">
        <f t="shared" si="591"/>
        <v>1862273.38</v>
      </c>
      <c r="AF65" s="92"/>
      <c r="AG65" s="92"/>
      <c r="AH65" s="92"/>
      <c r="AI65" s="92"/>
      <c r="AJ65" s="71">
        <f>VLOOKUP($D65,'факт '!$D$7:$AU$140,7,0)</f>
        <v>0</v>
      </c>
      <c r="AK65" s="71">
        <f>VLOOKUP($D65,'факт '!$D$7:$AU$140,8,0)</f>
        <v>0</v>
      </c>
      <c r="AL65" s="71"/>
      <c r="AM65" s="71"/>
      <c r="AN65" s="71">
        <f t="shared" si="592"/>
        <v>0</v>
      </c>
      <c r="AO65" s="71">
        <f t="shared" si="593"/>
        <v>0</v>
      </c>
      <c r="AP65" s="72">
        <f t="shared" si="594"/>
        <v>0</v>
      </c>
      <c r="AQ65" s="72">
        <f t="shared" si="595"/>
        <v>0</v>
      </c>
      <c r="AR65" s="92"/>
      <c r="AS65" s="92"/>
      <c r="AT65" s="92"/>
      <c r="AU65" s="92"/>
      <c r="AV65" s="71">
        <f>VLOOKUP($D65,'факт '!$D$7:$AU$140,13,0)</f>
        <v>0</v>
      </c>
      <c r="AW65" s="71">
        <f>VLOOKUP($D65,'факт '!$D$7:$AU$140,14,0)</f>
        <v>0</v>
      </c>
      <c r="AX65" s="71"/>
      <c r="AY65" s="71"/>
      <c r="AZ65" s="71">
        <f t="shared" si="596"/>
        <v>0</v>
      </c>
      <c r="BA65" s="71">
        <f t="shared" si="597"/>
        <v>0</v>
      </c>
      <c r="BB65" s="72">
        <f t="shared" si="598"/>
        <v>0</v>
      </c>
      <c r="BC65" s="72">
        <f t="shared" si="599"/>
        <v>0</v>
      </c>
      <c r="BD65" s="92"/>
      <c r="BE65" s="92"/>
      <c r="BF65" s="92"/>
      <c r="BG65" s="92"/>
      <c r="BH65" s="71">
        <f>VLOOKUP($D65,'факт '!$D$7:$AU$140,17,0)</f>
        <v>0</v>
      </c>
      <c r="BI65" s="71">
        <f>VLOOKUP($D65,'факт '!$D$7:$AU$140,18,0)</f>
        <v>0</v>
      </c>
      <c r="BJ65" s="71">
        <f>VLOOKUP($D65,'факт '!$D$7:$AU$140,19,0)</f>
        <v>0</v>
      </c>
      <c r="BK65" s="71">
        <f>VLOOKUP($D65,'факт '!$D$7:$AU$140,20,0)</f>
        <v>0</v>
      </c>
      <c r="BL65" s="71">
        <f t="shared" si="600"/>
        <v>0</v>
      </c>
      <c r="BM65" s="71">
        <f t="shared" si="601"/>
        <v>0</v>
      </c>
      <c r="BN65" s="72">
        <f t="shared" si="602"/>
        <v>0</v>
      </c>
      <c r="BO65" s="72">
        <f t="shared" si="603"/>
        <v>0</v>
      </c>
      <c r="BP65" s="92"/>
      <c r="BQ65" s="92"/>
      <c r="BR65" s="92"/>
      <c r="BS65" s="92"/>
      <c r="BT65" s="71">
        <f>VLOOKUP($D65,'факт '!$D$7:$AU$140,21,0)</f>
        <v>0</v>
      </c>
      <c r="BU65" s="71">
        <f>VLOOKUP($D65,'факт '!$D$7:$AU$140,22,0)</f>
        <v>0</v>
      </c>
      <c r="BV65" s="71">
        <f>VLOOKUP($D65,'факт '!$D$7:$AU$140,23,0)</f>
        <v>0</v>
      </c>
      <c r="BW65" s="71">
        <f>VLOOKUP($D65,'факт '!$D$7:$AU$140,24,0)</f>
        <v>0</v>
      </c>
      <c r="BX65" s="71">
        <f t="shared" si="604"/>
        <v>0</v>
      </c>
      <c r="BY65" s="71">
        <f t="shared" si="605"/>
        <v>0</v>
      </c>
      <c r="BZ65" s="72">
        <f t="shared" si="606"/>
        <v>0</v>
      </c>
      <c r="CA65" s="72">
        <f t="shared" si="607"/>
        <v>0</v>
      </c>
      <c r="CB65" s="92"/>
      <c r="CC65" s="92"/>
      <c r="CD65" s="92"/>
      <c r="CE65" s="92"/>
      <c r="CF65" s="71">
        <f>VLOOKUP($D65,'факт '!$D$7:$AU$140,25,0)</f>
        <v>0</v>
      </c>
      <c r="CG65" s="71">
        <f>VLOOKUP($D65,'факт '!$D$7:$AU$140,26,0)</f>
        <v>0</v>
      </c>
      <c r="CH65" s="71">
        <f>VLOOKUP($D65,'факт '!$D$7:$AU$140,27,0)</f>
        <v>0</v>
      </c>
      <c r="CI65" s="71">
        <f>VLOOKUP($D65,'факт '!$D$7:$AU$140,28,0)</f>
        <v>0</v>
      </c>
      <c r="CJ65" s="71">
        <f t="shared" si="608"/>
        <v>0</v>
      </c>
      <c r="CK65" s="71">
        <f t="shared" si="609"/>
        <v>0</v>
      </c>
      <c r="CL65" s="72">
        <f t="shared" si="610"/>
        <v>0</v>
      </c>
      <c r="CM65" s="72">
        <f t="shared" si="611"/>
        <v>0</v>
      </c>
      <c r="CN65" s="92"/>
      <c r="CO65" s="92"/>
      <c r="CP65" s="92"/>
      <c r="CQ65" s="92"/>
      <c r="CR65" s="71">
        <f>VLOOKUP($D65,'факт '!$D$7:$AU$140,29,0)</f>
        <v>0</v>
      </c>
      <c r="CS65" s="71">
        <f>VLOOKUP($D65,'факт '!$D$7:$AU$140,30,0)</f>
        <v>0</v>
      </c>
      <c r="CT65" s="71">
        <f>VLOOKUP($D65,'факт '!$D$7:$AU$140,31,0)</f>
        <v>0</v>
      </c>
      <c r="CU65" s="71">
        <f>VLOOKUP($D65,'факт '!$D$7:$AU$140,32,0)</f>
        <v>0</v>
      </c>
      <c r="CV65" s="71">
        <f t="shared" si="612"/>
        <v>0</v>
      </c>
      <c r="CW65" s="71">
        <f t="shared" si="613"/>
        <v>0</v>
      </c>
      <c r="CX65" s="72">
        <f t="shared" si="614"/>
        <v>0</v>
      </c>
      <c r="CY65" s="72">
        <f t="shared" si="615"/>
        <v>0</v>
      </c>
      <c r="CZ65" s="92"/>
      <c r="DA65" s="92"/>
      <c r="DB65" s="92"/>
      <c r="DC65" s="92"/>
      <c r="DD65" s="71">
        <f>VLOOKUP($D65,'факт '!$D$7:$AU$140,33,0)</f>
        <v>0</v>
      </c>
      <c r="DE65" s="71">
        <f>VLOOKUP($D65,'факт '!$D$7:$AU$140,34,0)</f>
        <v>0</v>
      </c>
      <c r="DF65" s="71"/>
      <c r="DG65" s="71"/>
      <c r="DH65" s="71">
        <f t="shared" si="616"/>
        <v>0</v>
      </c>
      <c r="DI65" s="71">
        <f t="shared" si="617"/>
        <v>0</v>
      </c>
      <c r="DJ65" s="72">
        <f t="shared" si="618"/>
        <v>0</v>
      </c>
      <c r="DK65" s="72">
        <f t="shared" si="619"/>
        <v>0</v>
      </c>
      <c r="DL65" s="92"/>
      <c r="DM65" s="92"/>
      <c r="DN65" s="92"/>
      <c r="DO65" s="92"/>
      <c r="DP65" s="71">
        <f>VLOOKUP($D65,'факт '!$D$7:$AU$140,15,0)</f>
        <v>0</v>
      </c>
      <c r="DQ65" s="71">
        <f>VLOOKUP($D65,'факт '!$D$7:$AU$140,16,0)</f>
        <v>0</v>
      </c>
      <c r="DR65" s="71"/>
      <c r="DS65" s="71"/>
      <c r="DT65" s="71">
        <f t="shared" si="620"/>
        <v>0</v>
      </c>
      <c r="DU65" s="71">
        <f t="shared" si="621"/>
        <v>0</v>
      </c>
      <c r="DV65" s="72">
        <f t="shared" si="622"/>
        <v>0</v>
      </c>
      <c r="DW65" s="72">
        <f t="shared" si="623"/>
        <v>0</v>
      </c>
      <c r="DX65" s="92"/>
      <c r="DY65" s="92"/>
      <c r="DZ65" s="92"/>
      <c r="EA65" s="92"/>
      <c r="EB65" s="71">
        <f>VLOOKUP($D65,'факт '!$D$7:$AU$140,35,0)</f>
        <v>0</v>
      </c>
      <c r="EC65" s="71">
        <f>VLOOKUP($D65,'факт '!$D$7:$AU$140,36,0)</f>
        <v>0</v>
      </c>
      <c r="ED65" s="71">
        <f>VLOOKUP($D65,'факт '!$D$7:$AU$140,37,0)</f>
        <v>0</v>
      </c>
      <c r="EE65" s="71">
        <f>VLOOKUP($D65,'факт '!$D$7:$AU$140,38,0)</f>
        <v>0</v>
      </c>
      <c r="EF65" s="71">
        <f t="shared" si="624"/>
        <v>0</v>
      </c>
      <c r="EG65" s="71">
        <f t="shared" si="625"/>
        <v>0</v>
      </c>
      <c r="EH65" s="72">
        <f t="shared" si="626"/>
        <v>0</v>
      </c>
      <c r="EI65" s="72">
        <f t="shared" si="627"/>
        <v>0</v>
      </c>
      <c r="EJ65" s="92"/>
      <c r="EK65" s="92"/>
      <c r="EL65" s="92"/>
      <c r="EM65" s="92"/>
      <c r="EN65" s="71">
        <f>VLOOKUP($D65,'факт '!$D$7:$AU$140,41,0)</f>
        <v>0</v>
      </c>
      <c r="EO65" s="71">
        <f>VLOOKUP($D65,'факт '!$D$7:$AU$140,42,0)</f>
        <v>0</v>
      </c>
      <c r="EP65" s="71">
        <f>VLOOKUP($D65,'факт '!$D$7:$AU$140,43,0)</f>
        <v>0</v>
      </c>
      <c r="EQ65" s="71">
        <f>VLOOKUP($D65,'факт '!$D$7:$AU$140,44,0)</f>
        <v>0</v>
      </c>
      <c r="ER65" s="71">
        <f t="shared" si="628"/>
        <v>0</v>
      </c>
      <c r="ES65" s="71">
        <f t="shared" si="629"/>
        <v>0</v>
      </c>
      <c r="ET65" s="72">
        <f t="shared" si="630"/>
        <v>0</v>
      </c>
      <c r="EU65" s="72">
        <f t="shared" si="631"/>
        <v>0</v>
      </c>
      <c r="EV65" s="92"/>
      <c r="EW65" s="92"/>
      <c r="EX65" s="92"/>
      <c r="EY65" s="92"/>
      <c r="EZ65" s="71"/>
      <c r="FA65" s="71"/>
      <c r="FB65" s="71"/>
      <c r="FC65" s="71"/>
      <c r="FD65" s="71">
        <f t="shared" si="632"/>
        <v>0</v>
      </c>
      <c r="FE65" s="71">
        <f t="shared" si="633"/>
        <v>0</v>
      </c>
      <c r="FF65" s="72">
        <f t="shared" si="463"/>
        <v>0</v>
      </c>
      <c r="FG65" s="72">
        <f t="shared" si="464"/>
        <v>0</v>
      </c>
      <c r="FH65" s="92"/>
      <c r="FI65" s="92"/>
      <c r="FJ65" s="92"/>
      <c r="FK65" s="92"/>
      <c r="FL65" s="71">
        <f>VLOOKUP($D65,'факт '!$D$7:$AU$140,39,0)</f>
        <v>0</v>
      </c>
      <c r="FM65" s="71">
        <f>VLOOKUP($D65,'факт '!$D$7:$AU$140,40,0)</f>
        <v>0</v>
      </c>
      <c r="FN65" s="71"/>
      <c r="FO65" s="71"/>
      <c r="FP65" s="71">
        <f t="shared" si="634"/>
        <v>0</v>
      </c>
      <c r="FQ65" s="71">
        <f t="shared" si="635"/>
        <v>0</v>
      </c>
      <c r="FR65" s="72">
        <f t="shared" si="636"/>
        <v>0</v>
      </c>
      <c r="FS65" s="72">
        <f t="shared" si="637"/>
        <v>0</v>
      </c>
      <c r="FT65" s="92"/>
      <c r="FU65" s="92"/>
      <c r="FV65" s="92"/>
      <c r="FW65" s="92"/>
      <c r="FX65" s="71"/>
      <c r="FY65" s="71"/>
      <c r="FZ65" s="71"/>
      <c r="GA65" s="71"/>
      <c r="GB65" s="71">
        <f t="shared" si="638"/>
        <v>0</v>
      </c>
      <c r="GC65" s="71">
        <f t="shared" si="639"/>
        <v>0</v>
      </c>
      <c r="GD65" s="72">
        <f t="shared" si="640"/>
        <v>0</v>
      </c>
      <c r="GE65" s="72">
        <f t="shared" si="641"/>
        <v>0</v>
      </c>
      <c r="GF65" s="71">
        <f t="shared" si="642"/>
        <v>0</v>
      </c>
      <c r="GG65" s="71">
        <f t="shared" si="643"/>
        <v>0</v>
      </c>
      <c r="GH65" s="71">
        <f t="shared" si="644"/>
        <v>0</v>
      </c>
      <c r="GI65" s="71">
        <f t="shared" si="645"/>
        <v>0</v>
      </c>
      <c r="GJ65" s="71">
        <f t="shared" si="646"/>
        <v>11</v>
      </c>
      <c r="GK65" s="71">
        <f t="shared" si="647"/>
        <v>1862273.38</v>
      </c>
      <c r="GL65" s="71">
        <f t="shared" si="648"/>
        <v>0</v>
      </c>
      <c r="GM65" s="71">
        <f t="shared" si="649"/>
        <v>0</v>
      </c>
      <c r="GN65" s="71">
        <f t="shared" si="650"/>
        <v>11</v>
      </c>
      <c r="GO65" s="71">
        <f t="shared" si="651"/>
        <v>1862273.38</v>
      </c>
      <c r="GP65" s="92"/>
      <c r="GQ65" s="92"/>
      <c r="GR65" s="110"/>
      <c r="GS65" s="111"/>
      <c r="GT65" s="124">
        <v>169297.5772</v>
      </c>
      <c r="GU65" s="123">
        <f t="shared" si="62"/>
        <v>169297.58</v>
      </c>
      <c r="GV65" s="123">
        <f t="shared" si="63"/>
        <v>-2.7999999874737114E-3</v>
      </c>
    </row>
    <row r="66" spans="1:204" s="61" customFormat="1" ht="29.25" customHeight="1" x14ac:dyDescent="0.2">
      <c r="A66" s="21">
        <v>1</v>
      </c>
      <c r="B66" s="55" t="s">
        <v>157</v>
      </c>
      <c r="C66" s="56" t="s">
        <v>158</v>
      </c>
      <c r="D66" s="82">
        <v>89</v>
      </c>
      <c r="E66" s="63" t="s">
        <v>159</v>
      </c>
      <c r="F66" s="63">
        <v>10</v>
      </c>
      <c r="G66" s="70">
        <v>169297.5772</v>
      </c>
      <c r="H66" s="92"/>
      <c r="I66" s="92"/>
      <c r="J66" s="92"/>
      <c r="K66" s="92"/>
      <c r="L66" s="71">
        <f>VLOOKUP($D66,'факт '!$D$7:$AU$140,3,0)</f>
        <v>0</v>
      </c>
      <c r="M66" s="71">
        <f>VLOOKUP($D66,'факт '!$D$7:$AU$140,4,0)</f>
        <v>0</v>
      </c>
      <c r="N66" s="71">
        <f>VLOOKUP($D66,'факт '!$D$7:$AU$140,5,0)</f>
        <v>0</v>
      </c>
      <c r="O66" s="71">
        <f>VLOOKUP($D66,'факт '!$D$7:$AU$140,6,0)</f>
        <v>0</v>
      </c>
      <c r="P66" s="71">
        <f t="shared" si="586"/>
        <v>0</v>
      </c>
      <c r="Q66" s="71">
        <f t="shared" si="587"/>
        <v>0</v>
      </c>
      <c r="R66" s="72">
        <f t="shared" si="437"/>
        <v>0</v>
      </c>
      <c r="S66" s="72">
        <f t="shared" si="438"/>
        <v>0</v>
      </c>
      <c r="T66" s="92"/>
      <c r="U66" s="92"/>
      <c r="V66" s="92"/>
      <c r="W66" s="92"/>
      <c r="X66" s="71">
        <f>VLOOKUP($D66,'факт '!$D$7:$AU$140,9,0)</f>
        <v>29</v>
      </c>
      <c r="Y66" s="71">
        <f>VLOOKUP($D66,'факт '!$D$7:$AU$140,10,0)</f>
        <v>4909629.82</v>
      </c>
      <c r="Z66" s="71">
        <f>VLOOKUP($D66,'факт '!$D$7:$AU$140,11,0)</f>
        <v>2</v>
      </c>
      <c r="AA66" s="71">
        <f>VLOOKUP($D66,'факт '!$D$7:$AU$140,12,0)</f>
        <v>338595.16</v>
      </c>
      <c r="AB66" s="71">
        <f t="shared" si="588"/>
        <v>31</v>
      </c>
      <c r="AC66" s="71">
        <f t="shared" si="589"/>
        <v>5248224.9800000004</v>
      </c>
      <c r="AD66" s="72">
        <f t="shared" si="590"/>
        <v>29</v>
      </c>
      <c r="AE66" s="72">
        <f t="shared" si="591"/>
        <v>4909629.82</v>
      </c>
      <c r="AF66" s="92"/>
      <c r="AG66" s="92"/>
      <c r="AH66" s="92"/>
      <c r="AI66" s="92"/>
      <c r="AJ66" s="71">
        <f>VLOOKUP($D66,'факт '!$D$7:$AU$140,7,0)</f>
        <v>0</v>
      </c>
      <c r="AK66" s="71">
        <f>VLOOKUP($D66,'факт '!$D$7:$AU$140,8,0)</f>
        <v>0</v>
      </c>
      <c r="AL66" s="71"/>
      <c r="AM66" s="71"/>
      <c r="AN66" s="71">
        <f t="shared" si="592"/>
        <v>0</v>
      </c>
      <c r="AO66" s="71">
        <f t="shared" si="593"/>
        <v>0</v>
      </c>
      <c r="AP66" s="72">
        <f t="shared" si="594"/>
        <v>0</v>
      </c>
      <c r="AQ66" s="72">
        <f t="shared" si="595"/>
        <v>0</v>
      </c>
      <c r="AR66" s="92"/>
      <c r="AS66" s="92"/>
      <c r="AT66" s="92"/>
      <c r="AU66" s="92"/>
      <c r="AV66" s="71">
        <f>VLOOKUP($D66,'факт '!$D$7:$AU$140,13,0)</f>
        <v>0</v>
      </c>
      <c r="AW66" s="71">
        <f>VLOOKUP($D66,'факт '!$D$7:$AU$140,14,0)</f>
        <v>0</v>
      </c>
      <c r="AX66" s="71"/>
      <c r="AY66" s="71"/>
      <c r="AZ66" s="71">
        <f t="shared" si="596"/>
        <v>0</v>
      </c>
      <c r="BA66" s="71">
        <f t="shared" si="597"/>
        <v>0</v>
      </c>
      <c r="BB66" s="72">
        <f t="shared" si="598"/>
        <v>0</v>
      </c>
      <c r="BC66" s="72">
        <f t="shared" si="599"/>
        <v>0</v>
      </c>
      <c r="BD66" s="92"/>
      <c r="BE66" s="92"/>
      <c r="BF66" s="92"/>
      <c r="BG66" s="92"/>
      <c r="BH66" s="71">
        <f>VLOOKUP($D66,'факт '!$D$7:$AU$140,17,0)</f>
        <v>0</v>
      </c>
      <c r="BI66" s="71">
        <f>VLOOKUP($D66,'факт '!$D$7:$AU$140,18,0)</f>
        <v>0</v>
      </c>
      <c r="BJ66" s="71">
        <f>VLOOKUP($D66,'факт '!$D$7:$AU$140,19,0)</f>
        <v>0</v>
      </c>
      <c r="BK66" s="71">
        <f>VLOOKUP($D66,'факт '!$D$7:$AU$140,20,0)</f>
        <v>0</v>
      </c>
      <c r="BL66" s="71">
        <f t="shared" si="600"/>
        <v>0</v>
      </c>
      <c r="BM66" s="71">
        <f t="shared" si="601"/>
        <v>0</v>
      </c>
      <c r="BN66" s="72">
        <f t="shared" si="602"/>
        <v>0</v>
      </c>
      <c r="BO66" s="72">
        <f t="shared" si="603"/>
        <v>0</v>
      </c>
      <c r="BP66" s="92"/>
      <c r="BQ66" s="92"/>
      <c r="BR66" s="92"/>
      <c r="BS66" s="92"/>
      <c r="BT66" s="71">
        <f>VLOOKUP($D66,'факт '!$D$7:$AU$140,21,0)</f>
        <v>0</v>
      </c>
      <c r="BU66" s="71">
        <f>VLOOKUP($D66,'факт '!$D$7:$AU$140,22,0)</f>
        <v>0</v>
      </c>
      <c r="BV66" s="71">
        <f>VLOOKUP($D66,'факт '!$D$7:$AU$140,23,0)</f>
        <v>0</v>
      </c>
      <c r="BW66" s="71">
        <f>VLOOKUP($D66,'факт '!$D$7:$AU$140,24,0)</f>
        <v>0</v>
      </c>
      <c r="BX66" s="71">
        <f t="shared" si="604"/>
        <v>0</v>
      </c>
      <c r="BY66" s="71">
        <f t="shared" si="605"/>
        <v>0</v>
      </c>
      <c r="BZ66" s="72">
        <f t="shared" si="606"/>
        <v>0</v>
      </c>
      <c r="CA66" s="72">
        <f t="shared" si="607"/>
        <v>0</v>
      </c>
      <c r="CB66" s="92"/>
      <c r="CC66" s="92"/>
      <c r="CD66" s="92"/>
      <c r="CE66" s="92"/>
      <c r="CF66" s="71">
        <f>VLOOKUP($D66,'факт '!$D$7:$AU$140,25,0)</f>
        <v>0</v>
      </c>
      <c r="CG66" s="71">
        <f>VLOOKUP($D66,'факт '!$D$7:$AU$140,26,0)</f>
        <v>0</v>
      </c>
      <c r="CH66" s="71">
        <f>VLOOKUP($D66,'факт '!$D$7:$AU$140,27,0)</f>
        <v>0</v>
      </c>
      <c r="CI66" s="71">
        <f>VLOOKUP($D66,'факт '!$D$7:$AU$140,28,0)</f>
        <v>0</v>
      </c>
      <c r="CJ66" s="71">
        <f t="shared" si="608"/>
        <v>0</v>
      </c>
      <c r="CK66" s="71">
        <f t="shared" si="609"/>
        <v>0</v>
      </c>
      <c r="CL66" s="72">
        <f t="shared" si="610"/>
        <v>0</v>
      </c>
      <c r="CM66" s="72">
        <f t="shared" si="611"/>
        <v>0</v>
      </c>
      <c r="CN66" s="92"/>
      <c r="CO66" s="92"/>
      <c r="CP66" s="92"/>
      <c r="CQ66" s="92"/>
      <c r="CR66" s="71">
        <f>VLOOKUP($D66,'факт '!$D$7:$AU$140,29,0)</f>
        <v>0</v>
      </c>
      <c r="CS66" s="71">
        <f>VLOOKUP($D66,'факт '!$D$7:$AU$140,30,0)</f>
        <v>0</v>
      </c>
      <c r="CT66" s="71">
        <f>VLOOKUP($D66,'факт '!$D$7:$AU$140,31,0)</f>
        <v>0</v>
      </c>
      <c r="CU66" s="71">
        <f>VLOOKUP($D66,'факт '!$D$7:$AU$140,32,0)</f>
        <v>0</v>
      </c>
      <c r="CV66" s="71">
        <f t="shared" si="612"/>
        <v>0</v>
      </c>
      <c r="CW66" s="71">
        <f t="shared" si="613"/>
        <v>0</v>
      </c>
      <c r="CX66" s="72">
        <f t="shared" si="614"/>
        <v>0</v>
      </c>
      <c r="CY66" s="72">
        <f t="shared" si="615"/>
        <v>0</v>
      </c>
      <c r="CZ66" s="92"/>
      <c r="DA66" s="92"/>
      <c r="DB66" s="92"/>
      <c r="DC66" s="92"/>
      <c r="DD66" s="71">
        <f>VLOOKUP($D66,'факт '!$D$7:$AU$140,33,0)</f>
        <v>0</v>
      </c>
      <c r="DE66" s="71">
        <f>VLOOKUP($D66,'факт '!$D$7:$AU$140,34,0)</f>
        <v>0</v>
      </c>
      <c r="DF66" s="71"/>
      <c r="DG66" s="71"/>
      <c r="DH66" s="71">
        <f t="shared" si="616"/>
        <v>0</v>
      </c>
      <c r="DI66" s="71">
        <f t="shared" si="617"/>
        <v>0</v>
      </c>
      <c r="DJ66" s="72">
        <f t="shared" si="618"/>
        <v>0</v>
      </c>
      <c r="DK66" s="72">
        <f t="shared" si="619"/>
        <v>0</v>
      </c>
      <c r="DL66" s="92"/>
      <c r="DM66" s="92"/>
      <c r="DN66" s="92"/>
      <c r="DO66" s="92"/>
      <c r="DP66" s="71">
        <f>VLOOKUP($D66,'факт '!$D$7:$AU$140,15,0)</f>
        <v>0</v>
      </c>
      <c r="DQ66" s="71">
        <f>VLOOKUP($D66,'факт '!$D$7:$AU$140,16,0)</f>
        <v>0</v>
      </c>
      <c r="DR66" s="71"/>
      <c r="DS66" s="71"/>
      <c r="DT66" s="71">
        <f t="shared" si="620"/>
        <v>0</v>
      </c>
      <c r="DU66" s="71">
        <f t="shared" si="621"/>
        <v>0</v>
      </c>
      <c r="DV66" s="72">
        <f t="shared" si="622"/>
        <v>0</v>
      </c>
      <c r="DW66" s="72">
        <f t="shared" si="623"/>
        <v>0</v>
      </c>
      <c r="DX66" s="92"/>
      <c r="DY66" s="92"/>
      <c r="DZ66" s="92"/>
      <c r="EA66" s="92"/>
      <c r="EB66" s="71">
        <f>VLOOKUP($D66,'факт '!$D$7:$AU$140,35,0)</f>
        <v>0</v>
      </c>
      <c r="EC66" s="71">
        <f>VLOOKUP($D66,'факт '!$D$7:$AU$140,36,0)</f>
        <v>0</v>
      </c>
      <c r="ED66" s="71">
        <f>VLOOKUP($D66,'факт '!$D$7:$AU$140,37,0)</f>
        <v>0</v>
      </c>
      <c r="EE66" s="71">
        <f>VLOOKUP($D66,'факт '!$D$7:$AU$140,38,0)</f>
        <v>0</v>
      </c>
      <c r="EF66" s="71">
        <f t="shared" si="624"/>
        <v>0</v>
      </c>
      <c r="EG66" s="71">
        <f t="shared" si="625"/>
        <v>0</v>
      </c>
      <c r="EH66" s="72">
        <f t="shared" si="626"/>
        <v>0</v>
      </c>
      <c r="EI66" s="72">
        <f t="shared" si="627"/>
        <v>0</v>
      </c>
      <c r="EJ66" s="92"/>
      <c r="EK66" s="92"/>
      <c r="EL66" s="92"/>
      <c r="EM66" s="92"/>
      <c r="EN66" s="71">
        <f>VLOOKUP($D66,'факт '!$D$7:$AU$140,41,0)</f>
        <v>0</v>
      </c>
      <c r="EO66" s="71">
        <f>VLOOKUP($D66,'факт '!$D$7:$AU$140,42,0)</f>
        <v>0</v>
      </c>
      <c r="EP66" s="71">
        <f>VLOOKUP($D66,'факт '!$D$7:$AU$140,43,0)</f>
        <v>0</v>
      </c>
      <c r="EQ66" s="71">
        <f>VLOOKUP($D66,'факт '!$D$7:$AU$140,44,0)</f>
        <v>0</v>
      </c>
      <c r="ER66" s="71">
        <f t="shared" si="628"/>
        <v>0</v>
      </c>
      <c r="ES66" s="71">
        <f t="shared" si="629"/>
        <v>0</v>
      </c>
      <c r="ET66" s="72">
        <f t="shared" si="630"/>
        <v>0</v>
      </c>
      <c r="EU66" s="72">
        <f t="shared" si="631"/>
        <v>0</v>
      </c>
      <c r="EV66" s="92"/>
      <c r="EW66" s="92"/>
      <c r="EX66" s="92"/>
      <c r="EY66" s="92"/>
      <c r="EZ66" s="71"/>
      <c r="FA66" s="71"/>
      <c r="FB66" s="71"/>
      <c r="FC66" s="71"/>
      <c r="FD66" s="71">
        <f t="shared" si="632"/>
        <v>0</v>
      </c>
      <c r="FE66" s="71">
        <f t="shared" si="633"/>
        <v>0</v>
      </c>
      <c r="FF66" s="72">
        <f t="shared" si="463"/>
        <v>0</v>
      </c>
      <c r="FG66" s="72">
        <f t="shared" si="464"/>
        <v>0</v>
      </c>
      <c r="FH66" s="92"/>
      <c r="FI66" s="92"/>
      <c r="FJ66" s="92"/>
      <c r="FK66" s="92"/>
      <c r="FL66" s="71">
        <f>VLOOKUP($D66,'факт '!$D$7:$AU$140,39,0)</f>
        <v>0</v>
      </c>
      <c r="FM66" s="71">
        <f>VLOOKUP($D66,'факт '!$D$7:$AU$140,40,0)</f>
        <v>0</v>
      </c>
      <c r="FN66" s="71"/>
      <c r="FO66" s="71"/>
      <c r="FP66" s="71">
        <f t="shared" si="634"/>
        <v>0</v>
      </c>
      <c r="FQ66" s="71">
        <f t="shared" si="635"/>
        <v>0</v>
      </c>
      <c r="FR66" s="72">
        <f t="shared" si="636"/>
        <v>0</v>
      </c>
      <c r="FS66" s="72">
        <f t="shared" si="637"/>
        <v>0</v>
      </c>
      <c r="FT66" s="92"/>
      <c r="FU66" s="92"/>
      <c r="FV66" s="92"/>
      <c r="FW66" s="92"/>
      <c r="FX66" s="71"/>
      <c r="FY66" s="71"/>
      <c r="FZ66" s="71"/>
      <c r="GA66" s="71"/>
      <c r="GB66" s="71">
        <f t="shared" si="638"/>
        <v>0</v>
      </c>
      <c r="GC66" s="71">
        <f t="shared" si="639"/>
        <v>0</v>
      </c>
      <c r="GD66" s="72">
        <f t="shared" si="640"/>
        <v>0</v>
      </c>
      <c r="GE66" s="72">
        <f t="shared" si="641"/>
        <v>0</v>
      </c>
      <c r="GF66" s="71">
        <f t="shared" si="642"/>
        <v>0</v>
      </c>
      <c r="GG66" s="71">
        <f t="shared" si="643"/>
        <v>0</v>
      </c>
      <c r="GH66" s="71">
        <f t="shared" si="644"/>
        <v>0</v>
      </c>
      <c r="GI66" s="71">
        <f t="shared" si="645"/>
        <v>0</v>
      </c>
      <c r="GJ66" s="71">
        <f t="shared" si="646"/>
        <v>29</v>
      </c>
      <c r="GK66" s="71">
        <f t="shared" si="647"/>
        <v>4909629.82</v>
      </c>
      <c r="GL66" s="71">
        <f t="shared" si="648"/>
        <v>2</v>
      </c>
      <c r="GM66" s="71">
        <f t="shared" si="649"/>
        <v>338595.16</v>
      </c>
      <c r="GN66" s="71">
        <f t="shared" si="650"/>
        <v>31</v>
      </c>
      <c r="GO66" s="71">
        <f t="shared" si="651"/>
        <v>5248224.9800000004</v>
      </c>
      <c r="GP66" s="92"/>
      <c r="GQ66" s="92"/>
      <c r="GR66" s="110"/>
      <c r="GS66" s="111"/>
      <c r="GT66" s="124">
        <v>169297.5772</v>
      </c>
      <c r="GU66" s="123">
        <f t="shared" si="62"/>
        <v>169297.58000000002</v>
      </c>
      <c r="GV66" s="123">
        <f t="shared" si="63"/>
        <v>-2.8000000165775418E-3</v>
      </c>
    </row>
    <row r="67" spans="1:204" s="61" customFormat="1" x14ac:dyDescent="0.2">
      <c r="A67" s="21">
        <v>1</v>
      </c>
      <c r="B67" s="55"/>
      <c r="C67" s="56"/>
      <c r="D67" s="82"/>
      <c r="E67" s="63"/>
      <c r="F67" s="90"/>
      <c r="G67" s="91"/>
      <c r="H67" s="92"/>
      <c r="I67" s="92"/>
      <c r="J67" s="92"/>
      <c r="K67" s="92"/>
      <c r="L67" s="71"/>
      <c r="M67" s="71"/>
      <c r="N67" s="92"/>
      <c r="O67" s="92"/>
      <c r="P67" s="71">
        <f>SUM(L67+N67)</f>
        <v>0</v>
      </c>
      <c r="Q67" s="71">
        <f>SUM(M67+O67)</f>
        <v>0</v>
      </c>
      <c r="R67" s="72">
        <f t="shared" ref="R67:S72" si="652">SUM(L67-J67)</f>
        <v>0</v>
      </c>
      <c r="S67" s="72">
        <f t="shared" si="652"/>
        <v>0</v>
      </c>
      <c r="T67" s="92"/>
      <c r="U67" s="92"/>
      <c r="V67" s="92"/>
      <c r="W67" s="92"/>
      <c r="X67" s="71"/>
      <c r="Y67" s="71"/>
      <c r="Z67" s="71"/>
      <c r="AA67" s="71"/>
      <c r="AB67" s="71">
        <f>SUM(X67+Z67)</f>
        <v>0</v>
      </c>
      <c r="AC67" s="71">
        <f>SUM(Y67+AA67)</f>
        <v>0</v>
      </c>
      <c r="AD67" s="72">
        <f t="shared" ref="AD67:AE71" si="653">SUM(X67-V67)</f>
        <v>0</v>
      </c>
      <c r="AE67" s="72">
        <f t="shared" si="653"/>
        <v>0</v>
      </c>
      <c r="AF67" s="92"/>
      <c r="AG67" s="92"/>
      <c r="AH67" s="92"/>
      <c r="AI67" s="92"/>
      <c r="AJ67" s="71"/>
      <c r="AK67" s="71"/>
      <c r="AL67" s="71"/>
      <c r="AM67" s="71"/>
      <c r="AN67" s="71">
        <f>SUM(AJ67+AL67)</f>
        <v>0</v>
      </c>
      <c r="AO67" s="71">
        <f>SUM(AK67+AM67)</f>
        <v>0</v>
      </c>
      <c r="AP67" s="72">
        <f t="shared" ref="AP67:AQ71" si="654">SUM(AJ67-AH67)</f>
        <v>0</v>
      </c>
      <c r="AQ67" s="72">
        <f t="shared" si="654"/>
        <v>0</v>
      </c>
      <c r="AR67" s="92"/>
      <c r="AS67" s="92"/>
      <c r="AT67" s="92"/>
      <c r="AU67" s="92"/>
      <c r="AV67" s="71"/>
      <c r="AW67" s="71"/>
      <c r="AX67" s="71"/>
      <c r="AY67" s="71"/>
      <c r="AZ67" s="71">
        <f>SUM(AV67+AX67)</f>
        <v>0</v>
      </c>
      <c r="BA67" s="71">
        <f>SUM(AW67+AY67)</f>
        <v>0</v>
      </c>
      <c r="BB67" s="72">
        <f t="shared" ref="BB67:BC71" si="655">SUM(AV67-AT67)</f>
        <v>0</v>
      </c>
      <c r="BC67" s="72">
        <f t="shared" si="655"/>
        <v>0</v>
      </c>
      <c r="BD67" s="92"/>
      <c r="BE67" s="92"/>
      <c r="BF67" s="92"/>
      <c r="BG67" s="92"/>
      <c r="BH67" s="71"/>
      <c r="BI67" s="71"/>
      <c r="BJ67" s="71"/>
      <c r="BK67" s="71"/>
      <c r="BL67" s="71">
        <f>SUM(BH67+BJ67)</f>
        <v>0</v>
      </c>
      <c r="BM67" s="71">
        <f>SUM(BI67+BK67)</f>
        <v>0</v>
      </c>
      <c r="BN67" s="72">
        <f t="shared" ref="BN67:BO71" si="656">SUM(BH67-BF67)</f>
        <v>0</v>
      </c>
      <c r="BO67" s="72">
        <f t="shared" si="656"/>
        <v>0</v>
      </c>
      <c r="BP67" s="92"/>
      <c r="BQ67" s="92"/>
      <c r="BR67" s="92"/>
      <c r="BS67" s="92"/>
      <c r="BT67" s="71"/>
      <c r="BU67" s="71"/>
      <c r="BV67" s="71"/>
      <c r="BW67" s="71"/>
      <c r="BX67" s="71">
        <f>SUM(BT67+BV67)</f>
        <v>0</v>
      </c>
      <c r="BY67" s="71">
        <f>SUM(BU67+BW67)</f>
        <v>0</v>
      </c>
      <c r="BZ67" s="72">
        <f t="shared" ref="BZ67:CA71" si="657">SUM(BT67-BR67)</f>
        <v>0</v>
      </c>
      <c r="CA67" s="72">
        <f t="shared" si="657"/>
        <v>0</v>
      </c>
      <c r="CB67" s="92"/>
      <c r="CC67" s="92"/>
      <c r="CD67" s="92"/>
      <c r="CE67" s="92"/>
      <c r="CF67" s="71"/>
      <c r="CG67" s="71"/>
      <c r="CH67" s="71"/>
      <c r="CI67" s="71"/>
      <c r="CJ67" s="71">
        <f>SUM(CF67+CH67)</f>
        <v>0</v>
      </c>
      <c r="CK67" s="71">
        <f>SUM(CG67+CI67)</f>
        <v>0</v>
      </c>
      <c r="CL67" s="72">
        <f t="shared" ref="CL67:CM71" si="658">SUM(CF67-CD67)</f>
        <v>0</v>
      </c>
      <c r="CM67" s="72">
        <f t="shared" si="658"/>
        <v>0</v>
      </c>
      <c r="CN67" s="92"/>
      <c r="CO67" s="92"/>
      <c r="CP67" s="92"/>
      <c r="CQ67" s="92"/>
      <c r="CR67" s="71"/>
      <c r="CS67" s="71"/>
      <c r="CT67" s="71"/>
      <c r="CU67" s="71"/>
      <c r="CV67" s="71">
        <f>SUM(CR67+CT67)</f>
        <v>0</v>
      </c>
      <c r="CW67" s="71">
        <f>SUM(CS67+CU67)</f>
        <v>0</v>
      </c>
      <c r="CX67" s="72">
        <f t="shared" ref="CX67:CY71" si="659">SUM(CR67-CP67)</f>
        <v>0</v>
      </c>
      <c r="CY67" s="72">
        <f t="shared" si="659"/>
        <v>0</v>
      </c>
      <c r="CZ67" s="92"/>
      <c r="DA67" s="92"/>
      <c r="DB67" s="92"/>
      <c r="DC67" s="92"/>
      <c r="DD67" s="71"/>
      <c r="DE67" s="71"/>
      <c r="DF67" s="71"/>
      <c r="DG67" s="71"/>
      <c r="DH67" s="71">
        <f>SUM(DD67+DF67)</f>
        <v>0</v>
      </c>
      <c r="DI67" s="71">
        <f>SUM(DE67+DG67)</f>
        <v>0</v>
      </c>
      <c r="DJ67" s="72">
        <f t="shared" ref="DJ67:DK71" si="660">SUM(DD67-DB67)</f>
        <v>0</v>
      </c>
      <c r="DK67" s="72">
        <f t="shared" si="660"/>
        <v>0</v>
      </c>
      <c r="DL67" s="92"/>
      <c r="DM67" s="92"/>
      <c r="DN67" s="92"/>
      <c r="DO67" s="92"/>
      <c r="DP67" s="71"/>
      <c r="DQ67" s="71"/>
      <c r="DR67" s="71"/>
      <c r="DS67" s="71"/>
      <c r="DT67" s="71">
        <f>SUM(DP67+DR67)</f>
        <v>0</v>
      </c>
      <c r="DU67" s="71">
        <f>SUM(DQ67+DS67)</f>
        <v>0</v>
      </c>
      <c r="DV67" s="72">
        <f t="shared" ref="DV67:DW71" si="661">SUM(DP67-DN67)</f>
        <v>0</v>
      </c>
      <c r="DW67" s="72">
        <f t="shared" si="661"/>
        <v>0</v>
      </c>
      <c r="DX67" s="92"/>
      <c r="DY67" s="92"/>
      <c r="DZ67" s="92"/>
      <c r="EA67" s="92"/>
      <c r="EB67" s="71"/>
      <c r="EC67" s="71"/>
      <c r="ED67" s="71"/>
      <c r="EE67" s="71"/>
      <c r="EF67" s="71">
        <f>SUM(EB67+ED67)</f>
        <v>0</v>
      </c>
      <c r="EG67" s="71">
        <f>SUM(EC67+EE67)</f>
        <v>0</v>
      </c>
      <c r="EH67" s="72">
        <f t="shared" ref="EH67:EI71" si="662">SUM(EB67-DZ67)</f>
        <v>0</v>
      </c>
      <c r="EI67" s="72">
        <f t="shared" si="662"/>
        <v>0</v>
      </c>
      <c r="EJ67" s="92"/>
      <c r="EK67" s="92"/>
      <c r="EL67" s="92"/>
      <c r="EM67" s="92"/>
      <c r="EN67" s="71"/>
      <c r="EO67" s="71"/>
      <c r="EP67" s="71"/>
      <c r="EQ67" s="71"/>
      <c r="ER67" s="71">
        <f>SUM(EN67+EP67)</f>
        <v>0</v>
      </c>
      <c r="ES67" s="71">
        <f>SUM(EO67+EQ67)</f>
        <v>0</v>
      </c>
      <c r="ET67" s="72">
        <f t="shared" ref="ET67:EU71" si="663">SUM(EN67-EL67)</f>
        <v>0</v>
      </c>
      <c r="EU67" s="72">
        <f t="shared" si="663"/>
        <v>0</v>
      </c>
      <c r="EV67" s="92"/>
      <c r="EW67" s="92"/>
      <c r="EX67" s="92"/>
      <c r="EY67" s="92"/>
      <c r="EZ67" s="71"/>
      <c r="FA67" s="71"/>
      <c r="FB67" s="71"/>
      <c r="FC67" s="71"/>
      <c r="FD67" s="71">
        <f t="shared" si="632"/>
        <v>0</v>
      </c>
      <c r="FE67" s="71">
        <f t="shared" si="633"/>
        <v>0</v>
      </c>
      <c r="FF67" s="72">
        <f t="shared" si="463"/>
        <v>0</v>
      </c>
      <c r="FG67" s="72">
        <f t="shared" si="464"/>
        <v>0</v>
      </c>
      <c r="FH67" s="92"/>
      <c r="FI67" s="92"/>
      <c r="FJ67" s="92"/>
      <c r="FK67" s="92"/>
      <c r="FL67" s="71"/>
      <c r="FM67" s="71"/>
      <c r="FN67" s="71"/>
      <c r="FO67" s="71"/>
      <c r="FP67" s="71">
        <f>SUM(FL67+FN67)</f>
        <v>0</v>
      </c>
      <c r="FQ67" s="71">
        <f>SUM(FM67+FO67)</f>
        <v>0</v>
      </c>
      <c r="FR67" s="72">
        <f t="shared" ref="FR67:FS71" si="664">SUM(FL67-FJ67)</f>
        <v>0</v>
      </c>
      <c r="FS67" s="72">
        <f t="shared" si="664"/>
        <v>0</v>
      </c>
      <c r="FT67" s="92"/>
      <c r="FU67" s="92"/>
      <c r="FV67" s="92"/>
      <c r="FW67" s="92"/>
      <c r="FX67" s="71"/>
      <c r="FY67" s="71"/>
      <c r="FZ67" s="71"/>
      <c r="GA67" s="71"/>
      <c r="GB67" s="71">
        <f>SUM(FX67+FZ67)</f>
        <v>0</v>
      </c>
      <c r="GC67" s="71">
        <f>SUM(FY67+GA67)</f>
        <v>0</v>
      </c>
      <c r="GD67" s="72">
        <f t="shared" ref="GD67:GE72" si="665">SUM(FX67-FV67)</f>
        <v>0</v>
      </c>
      <c r="GE67" s="72">
        <f t="shared" si="665"/>
        <v>0</v>
      </c>
      <c r="GF67" s="71">
        <f t="shared" si="642"/>
        <v>0</v>
      </c>
      <c r="GG67" s="71">
        <f t="shared" si="643"/>
        <v>0</v>
      </c>
      <c r="GH67" s="71">
        <f t="shared" si="644"/>
        <v>0</v>
      </c>
      <c r="GI67" s="71">
        <f t="shared" si="645"/>
        <v>0</v>
      </c>
      <c r="GJ67" s="71">
        <f t="shared" ref="GJ67:GO67" si="666">SUM(L67,X67,AJ67,AV67,BH67,BT67,CF67,CR67,DD67,DP67,EB67,EN67,EZ67)</f>
        <v>0</v>
      </c>
      <c r="GK67" s="71">
        <f t="shared" si="666"/>
        <v>0</v>
      </c>
      <c r="GL67" s="71">
        <f t="shared" si="666"/>
        <v>0</v>
      </c>
      <c r="GM67" s="71">
        <f t="shared" si="666"/>
        <v>0</v>
      </c>
      <c r="GN67" s="71">
        <f t="shared" si="666"/>
        <v>0</v>
      </c>
      <c r="GO67" s="71">
        <f t="shared" si="666"/>
        <v>0</v>
      </c>
      <c r="GP67" s="92"/>
      <c r="GQ67" s="92"/>
      <c r="GR67" s="110"/>
      <c r="GS67" s="111"/>
      <c r="GT67" s="124"/>
      <c r="GU67" s="123"/>
      <c r="GV67" s="123">
        <f t="shared" si="63"/>
        <v>0</v>
      </c>
    </row>
    <row r="68" spans="1:204" ht="20.25" customHeight="1" x14ac:dyDescent="0.2">
      <c r="A68" s="21">
        <v>1</v>
      </c>
      <c r="B68" s="74"/>
      <c r="C68" s="75"/>
      <c r="D68" s="76"/>
      <c r="E68" s="96" t="s">
        <v>36</v>
      </c>
      <c r="F68" s="98">
        <v>12</v>
      </c>
      <c r="G68" s="99">
        <v>154803.0736</v>
      </c>
      <c r="H68" s="79">
        <f>VLOOKUP($E68,'ВМП план'!$B$8:$AN$43,8,0)</f>
        <v>0</v>
      </c>
      <c r="I68" s="79">
        <f>VLOOKUP($E68,'ВМП план'!$B$8:$AN$43,9,0)</f>
        <v>0</v>
      </c>
      <c r="J68" s="79">
        <f>SUM(H68/12*$A$2)</f>
        <v>0</v>
      </c>
      <c r="K68" s="79">
        <f>SUM(I68/12*$A$2)</f>
        <v>0</v>
      </c>
      <c r="L68" s="79">
        <f t="shared" ref="L68:Q68" si="667">SUM(L69:L70)</f>
        <v>0</v>
      </c>
      <c r="M68" s="79">
        <f t="shared" si="667"/>
        <v>0</v>
      </c>
      <c r="N68" s="79">
        <f t="shared" si="667"/>
        <v>0</v>
      </c>
      <c r="O68" s="79">
        <f t="shared" si="667"/>
        <v>0</v>
      </c>
      <c r="P68" s="79">
        <f t="shared" si="667"/>
        <v>0</v>
      </c>
      <c r="Q68" s="79">
        <f t="shared" si="667"/>
        <v>0</v>
      </c>
      <c r="R68" s="95">
        <f t="shared" si="652"/>
        <v>0</v>
      </c>
      <c r="S68" s="95">
        <f t="shared" si="652"/>
        <v>0</v>
      </c>
      <c r="T68" s="79">
        <f>VLOOKUP($E68,'ВМП план'!$B$8:$AN$43,10,0)</f>
        <v>13</v>
      </c>
      <c r="U68" s="79">
        <f>VLOOKUP($E68,'ВМП план'!$B$8:$AN$43,11,0)</f>
        <v>2012439.9568</v>
      </c>
      <c r="V68" s="79">
        <f>SUM(T68/12*$A$2)</f>
        <v>10.833333333333332</v>
      </c>
      <c r="W68" s="79">
        <f>SUM(U68/12*$A$2)</f>
        <v>1677033.2973333334</v>
      </c>
      <c r="X68" s="79">
        <f t="shared" ref="X68:AC68" si="668">SUM(X69:X70)</f>
        <v>11</v>
      </c>
      <c r="Y68" s="79">
        <f t="shared" si="668"/>
        <v>1702833.7700000005</v>
      </c>
      <c r="Z68" s="79">
        <f t="shared" si="668"/>
        <v>1</v>
      </c>
      <c r="AA68" s="79">
        <f t="shared" si="668"/>
        <v>154803.07</v>
      </c>
      <c r="AB68" s="79">
        <f t="shared" si="668"/>
        <v>12</v>
      </c>
      <c r="AC68" s="79">
        <f t="shared" si="668"/>
        <v>1857636.8400000005</v>
      </c>
      <c r="AD68" s="95">
        <f t="shared" si="653"/>
        <v>0.16666666666666785</v>
      </c>
      <c r="AE68" s="95">
        <f t="shared" si="653"/>
        <v>25800.472666667076</v>
      </c>
      <c r="AF68" s="79">
        <f>VLOOKUP($E68,'ВМП план'!$B$8:$AL$43,12,0)</f>
        <v>0</v>
      </c>
      <c r="AG68" s="79">
        <f>VLOOKUP($E68,'ВМП план'!$B$8:$AL$43,13,0)</f>
        <v>0</v>
      </c>
      <c r="AH68" s="79">
        <f>SUM(AF68/12*$A$2)</f>
        <v>0</v>
      </c>
      <c r="AI68" s="79">
        <f>SUM(AG68/12*$A$2)</f>
        <v>0</v>
      </c>
      <c r="AJ68" s="79">
        <f t="shared" ref="AJ68:AO68" si="669">SUM(AJ69:AJ70)</f>
        <v>0</v>
      </c>
      <c r="AK68" s="79">
        <f t="shared" si="669"/>
        <v>0</v>
      </c>
      <c r="AL68" s="79">
        <f t="shared" si="669"/>
        <v>0</v>
      </c>
      <c r="AM68" s="79">
        <f t="shared" si="669"/>
        <v>0</v>
      </c>
      <c r="AN68" s="79">
        <f t="shared" si="669"/>
        <v>0</v>
      </c>
      <c r="AO68" s="79">
        <f t="shared" si="669"/>
        <v>0</v>
      </c>
      <c r="AP68" s="95">
        <f t="shared" si="654"/>
        <v>0</v>
      </c>
      <c r="AQ68" s="95">
        <f t="shared" si="654"/>
        <v>0</v>
      </c>
      <c r="AR68" s="79"/>
      <c r="AS68" s="79"/>
      <c r="AT68" s="79">
        <f>SUM(AR68/12*$A$2)</f>
        <v>0</v>
      </c>
      <c r="AU68" s="79">
        <f>SUM(AS68/12*$A$2)</f>
        <v>0</v>
      </c>
      <c r="AV68" s="79">
        <f t="shared" ref="AV68:BA68" si="670">SUM(AV69:AV70)</f>
        <v>0</v>
      </c>
      <c r="AW68" s="79">
        <f t="shared" si="670"/>
        <v>0</v>
      </c>
      <c r="AX68" s="79">
        <f t="shared" si="670"/>
        <v>0</v>
      </c>
      <c r="AY68" s="79">
        <f t="shared" si="670"/>
        <v>0</v>
      </c>
      <c r="AZ68" s="79">
        <f t="shared" si="670"/>
        <v>0</v>
      </c>
      <c r="BA68" s="79">
        <f t="shared" si="670"/>
        <v>0</v>
      </c>
      <c r="BB68" s="95">
        <f t="shared" si="655"/>
        <v>0</v>
      </c>
      <c r="BC68" s="95">
        <f t="shared" si="655"/>
        <v>0</v>
      </c>
      <c r="BD68" s="79">
        <f>VLOOKUP($E68,'ВМП план'!$B$8:$AN$43,16,0)</f>
        <v>0</v>
      </c>
      <c r="BE68" s="79">
        <f>VLOOKUP($E68,'ВМП план'!$B$8:$AN$43,17,0)</f>
        <v>0</v>
      </c>
      <c r="BF68" s="79">
        <f>SUM(BD68/12*$A$2)</f>
        <v>0</v>
      </c>
      <c r="BG68" s="79">
        <f>SUM(BE68/12*$A$2)</f>
        <v>0</v>
      </c>
      <c r="BH68" s="79">
        <f t="shared" ref="BH68:BM68" si="671">SUM(BH69:BH70)</f>
        <v>0</v>
      </c>
      <c r="BI68" s="79">
        <f t="shared" si="671"/>
        <v>0</v>
      </c>
      <c r="BJ68" s="79">
        <f t="shared" si="671"/>
        <v>0</v>
      </c>
      <c r="BK68" s="79">
        <f t="shared" si="671"/>
        <v>0</v>
      </c>
      <c r="BL68" s="79">
        <f t="shared" si="671"/>
        <v>0</v>
      </c>
      <c r="BM68" s="79">
        <f t="shared" si="671"/>
        <v>0</v>
      </c>
      <c r="BN68" s="95">
        <f t="shared" si="656"/>
        <v>0</v>
      </c>
      <c r="BO68" s="95">
        <f t="shared" si="656"/>
        <v>0</v>
      </c>
      <c r="BP68" s="79">
        <f>VLOOKUP($E68,'ВМП план'!$B$8:$AN$43,18,0)</f>
        <v>0</v>
      </c>
      <c r="BQ68" s="79">
        <f>VLOOKUP($E68,'ВМП план'!$B$8:$AN$43,19,0)</f>
        <v>0</v>
      </c>
      <c r="BR68" s="79">
        <f>SUM(BP68/12*$A$2)</f>
        <v>0</v>
      </c>
      <c r="BS68" s="79">
        <f>SUM(BQ68/12*$A$2)</f>
        <v>0</v>
      </c>
      <c r="BT68" s="79">
        <f t="shared" ref="BT68:BY68" si="672">SUM(BT69:BT70)</f>
        <v>0</v>
      </c>
      <c r="BU68" s="79">
        <f t="shared" si="672"/>
        <v>0</v>
      </c>
      <c r="BV68" s="79">
        <f t="shared" si="672"/>
        <v>0</v>
      </c>
      <c r="BW68" s="79">
        <f t="shared" si="672"/>
        <v>0</v>
      </c>
      <c r="BX68" s="79">
        <f t="shared" si="672"/>
        <v>0</v>
      </c>
      <c r="BY68" s="79">
        <f t="shared" si="672"/>
        <v>0</v>
      </c>
      <c r="BZ68" s="95">
        <f t="shared" si="657"/>
        <v>0</v>
      </c>
      <c r="CA68" s="95">
        <f t="shared" si="657"/>
        <v>0</v>
      </c>
      <c r="CB68" s="79"/>
      <c r="CC68" s="79"/>
      <c r="CD68" s="79">
        <f>SUM(CB68/12*$A$2)</f>
        <v>0</v>
      </c>
      <c r="CE68" s="79">
        <f>SUM(CC68/12*$A$2)</f>
        <v>0</v>
      </c>
      <c r="CF68" s="79">
        <f t="shared" ref="CF68:CK68" si="673">SUM(CF69:CF70)</f>
        <v>0</v>
      </c>
      <c r="CG68" s="79">
        <f t="shared" si="673"/>
        <v>0</v>
      </c>
      <c r="CH68" s="79">
        <f t="shared" si="673"/>
        <v>0</v>
      </c>
      <c r="CI68" s="79">
        <f t="shared" si="673"/>
        <v>0</v>
      </c>
      <c r="CJ68" s="79">
        <f t="shared" si="673"/>
        <v>0</v>
      </c>
      <c r="CK68" s="79">
        <f t="shared" si="673"/>
        <v>0</v>
      </c>
      <c r="CL68" s="95">
        <f t="shared" si="658"/>
        <v>0</v>
      </c>
      <c r="CM68" s="95">
        <f t="shared" si="658"/>
        <v>0</v>
      </c>
      <c r="CN68" s="79"/>
      <c r="CO68" s="79"/>
      <c r="CP68" s="79">
        <f>SUM(CN68/12*$A$2)</f>
        <v>0</v>
      </c>
      <c r="CQ68" s="79">
        <f>SUM(CO68/12*$A$2)</f>
        <v>0</v>
      </c>
      <c r="CR68" s="79">
        <f t="shared" ref="CR68:CW68" si="674">SUM(CR69:CR70)</f>
        <v>0</v>
      </c>
      <c r="CS68" s="79">
        <f t="shared" si="674"/>
        <v>0</v>
      </c>
      <c r="CT68" s="79">
        <f t="shared" si="674"/>
        <v>0</v>
      </c>
      <c r="CU68" s="79">
        <f t="shared" si="674"/>
        <v>0</v>
      </c>
      <c r="CV68" s="79">
        <f t="shared" si="674"/>
        <v>0</v>
      </c>
      <c r="CW68" s="79">
        <f t="shared" si="674"/>
        <v>0</v>
      </c>
      <c r="CX68" s="95">
        <f t="shared" si="659"/>
        <v>0</v>
      </c>
      <c r="CY68" s="95">
        <f t="shared" si="659"/>
        <v>0</v>
      </c>
      <c r="CZ68" s="79">
        <f>VLOOKUP($E68,'ВМП план'!$B$8:$AN$43,24,0)</f>
        <v>0</v>
      </c>
      <c r="DA68" s="79">
        <f>VLOOKUP($E68,'ВМП план'!$B$8:$AN$43,25,0)</f>
        <v>0</v>
      </c>
      <c r="DB68" s="79">
        <f>SUM(CZ68/12*$A$2)</f>
        <v>0</v>
      </c>
      <c r="DC68" s="79">
        <f>SUM(DA68/12*$A$2)</f>
        <v>0</v>
      </c>
      <c r="DD68" s="79">
        <f t="shared" ref="DD68:DI68" si="675">SUM(DD69:DD70)</f>
        <v>0</v>
      </c>
      <c r="DE68" s="79">
        <f t="shared" si="675"/>
        <v>0</v>
      </c>
      <c r="DF68" s="79">
        <f t="shared" si="675"/>
        <v>0</v>
      </c>
      <c r="DG68" s="79">
        <f t="shared" si="675"/>
        <v>0</v>
      </c>
      <c r="DH68" s="79">
        <f t="shared" si="675"/>
        <v>0</v>
      </c>
      <c r="DI68" s="79">
        <f t="shared" si="675"/>
        <v>0</v>
      </c>
      <c r="DJ68" s="95">
        <f t="shared" si="660"/>
        <v>0</v>
      </c>
      <c r="DK68" s="95">
        <f t="shared" si="660"/>
        <v>0</v>
      </c>
      <c r="DL68" s="79"/>
      <c r="DM68" s="79"/>
      <c r="DN68" s="79">
        <f>SUM(DL68/12*$A$2)</f>
        <v>0</v>
      </c>
      <c r="DO68" s="79">
        <f>SUM(DM68/12*$A$2)</f>
        <v>0</v>
      </c>
      <c r="DP68" s="79">
        <f t="shared" ref="DP68:DU68" si="676">SUM(DP69:DP70)</f>
        <v>0</v>
      </c>
      <c r="DQ68" s="79">
        <f t="shared" si="676"/>
        <v>0</v>
      </c>
      <c r="DR68" s="79">
        <f t="shared" si="676"/>
        <v>0</v>
      </c>
      <c r="DS68" s="79">
        <f t="shared" si="676"/>
        <v>0</v>
      </c>
      <c r="DT68" s="79">
        <f t="shared" si="676"/>
        <v>0</v>
      </c>
      <c r="DU68" s="79">
        <f t="shared" si="676"/>
        <v>0</v>
      </c>
      <c r="DV68" s="95">
        <f t="shared" si="661"/>
        <v>0</v>
      </c>
      <c r="DW68" s="95">
        <f t="shared" si="661"/>
        <v>0</v>
      </c>
      <c r="DX68" s="79">
        <f>VLOOKUP($E68,'ВМП план'!$B$8:$AN$43,28,0)</f>
        <v>0</v>
      </c>
      <c r="DY68" s="79">
        <f>VLOOKUP($E68,'ВМП план'!$B$8:$AN$43,29,0)</f>
        <v>0</v>
      </c>
      <c r="DZ68" s="79">
        <f>SUM(DX68/12*$A$2)</f>
        <v>0</v>
      </c>
      <c r="EA68" s="79">
        <f>SUM(DY68/12*$A$2)</f>
        <v>0</v>
      </c>
      <c r="EB68" s="79">
        <f t="shared" ref="EB68:EG68" si="677">SUM(EB69:EB70)</f>
        <v>0</v>
      </c>
      <c r="EC68" s="79">
        <f t="shared" si="677"/>
        <v>0</v>
      </c>
      <c r="ED68" s="79">
        <f t="shared" si="677"/>
        <v>0</v>
      </c>
      <c r="EE68" s="79">
        <f t="shared" si="677"/>
        <v>0</v>
      </c>
      <c r="EF68" s="79">
        <f t="shared" si="677"/>
        <v>0</v>
      </c>
      <c r="EG68" s="79">
        <f t="shared" si="677"/>
        <v>0</v>
      </c>
      <c r="EH68" s="95">
        <f t="shared" si="662"/>
        <v>0</v>
      </c>
      <c r="EI68" s="95">
        <f t="shared" si="662"/>
        <v>0</v>
      </c>
      <c r="EJ68" s="79">
        <f>VLOOKUP($E68,'ВМП план'!$B$8:$AN$43,30,0)</f>
        <v>0</v>
      </c>
      <c r="EK68" s="79">
        <f>VLOOKUP($E68,'ВМП план'!$B$8:$AN$43,31,0)</f>
        <v>0</v>
      </c>
      <c r="EL68" s="79">
        <f>SUM(EJ68/12*$A$2)</f>
        <v>0</v>
      </c>
      <c r="EM68" s="79">
        <f>SUM(EK68/12*$A$2)</f>
        <v>0</v>
      </c>
      <c r="EN68" s="79">
        <f t="shared" ref="EN68:ES68" si="678">SUM(EN69:EN70)</f>
        <v>0</v>
      </c>
      <c r="EO68" s="79">
        <f t="shared" si="678"/>
        <v>0</v>
      </c>
      <c r="EP68" s="79">
        <f t="shared" si="678"/>
        <v>0</v>
      </c>
      <c r="EQ68" s="79">
        <f t="shared" si="678"/>
        <v>0</v>
      </c>
      <c r="ER68" s="79">
        <f t="shared" si="678"/>
        <v>0</v>
      </c>
      <c r="ES68" s="79">
        <f t="shared" si="678"/>
        <v>0</v>
      </c>
      <c r="ET68" s="95">
        <f t="shared" si="663"/>
        <v>0</v>
      </c>
      <c r="EU68" s="95">
        <f t="shared" si="663"/>
        <v>0</v>
      </c>
      <c r="EV68" s="79">
        <f>VLOOKUP($E68,'ВМП план'!$B$8:$AN$43,32,0)</f>
        <v>0</v>
      </c>
      <c r="EW68" s="79">
        <f>VLOOKUP($E68,'ВМП план'!$B$8:$AN$43,33,0)</f>
        <v>0</v>
      </c>
      <c r="EX68" s="79">
        <f>SUM(EV68/12*$A$2)</f>
        <v>0</v>
      </c>
      <c r="EY68" s="79">
        <f>SUM(EW68/12*$A$2)</f>
        <v>0</v>
      </c>
      <c r="EZ68" s="79">
        <f t="shared" ref="EZ68:FE68" si="679">SUM(EZ69:EZ70)</f>
        <v>0</v>
      </c>
      <c r="FA68" s="79">
        <f t="shared" si="679"/>
        <v>0</v>
      </c>
      <c r="FB68" s="79">
        <f t="shared" si="679"/>
        <v>0</v>
      </c>
      <c r="FC68" s="79">
        <f t="shared" si="679"/>
        <v>0</v>
      </c>
      <c r="FD68" s="79">
        <f t="shared" si="679"/>
        <v>0</v>
      </c>
      <c r="FE68" s="79">
        <f t="shared" si="679"/>
        <v>0</v>
      </c>
      <c r="FF68" s="95">
        <f t="shared" si="463"/>
        <v>0</v>
      </c>
      <c r="FG68" s="95">
        <f t="shared" si="464"/>
        <v>0</v>
      </c>
      <c r="FH68" s="79">
        <f>VLOOKUP($E68,'ВМП план'!$B$8:$AN$43,34,0)</f>
        <v>0</v>
      </c>
      <c r="FI68" s="79">
        <f>VLOOKUP($E68,'ВМП план'!$B$8:$AN$43,35,0)</f>
        <v>0</v>
      </c>
      <c r="FJ68" s="79">
        <f>SUM(FH68/12*$A$2)</f>
        <v>0</v>
      </c>
      <c r="FK68" s="79">
        <f>SUM(FI68/12*$A$2)</f>
        <v>0</v>
      </c>
      <c r="FL68" s="79">
        <f t="shared" ref="FL68:FQ68" si="680">SUM(FL69:FL70)</f>
        <v>0</v>
      </c>
      <c r="FM68" s="79">
        <f t="shared" si="680"/>
        <v>0</v>
      </c>
      <c r="FN68" s="79">
        <f t="shared" si="680"/>
        <v>0</v>
      </c>
      <c r="FO68" s="79">
        <f t="shared" si="680"/>
        <v>0</v>
      </c>
      <c r="FP68" s="79">
        <f t="shared" si="680"/>
        <v>0</v>
      </c>
      <c r="FQ68" s="79">
        <f t="shared" si="680"/>
        <v>0</v>
      </c>
      <c r="FR68" s="95">
        <f t="shared" si="664"/>
        <v>0</v>
      </c>
      <c r="FS68" s="95">
        <f t="shared" si="664"/>
        <v>0</v>
      </c>
      <c r="FT68" s="79"/>
      <c r="FU68" s="79"/>
      <c r="FV68" s="79">
        <f>SUM(FT68/12*$A$2)</f>
        <v>0</v>
      </c>
      <c r="FW68" s="79">
        <f>SUM(FU68/12*$A$2)</f>
        <v>0</v>
      </c>
      <c r="FX68" s="79">
        <f t="shared" ref="FX68:GC68" si="681">SUM(FX69:FX70)</f>
        <v>0</v>
      </c>
      <c r="FY68" s="79">
        <f t="shared" si="681"/>
        <v>0</v>
      </c>
      <c r="FZ68" s="79">
        <f t="shared" si="681"/>
        <v>0</v>
      </c>
      <c r="GA68" s="79">
        <f t="shared" si="681"/>
        <v>0</v>
      </c>
      <c r="GB68" s="79">
        <f t="shared" si="681"/>
        <v>0</v>
      </c>
      <c r="GC68" s="79">
        <f t="shared" si="681"/>
        <v>0</v>
      </c>
      <c r="GD68" s="95">
        <f t="shared" si="665"/>
        <v>0</v>
      </c>
      <c r="GE68" s="95">
        <f t="shared" si="665"/>
        <v>0</v>
      </c>
      <c r="GF68" s="79">
        <f>H68+T68+AF68+AR68+BD68+BP68+CB68+CN68+CZ68+DL68+DX68+EJ68+EV68+FH68+FT68</f>
        <v>13</v>
      </c>
      <c r="GG68" s="79">
        <f>I68+U68+AG68+AS68+BE68+BQ68+CC68+CO68+DA68+DM68+DY68+EK68+EW68+FI68+FU68</f>
        <v>2012439.9568</v>
      </c>
      <c r="GH68" s="102">
        <f>SUM(GF68/12*$A$2)</f>
        <v>10.833333333333332</v>
      </c>
      <c r="GI68" s="128">
        <f>SUM(GG68/12*$A$2)</f>
        <v>1677033.2973333334</v>
      </c>
      <c r="GJ68" s="79">
        <f t="shared" ref="GJ68:GO68" si="682">SUM(GJ69:GJ70)</f>
        <v>11</v>
      </c>
      <c r="GK68" s="79">
        <f t="shared" si="682"/>
        <v>1702833.7700000005</v>
      </c>
      <c r="GL68" s="79">
        <f t="shared" si="682"/>
        <v>1</v>
      </c>
      <c r="GM68" s="79">
        <f t="shared" si="682"/>
        <v>154803.07</v>
      </c>
      <c r="GN68" s="79">
        <f t="shared" si="682"/>
        <v>12</v>
      </c>
      <c r="GO68" s="79">
        <f t="shared" si="682"/>
        <v>1857636.8400000005</v>
      </c>
      <c r="GP68" s="79">
        <f>SUM(GJ68-GH68)</f>
        <v>0.16666666666666785</v>
      </c>
      <c r="GQ68" s="79">
        <f>SUM(GK68-GI68)</f>
        <v>25800.472666667076</v>
      </c>
      <c r="GR68" s="281">
        <f>GJ68/GH68</f>
        <v>1.0153846153846156</v>
      </c>
      <c r="GS68" s="281">
        <f>GK68/GI68</f>
        <v>1.0153845917714888</v>
      </c>
      <c r="GT68" s="123">
        <v>154803.0736</v>
      </c>
      <c r="GU68" s="123">
        <f t="shared" si="62"/>
        <v>154803.07000000004</v>
      </c>
      <c r="GV68" s="123">
        <f t="shared" si="63"/>
        <v>3.5999999672640115E-3</v>
      </c>
    </row>
    <row r="69" spans="1:204" ht="41.25" customHeight="1" x14ac:dyDescent="0.2">
      <c r="A69" s="21">
        <v>1</v>
      </c>
      <c r="B69" s="55" t="s">
        <v>254</v>
      </c>
      <c r="C69" s="58" t="s">
        <v>255</v>
      </c>
      <c r="D69" s="59">
        <v>486</v>
      </c>
      <c r="E69" s="60" t="s">
        <v>256</v>
      </c>
      <c r="F69" s="63">
        <v>12</v>
      </c>
      <c r="G69" s="70">
        <v>154803.0736</v>
      </c>
      <c r="H69" s="71"/>
      <c r="I69" s="71"/>
      <c r="J69" s="71"/>
      <c r="K69" s="71"/>
      <c r="L69" s="71">
        <f>VLOOKUP($D69,'факт '!$D$7:$AU$140,3,0)</f>
        <v>0</v>
      </c>
      <c r="M69" s="71">
        <f>VLOOKUP($D69,'факт '!$D$7:$AU$140,4,0)</f>
        <v>0</v>
      </c>
      <c r="N69" s="71">
        <f>VLOOKUP($D69,'факт '!$D$7:$AU$140,5,0)</f>
        <v>0</v>
      </c>
      <c r="O69" s="71">
        <f>VLOOKUP($D69,'факт '!$D$7:$AU$140,6,0)</f>
        <v>0</v>
      </c>
      <c r="P69" s="71">
        <f>SUM(L69+N69)</f>
        <v>0</v>
      </c>
      <c r="Q69" s="71">
        <f>SUM(M69+O69)</f>
        <v>0</v>
      </c>
      <c r="R69" s="72">
        <f t="shared" si="652"/>
        <v>0</v>
      </c>
      <c r="S69" s="72">
        <f t="shared" si="652"/>
        <v>0</v>
      </c>
      <c r="T69" s="71"/>
      <c r="U69" s="71"/>
      <c r="V69" s="71"/>
      <c r="W69" s="71"/>
      <c r="X69" s="71">
        <f>VLOOKUP($D69,'факт '!$D$7:$AU$140,9,0)</f>
        <v>11</v>
      </c>
      <c r="Y69" s="71">
        <f>VLOOKUP($D69,'факт '!$D$7:$AU$140,10,0)</f>
        <v>1702833.7700000005</v>
      </c>
      <c r="Z69" s="71">
        <f>VLOOKUP($D69,'факт '!$D$7:$AU$140,11,0)</f>
        <v>1</v>
      </c>
      <c r="AA69" s="71">
        <f>VLOOKUP($D69,'факт '!$D$7:$AU$140,12,0)</f>
        <v>154803.07</v>
      </c>
      <c r="AB69" s="71">
        <f>SUM(X69+Z69)</f>
        <v>12</v>
      </c>
      <c r="AC69" s="71">
        <f>SUM(Y69+AA69)</f>
        <v>1857636.8400000005</v>
      </c>
      <c r="AD69" s="72">
        <f t="shared" ref="AD69" si="683">SUM(X69-V69)</f>
        <v>11</v>
      </c>
      <c r="AE69" s="72">
        <f t="shared" ref="AE69" si="684">SUM(Y69-W69)</f>
        <v>1702833.7700000005</v>
      </c>
      <c r="AF69" s="71"/>
      <c r="AG69" s="71"/>
      <c r="AH69" s="71"/>
      <c r="AI69" s="71"/>
      <c r="AJ69" s="71">
        <f>VLOOKUP($D69,'факт '!$D$7:$AU$140,7,0)</f>
        <v>0</v>
      </c>
      <c r="AK69" s="71">
        <f>VLOOKUP($D69,'факт '!$D$7:$AU$140,8,0)</f>
        <v>0</v>
      </c>
      <c r="AL69" s="71"/>
      <c r="AM69" s="71"/>
      <c r="AN69" s="71">
        <f>SUM(AJ69+AL69)</f>
        <v>0</v>
      </c>
      <c r="AO69" s="71">
        <f>SUM(AK69+AM69)</f>
        <v>0</v>
      </c>
      <c r="AP69" s="72">
        <f t="shared" ref="AP69" si="685">SUM(AJ69-AH69)</f>
        <v>0</v>
      </c>
      <c r="AQ69" s="72">
        <f t="shared" ref="AQ69" si="686">SUM(AK69-AI69)</f>
        <v>0</v>
      </c>
      <c r="AR69" s="71"/>
      <c r="AS69" s="71"/>
      <c r="AT69" s="71"/>
      <c r="AU69" s="71"/>
      <c r="AV69" s="71">
        <f>VLOOKUP($D69,'факт '!$D$7:$AU$140,13,0)</f>
        <v>0</v>
      </c>
      <c r="AW69" s="71">
        <f>VLOOKUP($D69,'факт '!$D$7:$AU$140,14,0)</f>
        <v>0</v>
      </c>
      <c r="AX69" s="71"/>
      <c r="AY69" s="71"/>
      <c r="AZ69" s="71">
        <f>SUM(AV69+AX69)</f>
        <v>0</v>
      </c>
      <c r="BA69" s="71">
        <f>SUM(AW69+AY69)</f>
        <v>0</v>
      </c>
      <c r="BB69" s="72">
        <f t="shared" ref="BB69" si="687">SUM(AV69-AT69)</f>
        <v>0</v>
      </c>
      <c r="BC69" s="72">
        <f t="shared" ref="BC69" si="688">SUM(AW69-AU69)</f>
        <v>0</v>
      </c>
      <c r="BD69" s="71"/>
      <c r="BE69" s="71"/>
      <c r="BF69" s="71"/>
      <c r="BG69" s="71"/>
      <c r="BH69" s="71">
        <f>VLOOKUP($D69,'факт '!$D$7:$AU$140,17,0)</f>
        <v>0</v>
      </c>
      <c r="BI69" s="71">
        <f>VLOOKUP($D69,'факт '!$D$7:$AU$140,18,0)</f>
        <v>0</v>
      </c>
      <c r="BJ69" s="71">
        <f>VLOOKUP($D69,'факт '!$D$7:$AU$140,19,0)</f>
        <v>0</v>
      </c>
      <c r="BK69" s="71">
        <f>VLOOKUP($D69,'факт '!$D$7:$AU$140,20,0)</f>
        <v>0</v>
      </c>
      <c r="BL69" s="71">
        <f>SUM(BH69+BJ69)</f>
        <v>0</v>
      </c>
      <c r="BM69" s="71">
        <f>SUM(BI69+BK69)</f>
        <v>0</v>
      </c>
      <c r="BN69" s="72">
        <f t="shared" ref="BN69" si="689">SUM(BH69-BF69)</f>
        <v>0</v>
      </c>
      <c r="BO69" s="72">
        <f t="shared" ref="BO69" si="690">SUM(BI69-BG69)</f>
        <v>0</v>
      </c>
      <c r="BP69" s="71"/>
      <c r="BQ69" s="71"/>
      <c r="BR69" s="71"/>
      <c r="BS69" s="71"/>
      <c r="BT69" s="71">
        <f>VLOOKUP($D69,'факт '!$D$7:$AU$140,21,0)</f>
        <v>0</v>
      </c>
      <c r="BU69" s="71">
        <f>VLOOKUP($D69,'факт '!$D$7:$AU$140,22,0)</f>
        <v>0</v>
      </c>
      <c r="BV69" s="71">
        <f>VLOOKUP($D69,'факт '!$D$7:$AU$140,23,0)</f>
        <v>0</v>
      </c>
      <c r="BW69" s="71">
        <f>VLOOKUP($D69,'факт '!$D$7:$AU$140,24,0)</f>
        <v>0</v>
      </c>
      <c r="BX69" s="71">
        <f>SUM(BT69+BV69)</f>
        <v>0</v>
      </c>
      <c r="BY69" s="71">
        <f>SUM(BU69+BW69)</f>
        <v>0</v>
      </c>
      <c r="BZ69" s="72">
        <f t="shared" ref="BZ69" si="691">SUM(BT69-BR69)</f>
        <v>0</v>
      </c>
      <c r="CA69" s="72">
        <f t="shared" ref="CA69" si="692">SUM(BU69-BS69)</f>
        <v>0</v>
      </c>
      <c r="CB69" s="71"/>
      <c r="CC69" s="71"/>
      <c r="CD69" s="71"/>
      <c r="CE69" s="71"/>
      <c r="CF69" s="71">
        <f>VLOOKUP($D69,'факт '!$D$7:$AU$140,25,0)</f>
        <v>0</v>
      </c>
      <c r="CG69" s="71">
        <f>VLOOKUP($D69,'факт '!$D$7:$AU$140,26,0)</f>
        <v>0</v>
      </c>
      <c r="CH69" s="71">
        <f>VLOOKUP($D69,'факт '!$D$7:$AU$140,27,0)</f>
        <v>0</v>
      </c>
      <c r="CI69" s="71">
        <f>VLOOKUP($D69,'факт '!$D$7:$AU$140,28,0)</f>
        <v>0</v>
      </c>
      <c r="CJ69" s="71">
        <f>SUM(CF69+CH69)</f>
        <v>0</v>
      </c>
      <c r="CK69" s="71">
        <f>SUM(CG69+CI69)</f>
        <v>0</v>
      </c>
      <c r="CL69" s="72">
        <f t="shared" ref="CL69" si="693">SUM(CF69-CD69)</f>
        <v>0</v>
      </c>
      <c r="CM69" s="72">
        <f t="shared" ref="CM69" si="694">SUM(CG69-CE69)</f>
        <v>0</v>
      </c>
      <c r="CN69" s="71"/>
      <c r="CO69" s="71"/>
      <c r="CP69" s="71"/>
      <c r="CQ69" s="71"/>
      <c r="CR69" s="71">
        <f>VLOOKUP($D69,'факт '!$D$7:$AU$140,29,0)</f>
        <v>0</v>
      </c>
      <c r="CS69" s="71">
        <f>VLOOKUP($D69,'факт '!$D$7:$AU$140,30,0)</f>
        <v>0</v>
      </c>
      <c r="CT69" s="71">
        <f>VLOOKUP($D69,'факт '!$D$7:$AU$140,31,0)</f>
        <v>0</v>
      </c>
      <c r="CU69" s="71">
        <f>VLOOKUP($D69,'факт '!$D$7:$AU$140,32,0)</f>
        <v>0</v>
      </c>
      <c r="CV69" s="71">
        <f>SUM(CR69+CT69)</f>
        <v>0</v>
      </c>
      <c r="CW69" s="71">
        <f>SUM(CS69+CU69)</f>
        <v>0</v>
      </c>
      <c r="CX69" s="72">
        <f t="shared" ref="CX69" si="695">SUM(CR69-CP69)</f>
        <v>0</v>
      </c>
      <c r="CY69" s="72">
        <f t="shared" ref="CY69" si="696">SUM(CS69-CQ69)</f>
        <v>0</v>
      </c>
      <c r="CZ69" s="71"/>
      <c r="DA69" s="71"/>
      <c r="DB69" s="71"/>
      <c r="DC69" s="71"/>
      <c r="DD69" s="71">
        <f>VLOOKUP($D69,'факт '!$D$7:$AU$140,33,0)</f>
        <v>0</v>
      </c>
      <c r="DE69" s="71">
        <f>VLOOKUP($D69,'факт '!$D$7:$AU$140,34,0)</f>
        <v>0</v>
      </c>
      <c r="DF69" s="71"/>
      <c r="DG69" s="71"/>
      <c r="DH69" s="71">
        <f>SUM(DD69+DF69)</f>
        <v>0</v>
      </c>
      <c r="DI69" s="71">
        <f>SUM(DE69+DG69)</f>
        <v>0</v>
      </c>
      <c r="DJ69" s="72">
        <f t="shared" ref="DJ69" si="697">SUM(DD69-DB69)</f>
        <v>0</v>
      </c>
      <c r="DK69" s="72">
        <f t="shared" ref="DK69" si="698">SUM(DE69-DC69)</f>
        <v>0</v>
      </c>
      <c r="DL69" s="71"/>
      <c r="DM69" s="71"/>
      <c r="DN69" s="71"/>
      <c r="DO69" s="71"/>
      <c r="DP69" s="71">
        <f>VLOOKUP($D69,'факт '!$D$7:$AU$140,15,0)</f>
        <v>0</v>
      </c>
      <c r="DQ69" s="71">
        <f>VLOOKUP($D69,'факт '!$D$7:$AU$140,16,0)</f>
        <v>0</v>
      </c>
      <c r="DR69" s="71"/>
      <c r="DS69" s="71"/>
      <c r="DT69" s="71">
        <f>SUM(DP69+DR69)</f>
        <v>0</v>
      </c>
      <c r="DU69" s="71">
        <f>SUM(DQ69+DS69)</f>
        <v>0</v>
      </c>
      <c r="DV69" s="72">
        <f t="shared" ref="DV69" si="699">SUM(DP69-DN69)</f>
        <v>0</v>
      </c>
      <c r="DW69" s="72">
        <f t="shared" ref="DW69" si="700">SUM(DQ69-DO69)</f>
        <v>0</v>
      </c>
      <c r="DX69" s="71"/>
      <c r="DY69" s="71"/>
      <c r="DZ69" s="71"/>
      <c r="EA69" s="71"/>
      <c r="EB69" s="71">
        <f>VLOOKUP($D69,'факт '!$D$7:$AU$140,35,0)</f>
        <v>0</v>
      </c>
      <c r="EC69" s="71">
        <f>VLOOKUP($D69,'факт '!$D$7:$AU$140,36,0)</f>
        <v>0</v>
      </c>
      <c r="ED69" s="71">
        <f>VLOOKUP($D69,'факт '!$D$7:$AU$140,37,0)</f>
        <v>0</v>
      </c>
      <c r="EE69" s="71">
        <f>VLOOKUP($D69,'факт '!$D$7:$AU$140,38,0)</f>
        <v>0</v>
      </c>
      <c r="EF69" s="71">
        <f>SUM(EB69+ED69)</f>
        <v>0</v>
      </c>
      <c r="EG69" s="71">
        <f>SUM(EC69+EE69)</f>
        <v>0</v>
      </c>
      <c r="EH69" s="72">
        <f t="shared" ref="EH69" si="701">SUM(EB69-DZ69)</f>
        <v>0</v>
      </c>
      <c r="EI69" s="72">
        <f t="shared" ref="EI69" si="702">SUM(EC69-EA69)</f>
        <v>0</v>
      </c>
      <c r="EJ69" s="71"/>
      <c r="EK69" s="71"/>
      <c r="EL69" s="71"/>
      <c r="EM69" s="71"/>
      <c r="EN69" s="71">
        <f>VLOOKUP($D69,'факт '!$D$7:$AU$140,41,0)</f>
        <v>0</v>
      </c>
      <c r="EO69" s="71">
        <f>VLOOKUP($D69,'факт '!$D$7:$AU$140,42,0)</f>
        <v>0</v>
      </c>
      <c r="EP69" s="71">
        <f>VLOOKUP($D69,'факт '!$D$7:$AU$140,43,0)</f>
        <v>0</v>
      </c>
      <c r="EQ69" s="71">
        <f>VLOOKUP($D69,'факт '!$D$7:$AU$140,44,0)</f>
        <v>0</v>
      </c>
      <c r="ER69" s="71">
        <f>SUM(EN69+EP69)</f>
        <v>0</v>
      </c>
      <c r="ES69" s="71">
        <f>SUM(EO69+EQ69)</f>
        <v>0</v>
      </c>
      <c r="ET69" s="72">
        <f t="shared" ref="ET69" si="703">SUM(EN69-EL69)</f>
        <v>0</v>
      </c>
      <c r="EU69" s="72">
        <f t="shared" ref="EU69" si="704">SUM(EO69-EM69)</f>
        <v>0</v>
      </c>
      <c r="EV69" s="71"/>
      <c r="EW69" s="71"/>
      <c r="EX69" s="71"/>
      <c r="EY69" s="71"/>
      <c r="EZ69" s="71"/>
      <c r="FA69" s="71"/>
      <c r="FB69" s="71"/>
      <c r="FC69" s="71"/>
      <c r="FD69" s="71">
        <f>SUM(EZ69+FB69)</f>
        <v>0</v>
      </c>
      <c r="FE69" s="71">
        <f>SUM(FA69+FC69)</f>
        <v>0</v>
      </c>
      <c r="FF69" s="72">
        <f t="shared" si="463"/>
        <v>0</v>
      </c>
      <c r="FG69" s="72">
        <f t="shared" si="464"/>
        <v>0</v>
      </c>
      <c r="FH69" s="71"/>
      <c r="FI69" s="71"/>
      <c r="FJ69" s="71"/>
      <c r="FK69" s="71"/>
      <c r="FL69" s="71">
        <f>VLOOKUP($D69,'факт '!$D$7:$AU$140,39,0)</f>
        <v>0</v>
      </c>
      <c r="FM69" s="71">
        <f>VLOOKUP($D69,'факт '!$D$7:$AU$140,40,0)</f>
        <v>0</v>
      </c>
      <c r="FN69" s="71"/>
      <c r="FO69" s="71"/>
      <c r="FP69" s="71">
        <f>SUM(FL69+FN69)</f>
        <v>0</v>
      </c>
      <c r="FQ69" s="71">
        <f>SUM(FM69+FO69)</f>
        <v>0</v>
      </c>
      <c r="FR69" s="72">
        <f t="shared" ref="FR69" si="705">SUM(FL69-FJ69)</f>
        <v>0</v>
      </c>
      <c r="FS69" s="72">
        <f t="shared" ref="FS69" si="706">SUM(FM69-FK69)</f>
        <v>0</v>
      </c>
      <c r="FT69" s="71"/>
      <c r="FU69" s="71"/>
      <c r="FV69" s="71"/>
      <c r="FW69" s="71"/>
      <c r="FX69" s="71"/>
      <c r="FY69" s="71"/>
      <c r="FZ69" s="71"/>
      <c r="GA69" s="71"/>
      <c r="GB69" s="71">
        <f>SUM(FX69+FZ69)</f>
        <v>0</v>
      </c>
      <c r="GC69" s="71">
        <f>SUM(FY69+GA69)</f>
        <v>0</v>
      </c>
      <c r="GD69" s="72">
        <f t="shared" si="665"/>
        <v>0</v>
      </c>
      <c r="GE69" s="72">
        <f t="shared" si="665"/>
        <v>0</v>
      </c>
      <c r="GF69" s="71">
        <f t="shared" ref="GF69:GI70" si="707">SUM(H69,T69,AF69,AR69,BD69,BP69,CB69,CN69,CZ69,DL69,DX69,EJ69,EV69)</f>
        <v>0</v>
      </c>
      <c r="GG69" s="71">
        <f t="shared" si="707"/>
        <v>0</v>
      </c>
      <c r="GH69" s="71">
        <f t="shared" si="707"/>
        <v>0</v>
      </c>
      <c r="GI69" s="71">
        <f t="shared" si="707"/>
        <v>0</v>
      </c>
      <c r="GJ69" s="71">
        <f t="shared" ref="GJ69" si="708">SUM(L69,X69,AJ69,AV69,BH69,BT69,CF69,CR69,DD69,DP69,EB69,EN69,EZ69,FL69)</f>
        <v>11</v>
      </c>
      <c r="GK69" s="71">
        <f t="shared" ref="GK69" si="709">SUM(M69,Y69,AK69,AW69,BI69,BU69,CG69,CS69,DE69,DQ69,EC69,EO69,FA69,FM69)</f>
        <v>1702833.7700000005</v>
      </c>
      <c r="GL69" s="71">
        <f t="shared" ref="GL69" si="710">SUM(N69,Z69,AL69,AX69,BJ69,BV69,CH69,CT69,DF69,DR69,ED69,EP69,FB69,FN69)</f>
        <v>1</v>
      </c>
      <c r="GM69" s="71">
        <f t="shared" ref="GM69" si="711">SUM(O69,AA69,AM69,AY69,BK69,BW69,CI69,CU69,DG69,DS69,EE69,EQ69,FC69,FO69)</f>
        <v>154803.07</v>
      </c>
      <c r="GN69" s="71">
        <f t="shared" ref="GN69" si="712">SUM(P69,AB69,AN69,AZ69,BL69,BX69,CJ69,CV69,DH69,DT69,EF69,ER69,FD69,FP69)</f>
        <v>12</v>
      </c>
      <c r="GO69" s="71">
        <f t="shared" ref="GO69" si="713">SUM(Q69,AC69,AO69,BA69,BM69,BY69,CK69,CW69,DI69,DU69,EG69,ES69,FE69,FQ69)</f>
        <v>1857636.8400000005</v>
      </c>
      <c r="GP69" s="71"/>
      <c r="GQ69" s="71"/>
      <c r="GR69" s="109"/>
      <c r="GS69" s="55"/>
      <c r="GT69" s="123">
        <v>154803.0736</v>
      </c>
      <c r="GU69" s="123">
        <f t="shared" si="62"/>
        <v>154803.07000000004</v>
      </c>
      <c r="GV69" s="123">
        <f t="shared" si="63"/>
        <v>3.5999999672640115E-3</v>
      </c>
    </row>
    <row r="70" spans="1:204" x14ac:dyDescent="0.2">
      <c r="A70" s="21">
        <v>1</v>
      </c>
      <c r="B70" s="55"/>
      <c r="C70" s="58"/>
      <c r="D70" s="59"/>
      <c r="E70" s="60"/>
      <c r="F70" s="63"/>
      <c r="G70" s="70"/>
      <c r="H70" s="71"/>
      <c r="I70" s="71"/>
      <c r="J70" s="71"/>
      <c r="K70" s="71"/>
      <c r="L70" s="71"/>
      <c r="M70" s="71"/>
      <c r="N70" s="71"/>
      <c r="O70" s="71"/>
      <c r="P70" s="71">
        <f>SUM(L70+N70)</f>
        <v>0</v>
      </c>
      <c r="Q70" s="71">
        <f>SUM(M70+O70)</f>
        <v>0</v>
      </c>
      <c r="R70" s="72">
        <f t="shared" si="652"/>
        <v>0</v>
      </c>
      <c r="S70" s="72">
        <f t="shared" si="652"/>
        <v>0</v>
      </c>
      <c r="T70" s="71"/>
      <c r="U70" s="71"/>
      <c r="V70" s="71"/>
      <c r="W70" s="71"/>
      <c r="X70" s="71"/>
      <c r="Y70" s="71"/>
      <c r="Z70" s="71"/>
      <c r="AA70" s="71"/>
      <c r="AB70" s="71">
        <f>SUM(X70+Z70)</f>
        <v>0</v>
      </c>
      <c r="AC70" s="71">
        <f>SUM(Y70+AA70)</f>
        <v>0</v>
      </c>
      <c r="AD70" s="72">
        <f t="shared" si="653"/>
        <v>0</v>
      </c>
      <c r="AE70" s="72">
        <f t="shared" si="653"/>
        <v>0</v>
      </c>
      <c r="AF70" s="71"/>
      <c r="AG70" s="71"/>
      <c r="AH70" s="71"/>
      <c r="AI70" s="71"/>
      <c r="AJ70" s="71"/>
      <c r="AK70" s="71"/>
      <c r="AL70" s="71"/>
      <c r="AM70" s="71"/>
      <c r="AN70" s="71">
        <f>SUM(AJ70+AL70)</f>
        <v>0</v>
      </c>
      <c r="AO70" s="71">
        <f>SUM(AK70+AM70)</f>
        <v>0</v>
      </c>
      <c r="AP70" s="72">
        <f t="shared" si="654"/>
        <v>0</v>
      </c>
      <c r="AQ70" s="72">
        <f t="shared" si="654"/>
        <v>0</v>
      </c>
      <c r="AR70" s="71"/>
      <c r="AS70" s="71"/>
      <c r="AT70" s="71"/>
      <c r="AU70" s="71"/>
      <c r="AV70" s="71"/>
      <c r="AW70" s="71"/>
      <c r="AX70" s="71"/>
      <c r="AY70" s="71"/>
      <c r="AZ70" s="71">
        <f>SUM(AV70+AX70)</f>
        <v>0</v>
      </c>
      <c r="BA70" s="71">
        <f>SUM(AW70+AY70)</f>
        <v>0</v>
      </c>
      <c r="BB70" s="72">
        <f t="shared" si="655"/>
        <v>0</v>
      </c>
      <c r="BC70" s="72">
        <f t="shared" si="655"/>
        <v>0</v>
      </c>
      <c r="BD70" s="71"/>
      <c r="BE70" s="71"/>
      <c r="BF70" s="71"/>
      <c r="BG70" s="71"/>
      <c r="BH70" s="71"/>
      <c r="BI70" s="71"/>
      <c r="BJ70" s="71"/>
      <c r="BK70" s="71"/>
      <c r="BL70" s="71">
        <f>SUM(BH70+BJ70)</f>
        <v>0</v>
      </c>
      <c r="BM70" s="71">
        <f>SUM(BI70+BK70)</f>
        <v>0</v>
      </c>
      <c r="BN70" s="72">
        <f t="shared" si="656"/>
        <v>0</v>
      </c>
      <c r="BO70" s="72">
        <f t="shared" si="656"/>
        <v>0</v>
      </c>
      <c r="BP70" s="71"/>
      <c r="BQ70" s="71"/>
      <c r="BR70" s="71"/>
      <c r="BS70" s="71"/>
      <c r="BT70" s="71"/>
      <c r="BU70" s="71"/>
      <c r="BV70" s="71"/>
      <c r="BW70" s="71"/>
      <c r="BX70" s="71">
        <f>SUM(BT70+BV70)</f>
        <v>0</v>
      </c>
      <c r="BY70" s="71">
        <f>SUM(BU70+BW70)</f>
        <v>0</v>
      </c>
      <c r="BZ70" s="72">
        <f t="shared" si="657"/>
        <v>0</v>
      </c>
      <c r="CA70" s="72">
        <f t="shared" si="657"/>
        <v>0</v>
      </c>
      <c r="CB70" s="71"/>
      <c r="CC70" s="71"/>
      <c r="CD70" s="71"/>
      <c r="CE70" s="71"/>
      <c r="CF70" s="71"/>
      <c r="CG70" s="71"/>
      <c r="CH70" s="71"/>
      <c r="CI70" s="71"/>
      <c r="CJ70" s="71">
        <f>SUM(CF70+CH70)</f>
        <v>0</v>
      </c>
      <c r="CK70" s="71">
        <f>SUM(CG70+CI70)</f>
        <v>0</v>
      </c>
      <c r="CL70" s="72">
        <f t="shared" si="658"/>
        <v>0</v>
      </c>
      <c r="CM70" s="72">
        <f t="shared" si="658"/>
        <v>0</v>
      </c>
      <c r="CN70" s="71"/>
      <c r="CO70" s="71"/>
      <c r="CP70" s="71"/>
      <c r="CQ70" s="71"/>
      <c r="CR70" s="71"/>
      <c r="CS70" s="71"/>
      <c r="CT70" s="71"/>
      <c r="CU70" s="71"/>
      <c r="CV70" s="71">
        <f>SUM(CR70+CT70)</f>
        <v>0</v>
      </c>
      <c r="CW70" s="71">
        <f>SUM(CS70+CU70)</f>
        <v>0</v>
      </c>
      <c r="CX70" s="72">
        <f t="shared" si="659"/>
        <v>0</v>
      </c>
      <c r="CY70" s="72">
        <f t="shared" si="659"/>
        <v>0</v>
      </c>
      <c r="CZ70" s="71"/>
      <c r="DA70" s="71"/>
      <c r="DB70" s="71"/>
      <c r="DC70" s="71"/>
      <c r="DD70" s="71"/>
      <c r="DE70" s="71"/>
      <c r="DF70" s="71"/>
      <c r="DG70" s="71"/>
      <c r="DH70" s="71">
        <f>SUM(DD70+DF70)</f>
        <v>0</v>
      </c>
      <c r="DI70" s="71">
        <f>SUM(DE70+DG70)</f>
        <v>0</v>
      </c>
      <c r="DJ70" s="72">
        <f t="shared" si="660"/>
        <v>0</v>
      </c>
      <c r="DK70" s="72">
        <f t="shared" si="660"/>
        <v>0</v>
      </c>
      <c r="DL70" s="71"/>
      <c r="DM70" s="71"/>
      <c r="DN70" s="71"/>
      <c r="DO70" s="71"/>
      <c r="DP70" s="71"/>
      <c r="DQ70" s="71"/>
      <c r="DR70" s="71"/>
      <c r="DS70" s="71"/>
      <c r="DT70" s="71">
        <f>SUM(DP70+DR70)</f>
        <v>0</v>
      </c>
      <c r="DU70" s="71">
        <f>SUM(DQ70+DS70)</f>
        <v>0</v>
      </c>
      <c r="DV70" s="72">
        <f t="shared" si="661"/>
        <v>0</v>
      </c>
      <c r="DW70" s="72">
        <f t="shared" si="661"/>
        <v>0</v>
      </c>
      <c r="DX70" s="71"/>
      <c r="DY70" s="71"/>
      <c r="DZ70" s="71"/>
      <c r="EA70" s="71"/>
      <c r="EB70" s="71"/>
      <c r="EC70" s="71"/>
      <c r="ED70" s="71"/>
      <c r="EE70" s="71"/>
      <c r="EF70" s="71">
        <f>SUM(EB70+ED70)</f>
        <v>0</v>
      </c>
      <c r="EG70" s="71">
        <f>SUM(EC70+EE70)</f>
        <v>0</v>
      </c>
      <c r="EH70" s="72">
        <f t="shared" si="662"/>
        <v>0</v>
      </c>
      <c r="EI70" s="72">
        <f t="shared" si="662"/>
        <v>0</v>
      </c>
      <c r="EJ70" s="71"/>
      <c r="EK70" s="71"/>
      <c r="EL70" s="71"/>
      <c r="EM70" s="71"/>
      <c r="EN70" s="71"/>
      <c r="EO70" s="71"/>
      <c r="EP70" s="71"/>
      <c r="EQ70" s="71"/>
      <c r="ER70" s="71">
        <f>SUM(EN70+EP70)</f>
        <v>0</v>
      </c>
      <c r="ES70" s="71">
        <f>SUM(EO70+EQ70)</f>
        <v>0</v>
      </c>
      <c r="ET70" s="72">
        <f t="shared" si="663"/>
        <v>0</v>
      </c>
      <c r="EU70" s="72">
        <f t="shared" si="663"/>
        <v>0</v>
      </c>
      <c r="EV70" s="71"/>
      <c r="EW70" s="71"/>
      <c r="EX70" s="71"/>
      <c r="EY70" s="71"/>
      <c r="EZ70" s="71"/>
      <c r="FA70" s="71"/>
      <c r="FB70" s="71"/>
      <c r="FC70" s="71"/>
      <c r="FD70" s="71">
        <f>SUM(EZ70+FB70)</f>
        <v>0</v>
      </c>
      <c r="FE70" s="71">
        <f>SUM(FA70+FC70)</f>
        <v>0</v>
      </c>
      <c r="FF70" s="72">
        <f t="shared" si="463"/>
        <v>0</v>
      </c>
      <c r="FG70" s="72">
        <f t="shared" si="464"/>
        <v>0</v>
      </c>
      <c r="FH70" s="71"/>
      <c r="FI70" s="71"/>
      <c r="FJ70" s="71"/>
      <c r="FK70" s="71"/>
      <c r="FL70" s="71"/>
      <c r="FM70" s="71"/>
      <c r="FN70" s="71"/>
      <c r="FO70" s="71"/>
      <c r="FP70" s="71">
        <f>SUM(FL70+FN70)</f>
        <v>0</v>
      </c>
      <c r="FQ70" s="71">
        <f>SUM(FM70+FO70)</f>
        <v>0</v>
      </c>
      <c r="FR70" s="72">
        <f t="shared" si="664"/>
        <v>0</v>
      </c>
      <c r="FS70" s="72">
        <f t="shared" si="664"/>
        <v>0</v>
      </c>
      <c r="FT70" s="71"/>
      <c r="FU70" s="71"/>
      <c r="FV70" s="71"/>
      <c r="FW70" s="71"/>
      <c r="FX70" s="71"/>
      <c r="FY70" s="71"/>
      <c r="FZ70" s="71"/>
      <c r="GA70" s="71"/>
      <c r="GB70" s="71">
        <f>SUM(FX70+FZ70)</f>
        <v>0</v>
      </c>
      <c r="GC70" s="71">
        <f>SUM(FY70+GA70)</f>
        <v>0</v>
      </c>
      <c r="GD70" s="72">
        <f t="shared" si="665"/>
        <v>0</v>
      </c>
      <c r="GE70" s="72">
        <f t="shared" si="665"/>
        <v>0</v>
      </c>
      <c r="GF70" s="71">
        <f t="shared" si="707"/>
        <v>0</v>
      </c>
      <c r="GG70" s="71">
        <f t="shared" si="707"/>
        <v>0</v>
      </c>
      <c r="GH70" s="71">
        <f t="shared" si="707"/>
        <v>0</v>
      </c>
      <c r="GI70" s="71">
        <f t="shared" si="707"/>
        <v>0</v>
      </c>
      <c r="GJ70" s="71">
        <f t="shared" ref="GJ70:GO70" si="714">SUM(L70,X70,AJ70,AV70,BH70,BT70,CF70,CR70,DD70,DP70,EB70,EN70,EZ70)</f>
        <v>0</v>
      </c>
      <c r="GK70" s="71">
        <f t="shared" si="714"/>
        <v>0</v>
      </c>
      <c r="GL70" s="71">
        <f t="shared" si="714"/>
        <v>0</v>
      </c>
      <c r="GM70" s="71">
        <f t="shared" si="714"/>
        <v>0</v>
      </c>
      <c r="GN70" s="71">
        <f t="shared" si="714"/>
        <v>0</v>
      </c>
      <c r="GO70" s="71">
        <f t="shared" si="714"/>
        <v>0</v>
      </c>
      <c r="GP70" s="71"/>
      <c r="GQ70" s="71"/>
      <c r="GR70" s="109"/>
      <c r="GS70" s="55"/>
      <c r="GT70" s="123"/>
      <c r="GU70" s="123"/>
      <c r="GV70" s="123">
        <f t="shared" si="63"/>
        <v>0</v>
      </c>
    </row>
    <row r="71" spans="1:204" x14ac:dyDescent="0.2">
      <c r="A71" s="21">
        <v>1</v>
      </c>
      <c r="B71" s="74"/>
      <c r="C71" s="75"/>
      <c r="D71" s="76"/>
      <c r="E71" s="96" t="s">
        <v>37</v>
      </c>
      <c r="F71" s="98">
        <v>13</v>
      </c>
      <c r="G71" s="99">
        <v>222557.78169999999</v>
      </c>
      <c r="H71" s="79">
        <f>VLOOKUP($E71,'ВМП план'!$B$8:$AN$43,8,0)</f>
        <v>0</v>
      </c>
      <c r="I71" s="79">
        <f>VLOOKUP($E71,'ВМП план'!$B$8:$AN$43,9,0)</f>
        <v>0</v>
      </c>
      <c r="J71" s="79">
        <f>SUM(H71/12*$A$2)</f>
        <v>0</v>
      </c>
      <c r="K71" s="79">
        <f>SUM(I71/12*$A$2)</f>
        <v>0</v>
      </c>
      <c r="L71" s="79">
        <f t="shared" ref="L71:Q71" si="715">SUM(L72:L73)</f>
        <v>0</v>
      </c>
      <c r="M71" s="79">
        <f t="shared" si="715"/>
        <v>0</v>
      </c>
      <c r="N71" s="79">
        <f t="shared" si="715"/>
        <v>0</v>
      </c>
      <c r="O71" s="79">
        <f t="shared" si="715"/>
        <v>0</v>
      </c>
      <c r="P71" s="79">
        <f t="shared" si="715"/>
        <v>0</v>
      </c>
      <c r="Q71" s="79">
        <f t="shared" si="715"/>
        <v>0</v>
      </c>
      <c r="R71" s="95">
        <f t="shared" si="652"/>
        <v>0</v>
      </c>
      <c r="S71" s="95">
        <f t="shared" si="652"/>
        <v>0</v>
      </c>
      <c r="T71" s="79">
        <f>VLOOKUP($E71,'ВМП план'!$B$8:$AN$43,10,0)</f>
        <v>9</v>
      </c>
      <c r="U71" s="79">
        <f>VLOOKUP($E71,'ВМП план'!$B$8:$AN$43,11,0)</f>
        <v>2003020.0352999999</v>
      </c>
      <c r="V71" s="79">
        <f>SUM(T71/12*$A$2)</f>
        <v>7.5</v>
      </c>
      <c r="W71" s="79">
        <f>SUM(U71/12*$A$2)</f>
        <v>1669183.3627499999</v>
      </c>
      <c r="X71" s="79">
        <f t="shared" ref="X71:AC71" si="716">SUM(X72:X73)</f>
        <v>10</v>
      </c>
      <c r="Y71" s="79">
        <f t="shared" si="716"/>
        <v>2225577.7999999998</v>
      </c>
      <c r="Z71" s="79">
        <f t="shared" si="716"/>
        <v>0</v>
      </c>
      <c r="AA71" s="79">
        <f t="shared" si="716"/>
        <v>0</v>
      </c>
      <c r="AB71" s="79">
        <f t="shared" si="716"/>
        <v>10</v>
      </c>
      <c r="AC71" s="79">
        <f t="shared" si="716"/>
        <v>2225577.7999999998</v>
      </c>
      <c r="AD71" s="95">
        <f t="shared" si="653"/>
        <v>2.5</v>
      </c>
      <c r="AE71" s="95">
        <f t="shared" si="653"/>
        <v>556394.43724999996</v>
      </c>
      <c r="AF71" s="79">
        <f>VLOOKUP($E71,'ВМП план'!$B$8:$AL$43,12,0)</f>
        <v>0</v>
      </c>
      <c r="AG71" s="79">
        <f>VLOOKUP($E71,'ВМП план'!$B$8:$AL$43,13,0)</f>
        <v>0</v>
      </c>
      <c r="AH71" s="79">
        <f>SUM(AF71/12*$A$2)</f>
        <v>0</v>
      </c>
      <c r="AI71" s="79">
        <f>SUM(AG71/12*$A$2)</f>
        <v>0</v>
      </c>
      <c r="AJ71" s="79">
        <f t="shared" ref="AJ71:AO71" si="717">SUM(AJ72:AJ73)</f>
        <v>0</v>
      </c>
      <c r="AK71" s="79">
        <f t="shared" si="717"/>
        <v>0</v>
      </c>
      <c r="AL71" s="79">
        <f t="shared" si="717"/>
        <v>0</v>
      </c>
      <c r="AM71" s="79">
        <f t="shared" si="717"/>
        <v>0</v>
      </c>
      <c r="AN71" s="79">
        <f t="shared" si="717"/>
        <v>0</v>
      </c>
      <c r="AO71" s="79">
        <f t="shared" si="717"/>
        <v>0</v>
      </c>
      <c r="AP71" s="95">
        <f t="shared" si="654"/>
        <v>0</v>
      </c>
      <c r="AQ71" s="95">
        <f t="shared" si="654"/>
        <v>0</v>
      </c>
      <c r="AR71" s="79"/>
      <c r="AS71" s="79"/>
      <c r="AT71" s="79">
        <f>SUM(AR71/12*$A$2)</f>
        <v>0</v>
      </c>
      <c r="AU71" s="79">
        <f>SUM(AS71/12*$A$2)</f>
        <v>0</v>
      </c>
      <c r="AV71" s="79">
        <f t="shared" ref="AV71:BA71" si="718">SUM(AV72:AV73)</f>
        <v>0</v>
      </c>
      <c r="AW71" s="79">
        <f t="shared" si="718"/>
        <v>0</v>
      </c>
      <c r="AX71" s="79">
        <f t="shared" si="718"/>
        <v>0</v>
      </c>
      <c r="AY71" s="79">
        <f t="shared" si="718"/>
        <v>0</v>
      </c>
      <c r="AZ71" s="79">
        <f t="shared" si="718"/>
        <v>0</v>
      </c>
      <c r="BA71" s="79">
        <f t="shared" si="718"/>
        <v>0</v>
      </c>
      <c r="BB71" s="95">
        <f t="shared" si="655"/>
        <v>0</v>
      </c>
      <c r="BC71" s="95">
        <f t="shared" si="655"/>
        <v>0</v>
      </c>
      <c r="BD71" s="79">
        <f>VLOOKUP($E71,'ВМП план'!$B$8:$AN$43,16,0)</f>
        <v>0</v>
      </c>
      <c r="BE71" s="79">
        <f>VLOOKUP($E71,'ВМП план'!$B$8:$AN$43,17,0)</f>
        <v>0</v>
      </c>
      <c r="BF71" s="79">
        <f>SUM(BD71/12*$A$2)</f>
        <v>0</v>
      </c>
      <c r="BG71" s="79">
        <f>SUM(BE71/12*$A$2)</f>
        <v>0</v>
      </c>
      <c r="BH71" s="79">
        <f t="shared" ref="BH71:BM71" si="719">SUM(BH72:BH73)</f>
        <v>0</v>
      </c>
      <c r="BI71" s="79">
        <f t="shared" si="719"/>
        <v>0</v>
      </c>
      <c r="BJ71" s="79">
        <f t="shared" si="719"/>
        <v>0</v>
      </c>
      <c r="BK71" s="79">
        <f t="shared" si="719"/>
        <v>0</v>
      </c>
      <c r="BL71" s="79">
        <f t="shared" si="719"/>
        <v>0</v>
      </c>
      <c r="BM71" s="79">
        <f t="shared" si="719"/>
        <v>0</v>
      </c>
      <c r="BN71" s="95">
        <f t="shared" si="656"/>
        <v>0</v>
      </c>
      <c r="BO71" s="95">
        <f t="shared" si="656"/>
        <v>0</v>
      </c>
      <c r="BP71" s="79">
        <f>VLOOKUP($E71,'ВМП план'!$B$8:$AN$43,18,0)</f>
        <v>0</v>
      </c>
      <c r="BQ71" s="79">
        <f>VLOOKUP($E71,'ВМП план'!$B$8:$AN$43,19,0)</f>
        <v>0</v>
      </c>
      <c r="BR71" s="79">
        <f>SUM(BP71/12*$A$2)</f>
        <v>0</v>
      </c>
      <c r="BS71" s="79">
        <f>SUM(BQ71/12*$A$2)</f>
        <v>0</v>
      </c>
      <c r="BT71" s="79">
        <f t="shared" ref="BT71:BY71" si="720">SUM(BT72:BT73)</f>
        <v>0</v>
      </c>
      <c r="BU71" s="79">
        <f t="shared" si="720"/>
        <v>0</v>
      </c>
      <c r="BV71" s="79">
        <f t="shared" si="720"/>
        <v>0</v>
      </c>
      <c r="BW71" s="79">
        <f t="shared" si="720"/>
        <v>0</v>
      </c>
      <c r="BX71" s="79">
        <f t="shared" si="720"/>
        <v>0</v>
      </c>
      <c r="BY71" s="79">
        <f t="shared" si="720"/>
        <v>0</v>
      </c>
      <c r="BZ71" s="95">
        <f t="shared" si="657"/>
        <v>0</v>
      </c>
      <c r="CA71" s="95">
        <f t="shared" si="657"/>
        <v>0</v>
      </c>
      <c r="CB71" s="79"/>
      <c r="CC71" s="79"/>
      <c r="CD71" s="79">
        <f>SUM(CB71/12*$A$2)</f>
        <v>0</v>
      </c>
      <c r="CE71" s="79">
        <f>SUM(CC71/12*$A$2)</f>
        <v>0</v>
      </c>
      <c r="CF71" s="79">
        <f t="shared" ref="CF71:CK71" si="721">SUM(CF72:CF73)</f>
        <v>0</v>
      </c>
      <c r="CG71" s="79">
        <f t="shared" si="721"/>
        <v>0</v>
      </c>
      <c r="CH71" s="79">
        <f t="shared" si="721"/>
        <v>0</v>
      </c>
      <c r="CI71" s="79">
        <f t="shared" si="721"/>
        <v>0</v>
      </c>
      <c r="CJ71" s="79">
        <f t="shared" si="721"/>
        <v>0</v>
      </c>
      <c r="CK71" s="79">
        <f t="shared" si="721"/>
        <v>0</v>
      </c>
      <c r="CL71" s="95">
        <f t="shared" si="658"/>
        <v>0</v>
      </c>
      <c r="CM71" s="95">
        <f t="shared" si="658"/>
        <v>0</v>
      </c>
      <c r="CN71" s="79"/>
      <c r="CO71" s="79"/>
      <c r="CP71" s="79">
        <f>SUM(CN71/12*$A$2)</f>
        <v>0</v>
      </c>
      <c r="CQ71" s="79">
        <f>SUM(CO71/12*$A$2)</f>
        <v>0</v>
      </c>
      <c r="CR71" s="79">
        <f t="shared" ref="CR71:CW71" si="722">SUM(CR72:CR73)</f>
        <v>0</v>
      </c>
      <c r="CS71" s="79">
        <f t="shared" si="722"/>
        <v>0</v>
      </c>
      <c r="CT71" s="79">
        <f t="shared" si="722"/>
        <v>0</v>
      </c>
      <c r="CU71" s="79">
        <f t="shared" si="722"/>
        <v>0</v>
      </c>
      <c r="CV71" s="79">
        <f t="shared" si="722"/>
        <v>0</v>
      </c>
      <c r="CW71" s="79">
        <f t="shared" si="722"/>
        <v>0</v>
      </c>
      <c r="CX71" s="95">
        <f t="shared" si="659"/>
        <v>0</v>
      </c>
      <c r="CY71" s="95">
        <f t="shared" si="659"/>
        <v>0</v>
      </c>
      <c r="CZ71" s="79">
        <f>VLOOKUP($E71,'ВМП план'!$B$8:$AN$43,24,0)</f>
        <v>0</v>
      </c>
      <c r="DA71" s="79">
        <f>VLOOKUP($E71,'ВМП план'!$B$8:$AN$43,25,0)</f>
        <v>0</v>
      </c>
      <c r="DB71" s="79">
        <f>SUM(CZ71/12*$A$2)</f>
        <v>0</v>
      </c>
      <c r="DC71" s="79">
        <f>SUM(DA71/12*$A$2)</f>
        <v>0</v>
      </c>
      <c r="DD71" s="79">
        <f t="shared" ref="DD71:DI71" si="723">SUM(DD72:DD73)</f>
        <v>0</v>
      </c>
      <c r="DE71" s="79">
        <f t="shared" si="723"/>
        <v>0</v>
      </c>
      <c r="DF71" s="79">
        <f t="shared" si="723"/>
        <v>0</v>
      </c>
      <c r="DG71" s="79">
        <f t="shared" si="723"/>
        <v>0</v>
      </c>
      <c r="DH71" s="79">
        <f t="shared" si="723"/>
        <v>0</v>
      </c>
      <c r="DI71" s="79">
        <f t="shared" si="723"/>
        <v>0</v>
      </c>
      <c r="DJ71" s="95">
        <f t="shared" si="660"/>
        <v>0</v>
      </c>
      <c r="DK71" s="95">
        <f t="shared" si="660"/>
        <v>0</v>
      </c>
      <c r="DL71" s="79"/>
      <c r="DM71" s="79"/>
      <c r="DN71" s="79">
        <f>SUM(DL71/12*$A$2)</f>
        <v>0</v>
      </c>
      <c r="DO71" s="79">
        <f>SUM(DM71/12*$A$2)</f>
        <v>0</v>
      </c>
      <c r="DP71" s="79">
        <f t="shared" ref="DP71:DU71" si="724">SUM(DP72:DP73)</f>
        <v>0</v>
      </c>
      <c r="DQ71" s="79">
        <f t="shared" si="724"/>
        <v>0</v>
      </c>
      <c r="DR71" s="79">
        <f t="shared" si="724"/>
        <v>0</v>
      </c>
      <c r="DS71" s="79">
        <f t="shared" si="724"/>
        <v>0</v>
      </c>
      <c r="DT71" s="79">
        <f t="shared" si="724"/>
        <v>0</v>
      </c>
      <c r="DU71" s="79">
        <f t="shared" si="724"/>
        <v>0</v>
      </c>
      <c r="DV71" s="95">
        <f t="shared" si="661"/>
        <v>0</v>
      </c>
      <c r="DW71" s="95">
        <f t="shared" si="661"/>
        <v>0</v>
      </c>
      <c r="DX71" s="79">
        <f>VLOOKUP($E71,'ВМП план'!$B$8:$AN$43,28,0)</f>
        <v>0</v>
      </c>
      <c r="DY71" s="79">
        <f>VLOOKUP($E71,'ВМП план'!$B$8:$AN$43,29,0)</f>
        <v>0</v>
      </c>
      <c r="DZ71" s="79">
        <f>SUM(DX71/12*$A$2)</f>
        <v>0</v>
      </c>
      <c r="EA71" s="79">
        <f>SUM(DY71/12*$A$2)</f>
        <v>0</v>
      </c>
      <c r="EB71" s="79">
        <f t="shared" ref="EB71:EG71" si="725">SUM(EB72:EB73)</f>
        <v>0</v>
      </c>
      <c r="EC71" s="79">
        <f t="shared" si="725"/>
        <v>0</v>
      </c>
      <c r="ED71" s="79">
        <f t="shared" si="725"/>
        <v>0</v>
      </c>
      <c r="EE71" s="79">
        <f t="shared" si="725"/>
        <v>0</v>
      </c>
      <c r="EF71" s="79">
        <f t="shared" si="725"/>
        <v>0</v>
      </c>
      <c r="EG71" s="79">
        <f t="shared" si="725"/>
        <v>0</v>
      </c>
      <c r="EH71" s="95">
        <f t="shared" si="662"/>
        <v>0</v>
      </c>
      <c r="EI71" s="95">
        <f t="shared" si="662"/>
        <v>0</v>
      </c>
      <c r="EJ71" s="79">
        <f>VLOOKUP($E71,'ВМП план'!$B$8:$AN$43,30,0)</f>
        <v>0</v>
      </c>
      <c r="EK71" s="79">
        <f>VLOOKUP($E71,'ВМП план'!$B$8:$AN$43,31,0)</f>
        <v>0</v>
      </c>
      <c r="EL71" s="79">
        <f>SUM(EJ71/12*$A$2)</f>
        <v>0</v>
      </c>
      <c r="EM71" s="79">
        <f>SUM(EK71/12*$A$2)</f>
        <v>0</v>
      </c>
      <c r="EN71" s="79">
        <f t="shared" ref="EN71:ES71" si="726">SUM(EN72:EN73)</f>
        <v>0</v>
      </c>
      <c r="EO71" s="79">
        <f t="shared" si="726"/>
        <v>0</v>
      </c>
      <c r="EP71" s="79">
        <f t="shared" si="726"/>
        <v>0</v>
      </c>
      <c r="EQ71" s="79">
        <f t="shared" si="726"/>
        <v>0</v>
      </c>
      <c r="ER71" s="79">
        <f t="shared" si="726"/>
        <v>0</v>
      </c>
      <c r="ES71" s="79">
        <f t="shared" si="726"/>
        <v>0</v>
      </c>
      <c r="ET71" s="95">
        <f t="shared" si="663"/>
        <v>0</v>
      </c>
      <c r="EU71" s="95">
        <f t="shared" si="663"/>
        <v>0</v>
      </c>
      <c r="EV71" s="79">
        <f>VLOOKUP($E71,'ВМП план'!$B$8:$AN$43,32,0)</f>
        <v>0</v>
      </c>
      <c r="EW71" s="79">
        <f>VLOOKUP($E71,'ВМП план'!$B$8:$AN$43,33,0)</f>
        <v>0</v>
      </c>
      <c r="EX71" s="79">
        <f>SUM(EV71/12*$A$2)</f>
        <v>0</v>
      </c>
      <c r="EY71" s="79">
        <f>SUM(EW71/12*$A$2)</f>
        <v>0</v>
      </c>
      <c r="EZ71" s="79">
        <f t="shared" ref="EZ71:FE71" si="727">SUM(EZ72:EZ73)</f>
        <v>0</v>
      </c>
      <c r="FA71" s="79">
        <f t="shared" si="727"/>
        <v>0</v>
      </c>
      <c r="FB71" s="79">
        <f t="shared" si="727"/>
        <v>0</v>
      </c>
      <c r="FC71" s="79">
        <f t="shared" si="727"/>
        <v>0</v>
      </c>
      <c r="FD71" s="79">
        <f t="shared" si="727"/>
        <v>0</v>
      </c>
      <c r="FE71" s="79">
        <f t="shared" si="727"/>
        <v>0</v>
      </c>
      <c r="FF71" s="95">
        <f t="shared" si="463"/>
        <v>0</v>
      </c>
      <c r="FG71" s="95">
        <f t="shared" si="464"/>
        <v>0</v>
      </c>
      <c r="FH71" s="79">
        <f>VLOOKUP($E71,'ВМП план'!$B$8:$AN$43,34,0)</f>
        <v>0</v>
      </c>
      <c r="FI71" s="79">
        <f>VLOOKUP($E71,'ВМП план'!$B$8:$AN$43,35,0)</f>
        <v>0</v>
      </c>
      <c r="FJ71" s="79">
        <f>SUM(FH71/12*$A$2)</f>
        <v>0</v>
      </c>
      <c r="FK71" s="79">
        <f>SUM(FI71/12*$A$2)</f>
        <v>0</v>
      </c>
      <c r="FL71" s="79">
        <f t="shared" ref="FL71:FQ71" si="728">SUM(FL72:FL73)</f>
        <v>0</v>
      </c>
      <c r="FM71" s="79">
        <f t="shared" si="728"/>
        <v>0</v>
      </c>
      <c r="FN71" s="79">
        <f t="shared" si="728"/>
        <v>0</v>
      </c>
      <c r="FO71" s="79">
        <f t="shared" si="728"/>
        <v>0</v>
      </c>
      <c r="FP71" s="79">
        <f t="shared" si="728"/>
        <v>0</v>
      </c>
      <c r="FQ71" s="79">
        <f t="shared" si="728"/>
        <v>0</v>
      </c>
      <c r="FR71" s="95">
        <f t="shared" si="664"/>
        <v>0</v>
      </c>
      <c r="FS71" s="95">
        <f t="shared" si="664"/>
        <v>0</v>
      </c>
      <c r="FT71" s="79"/>
      <c r="FU71" s="79"/>
      <c r="FV71" s="79">
        <f>SUM(FT71/12*$A$2)</f>
        <v>0</v>
      </c>
      <c r="FW71" s="79">
        <f>SUM(FU71/12*$A$2)</f>
        <v>0</v>
      </c>
      <c r="FX71" s="79">
        <f t="shared" ref="FX71:GC71" si="729">SUM(FX72:FX73)</f>
        <v>0</v>
      </c>
      <c r="FY71" s="79">
        <f t="shared" si="729"/>
        <v>0</v>
      </c>
      <c r="FZ71" s="79">
        <f t="shared" si="729"/>
        <v>0</v>
      </c>
      <c r="GA71" s="79">
        <f t="shared" si="729"/>
        <v>0</v>
      </c>
      <c r="GB71" s="79">
        <f t="shared" si="729"/>
        <v>0</v>
      </c>
      <c r="GC71" s="79">
        <f t="shared" si="729"/>
        <v>0</v>
      </c>
      <c r="GD71" s="95">
        <f t="shared" si="665"/>
        <v>0</v>
      </c>
      <c r="GE71" s="95">
        <f t="shared" si="665"/>
        <v>0</v>
      </c>
      <c r="GF71" s="79">
        <f>H71+T71+AF71+AR71+BD71+BP71+CB71+CN71+CZ71+DL71+DX71+EJ71+EV71+FH71+FT71</f>
        <v>9</v>
      </c>
      <c r="GG71" s="79">
        <f>I71+U71+AG71+AS71+BE71+BQ71+CC71+CO71+DA71+DM71+DY71+EK71+EW71+FI71+FU71</f>
        <v>2003020.0352999999</v>
      </c>
      <c r="GH71" s="102">
        <f>SUM(GF71/12*$A$2)</f>
        <v>7.5</v>
      </c>
      <c r="GI71" s="128">
        <f>SUM(GG71/12*$A$2)</f>
        <v>1669183.3627499999</v>
      </c>
      <c r="GJ71" s="79">
        <f t="shared" ref="GJ71:GO71" si="730">SUM(GJ72:GJ73)</f>
        <v>10</v>
      </c>
      <c r="GK71" s="79">
        <f t="shared" si="730"/>
        <v>2225577.7999999998</v>
      </c>
      <c r="GL71" s="79">
        <f t="shared" si="730"/>
        <v>0</v>
      </c>
      <c r="GM71" s="79">
        <f t="shared" si="730"/>
        <v>0</v>
      </c>
      <c r="GN71" s="79">
        <f t="shared" si="730"/>
        <v>10</v>
      </c>
      <c r="GO71" s="79">
        <f t="shared" si="730"/>
        <v>2225577.7999999998</v>
      </c>
      <c r="GP71" s="79">
        <f>SUM(GJ71-GH71)</f>
        <v>2.5</v>
      </c>
      <c r="GQ71" s="79">
        <f>SUM(GK71-GI71)</f>
        <v>556394.43724999996</v>
      </c>
      <c r="GR71" s="281">
        <f>GJ71/GH71</f>
        <v>1.3333333333333333</v>
      </c>
      <c r="GS71" s="281">
        <f>GK71/GI71</f>
        <v>1.3333333231487123</v>
      </c>
      <c r="GT71" s="123">
        <v>222557.78169999999</v>
      </c>
      <c r="GU71" s="123">
        <f t="shared" si="62"/>
        <v>222557.77999999997</v>
      </c>
      <c r="GV71" s="123">
        <f t="shared" si="63"/>
        <v>1.7000000225380063E-3</v>
      </c>
    </row>
    <row r="72" spans="1:204" ht="35.25" customHeight="1" x14ac:dyDescent="0.2">
      <c r="A72" s="21">
        <v>1</v>
      </c>
      <c r="B72" s="55" t="s">
        <v>257</v>
      </c>
      <c r="C72" s="58" t="s">
        <v>258</v>
      </c>
      <c r="D72" s="59">
        <v>487</v>
      </c>
      <c r="E72" s="60" t="s">
        <v>256</v>
      </c>
      <c r="F72" s="63">
        <v>13</v>
      </c>
      <c r="G72" s="70">
        <v>222557.78169999999</v>
      </c>
      <c r="H72" s="71"/>
      <c r="I72" s="71"/>
      <c r="J72" s="71"/>
      <c r="K72" s="71"/>
      <c r="L72" s="71">
        <f>VLOOKUP($D72,'факт '!$D$7:$AU$140,3,0)</f>
        <v>0</v>
      </c>
      <c r="M72" s="71">
        <f>VLOOKUP($D72,'факт '!$D$7:$AU$140,4,0)</f>
        <v>0</v>
      </c>
      <c r="N72" s="71">
        <f>VLOOKUP($D72,'факт '!$D$7:$AU$140,5,0)</f>
        <v>0</v>
      </c>
      <c r="O72" s="71">
        <f>VLOOKUP($D72,'факт '!$D$7:$AU$140,6,0)</f>
        <v>0</v>
      </c>
      <c r="P72" s="71">
        <f>SUM(L72+N72)</f>
        <v>0</v>
      </c>
      <c r="Q72" s="71">
        <f>SUM(M72+O72)</f>
        <v>0</v>
      </c>
      <c r="R72" s="72">
        <f t="shared" si="652"/>
        <v>0</v>
      </c>
      <c r="S72" s="72">
        <f t="shared" si="652"/>
        <v>0</v>
      </c>
      <c r="T72" s="71"/>
      <c r="U72" s="71"/>
      <c r="V72" s="71"/>
      <c r="W72" s="71"/>
      <c r="X72" s="71">
        <f>VLOOKUP($D72,'факт '!$D$7:$AU$140,9,0)</f>
        <v>10</v>
      </c>
      <c r="Y72" s="71">
        <f>VLOOKUP($D72,'факт '!$D$7:$AU$140,10,0)</f>
        <v>2225577.7999999998</v>
      </c>
      <c r="Z72" s="71">
        <f>VLOOKUP($D72,'факт '!$D$7:$AU$140,11,0)</f>
        <v>0</v>
      </c>
      <c r="AA72" s="71">
        <f>VLOOKUP($D72,'факт '!$D$7:$AU$140,12,0)</f>
        <v>0</v>
      </c>
      <c r="AB72" s="71">
        <f>SUM(X72+Z72)</f>
        <v>10</v>
      </c>
      <c r="AC72" s="71">
        <f>SUM(Y72+AA72)</f>
        <v>2225577.7999999998</v>
      </c>
      <c r="AD72" s="72">
        <f t="shared" ref="AD72" si="731">SUM(X72-V72)</f>
        <v>10</v>
      </c>
      <c r="AE72" s="72">
        <f t="shared" ref="AE72" si="732">SUM(Y72-W72)</f>
        <v>2225577.7999999998</v>
      </c>
      <c r="AF72" s="71"/>
      <c r="AG72" s="71"/>
      <c r="AH72" s="71"/>
      <c r="AI72" s="71"/>
      <c r="AJ72" s="71">
        <f>VLOOKUP($D72,'факт '!$D$7:$AU$140,7,0)</f>
        <v>0</v>
      </c>
      <c r="AK72" s="71">
        <f>VLOOKUP($D72,'факт '!$D$7:$AU$140,8,0)</f>
        <v>0</v>
      </c>
      <c r="AL72" s="71"/>
      <c r="AM72" s="71"/>
      <c r="AN72" s="71">
        <f>SUM(AJ72+AL72)</f>
        <v>0</v>
      </c>
      <c r="AO72" s="71">
        <f>SUM(AK72+AM72)</f>
        <v>0</v>
      </c>
      <c r="AP72" s="72">
        <f t="shared" ref="AP72" si="733">SUM(AJ72-AH72)</f>
        <v>0</v>
      </c>
      <c r="AQ72" s="72">
        <f t="shared" ref="AQ72" si="734">SUM(AK72-AI72)</f>
        <v>0</v>
      </c>
      <c r="AR72" s="71"/>
      <c r="AS72" s="71"/>
      <c r="AT72" s="71"/>
      <c r="AU72" s="71"/>
      <c r="AV72" s="71">
        <f>VLOOKUP($D72,'факт '!$D$7:$AU$140,13,0)</f>
        <v>0</v>
      </c>
      <c r="AW72" s="71">
        <f>VLOOKUP($D72,'факт '!$D$7:$AU$140,14,0)</f>
        <v>0</v>
      </c>
      <c r="AX72" s="71"/>
      <c r="AY72" s="71"/>
      <c r="AZ72" s="71">
        <f>SUM(AV72+AX72)</f>
        <v>0</v>
      </c>
      <c r="BA72" s="71">
        <f>SUM(AW72+AY72)</f>
        <v>0</v>
      </c>
      <c r="BB72" s="72">
        <f t="shared" ref="BB72" si="735">SUM(AV72-AT72)</f>
        <v>0</v>
      </c>
      <c r="BC72" s="72">
        <f t="shared" ref="BC72" si="736">SUM(AW72-AU72)</f>
        <v>0</v>
      </c>
      <c r="BD72" s="71"/>
      <c r="BE72" s="71"/>
      <c r="BF72" s="71"/>
      <c r="BG72" s="71"/>
      <c r="BH72" s="71">
        <f>VLOOKUP($D72,'факт '!$D$7:$AU$140,17,0)</f>
        <v>0</v>
      </c>
      <c r="BI72" s="71">
        <f>VLOOKUP($D72,'факт '!$D$7:$AU$140,18,0)</f>
        <v>0</v>
      </c>
      <c r="BJ72" s="71">
        <f>VLOOKUP($D72,'факт '!$D$7:$AU$140,19,0)</f>
        <v>0</v>
      </c>
      <c r="BK72" s="71">
        <f>VLOOKUP($D72,'факт '!$D$7:$AU$140,20,0)</f>
        <v>0</v>
      </c>
      <c r="BL72" s="71">
        <f>SUM(BH72+BJ72)</f>
        <v>0</v>
      </c>
      <c r="BM72" s="71">
        <f>SUM(BI72+BK72)</f>
        <v>0</v>
      </c>
      <c r="BN72" s="72">
        <f t="shared" ref="BN72" si="737">SUM(BH72-BF72)</f>
        <v>0</v>
      </c>
      <c r="BO72" s="72">
        <f t="shared" ref="BO72" si="738">SUM(BI72-BG72)</f>
        <v>0</v>
      </c>
      <c r="BP72" s="71"/>
      <c r="BQ72" s="71"/>
      <c r="BR72" s="71"/>
      <c r="BS72" s="71"/>
      <c r="BT72" s="71">
        <f>VLOOKUP($D72,'факт '!$D$7:$AU$140,21,0)</f>
        <v>0</v>
      </c>
      <c r="BU72" s="71">
        <f>VLOOKUP($D72,'факт '!$D$7:$AU$140,22,0)</f>
        <v>0</v>
      </c>
      <c r="BV72" s="71">
        <f>VLOOKUP($D72,'факт '!$D$7:$AU$140,23,0)</f>
        <v>0</v>
      </c>
      <c r="BW72" s="71">
        <f>VLOOKUP($D72,'факт '!$D$7:$AU$140,24,0)</f>
        <v>0</v>
      </c>
      <c r="BX72" s="71">
        <f>SUM(BT72+BV72)</f>
        <v>0</v>
      </c>
      <c r="BY72" s="71">
        <f>SUM(BU72+BW72)</f>
        <v>0</v>
      </c>
      <c r="BZ72" s="72">
        <f t="shared" ref="BZ72" si="739">SUM(BT72-BR72)</f>
        <v>0</v>
      </c>
      <c r="CA72" s="72">
        <f t="shared" ref="CA72" si="740">SUM(BU72-BS72)</f>
        <v>0</v>
      </c>
      <c r="CB72" s="71"/>
      <c r="CC72" s="71"/>
      <c r="CD72" s="71"/>
      <c r="CE72" s="71"/>
      <c r="CF72" s="71">
        <f>VLOOKUP($D72,'факт '!$D$7:$AU$140,25,0)</f>
        <v>0</v>
      </c>
      <c r="CG72" s="71">
        <f>VLOOKUP($D72,'факт '!$D$7:$AU$140,26,0)</f>
        <v>0</v>
      </c>
      <c r="CH72" s="71">
        <f>VLOOKUP($D72,'факт '!$D$7:$AU$140,27,0)</f>
        <v>0</v>
      </c>
      <c r="CI72" s="71">
        <f>VLOOKUP($D72,'факт '!$D$7:$AU$140,28,0)</f>
        <v>0</v>
      </c>
      <c r="CJ72" s="71">
        <f>SUM(CF72+CH72)</f>
        <v>0</v>
      </c>
      <c r="CK72" s="71">
        <f>SUM(CG72+CI72)</f>
        <v>0</v>
      </c>
      <c r="CL72" s="72">
        <f t="shared" ref="CL72" si="741">SUM(CF72-CD72)</f>
        <v>0</v>
      </c>
      <c r="CM72" s="72">
        <f t="shared" ref="CM72" si="742">SUM(CG72-CE72)</f>
        <v>0</v>
      </c>
      <c r="CN72" s="71"/>
      <c r="CO72" s="71"/>
      <c r="CP72" s="71"/>
      <c r="CQ72" s="71"/>
      <c r="CR72" s="71">
        <f>VLOOKUP($D72,'факт '!$D$7:$AU$140,29,0)</f>
        <v>0</v>
      </c>
      <c r="CS72" s="71">
        <f>VLOOKUP($D72,'факт '!$D$7:$AU$140,30,0)</f>
        <v>0</v>
      </c>
      <c r="CT72" s="71">
        <f>VLOOKUP($D72,'факт '!$D$7:$AU$140,31,0)</f>
        <v>0</v>
      </c>
      <c r="CU72" s="71">
        <f>VLOOKUP($D72,'факт '!$D$7:$AU$140,32,0)</f>
        <v>0</v>
      </c>
      <c r="CV72" s="71">
        <f>SUM(CR72+CT72)</f>
        <v>0</v>
      </c>
      <c r="CW72" s="71">
        <f>SUM(CS72+CU72)</f>
        <v>0</v>
      </c>
      <c r="CX72" s="72">
        <f t="shared" ref="CX72" si="743">SUM(CR72-CP72)</f>
        <v>0</v>
      </c>
      <c r="CY72" s="72">
        <f t="shared" ref="CY72" si="744">SUM(CS72-CQ72)</f>
        <v>0</v>
      </c>
      <c r="CZ72" s="71"/>
      <c r="DA72" s="71"/>
      <c r="DB72" s="71"/>
      <c r="DC72" s="71"/>
      <c r="DD72" s="71">
        <f>VLOOKUP($D72,'факт '!$D$7:$AU$140,33,0)</f>
        <v>0</v>
      </c>
      <c r="DE72" s="71">
        <f>VLOOKUP($D72,'факт '!$D$7:$AU$140,34,0)</f>
        <v>0</v>
      </c>
      <c r="DF72" s="71"/>
      <c r="DG72" s="71"/>
      <c r="DH72" s="71">
        <f>SUM(DD72+DF72)</f>
        <v>0</v>
      </c>
      <c r="DI72" s="71">
        <f>SUM(DE72+DG72)</f>
        <v>0</v>
      </c>
      <c r="DJ72" s="72">
        <f t="shared" ref="DJ72" si="745">SUM(DD72-DB72)</f>
        <v>0</v>
      </c>
      <c r="DK72" s="72">
        <f t="shared" ref="DK72" si="746">SUM(DE72-DC72)</f>
        <v>0</v>
      </c>
      <c r="DL72" s="71"/>
      <c r="DM72" s="71"/>
      <c r="DN72" s="71"/>
      <c r="DO72" s="71"/>
      <c r="DP72" s="71">
        <f>VLOOKUP($D72,'факт '!$D$7:$AU$140,15,0)</f>
        <v>0</v>
      </c>
      <c r="DQ72" s="71">
        <f>VLOOKUP($D72,'факт '!$D$7:$AU$140,16,0)</f>
        <v>0</v>
      </c>
      <c r="DR72" s="71"/>
      <c r="DS72" s="71"/>
      <c r="DT72" s="71">
        <f>SUM(DP72+DR72)</f>
        <v>0</v>
      </c>
      <c r="DU72" s="71">
        <f>SUM(DQ72+DS72)</f>
        <v>0</v>
      </c>
      <c r="DV72" s="72">
        <f t="shared" ref="DV72" si="747">SUM(DP72-DN72)</f>
        <v>0</v>
      </c>
      <c r="DW72" s="72">
        <f t="shared" ref="DW72" si="748">SUM(DQ72-DO72)</f>
        <v>0</v>
      </c>
      <c r="DX72" s="71"/>
      <c r="DY72" s="71"/>
      <c r="DZ72" s="71"/>
      <c r="EA72" s="71"/>
      <c r="EB72" s="71">
        <f>VLOOKUP($D72,'факт '!$D$7:$AU$140,35,0)</f>
        <v>0</v>
      </c>
      <c r="EC72" s="71">
        <f>VLOOKUP($D72,'факт '!$D$7:$AU$140,36,0)</f>
        <v>0</v>
      </c>
      <c r="ED72" s="71">
        <f>VLOOKUP($D72,'факт '!$D$7:$AU$140,37,0)</f>
        <v>0</v>
      </c>
      <c r="EE72" s="71">
        <f>VLOOKUP($D72,'факт '!$D$7:$AU$140,38,0)</f>
        <v>0</v>
      </c>
      <c r="EF72" s="71">
        <f>SUM(EB72+ED72)</f>
        <v>0</v>
      </c>
      <c r="EG72" s="71">
        <f>SUM(EC72+EE72)</f>
        <v>0</v>
      </c>
      <c r="EH72" s="72">
        <f t="shared" ref="EH72" si="749">SUM(EB72-DZ72)</f>
        <v>0</v>
      </c>
      <c r="EI72" s="72">
        <f t="shared" ref="EI72" si="750">SUM(EC72-EA72)</f>
        <v>0</v>
      </c>
      <c r="EJ72" s="71"/>
      <c r="EK72" s="71"/>
      <c r="EL72" s="71"/>
      <c r="EM72" s="71"/>
      <c r="EN72" s="71">
        <f>VLOOKUP($D72,'факт '!$D$7:$AU$140,41,0)</f>
        <v>0</v>
      </c>
      <c r="EO72" s="71">
        <f>VLOOKUP($D72,'факт '!$D$7:$AU$140,42,0)</f>
        <v>0</v>
      </c>
      <c r="EP72" s="71">
        <f>VLOOKUP($D72,'факт '!$D$7:$AU$140,43,0)</f>
        <v>0</v>
      </c>
      <c r="EQ72" s="71">
        <f>VLOOKUP($D72,'факт '!$D$7:$AU$140,44,0)</f>
        <v>0</v>
      </c>
      <c r="ER72" s="71">
        <f>SUM(EN72+EP72)</f>
        <v>0</v>
      </c>
      <c r="ES72" s="71">
        <f>SUM(EO72+EQ72)</f>
        <v>0</v>
      </c>
      <c r="ET72" s="72">
        <f t="shared" ref="ET72" si="751">SUM(EN72-EL72)</f>
        <v>0</v>
      </c>
      <c r="EU72" s="72">
        <f t="shared" ref="EU72" si="752">SUM(EO72-EM72)</f>
        <v>0</v>
      </c>
      <c r="EV72" s="71"/>
      <c r="EW72" s="71"/>
      <c r="EX72" s="71"/>
      <c r="EY72" s="71"/>
      <c r="EZ72" s="71"/>
      <c r="FA72" s="71"/>
      <c r="FB72" s="71"/>
      <c r="FC72" s="71"/>
      <c r="FD72" s="71">
        <f>SUM(EZ72+FB72)</f>
        <v>0</v>
      </c>
      <c r="FE72" s="71">
        <f>SUM(FA72+FC72)</f>
        <v>0</v>
      </c>
      <c r="FF72" s="72">
        <f t="shared" si="463"/>
        <v>0</v>
      </c>
      <c r="FG72" s="72">
        <f t="shared" si="464"/>
        <v>0</v>
      </c>
      <c r="FH72" s="71"/>
      <c r="FI72" s="71"/>
      <c r="FJ72" s="71"/>
      <c r="FK72" s="71"/>
      <c r="FL72" s="71">
        <f>VLOOKUP($D72,'факт '!$D$7:$AU$140,39,0)</f>
        <v>0</v>
      </c>
      <c r="FM72" s="71">
        <f>VLOOKUP($D72,'факт '!$D$7:$AU$140,40,0)</f>
        <v>0</v>
      </c>
      <c r="FN72" s="71"/>
      <c r="FO72" s="71"/>
      <c r="FP72" s="71">
        <f>SUM(FL72+FN72)</f>
        <v>0</v>
      </c>
      <c r="FQ72" s="71">
        <f>SUM(FM72+FO72)</f>
        <v>0</v>
      </c>
      <c r="FR72" s="72">
        <f t="shared" ref="FR72" si="753">SUM(FL72-FJ72)</f>
        <v>0</v>
      </c>
      <c r="FS72" s="72">
        <f t="shared" ref="FS72" si="754">SUM(FM72-FK72)</f>
        <v>0</v>
      </c>
      <c r="FT72" s="71"/>
      <c r="FU72" s="71"/>
      <c r="FV72" s="71"/>
      <c r="FW72" s="71"/>
      <c r="FX72" s="71"/>
      <c r="FY72" s="71"/>
      <c r="FZ72" s="71"/>
      <c r="GA72" s="71"/>
      <c r="GB72" s="71">
        <f>SUM(FX72+FZ72)</f>
        <v>0</v>
      </c>
      <c r="GC72" s="71">
        <f>SUM(FY72+GA72)</f>
        <v>0</v>
      </c>
      <c r="GD72" s="72">
        <f t="shared" si="665"/>
        <v>0</v>
      </c>
      <c r="GE72" s="72">
        <f t="shared" si="665"/>
        <v>0</v>
      </c>
      <c r="GF72" s="71">
        <f t="shared" ref="GF72:GI73" si="755">SUM(H72,T72,AF72,AR72,BD72,BP72,CB72,CN72,CZ72,DL72,DX72,EJ72,EV72)</f>
        <v>0</v>
      </c>
      <c r="GG72" s="71">
        <f t="shared" si="755"/>
        <v>0</v>
      </c>
      <c r="GH72" s="71">
        <f t="shared" si="755"/>
        <v>0</v>
      </c>
      <c r="GI72" s="71">
        <f t="shared" si="755"/>
        <v>0</v>
      </c>
      <c r="GJ72" s="71">
        <f t="shared" ref="GJ72" si="756">SUM(L72,X72,AJ72,AV72,BH72,BT72,CF72,CR72,DD72,DP72,EB72,EN72,EZ72,FL72)</f>
        <v>10</v>
      </c>
      <c r="GK72" s="71">
        <f t="shared" ref="GK72" si="757">SUM(M72,Y72,AK72,AW72,BI72,BU72,CG72,CS72,DE72,DQ72,EC72,EO72,FA72,FM72)</f>
        <v>2225577.7999999998</v>
      </c>
      <c r="GL72" s="71">
        <f t="shared" ref="GL72" si="758">SUM(N72,Z72,AL72,AX72,BJ72,BV72,CH72,CT72,DF72,DR72,ED72,EP72,FB72,FN72)</f>
        <v>0</v>
      </c>
      <c r="GM72" s="71">
        <f t="shared" ref="GM72" si="759">SUM(O72,AA72,AM72,AY72,BK72,BW72,CI72,CU72,DG72,DS72,EE72,EQ72,FC72,FO72)</f>
        <v>0</v>
      </c>
      <c r="GN72" s="71">
        <f t="shared" ref="GN72" si="760">SUM(P72,AB72,AN72,AZ72,BL72,BX72,CJ72,CV72,DH72,DT72,EF72,ER72,FD72,FP72)</f>
        <v>10</v>
      </c>
      <c r="GO72" s="71">
        <f t="shared" ref="GO72" si="761">SUM(Q72,AC72,AO72,BA72,BM72,BY72,CK72,CW72,DI72,DU72,EG72,ES72,FE72,FQ72)</f>
        <v>2225577.7999999998</v>
      </c>
      <c r="GP72" s="71"/>
      <c r="GQ72" s="71"/>
      <c r="GR72" s="109"/>
      <c r="GS72" s="55"/>
      <c r="GT72" s="123">
        <v>222557.78169999999</v>
      </c>
      <c r="GU72" s="123">
        <f t="shared" si="62"/>
        <v>222557.77999999997</v>
      </c>
      <c r="GV72" s="123">
        <f t="shared" si="63"/>
        <v>1.7000000225380063E-3</v>
      </c>
    </row>
    <row r="73" spans="1:204" x14ac:dyDescent="0.2">
      <c r="A73" s="21">
        <v>1</v>
      </c>
      <c r="B73" s="55"/>
      <c r="C73" s="58"/>
      <c r="D73" s="59"/>
      <c r="E73" s="60"/>
      <c r="F73" s="63"/>
      <c r="G73" s="70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2"/>
      <c r="S73" s="72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2"/>
      <c r="AE73" s="72"/>
      <c r="AF73" s="71"/>
      <c r="AG73" s="71"/>
      <c r="AH73" s="71"/>
      <c r="AI73" s="71"/>
      <c r="AJ73" s="71"/>
      <c r="AK73" s="71"/>
      <c r="AL73" s="71"/>
      <c r="AM73" s="71"/>
      <c r="AN73" s="71">
        <f>SUM(AJ73+AL73)</f>
        <v>0</v>
      </c>
      <c r="AO73" s="71">
        <f>SUM(AK73+AM73)</f>
        <v>0</v>
      </c>
      <c r="AP73" s="72"/>
      <c r="AQ73" s="72"/>
      <c r="AR73" s="71"/>
      <c r="AS73" s="71"/>
      <c r="AT73" s="71"/>
      <c r="AU73" s="71"/>
      <c r="AV73" s="71"/>
      <c r="AW73" s="71"/>
      <c r="AX73" s="71"/>
      <c r="AY73" s="71"/>
      <c r="AZ73" s="71">
        <f>SUM(AV73+AX73)</f>
        <v>0</v>
      </c>
      <c r="BA73" s="71">
        <f>SUM(AW73+AY73)</f>
        <v>0</v>
      </c>
      <c r="BB73" s="72"/>
      <c r="BC73" s="72"/>
      <c r="BD73" s="71"/>
      <c r="BE73" s="71"/>
      <c r="BF73" s="71"/>
      <c r="BG73" s="71"/>
      <c r="BH73" s="71"/>
      <c r="BI73" s="71"/>
      <c r="BJ73" s="71"/>
      <c r="BK73" s="71"/>
      <c r="BL73" s="71"/>
      <c r="BM73" s="71"/>
      <c r="BN73" s="72"/>
      <c r="BO73" s="72"/>
      <c r="BP73" s="71"/>
      <c r="BQ73" s="71"/>
      <c r="BR73" s="71"/>
      <c r="BS73" s="71"/>
      <c r="BT73" s="71"/>
      <c r="BU73" s="71"/>
      <c r="BV73" s="71"/>
      <c r="BW73" s="71"/>
      <c r="BX73" s="71"/>
      <c r="BY73" s="71"/>
      <c r="BZ73" s="72"/>
      <c r="CA73" s="72"/>
      <c r="CB73" s="71"/>
      <c r="CC73" s="71"/>
      <c r="CD73" s="71"/>
      <c r="CE73" s="71"/>
      <c r="CF73" s="71"/>
      <c r="CG73" s="71"/>
      <c r="CH73" s="71"/>
      <c r="CI73" s="71"/>
      <c r="CJ73" s="71"/>
      <c r="CK73" s="71"/>
      <c r="CL73" s="72"/>
      <c r="CM73" s="72"/>
      <c r="CN73" s="71"/>
      <c r="CO73" s="71"/>
      <c r="CP73" s="71"/>
      <c r="CQ73" s="71"/>
      <c r="CR73" s="71"/>
      <c r="CS73" s="71"/>
      <c r="CT73" s="71"/>
      <c r="CU73" s="71"/>
      <c r="CV73" s="71"/>
      <c r="CW73" s="71"/>
      <c r="CX73" s="72"/>
      <c r="CY73" s="72"/>
      <c r="CZ73" s="71"/>
      <c r="DA73" s="71"/>
      <c r="DB73" s="71"/>
      <c r="DC73" s="71"/>
      <c r="DD73" s="71"/>
      <c r="DE73" s="71"/>
      <c r="DF73" s="71"/>
      <c r="DG73" s="71"/>
      <c r="DH73" s="71"/>
      <c r="DI73" s="71"/>
      <c r="DJ73" s="72"/>
      <c r="DK73" s="72"/>
      <c r="DL73" s="71"/>
      <c r="DM73" s="71"/>
      <c r="DN73" s="71"/>
      <c r="DO73" s="71"/>
      <c r="DP73" s="71"/>
      <c r="DQ73" s="71"/>
      <c r="DR73" s="71"/>
      <c r="DS73" s="71"/>
      <c r="DT73" s="71"/>
      <c r="DU73" s="71"/>
      <c r="DV73" s="72"/>
      <c r="DW73" s="72"/>
      <c r="DX73" s="71"/>
      <c r="DY73" s="71"/>
      <c r="DZ73" s="71"/>
      <c r="EA73" s="71"/>
      <c r="EB73" s="71"/>
      <c r="EC73" s="71"/>
      <c r="ED73" s="71"/>
      <c r="EE73" s="71"/>
      <c r="EF73" s="71"/>
      <c r="EG73" s="71"/>
      <c r="EH73" s="72"/>
      <c r="EI73" s="72"/>
      <c r="EJ73" s="71"/>
      <c r="EK73" s="71"/>
      <c r="EL73" s="71"/>
      <c r="EM73" s="71"/>
      <c r="EN73" s="71"/>
      <c r="EO73" s="71"/>
      <c r="EP73" s="71"/>
      <c r="EQ73" s="71"/>
      <c r="ER73" s="71"/>
      <c r="ES73" s="71"/>
      <c r="ET73" s="72"/>
      <c r="EU73" s="72"/>
      <c r="EV73" s="71"/>
      <c r="EW73" s="71"/>
      <c r="EX73" s="71"/>
      <c r="EY73" s="71"/>
      <c r="EZ73" s="71"/>
      <c r="FA73" s="71"/>
      <c r="FB73" s="71"/>
      <c r="FC73" s="71"/>
      <c r="FD73" s="71"/>
      <c r="FE73" s="71"/>
      <c r="FF73" s="72"/>
      <c r="FG73" s="72"/>
      <c r="FH73" s="71"/>
      <c r="FI73" s="71"/>
      <c r="FJ73" s="71"/>
      <c r="FK73" s="71"/>
      <c r="FL73" s="71"/>
      <c r="FM73" s="71"/>
      <c r="FN73" s="71"/>
      <c r="FO73" s="71"/>
      <c r="FP73" s="71"/>
      <c r="FQ73" s="71"/>
      <c r="FR73" s="72"/>
      <c r="FS73" s="72"/>
      <c r="FT73" s="71"/>
      <c r="FU73" s="71"/>
      <c r="FV73" s="71"/>
      <c r="FW73" s="71"/>
      <c r="FX73" s="71"/>
      <c r="FY73" s="71"/>
      <c r="FZ73" s="71"/>
      <c r="GA73" s="71"/>
      <c r="GB73" s="71"/>
      <c r="GC73" s="71"/>
      <c r="GD73" s="72"/>
      <c r="GE73" s="72"/>
      <c r="GF73" s="71">
        <f t="shared" si="755"/>
        <v>0</v>
      </c>
      <c r="GG73" s="71">
        <f t="shared" si="755"/>
        <v>0</v>
      </c>
      <c r="GH73" s="71">
        <f t="shared" si="755"/>
        <v>0</v>
      </c>
      <c r="GI73" s="71">
        <f t="shared" si="755"/>
        <v>0</v>
      </c>
      <c r="GJ73" s="71">
        <f t="shared" ref="GJ73:GO73" si="762">SUM(L73,X73,AJ73,AV73,BH73,BT73,CF73,CR73,DD73,DP73,EB73,EN73,EZ73)</f>
        <v>0</v>
      </c>
      <c r="GK73" s="71">
        <f t="shared" si="762"/>
        <v>0</v>
      </c>
      <c r="GL73" s="71">
        <f t="shared" si="762"/>
        <v>0</v>
      </c>
      <c r="GM73" s="71">
        <f t="shared" si="762"/>
        <v>0</v>
      </c>
      <c r="GN73" s="71">
        <f t="shared" si="762"/>
        <v>0</v>
      </c>
      <c r="GO73" s="71">
        <f t="shared" si="762"/>
        <v>0</v>
      </c>
      <c r="GP73" s="71"/>
      <c r="GQ73" s="71"/>
      <c r="GR73" s="109"/>
      <c r="GS73" s="55"/>
      <c r="GT73" s="123"/>
      <c r="GU73" s="123"/>
      <c r="GV73" s="123">
        <f t="shared" si="63"/>
        <v>0</v>
      </c>
    </row>
    <row r="74" spans="1:204" x14ac:dyDescent="0.2">
      <c r="A74" s="107">
        <v>1</v>
      </c>
      <c r="B74" s="74"/>
      <c r="C74" s="75"/>
      <c r="D74" s="75"/>
      <c r="E74" s="69" t="s">
        <v>38</v>
      </c>
      <c r="F74" s="69"/>
      <c r="G74" s="261"/>
      <c r="H74" s="79">
        <f>SUM(H75:H78)</f>
        <v>0</v>
      </c>
      <c r="I74" s="79">
        <f>SUM(I75:I78)</f>
        <v>0</v>
      </c>
      <c r="J74" s="79">
        <f>SUM(J75:J78)</f>
        <v>0</v>
      </c>
      <c r="K74" s="79">
        <f>SUM(K75:K78)</f>
        <v>0</v>
      </c>
      <c r="L74" s="79">
        <f t="shared" ref="L74:Q74" si="763">SUM(L78,L75)</f>
        <v>0</v>
      </c>
      <c r="M74" s="79">
        <f t="shared" si="763"/>
        <v>0</v>
      </c>
      <c r="N74" s="79">
        <f t="shared" si="763"/>
        <v>0</v>
      </c>
      <c r="O74" s="79">
        <f t="shared" si="763"/>
        <v>0</v>
      </c>
      <c r="P74" s="79">
        <f t="shared" si="763"/>
        <v>0</v>
      </c>
      <c r="Q74" s="79">
        <f t="shared" si="763"/>
        <v>0</v>
      </c>
      <c r="R74" s="72">
        <f t="shared" ref="R74:S79" si="764">SUM(L74-J74)</f>
        <v>0</v>
      </c>
      <c r="S74" s="72">
        <f t="shared" si="764"/>
        <v>0</v>
      </c>
      <c r="T74" s="79">
        <f>SUM(T75:T78)</f>
        <v>0</v>
      </c>
      <c r="U74" s="79">
        <f>SUM(U75:U78)</f>
        <v>0</v>
      </c>
      <c r="V74" s="79">
        <f>SUM(V75:V78)</f>
        <v>0</v>
      </c>
      <c r="W74" s="79">
        <f>SUM(W75:W78)</f>
        <v>0</v>
      </c>
      <c r="X74" s="79">
        <f t="shared" ref="X74:AC74" si="765">SUM(X78,X75)</f>
        <v>0</v>
      </c>
      <c r="Y74" s="79">
        <f t="shared" si="765"/>
        <v>0</v>
      </c>
      <c r="Z74" s="79">
        <f t="shared" si="765"/>
        <v>0</v>
      </c>
      <c r="AA74" s="79">
        <f t="shared" si="765"/>
        <v>0</v>
      </c>
      <c r="AB74" s="79">
        <f t="shared" si="765"/>
        <v>0</v>
      </c>
      <c r="AC74" s="79">
        <f t="shared" si="765"/>
        <v>0</v>
      </c>
      <c r="AD74" s="72">
        <f t="shared" ref="AD74:AD79" si="766">SUM(X74-V74)</f>
        <v>0</v>
      </c>
      <c r="AE74" s="72">
        <f t="shared" ref="AE74:AE79" si="767">SUM(Y74-W74)</f>
        <v>0</v>
      </c>
      <c r="AF74" s="79">
        <f>SUM(AF75:AF78)</f>
        <v>45</v>
      </c>
      <c r="AG74" s="79">
        <f>SUM(AG75:AG78)</f>
        <v>10881056.5965</v>
      </c>
      <c r="AH74" s="79">
        <f>SUM(AH75:AH78)</f>
        <v>37.5</v>
      </c>
      <c r="AI74" s="79">
        <f>SUM(AI75:AI78)</f>
        <v>9067547.1637500003</v>
      </c>
      <c r="AJ74" s="79">
        <f t="shared" ref="AJ74:AO74" si="768">SUM(AJ78,AJ75)</f>
        <v>41</v>
      </c>
      <c r="AK74" s="79">
        <f t="shared" si="768"/>
        <v>9913851.6599999983</v>
      </c>
      <c r="AL74" s="79">
        <f t="shared" si="768"/>
        <v>0</v>
      </c>
      <c r="AM74" s="79">
        <f t="shared" si="768"/>
        <v>0</v>
      </c>
      <c r="AN74" s="79">
        <f t="shared" si="768"/>
        <v>41</v>
      </c>
      <c r="AO74" s="79">
        <f t="shared" si="768"/>
        <v>9913851.6599999983</v>
      </c>
      <c r="AP74" s="72">
        <f t="shared" ref="AP74:AP79" si="769">SUM(AJ74-AH74)</f>
        <v>3.5</v>
      </c>
      <c r="AQ74" s="72">
        <f t="shared" ref="AQ74:AQ79" si="770">SUM(AK74-AI74)</f>
        <v>846304.49624999799</v>
      </c>
      <c r="AR74" s="79">
        <f>SUM(AR75:AR78)</f>
        <v>0</v>
      </c>
      <c r="AS74" s="79">
        <f>SUM(AS75:AS78)</f>
        <v>0</v>
      </c>
      <c r="AT74" s="79">
        <f>SUM(AT75:AT78)</f>
        <v>0</v>
      </c>
      <c r="AU74" s="79">
        <f>SUM(AU75:AU78)</f>
        <v>0</v>
      </c>
      <c r="AV74" s="79">
        <f t="shared" ref="AV74:BA74" si="771">SUM(AV78,AV75)</f>
        <v>0</v>
      </c>
      <c r="AW74" s="79">
        <f t="shared" si="771"/>
        <v>0</v>
      </c>
      <c r="AX74" s="79">
        <f t="shared" si="771"/>
        <v>0</v>
      </c>
      <c r="AY74" s="79">
        <f t="shared" si="771"/>
        <v>0</v>
      </c>
      <c r="AZ74" s="79">
        <f t="shared" si="771"/>
        <v>0</v>
      </c>
      <c r="BA74" s="79">
        <f t="shared" si="771"/>
        <v>0</v>
      </c>
      <c r="BB74" s="72">
        <f t="shared" ref="BB74:BB79" si="772">SUM(AV74-AT74)</f>
        <v>0</v>
      </c>
      <c r="BC74" s="72">
        <f t="shared" ref="BC74:BC79" si="773">SUM(AW74-AU74)</f>
        <v>0</v>
      </c>
      <c r="BD74" s="79">
        <f>SUM(BD75:BD78)</f>
        <v>0</v>
      </c>
      <c r="BE74" s="79">
        <f>SUM(BE75:BE78)</f>
        <v>0</v>
      </c>
      <c r="BF74" s="79">
        <f>SUM(BF75:BF78)</f>
        <v>0</v>
      </c>
      <c r="BG74" s="79">
        <f>SUM(BG75:BG78)</f>
        <v>0</v>
      </c>
      <c r="BH74" s="79">
        <f t="shared" ref="BH74:BM74" si="774">SUM(BH78,BH75)</f>
        <v>0</v>
      </c>
      <c r="BI74" s="79">
        <f t="shared" si="774"/>
        <v>0</v>
      </c>
      <c r="BJ74" s="79">
        <f t="shared" si="774"/>
        <v>0</v>
      </c>
      <c r="BK74" s="79">
        <f t="shared" si="774"/>
        <v>0</v>
      </c>
      <c r="BL74" s="79">
        <f t="shared" si="774"/>
        <v>0</v>
      </c>
      <c r="BM74" s="79">
        <f t="shared" si="774"/>
        <v>0</v>
      </c>
      <c r="BN74" s="72">
        <f t="shared" ref="BN74:BN79" si="775">SUM(BH74-BF74)</f>
        <v>0</v>
      </c>
      <c r="BO74" s="72">
        <f t="shared" ref="BO74:BO79" si="776">SUM(BI74-BG74)</f>
        <v>0</v>
      </c>
      <c r="BP74" s="79">
        <f>SUM(BP75:BP78)</f>
        <v>0</v>
      </c>
      <c r="BQ74" s="79">
        <f>SUM(BQ75:BQ78)</f>
        <v>0</v>
      </c>
      <c r="BR74" s="79">
        <f>SUM(BR75:BR78)</f>
        <v>0</v>
      </c>
      <c r="BS74" s="79">
        <f>SUM(BS75:BS78)</f>
        <v>0</v>
      </c>
      <c r="BT74" s="79">
        <f t="shared" ref="BT74:BY74" si="777">SUM(BT78,BT75)</f>
        <v>0</v>
      </c>
      <c r="BU74" s="79">
        <f t="shared" si="777"/>
        <v>0</v>
      </c>
      <c r="BV74" s="79">
        <f t="shared" si="777"/>
        <v>0</v>
      </c>
      <c r="BW74" s="79">
        <f t="shared" si="777"/>
        <v>0</v>
      </c>
      <c r="BX74" s="79">
        <f t="shared" si="777"/>
        <v>0</v>
      </c>
      <c r="BY74" s="79">
        <f t="shared" si="777"/>
        <v>0</v>
      </c>
      <c r="BZ74" s="72">
        <f t="shared" ref="BZ74:BZ79" si="778">SUM(BT74-BR74)</f>
        <v>0</v>
      </c>
      <c r="CA74" s="72">
        <f t="shared" ref="CA74:CA79" si="779">SUM(BU74-BS74)</f>
        <v>0</v>
      </c>
      <c r="CB74" s="79">
        <f>SUM(CB75:CB78)</f>
        <v>0</v>
      </c>
      <c r="CC74" s="79">
        <f>SUM(CC75:CC78)</f>
        <v>0</v>
      </c>
      <c r="CD74" s="79">
        <f>SUM(CD75:CD78)</f>
        <v>0</v>
      </c>
      <c r="CE74" s="79">
        <f>SUM(CE75:CE78)</f>
        <v>0</v>
      </c>
      <c r="CF74" s="79">
        <f t="shared" ref="CF74:CK74" si="780">SUM(CF78,CF75)</f>
        <v>0</v>
      </c>
      <c r="CG74" s="79">
        <f t="shared" si="780"/>
        <v>0</v>
      </c>
      <c r="CH74" s="79">
        <f t="shared" si="780"/>
        <v>0</v>
      </c>
      <c r="CI74" s="79">
        <f t="shared" si="780"/>
        <v>0</v>
      </c>
      <c r="CJ74" s="79">
        <f t="shared" si="780"/>
        <v>0</v>
      </c>
      <c r="CK74" s="79">
        <f t="shared" si="780"/>
        <v>0</v>
      </c>
      <c r="CL74" s="72">
        <f t="shared" ref="CL74:CL79" si="781">SUM(CF74-CD74)</f>
        <v>0</v>
      </c>
      <c r="CM74" s="72">
        <f t="shared" ref="CM74:CM79" si="782">SUM(CG74-CE74)</f>
        <v>0</v>
      </c>
      <c r="CN74" s="79">
        <f>SUM(CN75:CN78)</f>
        <v>0</v>
      </c>
      <c r="CO74" s="79">
        <f>SUM(CO75:CO78)</f>
        <v>0</v>
      </c>
      <c r="CP74" s="79">
        <f>SUM(CP75:CP78)</f>
        <v>0</v>
      </c>
      <c r="CQ74" s="79">
        <f>SUM(CQ75:CQ78)</f>
        <v>0</v>
      </c>
      <c r="CR74" s="79">
        <f t="shared" ref="CR74:CW74" si="783">SUM(CR78,CR75)</f>
        <v>0</v>
      </c>
      <c r="CS74" s="79">
        <f t="shared" si="783"/>
        <v>0</v>
      </c>
      <c r="CT74" s="79">
        <f t="shared" si="783"/>
        <v>0</v>
      </c>
      <c r="CU74" s="79">
        <f t="shared" si="783"/>
        <v>0</v>
      </c>
      <c r="CV74" s="79">
        <f t="shared" si="783"/>
        <v>0</v>
      </c>
      <c r="CW74" s="79">
        <f t="shared" si="783"/>
        <v>0</v>
      </c>
      <c r="CX74" s="72">
        <f t="shared" ref="CX74:CX79" si="784">SUM(CR74-CP74)</f>
        <v>0</v>
      </c>
      <c r="CY74" s="72">
        <f t="shared" ref="CY74:CY79" si="785">SUM(CS74-CQ74)</f>
        <v>0</v>
      </c>
      <c r="CZ74" s="79">
        <f>SUM(CZ75:CZ78)</f>
        <v>0</v>
      </c>
      <c r="DA74" s="79">
        <f>SUM(DA75:DA78)</f>
        <v>0</v>
      </c>
      <c r="DB74" s="79">
        <f>SUM(DB75:DB78)</f>
        <v>0</v>
      </c>
      <c r="DC74" s="79">
        <f>SUM(DC75:DC78)</f>
        <v>0</v>
      </c>
      <c r="DD74" s="79">
        <f t="shared" ref="DD74:DI74" si="786">SUM(DD78,DD75)</f>
        <v>0</v>
      </c>
      <c r="DE74" s="79">
        <f t="shared" si="786"/>
        <v>0</v>
      </c>
      <c r="DF74" s="79">
        <f t="shared" si="786"/>
        <v>0</v>
      </c>
      <c r="DG74" s="79">
        <f t="shared" si="786"/>
        <v>0</v>
      </c>
      <c r="DH74" s="79">
        <f t="shared" si="786"/>
        <v>0</v>
      </c>
      <c r="DI74" s="79">
        <f t="shared" si="786"/>
        <v>0</v>
      </c>
      <c r="DJ74" s="72">
        <f t="shared" ref="DJ74:DJ79" si="787">SUM(DD74-DB74)</f>
        <v>0</v>
      </c>
      <c r="DK74" s="72">
        <f t="shared" ref="DK74:DK79" si="788">SUM(DE74-DC74)</f>
        <v>0</v>
      </c>
      <c r="DL74" s="79">
        <f>SUM(DL75:DL78)</f>
        <v>0</v>
      </c>
      <c r="DM74" s="79">
        <f>SUM(DM75:DM78)</f>
        <v>0</v>
      </c>
      <c r="DN74" s="79">
        <f>SUM(DN75:DN78)</f>
        <v>0</v>
      </c>
      <c r="DO74" s="79">
        <f>SUM(DO75:DO78)</f>
        <v>0</v>
      </c>
      <c r="DP74" s="79">
        <f t="shared" ref="DP74:DU74" si="789">SUM(DP78,DP75)</f>
        <v>0</v>
      </c>
      <c r="DQ74" s="79">
        <f t="shared" si="789"/>
        <v>0</v>
      </c>
      <c r="DR74" s="79">
        <f t="shared" si="789"/>
        <v>0</v>
      </c>
      <c r="DS74" s="79">
        <f t="shared" si="789"/>
        <v>0</v>
      </c>
      <c r="DT74" s="79">
        <f t="shared" si="789"/>
        <v>0</v>
      </c>
      <c r="DU74" s="79">
        <f t="shared" si="789"/>
        <v>0</v>
      </c>
      <c r="DV74" s="72">
        <f t="shared" ref="DV74:DV79" si="790">SUM(DP74-DN74)</f>
        <v>0</v>
      </c>
      <c r="DW74" s="72">
        <f t="shared" ref="DW74:DW79" si="791">SUM(DQ74-DO74)</f>
        <v>0</v>
      </c>
      <c r="DX74" s="79">
        <f>SUM(DX75:DX78)</f>
        <v>0</v>
      </c>
      <c r="DY74" s="79">
        <f>SUM(DY75:DY78)</f>
        <v>0</v>
      </c>
      <c r="DZ74" s="79">
        <f>SUM(DZ75:DZ78)</f>
        <v>0</v>
      </c>
      <c r="EA74" s="79">
        <f>SUM(EA75:EA78)</f>
        <v>0</v>
      </c>
      <c r="EB74" s="79">
        <f t="shared" ref="EB74:EG74" si="792">SUM(EB78,EB75)</f>
        <v>0</v>
      </c>
      <c r="EC74" s="79">
        <f t="shared" si="792"/>
        <v>0</v>
      </c>
      <c r="ED74" s="79">
        <f t="shared" si="792"/>
        <v>0</v>
      </c>
      <c r="EE74" s="79">
        <f t="shared" si="792"/>
        <v>0</v>
      </c>
      <c r="EF74" s="79">
        <f t="shared" si="792"/>
        <v>0</v>
      </c>
      <c r="EG74" s="79">
        <f t="shared" si="792"/>
        <v>0</v>
      </c>
      <c r="EH74" s="72">
        <f t="shared" ref="EH74:EH79" si="793">SUM(EB74-DZ74)</f>
        <v>0</v>
      </c>
      <c r="EI74" s="72">
        <f t="shared" ref="EI74:EI79" si="794">SUM(EC74-EA74)</f>
        <v>0</v>
      </c>
      <c r="EJ74" s="79">
        <f>SUM(EJ75:EJ78)</f>
        <v>0</v>
      </c>
      <c r="EK74" s="79">
        <f>SUM(EK75:EK78)</f>
        <v>0</v>
      </c>
      <c r="EL74" s="79">
        <f>SUM(EL75:EL78)</f>
        <v>0</v>
      </c>
      <c r="EM74" s="79">
        <f>SUM(EM75:EM78)</f>
        <v>0</v>
      </c>
      <c r="EN74" s="79">
        <f t="shared" ref="EN74:ES74" si="795">SUM(EN78,EN75)</f>
        <v>0</v>
      </c>
      <c r="EO74" s="79">
        <f t="shared" si="795"/>
        <v>0</v>
      </c>
      <c r="EP74" s="79">
        <f t="shared" si="795"/>
        <v>0</v>
      </c>
      <c r="EQ74" s="79">
        <f t="shared" si="795"/>
        <v>0</v>
      </c>
      <c r="ER74" s="79">
        <f t="shared" si="795"/>
        <v>0</v>
      </c>
      <c r="ES74" s="79">
        <f t="shared" si="795"/>
        <v>0</v>
      </c>
      <c r="ET74" s="72">
        <f t="shared" ref="ET74:ET79" si="796">SUM(EN74-EL74)</f>
        <v>0</v>
      </c>
      <c r="EU74" s="72">
        <f t="shared" ref="EU74:EU79" si="797">SUM(EO74-EM74)</f>
        <v>0</v>
      </c>
      <c r="EV74" s="79">
        <f>SUM(EV75:EV78)</f>
        <v>0</v>
      </c>
      <c r="EW74" s="79">
        <f>SUM(EW75:EW78)</f>
        <v>0</v>
      </c>
      <c r="EX74" s="79">
        <f>SUM(EX75:EX78)</f>
        <v>0</v>
      </c>
      <c r="EY74" s="79">
        <f>SUM(EY75:EY78)</f>
        <v>0</v>
      </c>
      <c r="EZ74" s="79">
        <f t="shared" ref="EZ74:FE74" si="798">SUM(EZ78,EZ75)</f>
        <v>0</v>
      </c>
      <c r="FA74" s="79">
        <f t="shared" si="798"/>
        <v>0</v>
      </c>
      <c r="FB74" s="79">
        <f t="shared" si="798"/>
        <v>0</v>
      </c>
      <c r="FC74" s="79">
        <f t="shared" si="798"/>
        <v>0</v>
      </c>
      <c r="FD74" s="79">
        <f t="shared" si="798"/>
        <v>0</v>
      </c>
      <c r="FE74" s="79">
        <f t="shared" si="798"/>
        <v>0</v>
      </c>
      <c r="FF74" s="72">
        <f t="shared" ref="FF74:FF79" si="799">SUM(EZ74-EX74)</f>
        <v>0</v>
      </c>
      <c r="FG74" s="72">
        <f t="shared" ref="FG74:FG79" si="800">SUM(FA74-EY74)</f>
        <v>0</v>
      </c>
      <c r="FH74" s="79">
        <f>SUM(FH75:FH78)</f>
        <v>0</v>
      </c>
      <c r="FI74" s="79">
        <f>SUM(FI75:FI78)</f>
        <v>0</v>
      </c>
      <c r="FJ74" s="79">
        <f>SUM(FJ75:FJ78)</f>
        <v>0</v>
      </c>
      <c r="FK74" s="79">
        <f>SUM(FK75:FK78)</f>
        <v>0</v>
      </c>
      <c r="FL74" s="79">
        <f t="shared" ref="FL74:FQ74" si="801">SUM(FL78,FL75)</f>
        <v>0</v>
      </c>
      <c r="FM74" s="79">
        <f t="shared" si="801"/>
        <v>0</v>
      </c>
      <c r="FN74" s="79">
        <f t="shared" si="801"/>
        <v>0</v>
      </c>
      <c r="FO74" s="79">
        <f t="shared" si="801"/>
        <v>0</v>
      </c>
      <c r="FP74" s="79">
        <f t="shared" si="801"/>
        <v>0</v>
      </c>
      <c r="FQ74" s="79">
        <f t="shared" si="801"/>
        <v>0</v>
      </c>
      <c r="FR74" s="72">
        <f t="shared" ref="FR74:FR79" si="802">SUM(FL74-FJ74)</f>
        <v>0</v>
      </c>
      <c r="FS74" s="72">
        <f t="shared" ref="FS74:FS79" si="803">SUM(FM74-FK74)</f>
        <v>0</v>
      </c>
      <c r="FT74" s="79">
        <f>SUM(FT75:FT78)</f>
        <v>0</v>
      </c>
      <c r="FU74" s="79">
        <f>SUM(FU75:FU78)</f>
        <v>0</v>
      </c>
      <c r="FV74" s="79">
        <f>SUM(FV75:FV78)</f>
        <v>0</v>
      </c>
      <c r="FW74" s="79">
        <f>SUM(FW75:FW78)</f>
        <v>0</v>
      </c>
      <c r="FX74" s="79">
        <f t="shared" ref="FX74:GC74" si="804">SUM(FX78,FX75)</f>
        <v>0</v>
      </c>
      <c r="FY74" s="79">
        <f t="shared" si="804"/>
        <v>0</v>
      </c>
      <c r="FZ74" s="79">
        <f t="shared" si="804"/>
        <v>0</v>
      </c>
      <c r="GA74" s="79">
        <f t="shared" si="804"/>
        <v>0</v>
      </c>
      <c r="GB74" s="79">
        <f t="shared" si="804"/>
        <v>0</v>
      </c>
      <c r="GC74" s="79">
        <f t="shared" si="804"/>
        <v>0</v>
      </c>
      <c r="GD74" s="72">
        <f t="shared" ref="GD74:GD79" si="805">SUM(FX74-FV74)</f>
        <v>0</v>
      </c>
      <c r="GE74" s="72">
        <f t="shared" ref="GE74:GE79" si="806">SUM(FY74-FW74)</f>
        <v>0</v>
      </c>
      <c r="GF74" s="79">
        <f>SUM(GF75,GF78)</f>
        <v>45</v>
      </c>
      <c r="GG74" s="79">
        <f t="shared" ref="GG74:GO74" si="807">SUM(GG75,GG78)</f>
        <v>10881056.5965</v>
      </c>
      <c r="GH74" s="102">
        <f>SUM(GF74/12*$A$2)</f>
        <v>37.5</v>
      </c>
      <c r="GI74" s="128">
        <f>SUM(GG74/12*$A$2)</f>
        <v>9067547.1637500003</v>
      </c>
      <c r="GJ74" s="79">
        <f t="shared" si="807"/>
        <v>41</v>
      </c>
      <c r="GK74" s="79">
        <f t="shared" si="807"/>
        <v>9913851.6599999983</v>
      </c>
      <c r="GL74" s="79">
        <f t="shared" si="807"/>
        <v>0</v>
      </c>
      <c r="GM74" s="79">
        <f t="shared" si="807"/>
        <v>0</v>
      </c>
      <c r="GN74" s="79">
        <f t="shared" si="807"/>
        <v>41</v>
      </c>
      <c r="GO74" s="79">
        <f t="shared" si="807"/>
        <v>9913851.6599999983</v>
      </c>
      <c r="GP74" s="79">
        <f>SUM(GP75:GP78)</f>
        <v>3.5</v>
      </c>
      <c r="GQ74" s="79">
        <f>SUM(GQ75:GQ78)</f>
        <v>846304.49624999799</v>
      </c>
      <c r="GR74" s="281">
        <f>GJ74/GH74</f>
        <v>1.0933333333333333</v>
      </c>
      <c r="GS74" s="281">
        <f>GK74/GI74</f>
        <v>1.0933333437330583</v>
      </c>
      <c r="GT74" s="123"/>
      <c r="GU74" s="123"/>
      <c r="GV74" s="123">
        <f t="shared" si="63"/>
        <v>0</v>
      </c>
    </row>
    <row r="75" spans="1:204" x14ac:dyDescent="0.2">
      <c r="A75" s="107">
        <v>1</v>
      </c>
      <c r="B75" s="74"/>
      <c r="C75" s="80"/>
      <c r="D75" s="80"/>
      <c r="E75" s="262" t="s">
        <v>39</v>
      </c>
      <c r="F75" s="263">
        <v>14</v>
      </c>
      <c r="G75" s="264">
        <v>241801.25769999999</v>
      </c>
      <c r="H75" s="79">
        <f>VLOOKUP($E75,'ВМП план'!$B$8:$AN$43,8,0)</f>
        <v>0</v>
      </c>
      <c r="I75" s="79">
        <f>VLOOKUP($E75,'ВМП план'!$B$8:$AN$43,9,0)</f>
        <v>0</v>
      </c>
      <c r="J75" s="79">
        <f>SUM(H75/12*$A$2)</f>
        <v>0</v>
      </c>
      <c r="K75" s="79">
        <f>SUM(I75/12*$A$2)</f>
        <v>0</v>
      </c>
      <c r="L75" s="79">
        <f>SUM(L76:L77)</f>
        <v>0</v>
      </c>
      <c r="M75" s="79">
        <f>SUM(M76:M77)</f>
        <v>0</v>
      </c>
      <c r="N75" s="79">
        <f>SUM(N76:N77)</f>
        <v>0</v>
      </c>
      <c r="O75" s="79">
        <f>SUM(O76:O77)</f>
        <v>0</v>
      </c>
      <c r="P75" s="79">
        <f t="shared" ref="P75:Q77" si="808">SUM(L75+N75)</f>
        <v>0</v>
      </c>
      <c r="Q75" s="79">
        <f t="shared" si="808"/>
        <v>0</v>
      </c>
      <c r="R75" s="95">
        <f t="shared" si="764"/>
        <v>0</v>
      </c>
      <c r="S75" s="95">
        <f t="shared" si="764"/>
        <v>0</v>
      </c>
      <c r="T75" s="79">
        <f>VLOOKUP($E75,'ВМП план'!$B$8:$AN$43,10,0)</f>
        <v>0</v>
      </c>
      <c r="U75" s="79">
        <f>VLOOKUP($E75,'ВМП план'!$B$8:$AN$43,11,0)</f>
        <v>0</v>
      </c>
      <c r="V75" s="79">
        <f>SUM(T75/12*$A$2)</f>
        <v>0</v>
      </c>
      <c r="W75" s="79">
        <f>SUM(U75/12*$A$2)</f>
        <v>0</v>
      </c>
      <c r="X75" s="79">
        <f>SUM(X76:X77)</f>
        <v>0</v>
      </c>
      <c r="Y75" s="79">
        <f>SUM(Y76:Y77)</f>
        <v>0</v>
      </c>
      <c r="Z75" s="79">
        <f>SUM(Z76:Z77)</f>
        <v>0</v>
      </c>
      <c r="AA75" s="79">
        <f>SUM(AA76:AA77)</f>
        <v>0</v>
      </c>
      <c r="AB75" s="79">
        <f t="shared" ref="AB75:AC77" si="809">SUM(X75+Z75)</f>
        <v>0</v>
      </c>
      <c r="AC75" s="79">
        <f t="shared" si="809"/>
        <v>0</v>
      </c>
      <c r="AD75" s="95">
        <f t="shared" si="766"/>
        <v>0</v>
      </c>
      <c r="AE75" s="95">
        <f t="shared" si="767"/>
        <v>0</v>
      </c>
      <c r="AF75" s="79">
        <f>VLOOKUP($E75,'ВМП план'!$B$8:$AL$43,12,0)</f>
        <v>45</v>
      </c>
      <c r="AG75" s="79">
        <f>VLOOKUP($E75,'ВМП план'!$B$8:$AL$43,13,0)</f>
        <v>10881056.5965</v>
      </c>
      <c r="AH75" s="79">
        <f>SUM(AF75/12*$A$2)</f>
        <v>37.5</v>
      </c>
      <c r="AI75" s="79">
        <f>SUM(AG75/12*$A$2)</f>
        <v>9067547.1637500003</v>
      </c>
      <c r="AJ75" s="79">
        <f>SUM(AJ76:AJ77)</f>
        <v>41</v>
      </c>
      <c r="AK75" s="79">
        <f>SUM(AK76:AK77)</f>
        <v>9913851.6599999983</v>
      </c>
      <c r="AL75" s="79">
        <f>SUM(AL76:AL77)</f>
        <v>0</v>
      </c>
      <c r="AM75" s="79">
        <f>SUM(AM76:AM77)</f>
        <v>0</v>
      </c>
      <c r="AN75" s="79">
        <f t="shared" ref="AN75:AO77" si="810">SUM(AJ75+AL75)</f>
        <v>41</v>
      </c>
      <c r="AO75" s="79">
        <f t="shared" si="810"/>
        <v>9913851.6599999983</v>
      </c>
      <c r="AP75" s="95">
        <f t="shared" si="769"/>
        <v>3.5</v>
      </c>
      <c r="AQ75" s="95">
        <f t="shared" si="770"/>
        <v>846304.49624999799</v>
      </c>
      <c r="AR75" s="79"/>
      <c r="AS75" s="79"/>
      <c r="AT75" s="79">
        <f>SUM(AR75/12*$A$2)</f>
        <v>0</v>
      </c>
      <c r="AU75" s="79">
        <f>SUM(AS75/12*$A$2)</f>
        <v>0</v>
      </c>
      <c r="AV75" s="79">
        <f>SUM(AV76:AV77)</f>
        <v>0</v>
      </c>
      <c r="AW75" s="79">
        <f>SUM(AW76:AW77)</f>
        <v>0</v>
      </c>
      <c r="AX75" s="79">
        <f>SUM(AX76:AX77)</f>
        <v>0</v>
      </c>
      <c r="AY75" s="79">
        <f>SUM(AY76:AY77)</f>
        <v>0</v>
      </c>
      <c r="AZ75" s="79">
        <f t="shared" ref="AZ75:BA77" si="811">SUM(AV75+AX75)</f>
        <v>0</v>
      </c>
      <c r="BA75" s="79">
        <f t="shared" si="811"/>
        <v>0</v>
      </c>
      <c r="BB75" s="95">
        <f t="shared" si="772"/>
        <v>0</v>
      </c>
      <c r="BC75" s="95">
        <f t="shared" si="773"/>
        <v>0</v>
      </c>
      <c r="BD75" s="79">
        <f>VLOOKUP($E75,'ВМП план'!$B$8:$AN$43,16,0)</f>
        <v>0</v>
      </c>
      <c r="BE75" s="79">
        <f>VLOOKUP($E75,'ВМП план'!$B$8:$AN$43,17,0)</f>
        <v>0</v>
      </c>
      <c r="BF75" s="79">
        <f>SUM(BD75/12*$A$2)</f>
        <v>0</v>
      </c>
      <c r="BG75" s="79">
        <f>SUM(BE75/12*$A$2)</f>
        <v>0</v>
      </c>
      <c r="BH75" s="79">
        <f>SUM(BH76:BH77)</f>
        <v>0</v>
      </c>
      <c r="BI75" s="79">
        <f>SUM(BI76:BI77)</f>
        <v>0</v>
      </c>
      <c r="BJ75" s="79">
        <f>SUM(BJ76:BJ77)</f>
        <v>0</v>
      </c>
      <c r="BK75" s="79">
        <f>SUM(BK76:BK77)</f>
        <v>0</v>
      </c>
      <c r="BL75" s="79">
        <f t="shared" ref="BL75:BM77" si="812">SUM(BH75+BJ75)</f>
        <v>0</v>
      </c>
      <c r="BM75" s="79">
        <f t="shared" si="812"/>
        <v>0</v>
      </c>
      <c r="BN75" s="95">
        <f t="shared" si="775"/>
        <v>0</v>
      </c>
      <c r="BO75" s="95">
        <f t="shared" si="776"/>
        <v>0</v>
      </c>
      <c r="BP75" s="79">
        <f>VLOOKUP($E75,'ВМП план'!$B$8:$AN$43,18,0)</f>
        <v>0</v>
      </c>
      <c r="BQ75" s="79">
        <f>VLOOKUP($E75,'ВМП план'!$B$8:$AN$43,19,0)</f>
        <v>0</v>
      </c>
      <c r="BR75" s="79">
        <f>SUM(BP75/12*$A$2)</f>
        <v>0</v>
      </c>
      <c r="BS75" s="79">
        <f>SUM(BQ75/12*$A$2)</f>
        <v>0</v>
      </c>
      <c r="BT75" s="79">
        <f>SUM(BT76:BT77)</f>
        <v>0</v>
      </c>
      <c r="BU75" s="79">
        <f>SUM(BU76:BU77)</f>
        <v>0</v>
      </c>
      <c r="BV75" s="79">
        <f>SUM(BV76:BV77)</f>
        <v>0</v>
      </c>
      <c r="BW75" s="79">
        <f>SUM(BW76:BW77)</f>
        <v>0</v>
      </c>
      <c r="BX75" s="79">
        <f t="shared" ref="BX75:BY77" si="813">SUM(BT75+BV75)</f>
        <v>0</v>
      </c>
      <c r="BY75" s="79">
        <f t="shared" si="813"/>
        <v>0</v>
      </c>
      <c r="BZ75" s="95">
        <f t="shared" si="778"/>
        <v>0</v>
      </c>
      <c r="CA75" s="95">
        <f t="shared" si="779"/>
        <v>0</v>
      </c>
      <c r="CB75" s="79"/>
      <c r="CC75" s="79"/>
      <c r="CD75" s="79">
        <f>SUM(CB75/12*$A$2)</f>
        <v>0</v>
      </c>
      <c r="CE75" s="79">
        <f>SUM(CC75/12*$A$2)</f>
        <v>0</v>
      </c>
      <c r="CF75" s="79">
        <f>SUM(CF76:CF77)</f>
        <v>0</v>
      </c>
      <c r="CG75" s="79">
        <f>SUM(CG76:CG77)</f>
        <v>0</v>
      </c>
      <c r="CH75" s="79">
        <f>SUM(CH76:CH77)</f>
        <v>0</v>
      </c>
      <c r="CI75" s="79">
        <f>SUM(CI76:CI77)</f>
        <v>0</v>
      </c>
      <c r="CJ75" s="79">
        <f t="shared" ref="CJ75:CK77" si="814">SUM(CF75+CH75)</f>
        <v>0</v>
      </c>
      <c r="CK75" s="79">
        <f t="shared" si="814"/>
        <v>0</v>
      </c>
      <c r="CL75" s="95">
        <f t="shared" si="781"/>
        <v>0</v>
      </c>
      <c r="CM75" s="95">
        <f t="shared" si="782"/>
        <v>0</v>
      </c>
      <c r="CN75" s="79"/>
      <c r="CO75" s="79"/>
      <c r="CP75" s="79">
        <f>SUM(CN75/12*$A$2)</f>
        <v>0</v>
      </c>
      <c r="CQ75" s="79">
        <f>SUM(CO75/12*$A$2)</f>
        <v>0</v>
      </c>
      <c r="CR75" s="79">
        <f>SUM(CR76:CR77)</f>
        <v>0</v>
      </c>
      <c r="CS75" s="79">
        <f>SUM(CS76:CS77)</f>
        <v>0</v>
      </c>
      <c r="CT75" s="79">
        <f>SUM(CT76:CT77)</f>
        <v>0</v>
      </c>
      <c r="CU75" s="79">
        <f>SUM(CU76:CU77)</f>
        <v>0</v>
      </c>
      <c r="CV75" s="79">
        <f t="shared" ref="CV75:CW77" si="815">SUM(CR75+CT75)</f>
        <v>0</v>
      </c>
      <c r="CW75" s="79">
        <f t="shared" si="815"/>
        <v>0</v>
      </c>
      <c r="CX75" s="95">
        <f t="shared" si="784"/>
        <v>0</v>
      </c>
      <c r="CY75" s="95">
        <f t="shared" si="785"/>
        <v>0</v>
      </c>
      <c r="CZ75" s="79">
        <f>VLOOKUP($E75,'ВМП план'!$B$8:$AN$43,24,0)</f>
        <v>0</v>
      </c>
      <c r="DA75" s="79">
        <f>VLOOKUP($E75,'ВМП план'!$B$8:$AN$43,25,0)</f>
        <v>0</v>
      </c>
      <c r="DB75" s="79">
        <f>SUM(CZ75/12*$A$2)</f>
        <v>0</v>
      </c>
      <c r="DC75" s="79">
        <f>SUM(DA75/12*$A$2)</f>
        <v>0</v>
      </c>
      <c r="DD75" s="79">
        <f>SUM(DD76:DD77)</f>
        <v>0</v>
      </c>
      <c r="DE75" s="79">
        <f>SUM(DE76:DE77)</f>
        <v>0</v>
      </c>
      <c r="DF75" s="79">
        <f>SUM(DF76:DF77)</f>
        <v>0</v>
      </c>
      <c r="DG75" s="79">
        <f>SUM(DG76:DG77)</f>
        <v>0</v>
      </c>
      <c r="DH75" s="79">
        <f t="shared" ref="DH75:DI77" si="816">SUM(DD75+DF75)</f>
        <v>0</v>
      </c>
      <c r="DI75" s="79">
        <f t="shared" si="816"/>
        <v>0</v>
      </c>
      <c r="DJ75" s="95">
        <f t="shared" si="787"/>
        <v>0</v>
      </c>
      <c r="DK75" s="95">
        <f t="shared" si="788"/>
        <v>0</v>
      </c>
      <c r="DL75" s="79"/>
      <c r="DM75" s="79"/>
      <c r="DN75" s="79">
        <f>SUM(DL75/12*$A$2)</f>
        <v>0</v>
      </c>
      <c r="DO75" s="79">
        <f>SUM(DM75/12*$A$2)</f>
        <v>0</v>
      </c>
      <c r="DP75" s="79">
        <f>SUM(DP76:DP77)</f>
        <v>0</v>
      </c>
      <c r="DQ75" s="79">
        <f>SUM(DQ76:DQ77)</f>
        <v>0</v>
      </c>
      <c r="DR75" s="79">
        <f>SUM(DR76:DR77)</f>
        <v>0</v>
      </c>
      <c r="DS75" s="79">
        <f>SUM(DS76:DS77)</f>
        <v>0</v>
      </c>
      <c r="DT75" s="79">
        <f t="shared" ref="DT75:DU77" si="817">SUM(DP75+DR75)</f>
        <v>0</v>
      </c>
      <c r="DU75" s="79">
        <f t="shared" si="817"/>
        <v>0</v>
      </c>
      <c r="DV75" s="95">
        <f t="shared" si="790"/>
        <v>0</v>
      </c>
      <c r="DW75" s="95">
        <f t="shared" si="791"/>
        <v>0</v>
      </c>
      <c r="DX75" s="79">
        <f>VLOOKUP($E75,'ВМП план'!$B$8:$AN$43,28,0)</f>
        <v>0</v>
      </c>
      <c r="DY75" s="79">
        <f>VLOOKUP($E75,'ВМП план'!$B$8:$AN$43,29,0)</f>
        <v>0</v>
      </c>
      <c r="DZ75" s="79">
        <f>SUM(DX75/12*$A$2)</f>
        <v>0</v>
      </c>
      <c r="EA75" s="79">
        <f>SUM(DY75/12*$A$2)</f>
        <v>0</v>
      </c>
      <c r="EB75" s="79">
        <f>SUM(EB76:EB77)</f>
        <v>0</v>
      </c>
      <c r="EC75" s="79">
        <f>SUM(EC76:EC77)</f>
        <v>0</v>
      </c>
      <c r="ED75" s="79">
        <f>SUM(ED76:ED77)</f>
        <v>0</v>
      </c>
      <c r="EE75" s="79">
        <f>SUM(EE76:EE77)</f>
        <v>0</v>
      </c>
      <c r="EF75" s="79">
        <f t="shared" ref="EF75:EG77" si="818">SUM(EB75+ED75)</f>
        <v>0</v>
      </c>
      <c r="EG75" s="79">
        <f t="shared" si="818"/>
        <v>0</v>
      </c>
      <c r="EH75" s="95">
        <f t="shared" si="793"/>
        <v>0</v>
      </c>
      <c r="EI75" s="95">
        <f t="shared" si="794"/>
        <v>0</v>
      </c>
      <c r="EJ75" s="79">
        <f>VLOOKUP($E75,'ВМП план'!$B$8:$AN$43,30,0)</f>
        <v>0</v>
      </c>
      <c r="EK75" s="79">
        <f>VLOOKUP($E75,'ВМП план'!$B$8:$AN$43,31,0)</f>
        <v>0</v>
      </c>
      <c r="EL75" s="79">
        <f>SUM(EJ75/12*$A$2)</f>
        <v>0</v>
      </c>
      <c r="EM75" s="79">
        <f>SUM(EK75/12*$A$2)</f>
        <v>0</v>
      </c>
      <c r="EN75" s="79">
        <f>SUM(EN76:EN77)</f>
        <v>0</v>
      </c>
      <c r="EO75" s="79">
        <f>SUM(EO76:EO77)</f>
        <v>0</v>
      </c>
      <c r="EP75" s="79">
        <f>SUM(EP76:EP77)</f>
        <v>0</v>
      </c>
      <c r="EQ75" s="79">
        <f>SUM(EQ76:EQ77)</f>
        <v>0</v>
      </c>
      <c r="ER75" s="79">
        <f t="shared" ref="ER75:ES77" si="819">SUM(EN75+EP75)</f>
        <v>0</v>
      </c>
      <c r="ES75" s="79">
        <f t="shared" si="819"/>
        <v>0</v>
      </c>
      <c r="ET75" s="95">
        <f t="shared" si="796"/>
        <v>0</v>
      </c>
      <c r="EU75" s="95">
        <f t="shared" si="797"/>
        <v>0</v>
      </c>
      <c r="EV75" s="79">
        <f>VLOOKUP($E75,'ВМП план'!$B$8:$AN$43,32,0)</f>
        <v>0</v>
      </c>
      <c r="EW75" s="79">
        <f>VLOOKUP($E75,'ВМП план'!$B$8:$AN$43,33,0)</f>
        <v>0</v>
      </c>
      <c r="EX75" s="79">
        <f>SUM(EV75/12*$A$2)</f>
        <v>0</v>
      </c>
      <c r="EY75" s="79">
        <f>SUM(EW75/12*$A$2)</f>
        <v>0</v>
      </c>
      <c r="EZ75" s="79">
        <f>SUM(EZ76:EZ77)</f>
        <v>0</v>
      </c>
      <c r="FA75" s="79">
        <f>SUM(FA76:FA77)</f>
        <v>0</v>
      </c>
      <c r="FB75" s="79">
        <f>SUM(FB76:FB77)</f>
        <v>0</v>
      </c>
      <c r="FC75" s="79">
        <f>SUM(FC76:FC77)</f>
        <v>0</v>
      </c>
      <c r="FD75" s="79">
        <f t="shared" ref="FD75:FE77" si="820">SUM(EZ75+FB75)</f>
        <v>0</v>
      </c>
      <c r="FE75" s="79">
        <f t="shared" si="820"/>
        <v>0</v>
      </c>
      <c r="FF75" s="95">
        <f t="shared" si="799"/>
        <v>0</v>
      </c>
      <c r="FG75" s="95">
        <f t="shared" si="800"/>
        <v>0</v>
      </c>
      <c r="FH75" s="79">
        <f>VLOOKUP($E75,'ВМП план'!$B$8:$AN$43,34,0)</f>
        <v>0</v>
      </c>
      <c r="FI75" s="79">
        <f>VLOOKUP($E75,'ВМП план'!$B$8:$AN$43,35,0)</f>
        <v>0</v>
      </c>
      <c r="FJ75" s="79">
        <f>SUM(FH75/12*$A$2)</f>
        <v>0</v>
      </c>
      <c r="FK75" s="79">
        <f>SUM(FI75/12*$A$2)</f>
        <v>0</v>
      </c>
      <c r="FL75" s="79">
        <f>SUM(FL76:FL77)</f>
        <v>0</v>
      </c>
      <c r="FM75" s="79">
        <f>SUM(FM76:FM77)</f>
        <v>0</v>
      </c>
      <c r="FN75" s="79">
        <f>SUM(FN76:FN77)</f>
        <v>0</v>
      </c>
      <c r="FO75" s="79">
        <f>SUM(FO76:FO77)</f>
        <v>0</v>
      </c>
      <c r="FP75" s="79">
        <f t="shared" ref="FP75:FQ77" si="821">SUM(FL75+FN75)</f>
        <v>0</v>
      </c>
      <c r="FQ75" s="79">
        <f t="shared" si="821"/>
        <v>0</v>
      </c>
      <c r="FR75" s="95">
        <f t="shared" si="802"/>
        <v>0</v>
      </c>
      <c r="FS75" s="95">
        <f t="shared" si="803"/>
        <v>0</v>
      </c>
      <c r="FT75" s="79"/>
      <c r="FU75" s="79"/>
      <c r="FV75" s="79">
        <f>SUM(FT75/12*$A$2)</f>
        <v>0</v>
      </c>
      <c r="FW75" s="79">
        <f>SUM(FU75/12*$A$2)</f>
        <v>0</v>
      </c>
      <c r="FX75" s="79">
        <f>SUM(FX76:FX77)</f>
        <v>0</v>
      </c>
      <c r="FY75" s="79">
        <f>SUM(FY76:FY77)</f>
        <v>0</v>
      </c>
      <c r="FZ75" s="79">
        <f>SUM(FZ76:FZ77)</f>
        <v>0</v>
      </c>
      <c r="GA75" s="79">
        <f>SUM(GA76:GA77)</f>
        <v>0</v>
      </c>
      <c r="GB75" s="79">
        <f t="shared" ref="GB75:GC77" si="822">SUM(FX75+FZ75)</f>
        <v>0</v>
      </c>
      <c r="GC75" s="79">
        <f t="shared" si="822"/>
        <v>0</v>
      </c>
      <c r="GD75" s="95">
        <f t="shared" si="805"/>
        <v>0</v>
      </c>
      <c r="GE75" s="95">
        <f t="shared" si="806"/>
        <v>0</v>
      </c>
      <c r="GF75" s="79">
        <f t="shared" ref="GF75:GG78" si="823">H75+T75+AF75+AR75+BD75+BP75+CB75+CN75+CZ75+DL75+DX75+EJ75+EV75+FH75+FT75</f>
        <v>45</v>
      </c>
      <c r="GG75" s="79">
        <f t="shared" si="823"/>
        <v>10881056.5965</v>
      </c>
      <c r="GH75" s="102">
        <f>SUM(GF75/12*$A$2)</f>
        <v>37.5</v>
      </c>
      <c r="GI75" s="128">
        <f>SUM(GG75/12*$A$2)</f>
        <v>9067547.1637500003</v>
      </c>
      <c r="GJ75" s="79">
        <f>SUM(GJ76:GJ77)</f>
        <v>41</v>
      </c>
      <c r="GK75" s="79">
        <f>SUM(GK76:GK77)</f>
        <v>9913851.6599999983</v>
      </c>
      <c r="GL75" s="79">
        <f>SUM(GL76:GL77)</f>
        <v>0</v>
      </c>
      <c r="GM75" s="79">
        <f>SUM(GM76:GM77)</f>
        <v>0</v>
      </c>
      <c r="GN75" s="79">
        <f>SUM(GJ75+GL75)</f>
        <v>41</v>
      </c>
      <c r="GO75" s="79">
        <f>SUM(GK75+GM75)</f>
        <v>9913851.6599999983</v>
      </c>
      <c r="GP75" s="79">
        <f>SUM(GJ75-GH75)</f>
        <v>3.5</v>
      </c>
      <c r="GQ75" s="79">
        <f>SUM(GK75-GI75)</f>
        <v>846304.49624999799</v>
      </c>
      <c r="GR75" s="281">
        <f>GJ75/GH75</f>
        <v>1.0933333333333333</v>
      </c>
      <c r="GS75" s="281">
        <f>GK75/GI75</f>
        <v>1.0933333437330583</v>
      </c>
      <c r="GT75" s="123">
        <v>241801.25769999999</v>
      </c>
      <c r="GU75" s="123">
        <f t="shared" si="62"/>
        <v>241801.25999999995</v>
      </c>
      <c r="GV75" s="123">
        <f t="shared" si="63"/>
        <v>-2.2999999637249857E-3</v>
      </c>
    </row>
    <row r="76" spans="1:204" ht="173.25" customHeight="1" x14ac:dyDescent="0.2">
      <c r="A76" s="107">
        <v>1</v>
      </c>
      <c r="B76" s="55" t="s">
        <v>160</v>
      </c>
      <c r="C76" s="56" t="s">
        <v>161</v>
      </c>
      <c r="D76" s="56">
        <v>91</v>
      </c>
      <c r="E76" s="267" t="s">
        <v>162</v>
      </c>
      <c r="F76" s="56">
        <v>14</v>
      </c>
      <c r="G76" s="266">
        <v>241801.25769999999</v>
      </c>
      <c r="H76" s="71"/>
      <c r="I76" s="71"/>
      <c r="J76" s="71"/>
      <c r="K76" s="71"/>
      <c r="L76" s="71">
        <f>VLOOKUP($D76,'факт '!$D$7:$AU$140,3,0)</f>
        <v>0</v>
      </c>
      <c r="M76" s="71">
        <f>VLOOKUP($D76,'факт '!$D$7:$AU$140,4,0)</f>
        <v>0</v>
      </c>
      <c r="N76" s="71">
        <f>VLOOKUP($D76,'факт '!$D$7:$AU$140,5,0)</f>
        <v>0</v>
      </c>
      <c r="O76" s="71">
        <f>VLOOKUP($D76,'факт '!$D$7:$AU$140,6,0)</f>
        <v>0</v>
      </c>
      <c r="P76" s="71">
        <f>SUM(L76+N76)</f>
        <v>0</v>
      </c>
      <c r="Q76" s="71">
        <f>SUM(M76+O76)</f>
        <v>0</v>
      </c>
      <c r="R76" s="72">
        <f t="shared" si="764"/>
        <v>0</v>
      </c>
      <c r="S76" s="72">
        <f t="shared" si="764"/>
        <v>0</v>
      </c>
      <c r="T76" s="71"/>
      <c r="U76" s="71"/>
      <c r="V76" s="71"/>
      <c r="W76" s="71"/>
      <c r="X76" s="71">
        <f>VLOOKUP($D76,'факт '!$D$7:$AU$140,9,0)</f>
        <v>0</v>
      </c>
      <c r="Y76" s="71">
        <f>VLOOKUP($D76,'факт '!$D$7:$AU$140,10,0)</f>
        <v>0</v>
      </c>
      <c r="Z76" s="71">
        <f>VLOOKUP($D76,'факт '!$D$7:$AU$140,11,0)</f>
        <v>0</v>
      </c>
      <c r="AA76" s="71">
        <f>VLOOKUP($D76,'факт '!$D$7:$AU$140,12,0)</f>
        <v>0</v>
      </c>
      <c r="AB76" s="71">
        <f>SUM(X76+Z76)</f>
        <v>0</v>
      </c>
      <c r="AC76" s="71">
        <f>SUM(Y76+AA76)</f>
        <v>0</v>
      </c>
      <c r="AD76" s="72">
        <f t="shared" ref="AD76" si="824">SUM(X76-V76)</f>
        <v>0</v>
      </c>
      <c r="AE76" s="72">
        <f t="shared" ref="AE76" si="825">SUM(Y76-W76)</f>
        <v>0</v>
      </c>
      <c r="AF76" s="71"/>
      <c r="AG76" s="71"/>
      <c r="AH76" s="71"/>
      <c r="AI76" s="71"/>
      <c r="AJ76" s="71">
        <f>VLOOKUP($D76,'факт '!$D$7:$AU$140,7,0)</f>
        <v>41</v>
      </c>
      <c r="AK76" s="71">
        <f>VLOOKUP($D76,'факт '!$D$7:$AU$140,8,0)</f>
        <v>9913851.6599999983</v>
      </c>
      <c r="AL76" s="71"/>
      <c r="AM76" s="71"/>
      <c r="AN76" s="71">
        <f t="shared" si="810"/>
        <v>41</v>
      </c>
      <c r="AO76" s="71">
        <f t="shared" si="810"/>
        <v>9913851.6599999983</v>
      </c>
      <c r="AP76" s="72">
        <f t="shared" ref="AP76" si="826">SUM(AJ76-AH76)</f>
        <v>41</v>
      </c>
      <c r="AQ76" s="72">
        <f t="shared" ref="AQ76" si="827">SUM(AK76-AI76)</f>
        <v>9913851.6599999983</v>
      </c>
      <c r="AR76" s="71"/>
      <c r="AS76" s="71"/>
      <c r="AT76" s="71"/>
      <c r="AU76" s="71"/>
      <c r="AV76" s="71">
        <f>VLOOKUP($D76,'факт '!$D$7:$AU$140,13,0)</f>
        <v>0</v>
      </c>
      <c r="AW76" s="71">
        <f>VLOOKUP($D76,'факт '!$D$7:$AU$140,14,0)</f>
        <v>0</v>
      </c>
      <c r="AX76" s="71"/>
      <c r="AY76" s="71"/>
      <c r="AZ76" s="71">
        <f>SUM(AV76+AX76)</f>
        <v>0</v>
      </c>
      <c r="BA76" s="71">
        <f>SUM(AW76+AY76)</f>
        <v>0</v>
      </c>
      <c r="BB76" s="72">
        <f t="shared" ref="BB76" si="828">SUM(AV76-AT76)</f>
        <v>0</v>
      </c>
      <c r="BC76" s="72">
        <f t="shared" ref="BC76" si="829">SUM(AW76-AU76)</f>
        <v>0</v>
      </c>
      <c r="BD76" s="71"/>
      <c r="BE76" s="71"/>
      <c r="BF76" s="71"/>
      <c r="BG76" s="71"/>
      <c r="BH76" s="71">
        <f>VLOOKUP($D76,'факт '!$D$7:$AU$140,17,0)</f>
        <v>0</v>
      </c>
      <c r="BI76" s="71">
        <f>VLOOKUP($D76,'факт '!$D$7:$AU$140,18,0)</f>
        <v>0</v>
      </c>
      <c r="BJ76" s="71">
        <f>VLOOKUP($D76,'факт '!$D$7:$AU$140,19,0)</f>
        <v>0</v>
      </c>
      <c r="BK76" s="71">
        <f>VLOOKUP($D76,'факт '!$D$7:$AU$140,20,0)</f>
        <v>0</v>
      </c>
      <c r="BL76" s="71">
        <f>SUM(BH76+BJ76)</f>
        <v>0</v>
      </c>
      <c r="BM76" s="71">
        <f>SUM(BI76+BK76)</f>
        <v>0</v>
      </c>
      <c r="BN76" s="72">
        <f t="shared" ref="BN76" si="830">SUM(BH76-BF76)</f>
        <v>0</v>
      </c>
      <c r="BO76" s="72">
        <f t="shared" ref="BO76" si="831">SUM(BI76-BG76)</f>
        <v>0</v>
      </c>
      <c r="BP76" s="71"/>
      <c r="BQ76" s="71"/>
      <c r="BR76" s="71"/>
      <c r="BS76" s="71"/>
      <c r="BT76" s="71">
        <f>VLOOKUP($D76,'факт '!$D$7:$AU$140,21,0)</f>
        <v>0</v>
      </c>
      <c r="BU76" s="71">
        <f>VLOOKUP($D76,'факт '!$D$7:$AU$140,22,0)</f>
        <v>0</v>
      </c>
      <c r="BV76" s="71">
        <f>VLOOKUP($D76,'факт '!$D$7:$AU$140,23,0)</f>
        <v>0</v>
      </c>
      <c r="BW76" s="71">
        <f>VLOOKUP($D76,'факт '!$D$7:$AU$140,24,0)</f>
        <v>0</v>
      </c>
      <c r="BX76" s="71">
        <f>SUM(BT76+BV76)</f>
        <v>0</v>
      </c>
      <c r="BY76" s="71">
        <f>SUM(BU76+BW76)</f>
        <v>0</v>
      </c>
      <c r="BZ76" s="72">
        <f t="shared" ref="BZ76" si="832">SUM(BT76-BR76)</f>
        <v>0</v>
      </c>
      <c r="CA76" s="72">
        <f t="shared" ref="CA76" si="833">SUM(BU76-BS76)</f>
        <v>0</v>
      </c>
      <c r="CB76" s="71"/>
      <c r="CC76" s="71"/>
      <c r="CD76" s="71"/>
      <c r="CE76" s="71"/>
      <c r="CF76" s="71">
        <f>VLOOKUP($D76,'факт '!$D$7:$AU$140,25,0)</f>
        <v>0</v>
      </c>
      <c r="CG76" s="71">
        <f>VLOOKUP($D76,'факт '!$D$7:$AU$140,26,0)</f>
        <v>0</v>
      </c>
      <c r="CH76" s="71">
        <f>VLOOKUP($D76,'факт '!$D$7:$AU$140,27,0)</f>
        <v>0</v>
      </c>
      <c r="CI76" s="71">
        <f>VLOOKUP($D76,'факт '!$D$7:$AU$140,28,0)</f>
        <v>0</v>
      </c>
      <c r="CJ76" s="71">
        <f>SUM(CF76+CH76)</f>
        <v>0</v>
      </c>
      <c r="CK76" s="71">
        <f>SUM(CG76+CI76)</f>
        <v>0</v>
      </c>
      <c r="CL76" s="72">
        <f t="shared" ref="CL76" si="834">SUM(CF76-CD76)</f>
        <v>0</v>
      </c>
      <c r="CM76" s="72">
        <f t="shared" ref="CM76" si="835">SUM(CG76-CE76)</f>
        <v>0</v>
      </c>
      <c r="CN76" s="71"/>
      <c r="CO76" s="71"/>
      <c r="CP76" s="71"/>
      <c r="CQ76" s="71"/>
      <c r="CR76" s="71">
        <f>VLOOKUP($D76,'факт '!$D$7:$AU$140,29,0)</f>
        <v>0</v>
      </c>
      <c r="CS76" s="71">
        <f>VLOOKUP($D76,'факт '!$D$7:$AU$140,30,0)</f>
        <v>0</v>
      </c>
      <c r="CT76" s="71">
        <f>VLOOKUP($D76,'факт '!$D$7:$AU$140,31,0)</f>
        <v>0</v>
      </c>
      <c r="CU76" s="71">
        <f>VLOOKUP($D76,'факт '!$D$7:$AU$140,32,0)</f>
        <v>0</v>
      </c>
      <c r="CV76" s="71">
        <f>SUM(CR76+CT76)</f>
        <v>0</v>
      </c>
      <c r="CW76" s="71">
        <f>SUM(CS76+CU76)</f>
        <v>0</v>
      </c>
      <c r="CX76" s="72">
        <f t="shared" ref="CX76" si="836">SUM(CR76-CP76)</f>
        <v>0</v>
      </c>
      <c r="CY76" s="72">
        <f t="shared" ref="CY76" si="837">SUM(CS76-CQ76)</f>
        <v>0</v>
      </c>
      <c r="CZ76" s="71"/>
      <c r="DA76" s="71"/>
      <c r="DB76" s="71"/>
      <c r="DC76" s="71"/>
      <c r="DD76" s="71">
        <f>VLOOKUP($D76,'факт '!$D$7:$AU$140,33,0)</f>
        <v>0</v>
      </c>
      <c r="DE76" s="71">
        <f>VLOOKUP($D76,'факт '!$D$7:$AU$140,34,0)</f>
        <v>0</v>
      </c>
      <c r="DF76" s="71"/>
      <c r="DG76" s="71"/>
      <c r="DH76" s="71">
        <f>SUM(DD76+DF76)</f>
        <v>0</v>
      </c>
      <c r="DI76" s="71">
        <f>SUM(DE76+DG76)</f>
        <v>0</v>
      </c>
      <c r="DJ76" s="72">
        <f t="shared" ref="DJ76" si="838">SUM(DD76-DB76)</f>
        <v>0</v>
      </c>
      <c r="DK76" s="72">
        <f t="shared" ref="DK76" si="839">SUM(DE76-DC76)</f>
        <v>0</v>
      </c>
      <c r="DL76" s="71"/>
      <c r="DM76" s="71"/>
      <c r="DN76" s="71"/>
      <c r="DO76" s="71"/>
      <c r="DP76" s="71">
        <f>VLOOKUP($D76,'факт '!$D$7:$AU$140,15,0)</f>
        <v>0</v>
      </c>
      <c r="DQ76" s="71">
        <f>VLOOKUP($D76,'факт '!$D$7:$AU$140,16,0)</f>
        <v>0</v>
      </c>
      <c r="DR76" s="71"/>
      <c r="DS76" s="71"/>
      <c r="DT76" s="71">
        <f>SUM(DP76+DR76)</f>
        <v>0</v>
      </c>
      <c r="DU76" s="71">
        <f>SUM(DQ76+DS76)</f>
        <v>0</v>
      </c>
      <c r="DV76" s="72">
        <f t="shared" ref="DV76" si="840">SUM(DP76-DN76)</f>
        <v>0</v>
      </c>
      <c r="DW76" s="72">
        <f t="shared" ref="DW76" si="841">SUM(DQ76-DO76)</f>
        <v>0</v>
      </c>
      <c r="DX76" s="71"/>
      <c r="DY76" s="71"/>
      <c r="DZ76" s="71"/>
      <c r="EA76" s="71"/>
      <c r="EB76" s="71">
        <f>VLOOKUP($D76,'факт '!$D$7:$AU$140,35,0)</f>
        <v>0</v>
      </c>
      <c r="EC76" s="71">
        <f>VLOOKUP($D76,'факт '!$D$7:$AU$140,36,0)</f>
        <v>0</v>
      </c>
      <c r="ED76" s="71">
        <f>VLOOKUP($D76,'факт '!$D$7:$AU$140,37,0)</f>
        <v>0</v>
      </c>
      <c r="EE76" s="71">
        <f>VLOOKUP($D76,'факт '!$D$7:$AU$140,38,0)</f>
        <v>0</v>
      </c>
      <c r="EF76" s="71">
        <f>SUM(EB76+ED76)</f>
        <v>0</v>
      </c>
      <c r="EG76" s="71">
        <f>SUM(EC76+EE76)</f>
        <v>0</v>
      </c>
      <c r="EH76" s="72">
        <f t="shared" ref="EH76" si="842">SUM(EB76-DZ76)</f>
        <v>0</v>
      </c>
      <c r="EI76" s="72">
        <f t="shared" ref="EI76" si="843">SUM(EC76-EA76)</f>
        <v>0</v>
      </c>
      <c r="EJ76" s="71"/>
      <c r="EK76" s="71"/>
      <c r="EL76" s="71"/>
      <c r="EM76" s="71"/>
      <c r="EN76" s="71">
        <f>VLOOKUP($D76,'факт '!$D$7:$AU$140,41,0)</f>
        <v>0</v>
      </c>
      <c r="EO76" s="71">
        <f>VLOOKUP($D76,'факт '!$D$7:$AU$140,42,0)</f>
        <v>0</v>
      </c>
      <c r="EP76" s="71">
        <f>VLOOKUP($D76,'факт '!$D$7:$AU$140,43,0)</f>
        <v>0</v>
      </c>
      <c r="EQ76" s="71">
        <f>VLOOKUP($D76,'факт '!$D$7:$AU$140,44,0)</f>
        <v>0</v>
      </c>
      <c r="ER76" s="71">
        <f>SUM(EN76+EP76)</f>
        <v>0</v>
      </c>
      <c r="ES76" s="71">
        <f>SUM(EO76+EQ76)</f>
        <v>0</v>
      </c>
      <c r="ET76" s="72">
        <f t="shared" ref="ET76" si="844">SUM(EN76-EL76)</f>
        <v>0</v>
      </c>
      <c r="EU76" s="72">
        <f t="shared" ref="EU76" si="845">SUM(EO76-EM76)</f>
        <v>0</v>
      </c>
      <c r="EV76" s="71"/>
      <c r="EW76" s="71"/>
      <c r="EX76" s="71"/>
      <c r="EY76" s="71"/>
      <c r="EZ76" s="71"/>
      <c r="FA76" s="71"/>
      <c r="FB76" s="71"/>
      <c r="FC76" s="71"/>
      <c r="FD76" s="71">
        <f t="shared" si="820"/>
        <v>0</v>
      </c>
      <c r="FE76" s="71">
        <f t="shared" si="820"/>
        <v>0</v>
      </c>
      <c r="FF76" s="72">
        <f t="shared" si="799"/>
        <v>0</v>
      </c>
      <c r="FG76" s="72">
        <f t="shared" si="800"/>
        <v>0</v>
      </c>
      <c r="FH76" s="71"/>
      <c r="FI76" s="71"/>
      <c r="FJ76" s="71"/>
      <c r="FK76" s="71"/>
      <c r="FL76" s="71">
        <f>VLOOKUP($D76,'факт '!$D$7:$AU$140,39,0)</f>
        <v>0</v>
      </c>
      <c r="FM76" s="71">
        <f>VLOOKUP($D76,'факт '!$D$7:$AU$140,40,0)</f>
        <v>0</v>
      </c>
      <c r="FN76" s="71"/>
      <c r="FO76" s="71"/>
      <c r="FP76" s="71">
        <f>SUM(FL76+FN76)</f>
        <v>0</v>
      </c>
      <c r="FQ76" s="71">
        <f>SUM(FM76+FO76)</f>
        <v>0</v>
      </c>
      <c r="FR76" s="72">
        <f t="shared" ref="FR76" si="846">SUM(FL76-FJ76)</f>
        <v>0</v>
      </c>
      <c r="FS76" s="72">
        <f t="shared" ref="FS76" si="847">SUM(FM76-FK76)</f>
        <v>0</v>
      </c>
      <c r="FT76" s="71"/>
      <c r="FU76" s="71"/>
      <c r="FV76" s="71"/>
      <c r="FW76" s="71"/>
      <c r="FX76" s="71"/>
      <c r="FY76" s="71"/>
      <c r="FZ76" s="71"/>
      <c r="GA76" s="71"/>
      <c r="GB76" s="71">
        <f t="shared" si="822"/>
        <v>0</v>
      </c>
      <c r="GC76" s="71">
        <f t="shared" si="822"/>
        <v>0</v>
      </c>
      <c r="GD76" s="72">
        <f>SUM(FX76-FV76)</f>
        <v>0</v>
      </c>
      <c r="GE76" s="72">
        <f>SUM(FY76-FW76)</f>
        <v>0</v>
      </c>
      <c r="GF76" s="71">
        <f t="shared" ref="GF76:GI77" si="848">SUM(H76,T76,AF76,AR76,BD76,BP76,CB76,CN76,CZ76,DL76,DX76,EJ76,EV76)</f>
        <v>0</v>
      </c>
      <c r="GG76" s="71">
        <f t="shared" si="848"/>
        <v>0</v>
      </c>
      <c r="GH76" s="71">
        <f t="shared" si="848"/>
        <v>0</v>
      </c>
      <c r="GI76" s="71">
        <f t="shared" si="848"/>
        <v>0</v>
      </c>
      <c r="GJ76" s="71">
        <f t="shared" ref="GJ76" si="849">SUM(L76,X76,AJ76,AV76,BH76,BT76,CF76,CR76,DD76,DP76,EB76,EN76,EZ76,FL76)</f>
        <v>41</v>
      </c>
      <c r="GK76" s="71">
        <f t="shared" ref="GK76" si="850">SUM(M76,Y76,AK76,AW76,BI76,BU76,CG76,CS76,DE76,DQ76,EC76,EO76,FA76,FM76)</f>
        <v>9913851.6599999983</v>
      </c>
      <c r="GL76" s="71">
        <f t="shared" ref="GL76" si="851">SUM(N76,Z76,AL76,AX76,BJ76,BV76,CH76,CT76,DF76,DR76,ED76,EP76,FB76,FN76)</f>
        <v>0</v>
      </c>
      <c r="GM76" s="71">
        <f t="shared" ref="GM76" si="852">SUM(O76,AA76,AM76,AY76,BK76,BW76,CI76,CU76,DG76,DS76,EE76,EQ76,FC76,FO76)</f>
        <v>0</v>
      </c>
      <c r="GN76" s="71">
        <f t="shared" ref="GN76" si="853">SUM(P76,AB76,AN76,AZ76,BL76,BX76,CJ76,CV76,DH76,DT76,EF76,ER76,FD76,FP76)</f>
        <v>41</v>
      </c>
      <c r="GO76" s="71">
        <f t="shared" ref="GO76" si="854">SUM(Q76,AC76,AO76,BA76,BM76,BY76,CK76,CW76,DI76,DU76,EG76,ES76,FE76,FQ76)</f>
        <v>9913851.6599999983</v>
      </c>
      <c r="GP76" s="71"/>
      <c r="GQ76" s="71"/>
      <c r="GR76" s="109"/>
      <c r="GS76" s="55"/>
      <c r="GT76" s="123">
        <v>241801.25769999999</v>
      </c>
      <c r="GU76" s="123">
        <f t="shared" si="62"/>
        <v>241801.25999999995</v>
      </c>
      <c r="GV76" s="123">
        <f t="shared" si="63"/>
        <v>-2.2999999637249857E-3</v>
      </c>
    </row>
    <row r="77" spans="1:204" x14ac:dyDescent="0.2">
      <c r="A77" s="21">
        <v>1</v>
      </c>
      <c r="B77" s="250"/>
      <c r="C77" s="251"/>
      <c r="D77" s="252"/>
      <c r="E77" s="253"/>
      <c r="F77" s="252"/>
      <c r="G77" s="254"/>
      <c r="H77" s="255"/>
      <c r="I77" s="255"/>
      <c r="J77" s="255"/>
      <c r="K77" s="255"/>
      <c r="L77" s="255"/>
      <c r="M77" s="255"/>
      <c r="N77" s="255"/>
      <c r="O77" s="255"/>
      <c r="P77" s="255">
        <f t="shared" si="808"/>
        <v>0</v>
      </c>
      <c r="Q77" s="255">
        <f t="shared" si="808"/>
        <v>0</v>
      </c>
      <c r="R77" s="256">
        <f t="shared" si="764"/>
        <v>0</v>
      </c>
      <c r="S77" s="256">
        <f t="shared" si="764"/>
        <v>0</v>
      </c>
      <c r="T77" s="255"/>
      <c r="U77" s="255"/>
      <c r="V77" s="255"/>
      <c r="W77" s="255"/>
      <c r="X77" s="255"/>
      <c r="Y77" s="255"/>
      <c r="Z77" s="255"/>
      <c r="AA77" s="255"/>
      <c r="AB77" s="255">
        <f t="shared" si="809"/>
        <v>0</v>
      </c>
      <c r="AC77" s="255">
        <f t="shared" si="809"/>
        <v>0</v>
      </c>
      <c r="AD77" s="256">
        <f t="shared" si="766"/>
        <v>0</v>
      </c>
      <c r="AE77" s="256">
        <f t="shared" si="767"/>
        <v>0</v>
      </c>
      <c r="AF77" s="71"/>
      <c r="AG77" s="71"/>
      <c r="AH77" s="71"/>
      <c r="AI77" s="71"/>
      <c r="AJ77" s="71"/>
      <c r="AK77" s="71"/>
      <c r="AL77" s="71"/>
      <c r="AM77" s="71"/>
      <c r="AN77" s="71">
        <f t="shared" si="810"/>
        <v>0</v>
      </c>
      <c r="AO77" s="71">
        <f t="shared" si="810"/>
        <v>0</v>
      </c>
      <c r="AP77" s="72">
        <f t="shared" si="769"/>
        <v>0</v>
      </c>
      <c r="AQ77" s="72">
        <f t="shared" si="770"/>
        <v>0</v>
      </c>
      <c r="AR77" s="71"/>
      <c r="AS77" s="71"/>
      <c r="AT77" s="71"/>
      <c r="AU77" s="71"/>
      <c r="AV77" s="71"/>
      <c r="AW77" s="71"/>
      <c r="AX77" s="71"/>
      <c r="AY77" s="71"/>
      <c r="AZ77" s="71">
        <f t="shared" si="811"/>
        <v>0</v>
      </c>
      <c r="BA77" s="71">
        <f t="shared" si="811"/>
        <v>0</v>
      </c>
      <c r="BB77" s="72">
        <f t="shared" si="772"/>
        <v>0</v>
      </c>
      <c r="BC77" s="72">
        <f t="shared" si="773"/>
        <v>0</v>
      </c>
      <c r="BD77" s="71"/>
      <c r="BE77" s="71"/>
      <c r="BF77" s="71"/>
      <c r="BG77" s="71"/>
      <c r="BH77" s="71"/>
      <c r="BI77" s="71"/>
      <c r="BJ77" s="71"/>
      <c r="BK77" s="71"/>
      <c r="BL77" s="71">
        <f t="shared" si="812"/>
        <v>0</v>
      </c>
      <c r="BM77" s="71">
        <f t="shared" si="812"/>
        <v>0</v>
      </c>
      <c r="BN77" s="72">
        <f t="shared" si="775"/>
        <v>0</v>
      </c>
      <c r="BO77" s="72">
        <f t="shared" si="776"/>
        <v>0</v>
      </c>
      <c r="BP77" s="71"/>
      <c r="BQ77" s="71"/>
      <c r="BR77" s="71"/>
      <c r="BS77" s="71"/>
      <c r="BT77" s="71"/>
      <c r="BU77" s="71"/>
      <c r="BV77" s="71"/>
      <c r="BW77" s="71"/>
      <c r="BX77" s="71">
        <f t="shared" si="813"/>
        <v>0</v>
      </c>
      <c r="BY77" s="71">
        <f t="shared" si="813"/>
        <v>0</v>
      </c>
      <c r="BZ77" s="72">
        <f t="shared" si="778"/>
        <v>0</v>
      </c>
      <c r="CA77" s="72">
        <f t="shared" si="779"/>
        <v>0</v>
      </c>
      <c r="CB77" s="71"/>
      <c r="CC77" s="71"/>
      <c r="CD77" s="71"/>
      <c r="CE77" s="71"/>
      <c r="CF77" s="71"/>
      <c r="CG77" s="71"/>
      <c r="CH77" s="71"/>
      <c r="CI77" s="71"/>
      <c r="CJ77" s="71">
        <f t="shared" si="814"/>
        <v>0</v>
      </c>
      <c r="CK77" s="71">
        <f t="shared" si="814"/>
        <v>0</v>
      </c>
      <c r="CL77" s="72">
        <f t="shared" si="781"/>
        <v>0</v>
      </c>
      <c r="CM77" s="72">
        <f t="shared" si="782"/>
        <v>0</v>
      </c>
      <c r="CN77" s="71"/>
      <c r="CO77" s="71"/>
      <c r="CP77" s="71"/>
      <c r="CQ77" s="71"/>
      <c r="CR77" s="71"/>
      <c r="CS77" s="71"/>
      <c r="CT77" s="71"/>
      <c r="CU77" s="71"/>
      <c r="CV77" s="71">
        <f t="shared" si="815"/>
        <v>0</v>
      </c>
      <c r="CW77" s="71">
        <f t="shared" si="815"/>
        <v>0</v>
      </c>
      <c r="CX77" s="72">
        <f t="shared" si="784"/>
        <v>0</v>
      </c>
      <c r="CY77" s="72">
        <f t="shared" si="785"/>
        <v>0</v>
      </c>
      <c r="CZ77" s="71"/>
      <c r="DA77" s="71"/>
      <c r="DB77" s="71"/>
      <c r="DC77" s="71"/>
      <c r="DD77" s="71"/>
      <c r="DE77" s="71"/>
      <c r="DF77" s="71"/>
      <c r="DG77" s="71"/>
      <c r="DH77" s="71">
        <f t="shared" si="816"/>
        <v>0</v>
      </c>
      <c r="DI77" s="71">
        <f t="shared" si="816"/>
        <v>0</v>
      </c>
      <c r="DJ77" s="72">
        <f t="shared" si="787"/>
        <v>0</v>
      </c>
      <c r="DK77" s="72">
        <f t="shared" si="788"/>
        <v>0</v>
      </c>
      <c r="DL77" s="71"/>
      <c r="DM77" s="71"/>
      <c r="DN77" s="71"/>
      <c r="DO77" s="71"/>
      <c r="DP77" s="71"/>
      <c r="DQ77" s="71"/>
      <c r="DR77" s="71"/>
      <c r="DS77" s="71"/>
      <c r="DT77" s="71">
        <f t="shared" si="817"/>
        <v>0</v>
      </c>
      <c r="DU77" s="71">
        <f t="shared" si="817"/>
        <v>0</v>
      </c>
      <c r="DV77" s="72">
        <f t="shared" si="790"/>
        <v>0</v>
      </c>
      <c r="DW77" s="72">
        <f t="shared" si="791"/>
        <v>0</v>
      </c>
      <c r="DX77" s="71"/>
      <c r="DY77" s="71"/>
      <c r="DZ77" s="71"/>
      <c r="EA77" s="71"/>
      <c r="EB77" s="71"/>
      <c r="EC77" s="71"/>
      <c r="ED77" s="71"/>
      <c r="EE77" s="71"/>
      <c r="EF77" s="71">
        <f t="shared" si="818"/>
        <v>0</v>
      </c>
      <c r="EG77" s="71">
        <f t="shared" si="818"/>
        <v>0</v>
      </c>
      <c r="EH77" s="72">
        <f t="shared" si="793"/>
        <v>0</v>
      </c>
      <c r="EI77" s="72">
        <f t="shared" si="794"/>
        <v>0</v>
      </c>
      <c r="EJ77" s="71"/>
      <c r="EK77" s="71"/>
      <c r="EL77" s="71"/>
      <c r="EM77" s="71"/>
      <c r="EN77" s="71"/>
      <c r="EO77" s="71"/>
      <c r="EP77" s="71"/>
      <c r="EQ77" s="71"/>
      <c r="ER77" s="71">
        <f t="shared" si="819"/>
        <v>0</v>
      </c>
      <c r="ES77" s="71">
        <f t="shared" si="819"/>
        <v>0</v>
      </c>
      <c r="ET77" s="72">
        <f t="shared" si="796"/>
        <v>0</v>
      </c>
      <c r="EU77" s="72">
        <f t="shared" si="797"/>
        <v>0</v>
      </c>
      <c r="EV77" s="71"/>
      <c r="EW77" s="71"/>
      <c r="EX77" s="71"/>
      <c r="EY77" s="71"/>
      <c r="EZ77" s="71"/>
      <c r="FA77" s="71"/>
      <c r="FB77" s="71"/>
      <c r="FC77" s="71"/>
      <c r="FD77" s="71">
        <f t="shared" si="820"/>
        <v>0</v>
      </c>
      <c r="FE77" s="71">
        <f t="shared" si="820"/>
        <v>0</v>
      </c>
      <c r="FF77" s="72">
        <f t="shared" si="799"/>
        <v>0</v>
      </c>
      <c r="FG77" s="72">
        <f t="shared" si="800"/>
        <v>0</v>
      </c>
      <c r="FH77" s="71"/>
      <c r="FI77" s="71"/>
      <c r="FJ77" s="71"/>
      <c r="FK77" s="71"/>
      <c r="FL77" s="71"/>
      <c r="FM77" s="71"/>
      <c r="FN77" s="71"/>
      <c r="FO77" s="71"/>
      <c r="FP77" s="71">
        <f t="shared" si="821"/>
        <v>0</v>
      </c>
      <c r="FQ77" s="71">
        <f t="shared" si="821"/>
        <v>0</v>
      </c>
      <c r="FR77" s="72">
        <f t="shared" si="802"/>
        <v>0</v>
      </c>
      <c r="FS77" s="72">
        <f t="shared" si="803"/>
        <v>0</v>
      </c>
      <c r="FT77" s="71"/>
      <c r="FU77" s="71"/>
      <c r="FV77" s="71"/>
      <c r="FW77" s="71"/>
      <c r="FX77" s="71"/>
      <c r="FY77" s="71"/>
      <c r="FZ77" s="71"/>
      <c r="GA77" s="71"/>
      <c r="GB77" s="71">
        <f t="shared" si="822"/>
        <v>0</v>
      </c>
      <c r="GC77" s="71">
        <f t="shared" si="822"/>
        <v>0</v>
      </c>
      <c r="GD77" s="72">
        <f t="shared" si="805"/>
        <v>0</v>
      </c>
      <c r="GE77" s="72">
        <f t="shared" si="806"/>
        <v>0</v>
      </c>
      <c r="GF77" s="71">
        <f t="shared" si="848"/>
        <v>0</v>
      </c>
      <c r="GG77" s="71">
        <f t="shared" si="848"/>
        <v>0</v>
      </c>
      <c r="GH77" s="71">
        <f t="shared" si="848"/>
        <v>0</v>
      </c>
      <c r="GI77" s="71">
        <f t="shared" si="848"/>
        <v>0</v>
      </c>
      <c r="GJ77" s="71">
        <f t="shared" ref="GJ77:GO77" si="855">SUM(L77,X77,AJ77,AV77,BH77,BT77,CF77,CR77,DD77,DP77,EB77,EN77,EZ77)</f>
        <v>0</v>
      </c>
      <c r="GK77" s="71">
        <f t="shared" si="855"/>
        <v>0</v>
      </c>
      <c r="GL77" s="71">
        <f t="shared" si="855"/>
        <v>0</v>
      </c>
      <c r="GM77" s="71">
        <f t="shared" si="855"/>
        <v>0</v>
      </c>
      <c r="GN77" s="71">
        <f t="shared" si="855"/>
        <v>0</v>
      </c>
      <c r="GO77" s="71">
        <f t="shared" si="855"/>
        <v>0</v>
      </c>
      <c r="GP77" s="71"/>
      <c r="GQ77" s="71"/>
      <c r="GR77" s="109"/>
      <c r="GS77" s="55"/>
      <c r="GT77" s="123"/>
      <c r="GU77" s="123"/>
      <c r="GV77" s="123">
        <f t="shared" si="63"/>
        <v>0</v>
      </c>
    </row>
    <row r="78" spans="1:204" x14ac:dyDescent="0.2">
      <c r="A78" s="21">
        <v>1</v>
      </c>
      <c r="B78" s="74"/>
      <c r="C78" s="75"/>
      <c r="D78" s="76"/>
      <c r="E78" s="96" t="s">
        <v>40</v>
      </c>
      <c r="F78" s="98">
        <v>15</v>
      </c>
      <c r="G78" s="99">
        <v>354299.22930000001</v>
      </c>
      <c r="H78" s="79">
        <f>VLOOKUP($E78,'ВМП план'!$B$8:$AN$43,8,0)</f>
        <v>0</v>
      </c>
      <c r="I78" s="79">
        <f>VLOOKUP($E78,'ВМП план'!$B$8:$AN$43,9,0)</f>
        <v>0</v>
      </c>
      <c r="J78" s="79">
        <f>SUM(H78/12*$A$2)</f>
        <v>0</v>
      </c>
      <c r="K78" s="79">
        <f>SUM(I78/12*$A$2)</f>
        <v>0</v>
      </c>
      <c r="L78" s="79">
        <f t="shared" ref="L78:Q78" si="856">SUM(L79:L80)</f>
        <v>0</v>
      </c>
      <c r="M78" s="79">
        <f t="shared" si="856"/>
        <v>0</v>
      </c>
      <c r="N78" s="79">
        <f t="shared" si="856"/>
        <v>0</v>
      </c>
      <c r="O78" s="79">
        <f t="shared" si="856"/>
        <v>0</v>
      </c>
      <c r="P78" s="79">
        <f t="shared" si="856"/>
        <v>0</v>
      </c>
      <c r="Q78" s="79">
        <f t="shared" si="856"/>
        <v>0</v>
      </c>
      <c r="R78" s="95">
        <f t="shared" si="764"/>
        <v>0</v>
      </c>
      <c r="S78" s="95">
        <f t="shared" si="764"/>
        <v>0</v>
      </c>
      <c r="T78" s="79">
        <f>VLOOKUP($E78,'ВМП план'!$B$8:$AN$43,10,0)</f>
        <v>0</v>
      </c>
      <c r="U78" s="79">
        <f>VLOOKUP($E78,'ВМП план'!$B$8:$AN$43,11,0)</f>
        <v>0</v>
      </c>
      <c r="V78" s="79">
        <f>SUM(T78/12*$A$2)</f>
        <v>0</v>
      </c>
      <c r="W78" s="79">
        <f>SUM(U78/12*$A$2)</f>
        <v>0</v>
      </c>
      <c r="X78" s="79">
        <f t="shared" ref="X78:AC78" si="857">SUM(X79:X80)</f>
        <v>0</v>
      </c>
      <c r="Y78" s="79">
        <f t="shared" si="857"/>
        <v>0</v>
      </c>
      <c r="Z78" s="79">
        <f t="shared" si="857"/>
        <v>0</v>
      </c>
      <c r="AA78" s="79">
        <f t="shared" si="857"/>
        <v>0</v>
      </c>
      <c r="AB78" s="79">
        <f t="shared" si="857"/>
        <v>0</v>
      </c>
      <c r="AC78" s="79">
        <f t="shared" si="857"/>
        <v>0</v>
      </c>
      <c r="AD78" s="95">
        <f t="shared" si="766"/>
        <v>0</v>
      </c>
      <c r="AE78" s="95">
        <f t="shared" si="767"/>
        <v>0</v>
      </c>
      <c r="AF78" s="79">
        <f>VLOOKUP($E78,'ВМП план'!$B$8:$AL$43,12,0)</f>
        <v>0</v>
      </c>
      <c r="AG78" s="79">
        <f>VLOOKUP($E78,'ВМП план'!$B$8:$AL$43,13,0)</f>
        <v>0</v>
      </c>
      <c r="AH78" s="79">
        <f>SUM(AF78/12*$A$2)</f>
        <v>0</v>
      </c>
      <c r="AI78" s="79">
        <f>SUM(AG78/12*$A$2)</f>
        <v>0</v>
      </c>
      <c r="AJ78" s="79">
        <f t="shared" ref="AJ78:AO78" si="858">SUM(AJ79:AJ80)</f>
        <v>0</v>
      </c>
      <c r="AK78" s="79">
        <f t="shared" si="858"/>
        <v>0</v>
      </c>
      <c r="AL78" s="79">
        <f t="shared" si="858"/>
        <v>0</v>
      </c>
      <c r="AM78" s="79">
        <f t="shared" si="858"/>
        <v>0</v>
      </c>
      <c r="AN78" s="79">
        <f t="shared" si="858"/>
        <v>0</v>
      </c>
      <c r="AO78" s="79">
        <f t="shared" si="858"/>
        <v>0</v>
      </c>
      <c r="AP78" s="95">
        <f t="shared" si="769"/>
        <v>0</v>
      </c>
      <c r="AQ78" s="95">
        <f t="shared" si="770"/>
        <v>0</v>
      </c>
      <c r="AR78" s="79"/>
      <c r="AS78" s="79"/>
      <c r="AT78" s="79">
        <f>SUM(AR78/12*$A$2)</f>
        <v>0</v>
      </c>
      <c r="AU78" s="79">
        <f>SUM(AS78/12*$A$2)</f>
        <v>0</v>
      </c>
      <c r="AV78" s="79">
        <f t="shared" ref="AV78:BA78" si="859">SUM(AV79:AV80)</f>
        <v>0</v>
      </c>
      <c r="AW78" s="79">
        <f t="shared" si="859"/>
        <v>0</v>
      </c>
      <c r="AX78" s="79">
        <f t="shared" si="859"/>
        <v>0</v>
      </c>
      <c r="AY78" s="79">
        <f t="shared" si="859"/>
        <v>0</v>
      </c>
      <c r="AZ78" s="79">
        <f t="shared" si="859"/>
        <v>0</v>
      </c>
      <c r="BA78" s="79">
        <f t="shared" si="859"/>
        <v>0</v>
      </c>
      <c r="BB78" s="95">
        <f t="shared" si="772"/>
        <v>0</v>
      </c>
      <c r="BC78" s="95">
        <f t="shared" si="773"/>
        <v>0</v>
      </c>
      <c r="BD78" s="79">
        <f>VLOOKUP($E78,'ВМП план'!$B$8:$AN$43,16,0)</f>
        <v>0</v>
      </c>
      <c r="BE78" s="79">
        <f>VLOOKUP($E78,'ВМП план'!$B$8:$AN$43,17,0)</f>
        <v>0</v>
      </c>
      <c r="BF78" s="79">
        <f>SUM(BD78/12*$A$2)</f>
        <v>0</v>
      </c>
      <c r="BG78" s="79">
        <f>SUM(BE78/12*$A$2)</f>
        <v>0</v>
      </c>
      <c r="BH78" s="79">
        <f t="shared" ref="BH78:BM78" si="860">SUM(BH79:BH80)</f>
        <v>0</v>
      </c>
      <c r="BI78" s="79">
        <f t="shared" si="860"/>
        <v>0</v>
      </c>
      <c r="BJ78" s="79">
        <f t="shared" si="860"/>
        <v>0</v>
      </c>
      <c r="BK78" s="79">
        <f t="shared" si="860"/>
        <v>0</v>
      </c>
      <c r="BL78" s="79">
        <f t="shared" si="860"/>
        <v>0</v>
      </c>
      <c r="BM78" s="79">
        <f t="shared" si="860"/>
        <v>0</v>
      </c>
      <c r="BN78" s="95">
        <f t="shared" si="775"/>
        <v>0</v>
      </c>
      <c r="BO78" s="95">
        <f t="shared" si="776"/>
        <v>0</v>
      </c>
      <c r="BP78" s="79">
        <f>VLOOKUP($E78,'ВМП план'!$B$8:$AN$43,18,0)</f>
        <v>0</v>
      </c>
      <c r="BQ78" s="79">
        <f>VLOOKUP($E78,'ВМП план'!$B$8:$AN$43,19,0)</f>
        <v>0</v>
      </c>
      <c r="BR78" s="79">
        <f>SUM(BP78/12*$A$2)</f>
        <v>0</v>
      </c>
      <c r="BS78" s="79">
        <f>SUM(BQ78/12*$A$2)</f>
        <v>0</v>
      </c>
      <c r="BT78" s="79">
        <f t="shared" ref="BT78:BY78" si="861">SUM(BT79:BT80)</f>
        <v>0</v>
      </c>
      <c r="BU78" s="79">
        <f t="shared" si="861"/>
        <v>0</v>
      </c>
      <c r="BV78" s="79">
        <f t="shared" si="861"/>
        <v>0</v>
      </c>
      <c r="BW78" s="79">
        <f t="shared" si="861"/>
        <v>0</v>
      </c>
      <c r="BX78" s="79">
        <f t="shared" si="861"/>
        <v>0</v>
      </c>
      <c r="BY78" s="79">
        <f t="shared" si="861"/>
        <v>0</v>
      </c>
      <c r="BZ78" s="95">
        <f t="shared" si="778"/>
        <v>0</v>
      </c>
      <c r="CA78" s="95">
        <f t="shared" si="779"/>
        <v>0</v>
      </c>
      <c r="CB78" s="79"/>
      <c r="CC78" s="79"/>
      <c r="CD78" s="79">
        <f>SUM(CB78/12*$A$2)</f>
        <v>0</v>
      </c>
      <c r="CE78" s="79">
        <f>SUM(CC78/12*$A$2)</f>
        <v>0</v>
      </c>
      <c r="CF78" s="79">
        <f t="shared" ref="CF78:CK78" si="862">SUM(CF79:CF80)</f>
        <v>0</v>
      </c>
      <c r="CG78" s="79">
        <f t="shared" si="862"/>
        <v>0</v>
      </c>
      <c r="CH78" s="79">
        <f t="shared" si="862"/>
        <v>0</v>
      </c>
      <c r="CI78" s="79">
        <f t="shared" si="862"/>
        <v>0</v>
      </c>
      <c r="CJ78" s="79">
        <f t="shared" si="862"/>
        <v>0</v>
      </c>
      <c r="CK78" s="79">
        <f t="shared" si="862"/>
        <v>0</v>
      </c>
      <c r="CL78" s="95">
        <f t="shared" si="781"/>
        <v>0</v>
      </c>
      <c r="CM78" s="95">
        <f t="shared" si="782"/>
        <v>0</v>
      </c>
      <c r="CN78" s="79"/>
      <c r="CO78" s="79"/>
      <c r="CP78" s="79">
        <f>SUM(CN78/12*$A$2)</f>
        <v>0</v>
      </c>
      <c r="CQ78" s="79">
        <f>SUM(CO78/12*$A$2)</f>
        <v>0</v>
      </c>
      <c r="CR78" s="79">
        <f t="shared" ref="CR78:CW78" si="863">SUM(CR79:CR80)</f>
        <v>0</v>
      </c>
      <c r="CS78" s="79">
        <f t="shared" si="863"/>
        <v>0</v>
      </c>
      <c r="CT78" s="79">
        <f t="shared" si="863"/>
        <v>0</v>
      </c>
      <c r="CU78" s="79">
        <f t="shared" si="863"/>
        <v>0</v>
      </c>
      <c r="CV78" s="79">
        <f t="shared" si="863"/>
        <v>0</v>
      </c>
      <c r="CW78" s="79">
        <f t="shared" si="863"/>
        <v>0</v>
      </c>
      <c r="CX78" s="95">
        <f t="shared" si="784"/>
        <v>0</v>
      </c>
      <c r="CY78" s="95">
        <f t="shared" si="785"/>
        <v>0</v>
      </c>
      <c r="CZ78" s="79">
        <f>VLOOKUP($E78,'ВМП план'!$B$8:$AN$43,24,0)</f>
        <v>0</v>
      </c>
      <c r="DA78" s="79">
        <f>VLOOKUP($E78,'ВМП план'!$B$8:$AN$43,25,0)</f>
        <v>0</v>
      </c>
      <c r="DB78" s="79">
        <f>SUM(CZ78/12*$A$2)</f>
        <v>0</v>
      </c>
      <c r="DC78" s="79">
        <f>SUM(DA78/12*$A$2)</f>
        <v>0</v>
      </c>
      <c r="DD78" s="79">
        <f t="shared" ref="DD78:DI78" si="864">SUM(DD79:DD80)</f>
        <v>0</v>
      </c>
      <c r="DE78" s="79">
        <f t="shared" si="864"/>
        <v>0</v>
      </c>
      <c r="DF78" s="79">
        <f t="shared" si="864"/>
        <v>0</v>
      </c>
      <c r="DG78" s="79">
        <f t="shared" si="864"/>
        <v>0</v>
      </c>
      <c r="DH78" s="79">
        <f t="shared" si="864"/>
        <v>0</v>
      </c>
      <c r="DI78" s="79">
        <f t="shared" si="864"/>
        <v>0</v>
      </c>
      <c r="DJ78" s="95">
        <f t="shared" si="787"/>
        <v>0</v>
      </c>
      <c r="DK78" s="95">
        <f t="shared" si="788"/>
        <v>0</v>
      </c>
      <c r="DL78" s="79"/>
      <c r="DM78" s="79"/>
      <c r="DN78" s="79">
        <f>SUM(DL78/12*$A$2)</f>
        <v>0</v>
      </c>
      <c r="DO78" s="79">
        <f>SUM(DM78/12*$A$2)</f>
        <v>0</v>
      </c>
      <c r="DP78" s="79">
        <f t="shared" ref="DP78:DU78" si="865">SUM(DP79:DP80)</f>
        <v>0</v>
      </c>
      <c r="DQ78" s="79">
        <f t="shared" si="865"/>
        <v>0</v>
      </c>
      <c r="DR78" s="79">
        <f t="shared" si="865"/>
        <v>0</v>
      </c>
      <c r="DS78" s="79">
        <f t="shared" si="865"/>
        <v>0</v>
      </c>
      <c r="DT78" s="79">
        <f t="shared" si="865"/>
        <v>0</v>
      </c>
      <c r="DU78" s="79">
        <f t="shared" si="865"/>
        <v>0</v>
      </c>
      <c r="DV78" s="95">
        <f t="shared" si="790"/>
        <v>0</v>
      </c>
      <c r="DW78" s="95">
        <f t="shared" si="791"/>
        <v>0</v>
      </c>
      <c r="DX78" s="79">
        <f>VLOOKUP($E78,'ВМП план'!$B$8:$AN$43,28,0)</f>
        <v>0</v>
      </c>
      <c r="DY78" s="79">
        <f>VLOOKUP($E78,'ВМП план'!$B$8:$AN$43,29,0)</f>
        <v>0</v>
      </c>
      <c r="DZ78" s="79">
        <f>SUM(DX78/12*$A$2)</f>
        <v>0</v>
      </c>
      <c r="EA78" s="79">
        <f>SUM(DY78/12*$A$2)</f>
        <v>0</v>
      </c>
      <c r="EB78" s="79">
        <f t="shared" ref="EB78:EG78" si="866">SUM(EB79:EB80)</f>
        <v>0</v>
      </c>
      <c r="EC78" s="79">
        <f t="shared" si="866"/>
        <v>0</v>
      </c>
      <c r="ED78" s="79">
        <f t="shared" si="866"/>
        <v>0</v>
      </c>
      <c r="EE78" s="79">
        <f t="shared" si="866"/>
        <v>0</v>
      </c>
      <c r="EF78" s="79">
        <f t="shared" si="866"/>
        <v>0</v>
      </c>
      <c r="EG78" s="79">
        <f t="shared" si="866"/>
        <v>0</v>
      </c>
      <c r="EH78" s="95">
        <f t="shared" si="793"/>
        <v>0</v>
      </c>
      <c r="EI78" s="95">
        <f t="shared" si="794"/>
        <v>0</v>
      </c>
      <c r="EJ78" s="79">
        <f>VLOOKUP($E78,'ВМП план'!$B$8:$AN$43,30,0)</f>
        <v>0</v>
      </c>
      <c r="EK78" s="79">
        <f>VLOOKUP($E78,'ВМП план'!$B$8:$AN$43,31,0)</f>
        <v>0</v>
      </c>
      <c r="EL78" s="79">
        <f>SUM(EJ78/12*$A$2)</f>
        <v>0</v>
      </c>
      <c r="EM78" s="79">
        <f>SUM(EK78/12*$A$2)</f>
        <v>0</v>
      </c>
      <c r="EN78" s="79">
        <f t="shared" ref="EN78:ES78" si="867">SUM(EN79:EN80)</f>
        <v>0</v>
      </c>
      <c r="EO78" s="79">
        <f t="shared" si="867"/>
        <v>0</v>
      </c>
      <c r="EP78" s="79">
        <f t="shared" si="867"/>
        <v>0</v>
      </c>
      <c r="EQ78" s="79">
        <f t="shared" si="867"/>
        <v>0</v>
      </c>
      <c r="ER78" s="79">
        <f t="shared" si="867"/>
        <v>0</v>
      </c>
      <c r="ES78" s="79">
        <f t="shared" si="867"/>
        <v>0</v>
      </c>
      <c r="ET78" s="95">
        <f t="shared" si="796"/>
        <v>0</v>
      </c>
      <c r="EU78" s="95">
        <f t="shared" si="797"/>
        <v>0</v>
      </c>
      <c r="EV78" s="79">
        <f>VLOOKUP($E78,'ВМП план'!$B$8:$AN$43,32,0)</f>
        <v>0</v>
      </c>
      <c r="EW78" s="79">
        <f>VLOOKUP($E78,'ВМП план'!$B$8:$AN$43,33,0)</f>
        <v>0</v>
      </c>
      <c r="EX78" s="79">
        <f>SUM(EV78/12*$A$2)</f>
        <v>0</v>
      </c>
      <c r="EY78" s="79">
        <f>SUM(EW78/12*$A$2)</f>
        <v>0</v>
      </c>
      <c r="EZ78" s="79">
        <f t="shared" ref="EZ78:FE78" si="868">SUM(EZ79:EZ80)</f>
        <v>0</v>
      </c>
      <c r="FA78" s="79">
        <f t="shared" si="868"/>
        <v>0</v>
      </c>
      <c r="FB78" s="79">
        <f t="shared" si="868"/>
        <v>0</v>
      </c>
      <c r="FC78" s="79">
        <f t="shared" si="868"/>
        <v>0</v>
      </c>
      <c r="FD78" s="79">
        <f t="shared" si="868"/>
        <v>0</v>
      </c>
      <c r="FE78" s="79">
        <f t="shared" si="868"/>
        <v>0</v>
      </c>
      <c r="FF78" s="95">
        <f t="shared" si="799"/>
        <v>0</v>
      </c>
      <c r="FG78" s="95">
        <f t="shared" si="800"/>
        <v>0</v>
      </c>
      <c r="FH78" s="79">
        <f>VLOOKUP($E78,'ВМП план'!$B$8:$AN$43,34,0)</f>
        <v>0</v>
      </c>
      <c r="FI78" s="79">
        <f>VLOOKUP($E78,'ВМП план'!$B$8:$AN$43,35,0)</f>
        <v>0</v>
      </c>
      <c r="FJ78" s="79">
        <f>SUM(FH78/12*$A$2)</f>
        <v>0</v>
      </c>
      <c r="FK78" s="79">
        <f>SUM(FI78/12*$A$2)</f>
        <v>0</v>
      </c>
      <c r="FL78" s="79">
        <f t="shared" ref="FL78:FQ78" si="869">SUM(FL79:FL80)</f>
        <v>0</v>
      </c>
      <c r="FM78" s="79">
        <f t="shared" si="869"/>
        <v>0</v>
      </c>
      <c r="FN78" s="79">
        <f t="shared" si="869"/>
        <v>0</v>
      </c>
      <c r="FO78" s="79">
        <f t="shared" si="869"/>
        <v>0</v>
      </c>
      <c r="FP78" s="79">
        <f t="shared" si="869"/>
        <v>0</v>
      </c>
      <c r="FQ78" s="79">
        <f t="shared" si="869"/>
        <v>0</v>
      </c>
      <c r="FR78" s="95">
        <f t="shared" si="802"/>
        <v>0</v>
      </c>
      <c r="FS78" s="95">
        <f t="shared" si="803"/>
        <v>0</v>
      </c>
      <c r="FT78" s="79"/>
      <c r="FU78" s="79"/>
      <c r="FV78" s="79">
        <f>SUM(FT78/12*$A$2)</f>
        <v>0</v>
      </c>
      <c r="FW78" s="79">
        <f>SUM(FU78/12*$A$2)</f>
        <v>0</v>
      </c>
      <c r="FX78" s="79">
        <f t="shared" ref="FX78:GC78" si="870">SUM(FX79:FX80)</f>
        <v>0</v>
      </c>
      <c r="FY78" s="79">
        <f t="shared" si="870"/>
        <v>0</v>
      </c>
      <c r="FZ78" s="79">
        <f t="shared" si="870"/>
        <v>0</v>
      </c>
      <c r="GA78" s="79">
        <f t="shared" si="870"/>
        <v>0</v>
      </c>
      <c r="GB78" s="79">
        <f t="shared" si="870"/>
        <v>0</v>
      </c>
      <c r="GC78" s="79">
        <f t="shared" si="870"/>
        <v>0</v>
      </c>
      <c r="GD78" s="95">
        <f t="shared" si="805"/>
        <v>0</v>
      </c>
      <c r="GE78" s="95">
        <f t="shared" si="806"/>
        <v>0</v>
      </c>
      <c r="GF78" s="79">
        <f t="shared" si="823"/>
        <v>0</v>
      </c>
      <c r="GG78" s="79">
        <f t="shared" si="823"/>
        <v>0</v>
      </c>
      <c r="GH78" s="102">
        <f>SUM(GF78/12*$A$2)</f>
        <v>0</v>
      </c>
      <c r="GI78" s="128">
        <f>SUM(GG78/12*$A$2)</f>
        <v>0</v>
      </c>
      <c r="GJ78" s="79">
        <f t="shared" ref="GJ78:GO78" si="871">SUM(GJ79:GJ80)</f>
        <v>0</v>
      </c>
      <c r="GK78" s="79">
        <f t="shared" si="871"/>
        <v>0</v>
      </c>
      <c r="GL78" s="79">
        <f t="shared" si="871"/>
        <v>0</v>
      </c>
      <c r="GM78" s="79">
        <f t="shared" si="871"/>
        <v>0</v>
      </c>
      <c r="GN78" s="79">
        <f t="shared" si="871"/>
        <v>0</v>
      </c>
      <c r="GO78" s="79">
        <f t="shared" si="871"/>
        <v>0</v>
      </c>
      <c r="GP78" s="79">
        <f>SUM(GJ78-GH78)</f>
        <v>0</v>
      </c>
      <c r="GQ78" s="79">
        <f>SUM(GK78-GI78)</f>
        <v>0</v>
      </c>
      <c r="GR78" s="281"/>
      <c r="GS78" s="281"/>
      <c r="GT78" s="123">
        <v>354299.22930000001</v>
      </c>
      <c r="GU78" s="123" t="e">
        <f t="shared" si="62"/>
        <v>#DIV/0!</v>
      </c>
      <c r="GV78" s="123" t="e">
        <f t="shared" si="63"/>
        <v>#DIV/0!</v>
      </c>
    </row>
    <row r="79" spans="1:204" x14ac:dyDescent="0.2">
      <c r="A79" s="21">
        <v>1</v>
      </c>
      <c r="B79" s="55"/>
      <c r="C79" s="58"/>
      <c r="D79" s="59"/>
      <c r="E79" s="62"/>
      <c r="F79" s="63"/>
      <c r="G79" s="70"/>
      <c r="H79" s="71"/>
      <c r="I79" s="71"/>
      <c r="J79" s="71"/>
      <c r="K79" s="71"/>
      <c r="L79" s="71"/>
      <c r="M79" s="71"/>
      <c r="N79" s="71"/>
      <c r="O79" s="71"/>
      <c r="P79" s="71">
        <f>SUM(L79+N79)</f>
        <v>0</v>
      </c>
      <c r="Q79" s="71">
        <f>SUM(M79+O79)</f>
        <v>0</v>
      </c>
      <c r="R79" s="72">
        <f t="shared" si="764"/>
        <v>0</v>
      </c>
      <c r="S79" s="72">
        <f t="shared" si="764"/>
        <v>0</v>
      </c>
      <c r="T79" s="71"/>
      <c r="U79" s="71"/>
      <c r="V79" s="71"/>
      <c r="W79" s="71"/>
      <c r="X79" s="71"/>
      <c r="Y79" s="71"/>
      <c r="Z79" s="71"/>
      <c r="AA79" s="71"/>
      <c r="AB79" s="71">
        <f>SUM(X79+Z79)</f>
        <v>0</v>
      </c>
      <c r="AC79" s="71">
        <f>SUM(Y79+AA79)</f>
        <v>0</v>
      </c>
      <c r="AD79" s="72">
        <f t="shared" si="766"/>
        <v>0</v>
      </c>
      <c r="AE79" s="72">
        <f t="shared" si="767"/>
        <v>0</v>
      </c>
      <c r="AF79" s="71"/>
      <c r="AG79" s="71"/>
      <c r="AH79" s="71"/>
      <c r="AI79" s="71"/>
      <c r="AJ79" s="71"/>
      <c r="AK79" s="71"/>
      <c r="AL79" s="71"/>
      <c r="AM79" s="71"/>
      <c r="AN79" s="71">
        <f>SUM(AJ79+AL79)</f>
        <v>0</v>
      </c>
      <c r="AO79" s="71">
        <f>SUM(AK79+AM79)</f>
        <v>0</v>
      </c>
      <c r="AP79" s="72">
        <f t="shared" si="769"/>
        <v>0</v>
      </c>
      <c r="AQ79" s="72">
        <f t="shared" si="770"/>
        <v>0</v>
      </c>
      <c r="AR79" s="71"/>
      <c r="AS79" s="71"/>
      <c r="AT79" s="71"/>
      <c r="AU79" s="71"/>
      <c r="AV79" s="71"/>
      <c r="AW79" s="71"/>
      <c r="AX79" s="71"/>
      <c r="AY79" s="71"/>
      <c r="AZ79" s="71">
        <f>SUM(AV79+AX79)</f>
        <v>0</v>
      </c>
      <c r="BA79" s="71">
        <f>SUM(AW79+AY79)</f>
        <v>0</v>
      </c>
      <c r="BB79" s="72">
        <f t="shared" si="772"/>
        <v>0</v>
      </c>
      <c r="BC79" s="72">
        <f t="shared" si="773"/>
        <v>0</v>
      </c>
      <c r="BD79" s="71"/>
      <c r="BE79" s="71"/>
      <c r="BF79" s="71"/>
      <c r="BG79" s="71"/>
      <c r="BH79" s="71"/>
      <c r="BI79" s="71"/>
      <c r="BJ79" s="71"/>
      <c r="BK79" s="71"/>
      <c r="BL79" s="71">
        <f>SUM(BH79+BJ79)</f>
        <v>0</v>
      </c>
      <c r="BM79" s="71">
        <f>SUM(BI79+BK79)</f>
        <v>0</v>
      </c>
      <c r="BN79" s="72">
        <f t="shared" si="775"/>
        <v>0</v>
      </c>
      <c r="BO79" s="72">
        <f t="shared" si="776"/>
        <v>0</v>
      </c>
      <c r="BP79" s="71"/>
      <c r="BQ79" s="71"/>
      <c r="BR79" s="71"/>
      <c r="BS79" s="71"/>
      <c r="BT79" s="71"/>
      <c r="BU79" s="71"/>
      <c r="BV79" s="71"/>
      <c r="BW79" s="71"/>
      <c r="BX79" s="71">
        <f>SUM(BT79+BV79)</f>
        <v>0</v>
      </c>
      <c r="BY79" s="71">
        <f>SUM(BU79+BW79)</f>
        <v>0</v>
      </c>
      <c r="BZ79" s="72">
        <f t="shared" si="778"/>
        <v>0</v>
      </c>
      <c r="CA79" s="72">
        <f t="shared" si="779"/>
        <v>0</v>
      </c>
      <c r="CB79" s="71"/>
      <c r="CC79" s="71"/>
      <c r="CD79" s="71"/>
      <c r="CE79" s="71"/>
      <c r="CF79" s="71"/>
      <c r="CG79" s="71"/>
      <c r="CH79" s="71"/>
      <c r="CI79" s="71"/>
      <c r="CJ79" s="71">
        <f>SUM(CF79+CH79)</f>
        <v>0</v>
      </c>
      <c r="CK79" s="71">
        <f>SUM(CG79+CI79)</f>
        <v>0</v>
      </c>
      <c r="CL79" s="72">
        <f t="shared" si="781"/>
        <v>0</v>
      </c>
      <c r="CM79" s="72">
        <f t="shared" si="782"/>
        <v>0</v>
      </c>
      <c r="CN79" s="71"/>
      <c r="CO79" s="71"/>
      <c r="CP79" s="71"/>
      <c r="CQ79" s="71"/>
      <c r="CR79" s="71"/>
      <c r="CS79" s="71"/>
      <c r="CT79" s="71"/>
      <c r="CU79" s="71"/>
      <c r="CV79" s="71">
        <f>SUM(CR79+CT79)</f>
        <v>0</v>
      </c>
      <c r="CW79" s="71">
        <f>SUM(CS79+CU79)</f>
        <v>0</v>
      </c>
      <c r="CX79" s="72">
        <f t="shared" si="784"/>
        <v>0</v>
      </c>
      <c r="CY79" s="72">
        <f t="shared" si="785"/>
        <v>0</v>
      </c>
      <c r="CZ79" s="71"/>
      <c r="DA79" s="71"/>
      <c r="DB79" s="71"/>
      <c r="DC79" s="71"/>
      <c r="DD79" s="71"/>
      <c r="DE79" s="71"/>
      <c r="DF79" s="71"/>
      <c r="DG79" s="71"/>
      <c r="DH79" s="71">
        <f>SUM(DD79+DF79)</f>
        <v>0</v>
      </c>
      <c r="DI79" s="71">
        <f>SUM(DE79+DG79)</f>
        <v>0</v>
      </c>
      <c r="DJ79" s="72">
        <f t="shared" si="787"/>
        <v>0</v>
      </c>
      <c r="DK79" s="72">
        <f t="shared" si="788"/>
        <v>0</v>
      </c>
      <c r="DL79" s="71"/>
      <c r="DM79" s="71"/>
      <c r="DN79" s="71"/>
      <c r="DO79" s="71"/>
      <c r="DP79" s="71"/>
      <c r="DQ79" s="71"/>
      <c r="DR79" s="71"/>
      <c r="DS79" s="71"/>
      <c r="DT79" s="71">
        <f>SUM(DP79+DR79)</f>
        <v>0</v>
      </c>
      <c r="DU79" s="71">
        <f>SUM(DQ79+DS79)</f>
        <v>0</v>
      </c>
      <c r="DV79" s="72">
        <f t="shared" si="790"/>
        <v>0</v>
      </c>
      <c r="DW79" s="72">
        <f t="shared" si="791"/>
        <v>0</v>
      </c>
      <c r="DX79" s="71"/>
      <c r="DY79" s="71"/>
      <c r="DZ79" s="71"/>
      <c r="EA79" s="71"/>
      <c r="EB79" s="71"/>
      <c r="EC79" s="71"/>
      <c r="ED79" s="71"/>
      <c r="EE79" s="71"/>
      <c r="EF79" s="71">
        <f>SUM(EB79+ED79)</f>
        <v>0</v>
      </c>
      <c r="EG79" s="71">
        <f>SUM(EC79+EE79)</f>
        <v>0</v>
      </c>
      <c r="EH79" s="72">
        <f t="shared" si="793"/>
        <v>0</v>
      </c>
      <c r="EI79" s="72">
        <f t="shared" si="794"/>
        <v>0</v>
      </c>
      <c r="EJ79" s="71"/>
      <c r="EK79" s="71"/>
      <c r="EL79" s="71"/>
      <c r="EM79" s="71"/>
      <c r="EN79" s="71"/>
      <c r="EO79" s="71"/>
      <c r="EP79" s="71"/>
      <c r="EQ79" s="71"/>
      <c r="ER79" s="71">
        <f>SUM(EN79+EP79)</f>
        <v>0</v>
      </c>
      <c r="ES79" s="71">
        <f>SUM(EO79+EQ79)</f>
        <v>0</v>
      </c>
      <c r="ET79" s="72">
        <f t="shared" si="796"/>
        <v>0</v>
      </c>
      <c r="EU79" s="72">
        <f t="shared" si="797"/>
        <v>0</v>
      </c>
      <c r="EV79" s="71"/>
      <c r="EW79" s="71"/>
      <c r="EX79" s="71"/>
      <c r="EY79" s="71"/>
      <c r="EZ79" s="71"/>
      <c r="FA79" s="71"/>
      <c r="FB79" s="71"/>
      <c r="FC79" s="71"/>
      <c r="FD79" s="71">
        <f>SUM(EZ79+FB79)</f>
        <v>0</v>
      </c>
      <c r="FE79" s="71">
        <f>SUM(FA79+FC79)</f>
        <v>0</v>
      </c>
      <c r="FF79" s="72">
        <f t="shared" si="799"/>
        <v>0</v>
      </c>
      <c r="FG79" s="72">
        <f t="shared" si="800"/>
        <v>0</v>
      </c>
      <c r="FH79" s="71"/>
      <c r="FI79" s="71"/>
      <c r="FJ79" s="71"/>
      <c r="FK79" s="71"/>
      <c r="FL79" s="71"/>
      <c r="FM79" s="71"/>
      <c r="FN79" s="71"/>
      <c r="FO79" s="71"/>
      <c r="FP79" s="71">
        <f>SUM(FL79+FN79)</f>
        <v>0</v>
      </c>
      <c r="FQ79" s="71">
        <f>SUM(FM79+FO79)</f>
        <v>0</v>
      </c>
      <c r="FR79" s="72">
        <f t="shared" si="802"/>
        <v>0</v>
      </c>
      <c r="FS79" s="72">
        <f t="shared" si="803"/>
        <v>0</v>
      </c>
      <c r="FT79" s="71"/>
      <c r="FU79" s="71"/>
      <c r="FV79" s="71"/>
      <c r="FW79" s="71"/>
      <c r="FX79" s="71"/>
      <c r="FY79" s="71"/>
      <c r="FZ79" s="71"/>
      <c r="GA79" s="71"/>
      <c r="GB79" s="71">
        <f>SUM(FX79+FZ79)</f>
        <v>0</v>
      </c>
      <c r="GC79" s="71">
        <f>SUM(FY79+GA79)</f>
        <v>0</v>
      </c>
      <c r="GD79" s="72">
        <f t="shared" si="805"/>
        <v>0</v>
      </c>
      <c r="GE79" s="72">
        <f t="shared" si="806"/>
        <v>0</v>
      </c>
      <c r="GF79" s="71">
        <f t="shared" ref="GF79:GO80" si="872">SUM(H79,T79,AF79,AR79,BD79,BP79,CB79,CN79,CZ79,DL79,DX79,EJ79,EV79)</f>
        <v>0</v>
      </c>
      <c r="GG79" s="71">
        <f t="shared" si="872"/>
        <v>0</v>
      </c>
      <c r="GH79" s="71">
        <f t="shared" si="872"/>
        <v>0</v>
      </c>
      <c r="GI79" s="71">
        <f t="shared" si="872"/>
        <v>0</v>
      </c>
      <c r="GJ79" s="71">
        <f t="shared" si="872"/>
        <v>0</v>
      </c>
      <c r="GK79" s="71">
        <f t="shared" si="872"/>
        <v>0</v>
      </c>
      <c r="GL79" s="71">
        <f t="shared" si="872"/>
        <v>0</v>
      </c>
      <c r="GM79" s="71">
        <f t="shared" si="872"/>
        <v>0</v>
      </c>
      <c r="GN79" s="71">
        <f t="shared" si="872"/>
        <v>0</v>
      </c>
      <c r="GO79" s="71">
        <f t="shared" si="872"/>
        <v>0</v>
      </c>
      <c r="GP79" s="71"/>
      <c r="GQ79" s="71"/>
      <c r="GR79" s="109"/>
      <c r="GS79" s="55"/>
      <c r="GT79" s="123"/>
      <c r="GU79" s="123"/>
      <c r="GV79" s="123">
        <f t="shared" si="63"/>
        <v>0</v>
      </c>
    </row>
    <row r="80" spans="1:204" x14ac:dyDescent="0.2">
      <c r="A80" s="21">
        <v>1</v>
      </c>
      <c r="B80" s="55"/>
      <c r="C80" s="58"/>
      <c r="D80" s="59"/>
      <c r="E80" s="62"/>
      <c r="F80" s="63"/>
      <c r="G80" s="70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2"/>
      <c r="S80" s="72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2"/>
      <c r="AE80" s="72"/>
      <c r="AF80" s="71"/>
      <c r="AG80" s="71"/>
      <c r="AH80" s="71"/>
      <c r="AI80" s="71"/>
      <c r="AJ80" s="71"/>
      <c r="AK80" s="71"/>
      <c r="AL80" s="71"/>
      <c r="AM80" s="71"/>
      <c r="AN80" s="71">
        <f>SUM(AJ80+AL80)</f>
        <v>0</v>
      </c>
      <c r="AO80" s="71">
        <f>SUM(AK80+AM80)</f>
        <v>0</v>
      </c>
      <c r="AP80" s="72"/>
      <c r="AQ80" s="72"/>
      <c r="AR80" s="71"/>
      <c r="AS80" s="71"/>
      <c r="AT80" s="71"/>
      <c r="AU80" s="71"/>
      <c r="AV80" s="71"/>
      <c r="AW80" s="71"/>
      <c r="AX80" s="71"/>
      <c r="AY80" s="71"/>
      <c r="AZ80" s="71">
        <f>SUM(AV80+AX80)</f>
        <v>0</v>
      </c>
      <c r="BA80" s="71">
        <f>SUM(AW80+AY80)</f>
        <v>0</v>
      </c>
      <c r="BB80" s="72"/>
      <c r="BC80" s="72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72"/>
      <c r="BO80" s="72"/>
      <c r="BP80" s="71"/>
      <c r="BQ80" s="71"/>
      <c r="BR80" s="71"/>
      <c r="BS80" s="71"/>
      <c r="BT80" s="71"/>
      <c r="BU80" s="71"/>
      <c r="BV80" s="71"/>
      <c r="BW80" s="71"/>
      <c r="BX80" s="71"/>
      <c r="BY80" s="71"/>
      <c r="BZ80" s="72"/>
      <c r="CA80" s="72"/>
      <c r="CB80" s="71"/>
      <c r="CC80" s="71"/>
      <c r="CD80" s="71"/>
      <c r="CE80" s="71"/>
      <c r="CF80" s="71"/>
      <c r="CG80" s="71"/>
      <c r="CH80" s="71"/>
      <c r="CI80" s="71"/>
      <c r="CJ80" s="71"/>
      <c r="CK80" s="71"/>
      <c r="CL80" s="72"/>
      <c r="CM80" s="72"/>
      <c r="CN80" s="71"/>
      <c r="CO80" s="71"/>
      <c r="CP80" s="71"/>
      <c r="CQ80" s="71"/>
      <c r="CR80" s="71"/>
      <c r="CS80" s="71"/>
      <c r="CT80" s="71"/>
      <c r="CU80" s="71"/>
      <c r="CV80" s="71"/>
      <c r="CW80" s="71"/>
      <c r="CX80" s="72"/>
      <c r="CY80" s="72"/>
      <c r="CZ80" s="71"/>
      <c r="DA80" s="71"/>
      <c r="DB80" s="71"/>
      <c r="DC80" s="71"/>
      <c r="DD80" s="71"/>
      <c r="DE80" s="71"/>
      <c r="DF80" s="71"/>
      <c r="DG80" s="71"/>
      <c r="DH80" s="71"/>
      <c r="DI80" s="71"/>
      <c r="DJ80" s="72"/>
      <c r="DK80" s="72"/>
      <c r="DL80" s="71"/>
      <c r="DM80" s="71"/>
      <c r="DN80" s="71"/>
      <c r="DO80" s="71"/>
      <c r="DP80" s="71"/>
      <c r="DQ80" s="71"/>
      <c r="DR80" s="71"/>
      <c r="DS80" s="71"/>
      <c r="DT80" s="71"/>
      <c r="DU80" s="71"/>
      <c r="DV80" s="72"/>
      <c r="DW80" s="72"/>
      <c r="DX80" s="71"/>
      <c r="DY80" s="71"/>
      <c r="DZ80" s="71"/>
      <c r="EA80" s="71"/>
      <c r="EB80" s="71"/>
      <c r="EC80" s="71"/>
      <c r="ED80" s="71"/>
      <c r="EE80" s="71"/>
      <c r="EF80" s="71"/>
      <c r="EG80" s="71"/>
      <c r="EH80" s="72"/>
      <c r="EI80" s="72"/>
      <c r="EJ80" s="71"/>
      <c r="EK80" s="71"/>
      <c r="EL80" s="71"/>
      <c r="EM80" s="71"/>
      <c r="EN80" s="71"/>
      <c r="EO80" s="71"/>
      <c r="EP80" s="71"/>
      <c r="EQ80" s="71"/>
      <c r="ER80" s="71"/>
      <c r="ES80" s="71"/>
      <c r="ET80" s="72"/>
      <c r="EU80" s="72"/>
      <c r="EV80" s="71"/>
      <c r="EW80" s="71"/>
      <c r="EX80" s="71"/>
      <c r="EY80" s="71"/>
      <c r="EZ80" s="71"/>
      <c r="FA80" s="71"/>
      <c r="FB80" s="71"/>
      <c r="FC80" s="71"/>
      <c r="FD80" s="71"/>
      <c r="FE80" s="71"/>
      <c r="FF80" s="72"/>
      <c r="FG80" s="72"/>
      <c r="FH80" s="71"/>
      <c r="FI80" s="71"/>
      <c r="FJ80" s="71"/>
      <c r="FK80" s="71"/>
      <c r="FL80" s="71"/>
      <c r="FM80" s="71"/>
      <c r="FN80" s="71"/>
      <c r="FO80" s="71"/>
      <c r="FP80" s="71"/>
      <c r="FQ80" s="71"/>
      <c r="FR80" s="72"/>
      <c r="FS80" s="72"/>
      <c r="FT80" s="71"/>
      <c r="FU80" s="71"/>
      <c r="FV80" s="71"/>
      <c r="FW80" s="71"/>
      <c r="FX80" s="71"/>
      <c r="FY80" s="71"/>
      <c r="FZ80" s="71"/>
      <c r="GA80" s="71"/>
      <c r="GB80" s="71"/>
      <c r="GC80" s="71"/>
      <c r="GD80" s="72"/>
      <c r="GE80" s="72"/>
      <c r="GF80" s="71">
        <f t="shared" si="872"/>
        <v>0</v>
      </c>
      <c r="GG80" s="71">
        <f t="shared" si="872"/>
        <v>0</v>
      </c>
      <c r="GH80" s="71">
        <f t="shared" si="872"/>
        <v>0</v>
      </c>
      <c r="GI80" s="71">
        <f t="shared" si="872"/>
        <v>0</v>
      </c>
      <c r="GJ80" s="71">
        <f t="shared" si="872"/>
        <v>0</v>
      </c>
      <c r="GK80" s="71">
        <f t="shared" si="872"/>
        <v>0</v>
      </c>
      <c r="GL80" s="71">
        <f t="shared" si="872"/>
        <v>0</v>
      </c>
      <c r="GM80" s="71">
        <f t="shared" si="872"/>
        <v>0</v>
      </c>
      <c r="GN80" s="71">
        <f t="shared" si="872"/>
        <v>0</v>
      </c>
      <c r="GO80" s="71">
        <f t="shared" si="872"/>
        <v>0</v>
      </c>
      <c r="GP80" s="71"/>
      <c r="GQ80" s="71"/>
      <c r="GR80" s="109"/>
      <c r="GS80" s="55"/>
      <c r="GT80" s="123"/>
      <c r="GU80" s="123"/>
      <c r="GV80" s="123">
        <f t="shared" si="63"/>
        <v>0</v>
      </c>
    </row>
    <row r="81" spans="1:204" x14ac:dyDescent="0.2">
      <c r="A81" s="21">
        <v>1</v>
      </c>
      <c r="B81" s="74"/>
      <c r="C81" s="75"/>
      <c r="D81" s="76"/>
      <c r="E81" s="77" t="s">
        <v>41</v>
      </c>
      <c r="F81" s="81"/>
      <c r="G81" s="78"/>
      <c r="H81" s="79">
        <f>SUM(H82:H124)</f>
        <v>32</v>
      </c>
      <c r="I81" s="79">
        <f>SUM(I82:I124)</f>
        <v>4450488.6208000006</v>
      </c>
      <c r="J81" s="79">
        <f>SUM(J82:J124)</f>
        <v>26.666666666666664</v>
      </c>
      <c r="K81" s="79">
        <f>SUM(K82:K124)</f>
        <v>3708740.5173333338</v>
      </c>
      <c r="L81" s="79">
        <f t="shared" ref="L81:Q81" si="873">SUM(L124,L82)</f>
        <v>29</v>
      </c>
      <c r="M81" s="79">
        <f t="shared" si="873"/>
        <v>4033255.33</v>
      </c>
      <c r="N81" s="79">
        <f t="shared" si="873"/>
        <v>0</v>
      </c>
      <c r="O81" s="79">
        <f t="shared" si="873"/>
        <v>0</v>
      </c>
      <c r="P81" s="79">
        <f t="shared" si="873"/>
        <v>29</v>
      </c>
      <c r="Q81" s="79">
        <f t="shared" si="873"/>
        <v>4033255.33</v>
      </c>
      <c r="R81" s="72">
        <f>SUM(L81-J81)</f>
        <v>2.3333333333333357</v>
      </c>
      <c r="S81" s="72">
        <f>SUM(M81-K81)</f>
        <v>324514.81266666623</v>
      </c>
      <c r="T81" s="79">
        <f>SUM(T82:T124)</f>
        <v>0</v>
      </c>
      <c r="U81" s="79">
        <f>SUM(U82:U124)</f>
        <v>0</v>
      </c>
      <c r="V81" s="79">
        <f>SUM(V82:V124)</f>
        <v>0</v>
      </c>
      <c r="W81" s="79">
        <f>SUM(W82:W124)</f>
        <v>0</v>
      </c>
      <c r="X81" s="79">
        <f>SUM(X124,X82)</f>
        <v>0</v>
      </c>
      <c r="Y81" s="79">
        <f>SUM(Y82:Y124)</f>
        <v>0</v>
      </c>
      <c r="Z81" s="79">
        <f>SUM(Z82:Z124)</f>
        <v>0</v>
      </c>
      <c r="AA81" s="79">
        <f>SUM(AA82:AA124)</f>
        <v>0</v>
      </c>
      <c r="AB81" s="79">
        <f>SUM(AB82:AB124)</f>
        <v>0</v>
      </c>
      <c r="AC81" s="79">
        <f>SUM(AC82:AC124)</f>
        <v>0</v>
      </c>
      <c r="AD81" s="72">
        <f>SUM(X81-V81)</f>
        <v>0</v>
      </c>
      <c r="AE81" s="72">
        <f>SUM(Y81-W81)</f>
        <v>0</v>
      </c>
      <c r="AF81" s="79">
        <f>SUM(AF82:AF124)</f>
        <v>0</v>
      </c>
      <c r="AG81" s="79">
        <f>SUM(AG82:AG124)</f>
        <v>0</v>
      </c>
      <c r="AH81" s="79">
        <f>SUM(AH82:AH124)</f>
        <v>0</v>
      </c>
      <c r="AI81" s="79">
        <f>SUM(AI82:AI124)</f>
        <v>0</v>
      </c>
      <c r="AJ81" s="79">
        <f>SUM(AJ124,AJ82)</f>
        <v>0</v>
      </c>
      <c r="AK81" s="79">
        <f>SUM(AK82:AK124)</f>
        <v>0</v>
      </c>
      <c r="AL81" s="79">
        <f>SUM(AL82:AL124)</f>
        <v>0</v>
      </c>
      <c r="AM81" s="79">
        <f>SUM(AM82:AM124)</f>
        <v>0</v>
      </c>
      <c r="AN81" s="79">
        <f>SUM(AN82:AN124)</f>
        <v>0</v>
      </c>
      <c r="AO81" s="79">
        <f>SUM(AO82:AO124)</f>
        <v>0</v>
      </c>
      <c r="AP81" s="72">
        <f>SUM(AJ81-AH81)</f>
        <v>0</v>
      </c>
      <c r="AQ81" s="72">
        <f>SUM(AK81-AI81)</f>
        <v>0</v>
      </c>
      <c r="AR81" s="79">
        <f>SUM(AR82:AR124)</f>
        <v>100</v>
      </c>
      <c r="AS81" s="79">
        <f>SUM(AS82:AS124)</f>
        <v>13243014.440000001</v>
      </c>
      <c r="AT81" s="79">
        <f>SUM(AT82:AT124)</f>
        <v>83.333333333333343</v>
      </c>
      <c r="AU81" s="79">
        <f>SUM(AU82:AU124)</f>
        <v>11035845.366666669</v>
      </c>
      <c r="AV81" s="79">
        <f t="shared" ref="AV81:BA81" si="874">SUM(AV124,AV82)</f>
        <v>92</v>
      </c>
      <c r="AW81" s="79">
        <f t="shared" si="874"/>
        <v>12183572.880000003</v>
      </c>
      <c r="AX81" s="79">
        <f t="shared" si="874"/>
        <v>0</v>
      </c>
      <c r="AY81" s="79">
        <f t="shared" si="874"/>
        <v>0</v>
      </c>
      <c r="AZ81" s="79">
        <f t="shared" si="874"/>
        <v>92</v>
      </c>
      <c r="BA81" s="79">
        <f t="shared" si="874"/>
        <v>12183572.880000003</v>
      </c>
      <c r="BB81" s="72">
        <f>SUM(AV81-AT81)</f>
        <v>8.6666666666666572</v>
      </c>
      <c r="BC81" s="72">
        <f>SUM(AW81-AU81)</f>
        <v>1147727.5133333337</v>
      </c>
      <c r="BD81" s="79">
        <f>SUM(BD82:BD124)</f>
        <v>175</v>
      </c>
      <c r="BE81" s="79">
        <f>SUM(BE82:BE124)</f>
        <v>23840037.770000003</v>
      </c>
      <c r="BF81" s="79">
        <f>SUM(BF82:BF124)</f>
        <v>145.83333333333334</v>
      </c>
      <c r="BG81" s="79">
        <f>SUM(BG82:BG124)</f>
        <v>19866698.141666673</v>
      </c>
      <c r="BH81" s="79">
        <f t="shared" ref="BH81:BM81" si="875">SUM(BH124,BH82)</f>
        <v>138</v>
      </c>
      <c r="BI81" s="79">
        <f t="shared" si="875"/>
        <v>18873646.019999981</v>
      </c>
      <c r="BJ81" s="79">
        <f t="shared" si="875"/>
        <v>3</v>
      </c>
      <c r="BK81" s="79">
        <f t="shared" si="875"/>
        <v>417233.30999999994</v>
      </c>
      <c r="BL81" s="79">
        <f t="shared" si="875"/>
        <v>141</v>
      </c>
      <c r="BM81" s="79">
        <f t="shared" si="875"/>
        <v>19290879.329999983</v>
      </c>
      <c r="BN81" s="72">
        <f>SUM(BH81-BF81)</f>
        <v>-7.8333333333333428</v>
      </c>
      <c r="BO81" s="72">
        <f>SUM(BI81-BG81)</f>
        <v>-993052.1216666922</v>
      </c>
      <c r="BP81" s="79">
        <f>SUM(BP82:BP124)</f>
        <v>0</v>
      </c>
      <c r="BQ81" s="79">
        <f>SUM(BQ82:BQ124)</f>
        <v>0</v>
      </c>
      <c r="BR81" s="79">
        <f>SUM(BR82:BR124)</f>
        <v>0</v>
      </c>
      <c r="BS81" s="79">
        <f>SUM(BS82:BS124)</f>
        <v>0</v>
      </c>
      <c r="BT81" s="79">
        <f t="shared" ref="BT81:BY81" si="876">SUM(BT124,BT82)</f>
        <v>0</v>
      </c>
      <c r="BU81" s="79">
        <f t="shared" si="876"/>
        <v>0</v>
      </c>
      <c r="BV81" s="79">
        <f t="shared" si="876"/>
        <v>0</v>
      </c>
      <c r="BW81" s="79">
        <f t="shared" si="876"/>
        <v>0</v>
      </c>
      <c r="BX81" s="79">
        <f t="shared" si="876"/>
        <v>0</v>
      </c>
      <c r="BY81" s="79">
        <f t="shared" si="876"/>
        <v>0</v>
      </c>
      <c r="BZ81" s="72">
        <f>SUM(BT81-BR81)</f>
        <v>0</v>
      </c>
      <c r="CA81" s="72">
        <f>SUM(BU81-BS81)</f>
        <v>0</v>
      </c>
      <c r="CB81" s="79">
        <f>SUM(CB82:CB124)</f>
        <v>2</v>
      </c>
      <c r="CC81" s="79">
        <f>SUM(CC82:CC124)</f>
        <v>264860.28880000004</v>
      </c>
      <c r="CD81" s="79">
        <f>SUM(CD82:CD124)</f>
        <v>1.6666666666666665</v>
      </c>
      <c r="CE81" s="79">
        <f>SUM(CE82:CE124)</f>
        <v>220716.90733333337</v>
      </c>
      <c r="CF81" s="79">
        <f t="shared" ref="CF81:CK81" si="877">SUM(CF124,CF82)</f>
        <v>1</v>
      </c>
      <c r="CG81" s="79">
        <f t="shared" si="877"/>
        <v>132430.14000000001</v>
      </c>
      <c r="CH81" s="79">
        <f t="shared" si="877"/>
        <v>0</v>
      </c>
      <c r="CI81" s="79">
        <f t="shared" si="877"/>
        <v>0</v>
      </c>
      <c r="CJ81" s="79">
        <f t="shared" si="877"/>
        <v>1</v>
      </c>
      <c r="CK81" s="79">
        <f t="shared" si="877"/>
        <v>132430.14000000001</v>
      </c>
      <c r="CL81" s="72">
        <f>SUM(CF81-CD81)</f>
        <v>-0.66666666666666652</v>
      </c>
      <c r="CM81" s="72">
        <f>SUM(CG81-CE81)</f>
        <v>-88286.767333333351</v>
      </c>
      <c r="CN81" s="79">
        <f>SUM(CN82:CN124)</f>
        <v>0</v>
      </c>
      <c r="CO81" s="79">
        <f>SUM(CO82:CO124)</f>
        <v>0</v>
      </c>
      <c r="CP81" s="79">
        <f>SUM(CP82:CP124)</f>
        <v>0</v>
      </c>
      <c r="CQ81" s="79">
        <f>SUM(CQ82:CQ124)</f>
        <v>0</v>
      </c>
      <c r="CR81" s="79">
        <f t="shared" ref="CR81:CW81" si="878">SUM(CR124,CR82)</f>
        <v>0</v>
      </c>
      <c r="CS81" s="79">
        <f t="shared" si="878"/>
        <v>0</v>
      </c>
      <c r="CT81" s="79">
        <f t="shared" si="878"/>
        <v>0</v>
      </c>
      <c r="CU81" s="79">
        <f t="shared" si="878"/>
        <v>0</v>
      </c>
      <c r="CV81" s="79">
        <f t="shared" si="878"/>
        <v>0</v>
      </c>
      <c r="CW81" s="79">
        <f t="shared" si="878"/>
        <v>0</v>
      </c>
      <c r="CX81" s="72">
        <f>SUM(CR81-CP81)</f>
        <v>0</v>
      </c>
      <c r="CY81" s="72">
        <f>SUM(CS81-CQ81)</f>
        <v>0</v>
      </c>
      <c r="CZ81" s="79">
        <f>SUM(CZ82:CZ124)</f>
        <v>0</v>
      </c>
      <c r="DA81" s="79">
        <f>SUM(DA82:DA124)</f>
        <v>0</v>
      </c>
      <c r="DB81" s="79">
        <f>SUM(DB82:DB124)</f>
        <v>0</v>
      </c>
      <c r="DC81" s="79">
        <f>SUM(DC82:DC124)</f>
        <v>0</v>
      </c>
      <c r="DD81" s="79">
        <f t="shared" ref="DD81:DI81" si="879">SUM(DD124,DD82)</f>
        <v>0</v>
      </c>
      <c r="DE81" s="79">
        <f t="shared" si="879"/>
        <v>0</v>
      </c>
      <c r="DF81" s="79">
        <f t="shared" si="879"/>
        <v>0</v>
      </c>
      <c r="DG81" s="79">
        <f t="shared" si="879"/>
        <v>0</v>
      </c>
      <c r="DH81" s="79">
        <f t="shared" si="879"/>
        <v>0</v>
      </c>
      <c r="DI81" s="79">
        <f t="shared" si="879"/>
        <v>0</v>
      </c>
      <c r="DJ81" s="72">
        <f>SUM(DD81-DB81)</f>
        <v>0</v>
      </c>
      <c r="DK81" s="72">
        <f>SUM(DE81-DC81)</f>
        <v>0</v>
      </c>
      <c r="DL81" s="79">
        <f>SUM(DL82:DL124)</f>
        <v>0</v>
      </c>
      <c r="DM81" s="79">
        <f>SUM(DM82:DM124)</f>
        <v>0</v>
      </c>
      <c r="DN81" s="79">
        <f>SUM(DN82:DN124)</f>
        <v>0</v>
      </c>
      <c r="DO81" s="79">
        <f>SUM(DO82:DO124)</f>
        <v>0</v>
      </c>
      <c r="DP81" s="79">
        <f t="shared" ref="DP81:DU81" si="880">SUM(DP124,DP82)</f>
        <v>0</v>
      </c>
      <c r="DQ81" s="79">
        <f t="shared" si="880"/>
        <v>0</v>
      </c>
      <c r="DR81" s="79">
        <f t="shared" si="880"/>
        <v>0</v>
      </c>
      <c r="DS81" s="79">
        <f t="shared" si="880"/>
        <v>0</v>
      </c>
      <c r="DT81" s="79">
        <f t="shared" si="880"/>
        <v>0</v>
      </c>
      <c r="DU81" s="79">
        <f t="shared" si="880"/>
        <v>0</v>
      </c>
      <c r="DV81" s="72">
        <f>SUM(DP81-DN81)</f>
        <v>0</v>
      </c>
      <c r="DW81" s="72">
        <f>SUM(DQ81-DO81)</f>
        <v>0</v>
      </c>
      <c r="DX81" s="79">
        <f>SUM(DX82:DX124)</f>
        <v>0</v>
      </c>
      <c r="DY81" s="79">
        <f>SUM(DY82:DY124)</f>
        <v>0</v>
      </c>
      <c r="DZ81" s="79">
        <f>SUM(DZ82:DZ124)</f>
        <v>0</v>
      </c>
      <c r="EA81" s="79">
        <f>SUM(EA82:EA124)</f>
        <v>0</v>
      </c>
      <c r="EB81" s="79">
        <f t="shared" ref="EB81:EG81" si="881">SUM(EB124,EB82)</f>
        <v>0</v>
      </c>
      <c r="EC81" s="79">
        <f t="shared" si="881"/>
        <v>0</v>
      </c>
      <c r="ED81" s="79">
        <f t="shared" si="881"/>
        <v>0</v>
      </c>
      <c r="EE81" s="79">
        <f t="shared" si="881"/>
        <v>0</v>
      </c>
      <c r="EF81" s="79">
        <f t="shared" si="881"/>
        <v>0</v>
      </c>
      <c r="EG81" s="79">
        <f t="shared" si="881"/>
        <v>0</v>
      </c>
      <c r="EH81" s="72">
        <f>SUM(EB81-DZ81)</f>
        <v>0</v>
      </c>
      <c r="EI81" s="72">
        <f>SUM(EC81-EA81)</f>
        <v>0</v>
      </c>
      <c r="EJ81" s="79">
        <f>SUM(EJ82:EJ124)</f>
        <v>0</v>
      </c>
      <c r="EK81" s="79">
        <f>SUM(EK82:EK124)</f>
        <v>0</v>
      </c>
      <c r="EL81" s="79">
        <f>SUM(EL82:EL124)</f>
        <v>0</v>
      </c>
      <c r="EM81" s="79">
        <f>SUM(EM82:EM124)</f>
        <v>0</v>
      </c>
      <c r="EN81" s="79">
        <f t="shared" ref="EN81:ES81" si="882">SUM(EN124,EN82)</f>
        <v>0</v>
      </c>
      <c r="EO81" s="79">
        <f t="shared" si="882"/>
        <v>0</v>
      </c>
      <c r="EP81" s="79">
        <f t="shared" si="882"/>
        <v>0</v>
      </c>
      <c r="EQ81" s="79">
        <f t="shared" si="882"/>
        <v>0</v>
      </c>
      <c r="ER81" s="79">
        <f t="shared" si="882"/>
        <v>0</v>
      </c>
      <c r="ES81" s="79">
        <f t="shared" si="882"/>
        <v>0</v>
      </c>
      <c r="ET81" s="72">
        <f>SUM(EN81-EL81)</f>
        <v>0</v>
      </c>
      <c r="EU81" s="72">
        <f>SUM(EO81-EM81)</f>
        <v>0</v>
      </c>
      <c r="EV81" s="79">
        <f>SUM(EV82:EV124)</f>
        <v>0</v>
      </c>
      <c r="EW81" s="79">
        <f>SUM(EW82:EW124)</f>
        <v>0</v>
      </c>
      <c r="EX81" s="79">
        <f>SUM(EX82:EX124)</f>
        <v>0</v>
      </c>
      <c r="EY81" s="79">
        <f>SUM(EY82:EY124)</f>
        <v>0</v>
      </c>
      <c r="EZ81" s="79">
        <f t="shared" ref="EZ81:FE81" si="883">SUM(EZ124,EZ82)</f>
        <v>0</v>
      </c>
      <c r="FA81" s="79">
        <f t="shared" si="883"/>
        <v>0</v>
      </c>
      <c r="FB81" s="79">
        <f t="shared" si="883"/>
        <v>0</v>
      </c>
      <c r="FC81" s="79">
        <f t="shared" si="883"/>
        <v>0</v>
      </c>
      <c r="FD81" s="79">
        <f t="shared" si="883"/>
        <v>0</v>
      </c>
      <c r="FE81" s="79">
        <f t="shared" si="883"/>
        <v>0</v>
      </c>
      <c r="FF81" s="72">
        <f t="shared" ref="FF81:FF157" si="884">SUM(EZ81-EX81)</f>
        <v>0</v>
      </c>
      <c r="FG81" s="72">
        <f t="shared" ref="FG81:FG157" si="885">SUM(FA81-EY81)</f>
        <v>0</v>
      </c>
      <c r="FH81" s="79">
        <f>SUM(FH82:FH124)</f>
        <v>50</v>
      </c>
      <c r="FI81" s="79">
        <f>SUM(FI82:FI124)</f>
        <v>6787697.8450000007</v>
      </c>
      <c r="FJ81" s="79">
        <f>SUM(FJ82:FJ124)</f>
        <v>41.666666666666671</v>
      </c>
      <c r="FK81" s="79">
        <f>SUM(FK82:FK124)</f>
        <v>5656414.8708333345</v>
      </c>
      <c r="FL81" s="79">
        <f t="shared" ref="FL81:FQ81" si="886">SUM(FL124,FL82)</f>
        <v>43</v>
      </c>
      <c r="FM81" s="79">
        <f t="shared" si="886"/>
        <v>5794210.4700000016</v>
      </c>
      <c r="FN81" s="79">
        <f t="shared" si="886"/>
        <v>0</v>
      </c>
      <c r="FO81" s="79">
        <f t="shared" si="886"/>
        <v>0</v>
      </c>
      <c r="FP81" s="79">
        <f t="shared" si="886"/>
        <v>43</v>
      </c>
      <c r="FQ81" s="79">
        <f t="shared" si="886"/>
        <v>5794210.4700000016</v>
      </c>
      <c r="FR81" s="72">
        <f>SUM(FL81-FJ81)</f>
        <v>1.3333333333333286</v>
      </c>
      <c r="FS81" s="72">
        <f>SUM(FM81-FK81)</f>
        <v>137795.59916666709</v>
      </c>
      <c r="FT81" s="79">
        <f>SUM(FT82:FT124)</f>
        <v>0</v>
      </c>
      <c r="FU81" s="79">
        <f>SUM(FU82:FU124)</f>
        <v>0</v>
      </c>
      <c r="FV81" s="79">
        <f>SUM(FV82:FV124)</f>
        <v>0</v>
      </c>
      <c r="FW81" s="79">
        <f>SUM(FW82:FW124)</f>
        <v>0</v>
      </c>
      <c r="FX81" s="79">
        <f t="shared" ref="FX81:GC81" si="887">SUM(FX124,FX82)</f>
        <v>0</v>
      </c>
      <c r="FY81" s="79">
        <f t="shared" si="887"/>
        <v>0</v>
      </c>
      <c r="FZ81" s="79">
        <f t="shared" si="887"/>
        <v>0</v>
      </c>
      <c r="GA81" s="79">
        <f t="shared" si="887"/>
        <v>0</v>
      </c>
      <c r="GB81" s="79">
        <f t="shared" si="887"/>
        <v>0</v>
      </c>
      <c r="GC81" s="79">
        <f t="shared" si="887"/>
        <v>0</v>
      </c>
      <c r="GD81" s="72">
        <f>SUM(FX81-FV81)</f>
        <v>0</v>
      </c>
      <c r="GE81" s="72">
        <f>SUM(FY81-FW81)</f>
        <v>0</v>
      </c>
      <c r="GF81" s="79">
        <f t="shared" ref="GF81:GO81" si="888">SUM(GF82,GF124)</f>
        <v>359</v>
      </c>
      <c r="GG81" s="79">
        <f t="shared" si="888"/>
        <v>48586098.964600004</v>
      </c>
      <c r="GH81" s="102">
        <f>SUM(GF81/12*$A$2)</f>
        <v>299.16666666666669</v>
      </c>
      <c r="GI81" s="128">
        <f>SUM(GG81/12*$A$2)</f>
        <v>40488415.803833336</v>
      </c>
      <c r="GJ81" s="79">
        <f t="shared" si="888"/>
        <v>303</v>
      </c>
      <c r="GK81" s="79">
        <f t="shared" si="888"/>
        <v>41017114.839999989</v>
      </c>
      <c r="GL81" s="79">
        <f t="shared" si="888"/>
        <v>3</v>
      </c>
      <c r="GM81" s="79">
        <f t="shared" si="888"/>
        <v>417233.30999999994</v>
      </c>
      <c r="GN81" s="79">
        <f t="shared" si="888"/>
        <v>306</v>
      </c>
      <c r="GO81" s="79">
        <f t="shared" si="888"/>
        <v>41434348.149999991</v>
      </c>
      <c r="GP81" s="79">
        <f>SUM(GP82:GP124)</f>
        <v>3.8333333333333428</v>
      </c>
      <c r="GQ81" s="79">
        <f>SUM(GQ82:GQ124)</f>
        <v>528699.03616665304</v>
      </c>
      <c r="GR81" s="281">
        <f>GJ81/GH81</f>
        <v>1.0128133704735376</v>
      </c>
      <c r="GS81" s="281">
        <f>GK81/GI81</f>
        <v>1.0130580321721701</v>
      </c>
      <c r="GT81" s="123"/>
      <c r="GU81" s="123"/>
      <c r="GV81" s="123">
        <f t="shared" si="63"/>
        <v>0</v>
      </c>
    </row>
    <row r="82" spans="1:204" x14ac:dyDescent="0.2">
      <c r="A82" s="21">
        <v>1</v>
      </c>
      <c r="B82" s="74"/>
      <c r="C82" s="80"/>
      <c r="D82" s="81"/>
      <c r="E82" s="96" t="s">
        <v>42</v>
      </c>
      <c r="F82" s="98">
        <v>16</v>
      </c>
      <c r="G82" s="99">
        <v>132430.14440000002</v>
      </c>
      <c r="H82" s="79">
        <f>VLOOKUP($E82,'ВМП план'!$B$8:$AN$43,8,0)</f>
        <v>0</v>
      </c>
      <c r="I82" s="79">
        <f>VLOOKUP($E82,'ВМП план'!$B$8:$AN$43,9,0)</f>
        <v>0</v>
      </c>
      <c r="J82" s="79">
        <f>SUM(H82/12*$A$2)</f>
        <v>0</v>
      </c>
      <c r="K82" s="79">
        <f>SUM(I82/12*$A$2)</f>
        <v>0</v>
      </c>
      <c r="L82" s="79">
        <f t="shared" ref="L82:Q82" si="889">SUM(L83:L123)</f>
        <v>0</v>
      </c>
      <c r="M82" s="79">
        <f t="shared" si="889"/>
        <v>0</v>
      </c>
      <c r="N82" s="79">
        <f t="shared" si="889"/>
        <v>0</v>
      </c>
      <c r="O82" s="79">
        <f t="shared" si="889"/>
        <v>0</v>
      </c>
      <c r="P82" s="79">
        <f t="shared" si="889"/>
        <v>0</v>
      </c>
      <c r="Q82" s="79">
        <f t="shared" si="889"/>
        <v>0</v>
      </c>
      <c r="R82" s="95">
        <f>SUM(L82-J82)</f>
        <v>0</v>
      </c>
      <c r="S82" s="95">
        <f>SUM(M82-K82)</f>
        <v>0</v>
      </c>
      <c r="T82" s="79">
        <f>VLOOKUP($E82,'ВМП план'!$B$8:$AN$43,10,0)</f>
        <v>0</v>
      </c>
      <c r="U82" s="79">
        <f>VLOOKUP($E82,'ВМП план'!$B$8:$AN$43,11,0)</f>
        <v>0</v>
      </c>
      <c r="V82" s="79">
        <f>SUM(T82/12*$A$2)</f>
        <v>0</v>
      </c>
      <c r="W82" s="79">
        <f>SUM(U82/12*$A$2)</f>
        <v>0</v>
      </c>
      <c r="X82" s="79">
        <f t="shared" ref="X82:AC82" si="890">SUM(X83:X123)</f>
        <v>0</v>
      </c>
      <c r="Y82" s="79">
        <f t="shared" si="890"/>
        <v>0</v>
      </c>
      <c r="Z82" s="79">
        <f t="shared" si="890"/>
        <v>0</v>
      </c>
      <c r="AA82" s="79">
        <f t="shared" si="890"/>
        <v>0</v>
      </c>
      <c r="AB82" s="79">
        <f t="shared" si="890"/>
        <v>0</v>
      </c>
      <c r="AC82" s="79">
        <f t="shared" si="890"/>
        <v>0</v>
      </c>
      <c r="AD82" s="95">
        <f>SUM(X82-V82)</f>
        <v>0</v>
      </c>
      <c r="AE82" s="95">
        <f>SUM(Y82-W82)</f>
        <v>0</v>
      </c>
      <c r="AF82" s="79">
        <f>VLOOKUP($E82,'ВМП план'!$B$8:$AL$43,12,0)</f>
        <v>0</v>
      </c>
      <c r="AG82" s="79">
        <f>VLOOKUP($E82,'ВМП план'!$B$8:$AL$43,13,0)</f>
        <v>0</v>
      </c>
      <c r="AH82" s="79">
        <f>SUM(AF82/12*$A$2)</f>
        <v>0</v>
      </c>
      <c r="AI82" s="79">
        <f>SUM(AG82/12*$A$2)</f>
        <v>0</v>
      </c>
      <c r="AJ82" s="79">
        <f t="shared" ref="AJ82:AO82" si="891">SUM(AJ83:AJ123)</f>
        <v>0</v>
      </c>
      <c r="AK82" s="79">
        <f t="shared" si="891"/>
        <v>0</v>
      </c>
      <c r="AL82" s="79">
        <f t="shared" si="891"/>
        <v>0</v>
      </c>
      <c r="AM82" s="79">
        <f t="shared" si="891"/>
        <v>0</v>
      </c>
      <c r="AN82" s="79">
        <f t="shared" si="891"/>
        <v>0</v>
      </c>
      <c r="AO82" s="79">
        <f t="shared" si="891"/>
        <v>0</v>
      </c>
      <c r="AP82" s="95">
        <f>SUM(AJ82-AH82)</f>
        <v>0</v>
      </c>
      <c r="AQ82" s="95">
        <f>SUM(AK82-AI82)</f>
        <v>0</v>
      </c>
      <c r="AR82" s="79">
        <v>100</v>
      </c>
      <c r="AS82" s="79">
        <v>13243014.440000001</v>
      </c>
      <c r="AT82" s="79">
        <f>SUM(AR82/12*$A$2)</f>
        <v>83.333333333333343</v>
      </c>
      <c r="AU82" s="79">
        <f>SUM(AS82/12*$A$2)</f>
        <v>11035845.366666669</v>
      </c>
      <c r="AV82" s="79">
        <f t="shared" ref="AV82:BA82" si="892">SUM(AV83:AV123)</f>
        <v>92</v>
      </c>
      <c r="AW82" s="79">
        <f t="shared" si="892"/>
        <v>12183572.880000003</v>
      </c>
      <c r="AX82" s="79">
        <f t="shared" si="892"/>
        <v>0</v>
      </c>
      <c r="AY82" s="79">
        <f t="shared" si="892"/>
        <v>0</v>
      </c>
      <c r="AZ82" s="79">
        <f t="shared" si="892"/>
        <v>92</v>
      </c>
      <c r="BA82" s="79">
        <f t="shared" si="892"/>
        <v>12183572.880000003</v>
      </c>
      <c r="BB82" s="95">
        <f>SUM(AV82-AT82)</f>
        <v>8.6666666666666572</v>
      </c>
      <c r="BC82" s="95">
        <f>SUM(AW82-AU82)</f>
        <v>1147727.5133333337</v>
      </c>
      <c r="BD82" s="79">
        <f>VLOOKUP($E82,'ВМП план'!$B$8:$AN$43,16,0)</f>
        <v>75</v>
      </c>
      <c r="BE82" s="79">
        <f>VLOOKUP($E82,'ВМП план'!$B$8:$AN$43,17,0)</f>
        <v>9932260.8300000019</v>
      </c>
      <c r="BF82" s="79">
        <f>SUM(BD82/12*$A$2)</f>
        <v>62.5</v>
      </c>
      <c r="BG82" s="79">
        <f>SUM(BE82/12*$A$2)</f>
        <v>8276884.0250000022</v>
      </c>
      <c r="BH82" s="79">
        <f t="shared" ref="BH82:BM82" si="893">SUM(BH83:BH123)</f>
        <v>48</v>
      </c>
      <c r="BI82" s="79">
        <f t="shared" si="893"/>
        <v>6356646.7200000016</v>
      </c>
      <c r="BJ82" s="79">
        <f t="shared" si="893"/>
        <v>0</v>
      </c>
      <c r="BK82" s="79">
        <f t="shared" si="893"/>
        <v>0</v>
      </c>
      <c r="BL82" s="79">
        <f t="shared" si="893"/>
        <v>48</v>
      </c>
      <c r="BM82" s="79">
        <f t="shared" si="893"/>
        <v>6356646.7200000016</v>
      </c>
      <c r="BN82" s="95">
        <f>SUM(BH82-BF82)</f>
        <v>-14.5</v>
      </c>
      <c r="BO82" s="95">
        <f>SUM(BI82-BG82)</f>
        <v>-1920237.3050000006</v>
      </c>
      <c r="BP82" s="79">
        <f>VLOOKUP($E82,'ВМП план'!$B$8:$AN$43,18,0)</f>
        <v>0</v>
      </c>
      <c r="BQ82" s="79">
        <f>VLOOKUP($E82,'ВМП план'!$B$8:$AN$43,19,0)</f>
        <v>0</v>
      </c>
      <c r="BR82" s="79">
        <f>SUM(BP82/12*$A$2)</f>
        <v>0</v>
      </c>
      <c r="BS82" s="79">
        <f>SUM(BQ82/12*$A$2)</f>
        <v>0</v>
      </c>
      <c r="BT82" s="79">
        <f t="shared" ref="BT82:BY82" si="894">SUM(BT83:BT123)</f>
        <v>0</v>
      </c>
      <c r="BU82" s="79">
        <f t="shared" si="894"/>
        <v>0</v>
      </c>
      <c r="BV82" s="79">
        <f t="shared" si="894"/>
        <v>0</v>
      </c>
      <c r="BW82" s="79">
        <f t="shared" si="894"/>
        <v>0</v>
      </c>
      <c r="BX82" s="79">
        <f t="shared" si="894"/>
        <v>0</v>
      </c>
      <c r="BY82" s="79">
        <f t="shared" si="894"/>
        <v>0</v>
      </c>
      <c r="BZ82" s="95">
        <f>SUM(BT82-BR82)</f>
        <v>0</v>
      </c>
      <c r="CA82" s="95">
        <f>SUM(BU82-BS82)</f>
        <v>0</v>
      </c>
      <c r="CB82" s="79">
        <v>2</v>
      </c>
      <c r="CC82" s="79">
        <v>264860.28880000004</v>
      </c>
      <c r="CD82" s="79">
        <f>SUM(CB82/12*$A$2)</f>
        <v>1.6666666666666665</v>
      </c>
      <c r="CE82" s="79">
        <f>SUM(CC82/12*$A$2)</f>
        <v>220716.90733333337</v>
      </c>
      <c r="CF82" s="79">
        <f t="shared" ref="CF82:CK82" si="895">SUM(CF83:CF123)</f>
        <v>1</v>
      </c>
      <c r="CG82" s="79">
        <f t="shared" si="895"/>
        <v>132430.14000000001</v>
      </c>
      <c r="CH82" s="79">
        <f t="shared" si="895"/>
        <v>0</v>
      </c>
      <c r="CI82" s="79">
        <f t="shared" si="895"/>
        <v>0</v>
      </c>
      <c r="CJ82" s="79">
        <f t="shared" si="895"/>
        <v>1</v>
      </c>
      <c r="CK82" s="79">
        <f t="shared" si="895"/>
        <v>132430.14000000001</v>
      </c>
      <c r="CL82" s="95">
        <f>SUM(CF82-CD82)</f>
        <v>-0.66666666666666652</v>
      </c>
      <c r="CM82" s="95">
        <f>SUM(CG82-CE82)</f>
        <v>-88286.767333333351</v>
      </c>
      <c r="CN82" s="79"/>
      <c r="CO82" s="79"/>
      <c r="CP82" s="79">
        <f>SUM(CN82/12*$A$2)</f>
        <v>0</v>
      </c>
      <c r="CQ82" s="79">
        <f>SUM(CO82/12*$A$2)</f>
        <v>0</v>
      </c>
      <c r="CR82" s="79">
        <f t="shared" ref="CR82:CW82" si="896">SUM(CR83:CR123)</f>
        <v>0</v>
      </c>
      <c r="CS82" s="79">
        <f t="shared" si="896"/>
        <v>0</v>
      </c>
      <c r="CT82" s="79">
        <f t="shared" si="896"/>
        <v>0</v>
      </c>
      <c r="CU82" s="79">
        <f t="shared" si="896"/>
        <v>0</v>
      </c>
      <c r="CV82" s="79">
        <f t="shared" si="896"/>
        <v>0</v>
      </c>
      <c r="CW82" s="79">
        <f t="shared" si="896"/>
        <v>0</v>
      </c>
      <c r="CX82" s="95">
        <f>SUM(CR82-CP82)</f>
        <v>0</v>
      </c>
      <c r="CY82" s="95">
        <f>SUM(CS82-CQ82)</f>
        <v>0</v>
      </c>
      <c r="CZ82" s="79">
        <f>VLOOKUP($E82,'ВМП план'!$B$8:$AN$43,24,0)</f>
        <v>0</v>
      </c>
      <c r="DA82" s="79">
        <f>VLOOKUP($E82,'ВМП план'!$B$8:$AN$43,25,0)</f>
        <v>0</v>
      </c>
      <c r="DB82" s="79">
        <f>SUM(CZ82/12*$A$2)</f>
        <v>0</v>
      </c>
      <c r="DC82" s="79">
        <f>SUM(DA82/12*$A$2)</f>
        <v>0</v>
      </c>
      <c r="DD82" s="79">
        <f t="shared" ref="DD82:DI82" si="897">SUM(DD83:DD123)</f>
        <v>0</v>
      </c>
      <c r="DE82" s="79">
        <f t="shared" si="897"/>
        <v>0</v>
      </c>
      <c r="DF82" s="79">
        <f t="shared" si="897"/>
        <v>0</v>
      </c>
      <c r="DG82" s="79">
        <f t="shared" si="897"/>
        <v>0</v>
      </c>
      <c r="DH82" s="79">
        <f t="shared" si="897"/>
        <v>0</v>
      </c>
      <c r="DI82" s="79">
        <f t="shared" si="897"/>
        <v>0</v>
      </c>
      <c r="DJ82" s="95">
        <f>SUM(DD82-DB82)</f>
        <v>0</v>
      </c>
      <c r="DK82" s="95">
        <f>SUM(DE82-DC82)</f>
        <v>0</v>
      </c>
      <c r="DL82" s="79"/>
      <c r="DM82" s="79"/>
      <c r="DN82" s="79">
        <f>SUM(DL82/12*$A$2)</f>
        <v>0</v>
      </c>
      <c r="DO82" s="79">
        <f>SUM(DM82/12*$A$2)</f>
        <v>0</v>
      </c>
      <c r="DP82" s="79">
        <f t="shared" ref="DP82:DU82" si="898">SUM(DP83:DP123)</f>
        <v>0</v>
      </c>
      <c r="DQ82" s="79">
        <f t="shared" si="898"/>
        <v>0</v>
      </c>
      <c r="DR82" s="79">
        <f t="shared" si="898"/>
        <v>0</v>
      </c>
      <c r="DS82" s="79">
        <f t="shared" si="898"/>
        <v>0</v>
      </c>
      <c r="DT82" s="79">
        <f t="shared" si="898"/>
        <v>0</v>
      </c>
      <c r="DU82" s="79">
        <f t="shared" si="898"/>
        <v>0</v>
      </c>
      <c r="DV82" s="95">
        <f>SUM(DP82-DN82)</f>
        <v>0</v>
      </c>
      <c r="DW82" s="95">
        <f>SUM(DQ82-DO82)</f>
        <v>0</v>
      </c>
      <c r="DX82" s="79">
        <f>VLOOKUP($E82,'ВМП план'!$B$8:$AN$43,28,0)</f>
        <v>0</v>
      </c>
      <c r="DY82" s="79">
        <f>VLOOKUP($E82,'ВМП план'!$B$8:$AN$43,29,0)</f>
        <v>0</v>
      </c>
      <c r="DZ82" s="79">
        <f>SUM(DX82/12*$A$2)</f>
        <v>0</v>
      </c>
      <c r="EA82" s="79">
        <f>SUM(DY82/12*$A$2)</f>
        <v>0</v>
      </c>
      <c r="EB82" s="79">
        <f t="shared" ref="EB82:EG82" si="899">SUM(EB83:EB123)</f>
        <v>0</v>
      </c>
      <c r="EC82" s="79">
        <f t="shared" si="899"/>
        <v>0</v>
      </c>
      <c r="ED82" s="79">
        <f t="shared" si="899"/>
        <v>0</v>
      </c>
      <c r="EE82" s="79">
        <f t="shared" si="899"/>
        <v>0</v>
      </c>
      <c r="EF82" s="79">
        <f t="shared" si="899"/>
        <v>0</v>
      </c>
      <c r="EG82" s="79">
        <f t="shared" si="899"/>
        <v>0</v>
      </c>
      <c r="EH82" s="95">
        <f>SUM(EB82-DZ82)</f>
        <v>0</v>
      </c>
      <c r="EI82" s="95">
        <f>SUM(EC82-EA82)</f>
        <v>0</v>
      </c>
      <c r="EJ82" s="79">
        <f>VLOOKUP($E82,'ВМП план'!$B$8:$AN$43,30,0)</f>
        <v>0</v>
      </c>
      <c r="EK82" s="79">
        <f>VLOOKUP($E82,'ВМП план'!$B$8:$AN$43,31,0)</f>
        <v>0</v>
      </c>
      <c r="EL82" s="79">
        <f>SUM(EJ82/12*$A$2)</f>
        <v>0</v>
      </c>
      <c r="EM82" s="79">
        <f>SUM(EK82/12*$A$2)</f>
        <v>0</v>
      </c>
      <c r="EN82" s="79">
        <f t="shared" ref="EN82:ES82" si="900">SUM(EN83:EN123)</f>
        <v>0</v>
      </c>
      <c r="EO82" s="79">
        <f t="shared" si="900"/>
        <v>0</v>
      </c>
      <c r="EP82" s="79">
        <f t="shared" si="900"/>
        <v>0</v>
      </c>
      <c r="EQ82" s="79">
        <f t="shared" si="900"/>
        <v>0</v>
      </c>
      <c r="ER82" s="79">
        <f t="shared" si="900"/>
        <v>0</v>
      </c>
      <c r="ES82" s="79">
        <f t="shared" si="900"/>
        <v>0</v>
      </c>
      <c r="ET82" s="95">
        <f>SUM(EN82-EL82)</f>
        <v>0</v>
      </c>
      <c r="EU82" s="95">
        <f>SUM(EO82-EM82)</f>
        <v>0</v>
      </c>
      <c r="EV82" s="79">
        <f>VLOOKUP($E82,'ВМП план'!$B$8:$AN$43,32,0)</f>
        <v>0</v>
      </c>
      <c r="EW82" s="79">
        <f>VLOOKUP($E82,'ВМП план'!$B$8:$AN$43,33,0)</f>
        <v>0</v>
      </c>
      <c r="EX82" s="79">
        <f>SUM(EV82/12*$A$2)</f>
        <v>0</v>
      </c>
      <c r="EY82" s="79">
        <f>SUM(EW82/12*$A$2)</f>
        <v>0</v>
      </c>
      <c r="EZ82" s="79">
        <f t="shared" ref="EZ82:FE82" si="901">SUM(EZ83:EZ123)</f>
        <v>0</v>
      </c>
      <c r="FA82" s="79">
        <f t="shared" si="901"/>
        <v>0</v>
      </c>
      <c r="FB82" s="79">
        <f t="shared" si="901"/>
        <v>0</v>
      </c>
      <c r="FC82" s="79">
        <f t="shared" si="901"/>
        <v>0</v>
      </c>
      <c r="FD82" s="79">
        <f t="shared" si="901"/>
        <v>0</v>
      </c>
      <c r="FE82" s="79">
        <f t="shared" si="901"/>
        <v>0</v>
      </c>
      <c r="FF82" s="95">
        <f t="shared" si="884"/>
        <v>0</v>
      </c>
      <c r="FG82" s="95">
        <f t="shared" si="885"/>
        <v>0</v>
      </c>
      <c r="FH82" s="79">
        <f>VLOOKUP($E82,'ВМП план'!$B$8:$AN$43,34,0)</f>
        <v>25</v>
      </c>
      <c r="FI82" s="79">
        <f>VLOOKUP($E82,'ВМП план'!$B$8:$AN$43,35,0)</f>
        <v>3310753.6100000003</v>
      </c>
      <c r="FJ82" s="79">
        <f>SUM(FH82/12*$A$2)</f>
        <v>20.833333333333336</v>
      </c>
      <c r="FK82" s="79">
        <f>SUM(FI82/12*$A$2)</f>
        <v>2758961.3416666673</v>
      </c>
      <c r="FL82" s="79">
        <f t="shared" ref="FL82:FQ82" si="902">SUM(FL83:FL123)</f>
        <v>28</v>
      </c>
      <c r="FM82" s="79">
        <f t="shared" si="902"/>
        <v>3708043.9200000018</v>
      </c>
      <c r="FN82" s="79">
        <f t="shared" si="902"/>
        <v>0</v>
      </c>
      <c r="FO82" s="79">
        <f t="shared" si="902"/>
        <v>0</v>
      </c>
      <c r="FP82" s="79">
        <f t="shared" si="902"/>
        <v>28</v>
      </c>
      <c r="FQ82" s="79">
        <f t="shared" si="902"/>
        <v>3708043.9200000018</v>
      </c>
      <c r="FR82" s="95">
        <f>SUM(FL82-FJ82)</f>
        <v>7.1666666666666643</v>
      </c>
      <c r="FS82" s="95">
        <f>SUM(FM82-FK82)</f>
        <v>949082.57833333453</v>
      </c>
      <c r="FT82" s="79"/>
      <c r="FU82" s="79"/>
      <c r="FV82" s="79">
        <f>SUM(FT82/12*$A$2)</f>
        <v>0</v>
      </c>
      <c r="FW82" s="79">
        <f>SUM(FU82/12*$A$2)</f>
        <v>0</v>
      </c>
      <c r="FX82" s="79">
        <f t="shared" ref="FX82:GC82" si="903">SUM(FX83:FX123)</f>
        <v>0</v>
      </c>
      <c r="FY82" s="79">
        <f t="shared" si="903"/>
        <v>0</v>
      </c>
      <c r="FZ82" s="79">
        <f t="shared" si="903"/>
        <v>0</v>
      </c>
      <c r="GA82" s="79">
        <f t="shared" si="903"/>
        <v>0</v>
      </c>
      <c r="GB82" s="79">
        <f t="shared" si="903"/>
        <v>0</v>
      </c>
      <c r="GC82" s="79">
        <f t="shared" si="903"/>
        <v>0</v>
      </c>
      <c r="GD82" s="95">
        <f>SUM(FX82-FV82)</f>
        <v>0</v>
      </c>
      <c r="GE82" s="95">
        <f>SUM(FY82-FW82)</f>
        <v>0</v>
      </c>
      <c r="GF82" s="79">
        <f>H82+T82+AF82+AR82+BD82+BP82+CB82+CN82+CZ82+DL82+DX82+EJ82+EV82+FH82+FT82</f>
        <v>202</v>
      </c>
      <c r="GG82" s="79">
        <f>I82+U82+AG82+AS82+BE82+BQ82+CC82+CO82+DA82+DM82+DY82+EK82+EW82+FI82+FU82</f>
        <v>26750889.168800004</v>
      </c>
      <c r="GH82" s="102">
        <f>SUM(GF82/12*$A$2)</f>
        <v>168.33333333333331</v>
      </c>
      <c r="GI82" s="128">
        <f>SUM(GG82/12*$A$2)</f>
        <v>22292407.640666667</v>
      </c>
      <c r="GJ82" s="79">
        <f t="shared" ref="GJ82:GO82" si="904">SUM(GJ83:GJ123)</f>
        <v>169</v>
      </c>
      <c r="GK82" s="79">
        <f t="shared" si="904"/>
        <v>22380693.660000008</v>
      </c>
      <c r="GL82" s="79">
        <f t="shared" si="904"/>
        <v>0</v>
      </c>
      <c r="GM82" s="79">
        <f t="shared" si="904"/>
        <v>0</v>
      </c>
      <c r="GN82" s="79">
        <f t="shared" si="904"/>
        <v>169</v>
      </c>
      <c r="GO82" s="79">
        <f t="shared" si="904"/>
        <v>22380693.660000008</v>
      </c>
      <c r="GP82" s="79">
        <f>SUM(GJ82-GH82)</f>
        <v>0.66666666666668561</v>
      </c>
      <c r="GQ82" s="79">
        <f>SUM(GK82-GI82)</f>
        <v>88286.019333340228</v>
      </c>
      <c r="GR82" s="281">
        <f>GJ82/GH82</f>
        <v>1.003960396039604</v>
      </c>
      <c r="GS82" s="281">
        <f>GK82/GI82</f>
        <v>1.0039603626829561</v>
      </c>
      <c r="GT82" s="123">
        <v>132430.14440000002</v>
      </c>
      <c r="GU82" s="123">
        <f t="shared" si="62"/>
        <v>132430.14000000004</v>
      </c>
      <c r="GV82" s="123">
        <f>SUM(GT82-GU82)</f>
        <v>4.3999999761581421E-3</v>
      </c>
    </row>
    <row r="83" spans="1:204" ht="23.25" customHeight="1" x14ac:dyDescent="0.2">
      <c r="A83" s="21">
        <v>1</v>
      </c>
      <c r="B83" s="55" t="s">
        <v>163</v>
      </c>
      <c r="C83" s="56" t="s">
        <v>164</v>
      </c>
      <c r="D83" s="63">
        <v>135</v>
      </c>
      <c r="E83" s="60" t="s">
        <v>165</v>
      </c>
      <c r="F83" s="63">
        <v>16</v>
      </c>
      <c r="G83" s="70">
        <v>132430.14440000002</v>
      </c>
      <c r="H83" s="71"/>
      <c r="I83" s="71"/>
      <c r="J83" s="71"/>
      <c r="K83" s="71"/>
      <c r="L83" s="71">
        <f>VLOOKUP($D83,'факт '!$D$7:$AU$140,3,0)</f>
        <v>0</v>
      </c>
      <c r="M83" s="71">
        <f>VLOOKUP($D83,'факт '!$D$7:$AU$140,4,0)</f>
        <v>0</v>
      </c>
      <c r="N83" s="71">
        <f>VLOOKUP($D83,'факт '!$D$7:$AU$140,5,0)</f>
        <v>0</v>
      </c>
      <c r="O83" s="71">
        <f>VLOOKUP($D83,'факт '!$D$7:$AU$140,6,0)</f>
        <v>0</v>
      </c>
      <c r="P83" s="71">
        <f t="shared" ref="P83:P122" si="905">SUM(L83+N83)</f>
        <v>0</v>
      </c>
      <c r="Q83" s="71">
        <f t="shared" ref="Q83:Q122" si="906">SUM(M83+O83)</f>
        <v>0</v>
      </c>
      <c r="R83" s="72">
        <f t="shared" ref="R83:R122" si="907">SUM(L83-J83)</f>
        <v>0</v>
      </c>
      <c r="S83" s="72">
        <f t="shared" ref="S83:S122" si="908">SUM(M83-K83)</f>
        <v>0</v>
      </c>
      <c r="T83" s="71"/>
      <c r="U83" s="71"/>
      <c r="V83" s="71"/>
      <c r="W83" s="71"/>
      <c r="X83" s="71">
        <f>VLOOKUP($D83,'факт '!$D$7:$AU$140,9,0)</f>
        <v>0</v>
      </c>
      <c r="Y83" s="71">
        <f>VLOOKUP($D83,'факт '!$D$7:$AU$140,10,0)</f>
        <v>0</v>
      </c>
      <c r="Z83" s="71">
        <f>VLOOKUP($D83,'факт '!$D$7:$AU$140,11,0)</f>
        <v>0</v>
      </c>
      <c r="AA83" s="71">
        <f>VLOOKUP($D83,'факт '!$D$7:$AU$140,12,0)</f>
        <v>0</v>
      </c>
      <c r="AB83" s="71">
        <f t="shared" ref="AB83:AB122" si="909">SUM(X83+Z83)</f>
        <v>0</v>
      </c>
      <c r="AC83" s="71">
        <f t="shared" ref="AC83:AC122" si="910">SUM(Y83+AA83)</f>
        <v>0</v>
      </c>
      <c r="AD83" s="72">
        <f t="shared" ref="AD83:AD122" si="911">SUM(X83-V83)</f>
        <v>0</v>
      </c>
      <c r="AE83" s="72">
        <f t="shared" ref="AE83:AE122" si="912">SUM(Y83-W83)</f>
        <v>0</v>
      </c>
      <c r="AF83" s="71"/>
      <c r="AG83" s="71"/>
      <c r="AH83" s="71"/>
      <c r="AI83" s="71"/>
      <c r="AJ83" s="71">
        <f>VLOOKUP($D83,'факт '!$D$7:$AU$140,7,0)</f>
        <v>0</v>
      </c>
      <c r="AK83" s="71">
        <f>VLOOKUP($D83,'факт '!$D$7:$AU$140,8,0)</f>
        <v>0</v>
      </c>
      <c r="AL83" s="71"/>
      <c r="AM83" s="71"/>
      <c r="AN83" s="71">
        <f t="shared" ref="AN83:AN122" si="913">SUM(AJ83+AL83)</f>
        <v>0</v>
      </c>
      <c r="AO83" s="71">
        <f t="shared" ref="AO83:AO122" si="914">SUM(AK83+AM83)</f>
        <v>0</v>
      </c>
      <c r="AP83" s="72">
        <f t="shared" ref="AP83:AP122" si="915">SUM(AJ83-AH83)</f>
        <v>0</v>
      </c>
      <c r="AQ83" s="72">
        <f t="shared" ref="AQ83:AQ122" si="916">SUM(AK83-AI83)</f>
        <v>0</v>
      </c>
      <c r="AR83" s="71"/>
      <c r="AS83" s="71"/>
      <c r="AT83" s="71"/>
      <c r="AU83" s="71"/>
      <c r="AV83" s="71">
        <f>VLOOKUP($D83,'факт '!$D$7:$AU$140,13,0)</f>
        <v>0</v>
      </c>
      <c r="AW83" s="71">
        <f>VLOOKUP($D83,'факт '!$D$7:$AU$140,14,0)</f>
        <v>0</v>
      </c>
      <c r="AX83" s="71"/>
      <c r="AY83" s="71"/>
      <c r="AZ83" s="71">
        <f t="shared" ref="AZ83:AZ122" si="917">SUM(AV83+AX83)</f>
        <v>0</v>
      </c>
      <c r="BA83" s="71">
        <f t="shared" ref="BA83:BA122" si="918">SUM(AW83+AY83)</f>
        <v>0</v>
      </c>
      <c r="BB83" s="72">
        <f t="shared" ref="BB83:BB122" si="919">SUM(AV83-AT83)</f>
        <v>0</v>
      </c>
      <c r="BC83" s="72">
        <f t="shared" ref="BC83:BC122" si="920">SUM(AW83-AU83)</f>
        <v>0</v>
      </c>
      <c r="BD83" s="71"/>
      <c r="BE83" s="71"/>
      <c r="BF83" s="71"/>
      <c r="BG83" s="71"/>
      <c r="BH83" s="71">
        <f>VLOOKUP($D83,'факт '!$D$7:$AU$140,17,0)</f>
        <v>18</v>
      </c>
      <c r="BI83" s="71">
        <f>VLOOKUP($D83,'факт '!$D$7:$AU$140,18,0)</f>
        <v>2383742.5200000014</v>
      </c>
      <c r="BJ83" s="71">
        <f>VLOOKUP($D83,'факт '!$D$7:$AU$140,19,0)</f>
        <v>0</v>
      </c>
      <c r="BK83" s="71">
        <f>VLOOKUP($D83,'факт '!$D$7:$AU$140,20,0)</f>
        <v>0</v>
      </c>
      <c r="BL83" s="71">
        <f t="shared" ref="BL83:BL122" si="921">SUM(BH83+BJ83)</f>
        <v>18</v>
      </c>
      <c r="BM83" s="71">
        <f t="shared" ref="BM83:BM122" si="922">SUM(BI83+BK83)</f>
        <v>2383742.5200000014</v>
      </c>
      <c r="BN83" s="72">
        <f t="shared" ref="BN83:BN122" si="923">SUM(BH83-BF83)</f>
        <v>18</v>
      </c>
      <c r="BO83" s="72">
        <f t="shared" ref="BO83:BO122" si="924">SUM(BI83-BG83)</f>
        <v>2383742.5200000014</v>
      </c>
      <c r="BP83" s="71"/>
      <c r="BQ83" s="71"/>
      <c r="BR83" s="71"/>
      <c r="BS83" s="71"/>
      <c r="BT83" s="71">
        <f>VLOOKUP($D83,'факт '!$D$7:$AU$140,21,0)</f>
        <v>0</v>
      </c>
      <c r="BU83" s="71">
        <f>VLOOKUP($D83,'факт '!$D$7:$AU$140,22,0)</f>
        <v>0</v>
      </c>
      <c r="BV83" s="71">
        <f>VLOOKUP($D83,'факт '!$D$7:$AU$140,23,0)</f>
        <v>0</v>
      </c>
      <c r="BW83" s="71">
        <f>VLOOKUP($D83,'факт '!$D$7:$AU$140,24,0)</f>
        <v>0</v>
      </c>
      <c r="BX83" s="71">
        <f t="shared" ref="BX83:BX122" si="925">SUM(BT83+BV83)</f>
        <v>0</v>
      </c>
      <c r="BY83" s="71">
        <f t="shared" ref="BY83:BY122" si="926">SUM(BU83+BW83)</f>
        <v>0</v>
      </c>
      <c r="BZ83" s="72">
        <f t="shared" ref="BZ83:BZ122" si="927">SUM(BT83-BR83)</f>
        <v>0</v>
      </c>
      <c r="CA83" s="72">
        <f t="shared" ref="CA83:CA122" si="928">SUM(BU83-BS83)</f>
        <v>0</v>
      </c>
      <c r="CB83" s="71"/>
      <c r="CC83" s="71"/>
      <c r="CD83" s="71"/>
      <c r="CE83" s="71"/>
      <c r="CF83" s="71">
        <f>VLOOKUP($D83,'факт '!$D$7:$AU$140,25,0)</f>
        <v>0</v>
      </c>
      <c r="CG83" s="71">
        <f>VLOOKUP($D83,'факт '!$D$7:$AU$140,26,0)</f>
        <v>0</v>
      </c>
      <c r="CH83" s="71">
        <f>VLOOKUP($D83,'факт '!$D$7:$AU$140,27,0)</f>
        <v>0</v>
      </c>
      <c r="CI83" s="71">
        <f>VLOOKUP($D83,'факт '!$D$7:$AU$140,28,0)</f>
        <v>0</v>
      </c>
      <c r="CJ83" s="71">
        <f t="shared" ref="CJ83:CJ122" si="929">SUM(CF83+CH83)</f>
        <v>0</v>
      </c>
      <c r="CK83" s="71">
        <f t="shared" ref="CK83:CK122" si="930">SUM(CG83+CI83)</f>
        <v>0</v>
      </c>
      <c r="CL83" s="72">
        <f t="shared" ref="CL83:CL122" si="931">SUM(CF83-CD83)</f>
        <v>0</v>
      </c>
      <c r="CM83" s="72">
        <f t="shared" ref="CM83:CM122" si="932">SUM(CG83-CE83)</f>
        <v>0</v>
      </c>
      <c r="CN83" s="71"/>
      <c r="CO83" s="71"/>
      <c r="CP83" s="71"/>
      <c r="CQ83" s="71"/>
      <c r="CR83" s="71">
        <f>VLOOKUP($D83,'факт '!$D$7:$AU$140,29,0)</f>
        <v>0</v>
      </c>
      <c r="CS83" s="71">
        <f>VLOOKUP($D83,'факт '!$D$7:$AU$140,30,0)</f>
        <v>0</v>
      </c>
      <c r="CT83" s="71">
        <f>VLOOKUP($D83,'факт '!$D$7:$AU$140,31,0)</f>
        <v>0</v>
      </c>
      <c r="CU83" s="71">
        <f>VLOOKUP($D83,'факт '!$D$7:$AU$140,32,0)</f>
        <v>0</v>
      </c>
      <c r="CV83" s="71">
        <f t="shared" ref="CV83:CV122" si="933">SUM(CR83+CT83)</f>
        <v>0</v>
      </c>
      <c r="CW83" s="71">
        <f t="shared" ref="CW83:CW122" si="934">SUM(CS83+CU83)</f>
        <v>0</v>
      </c>
      <c r="CX83" s="72">
        <f t="shared" ref="CX83:CX122" si="935">SUM(CR83-CP83)</f>
        <v>0</v>
      </c>
      <c r="CY83" s="72">
        <f t="shared" ref="CY83:CY122" si="936">SUM(CS83-CQ83)</f>
        <v>0</v>
      </c>
      <c r="CZ83" s="71"/>
      <c r="DA83" s="71"/>
      <c r="DB83" s="71"/>
      <c r="DC83" s="71"/>
      <c r="DD83" s="71">
        <f>VLOOKUP($D83,'факт '!$D$7:$AU$140,33,0)</f>
        <v>0</v>
      </c>
      <c r="DE83" s="71">
        <f>VLOOKUP($D83,'факт '!$D$7:$AU$140,34,0)</f>
        <v>0</v>
      </c>
      <c r="DF83" s="71"/>
      <c r="DG83" s="71"/>
      <c r="DH83" s="71">
        <f t="shared" ref="DH83:DH122" si="937">SUM(DD83+DF83)</f>
        <v>0</v>
      </c>
      <c r="DI83" s="71">
        <f t="shared" ref="DI83:DI122" si="938">SUM(DE83+DG83)</f>
        <v>0</v>
      </c>
      <c r="DJ83" s="72">
        <f t="shared" ref="DJ83:DJ122" si="939">SUM(DD83-DB83)</f>
        <v>0</v>
      </c>
      <c r="DK83" s="72">
        <f t="shared" ref="DK83:DK122" si="940">SUM(DE83-DC83)</f>
        <v>0</v>
      </c>
      <c r="DL83" s="71"/>
      <c r="DM83" s="71"/>
      <c r="DN83" s="71"/>
      <c r="DO83" s="71"/>
      <c r="DP83" s="71">
        <f>VLOOKUP($D83,'факт '!$D$7:$AU$140,15,0)</f>
        <v>0</v>
      </c>
      <c r="DQ83" s="71">
        <f>VLOOKUP($D83,'факт '!$D$7:$AU$140,16,0)</f>
        <v>0</v>
      </c>
      <c r="DR83" s="71"/>
      <c r="DS83" s="71"/>
      <c r="DT83" s="71">
        <f t="shared" ref="DT83:DT122" si="941">SUM(DP83+DR83)</f>
        <v>0</v>
      </c>
      <c r="DU83" s="71">
        <f t="shared" ref="DU83:DU122" si="942">SUM(DQ83+DS83)</f>
        <v>0</v>
      </c>
      <c r="DV83" s="72">
        <f t="shared" ref="DV83:DV122" si="943">SUM(DP83-DN83)</f>
        <v>0</v>
      </c>
      <c r="DW83" s="72">
        <f t="shared" ref="DW83:DW122" si="944">SUM(DQ83-DO83)</f>
        <v>0</v>
      </c>
      <c r="DX83" s="71"/>
      <c r="DY83" s="71"/>
      <c r="DZ83" s="71"/>
      <c r="EA83" s="71"/>
      <c r="EB83" s="71">
        <f>VLOOKUP($D83,'факт '!$D$7:$AU$140,35,0)</f>
        <v>0</v>
      </c>
      <c r="EC83" s="71">
        <f>VLOOKUP($D83,'факт '!$D$7:$AU$140,36,0)</f>
        <v>0</v>
      </c>
      <c r="ED83" s="71">
        <f>VLOOKUP($D83,'факт '!$D$7:$AU$140,37,0)</f>
        <v>0</v>
      </c>
      <c r="EE83" s="71">
        <f>VLOOKUP($D83,'факт '!$D$7:$AU$140,38,0)</f>
        <v>0</v>
      </c>
      <c r="EF83" s="71">
        <f t="shared" ref="EF83:EF122" si="945">SUM(EB83+ED83)</f>
        <v>0</v>
      </c>
      <c r="EG83" s="71">
        <f t="shared" ref="EG83:EG122" si="946">SUM(EC83+EE83)</f>
        <v>0</v>
      </c>
      <c r="EH83" s="72">
        <f t="shared" ref="EH83:EH122" si="947">SUM(EB83-DZ83)</f>
        <v>0</v>
      </c>
      <c r="EI83" s="72">
        <f t="shared" ref="EI83:EI122" si="948">SUM(EC83-EA83)</f>
        <v>0</v>
      </c>
      <c r="EJ83" s="71"/>
      <c r="EK83" s="71"/>
      <c r="EL83" s="71"/>
      <c r="EM83" s="71"/>
      <c r="EN83" s="71">
        <f>VLOOKUP($D83,'факт '!$D$7:$AU$140,41,0)</f>
        <v>0</v>
      </c>
      <c r="EO83" s="71">
        <f>VLOOKUP($D83,'факт '!$D$7:$AU$140,42,0)</f>
        <v>0</v>
      </c>
      <c r="EP83" s="71">
        <f>VLOOKUP($D83,'факт '!$D$7:$AU$140,43,0)</f>
        <v>0</v>
      </c>
      <c r="EQ83" s="71">
        <f>VLOOKUP($D83,'факт '!$D$7:$AU$140,44,0)</f>
        <v>0</v>
      </c>
      <c r="ER83" s="71">
        <f t="shared" ref="ER83:ER122" si="949">SUM(EN83+EP83)</f>
        <v>0</v>
      </c>
      <c r="ES83" s="71">
        <f t="shared" ref="ES83:ES122" si="950">SUM(EO83+EQ83)</f>
        <v>0</v>
      </c>
      <c r="ET83" s="72">
        <f t="shared" ref="ET83:ET122" si="951">SUM(EN83-EL83)</f>
        <v>0</v>
      </c>
      <c r="EU83" s="72">
        <f t="shared" ref="EU83:EU122" si="952">SUM(EO83-EM83)</f>
        <v>0</v>
      </c>
      <c r="EV83" s="71"/>
      <c r="EW83" s="71"/>
      <c r="EX83" s="71"/>
      <c r="EY83" s="71"/>
      <c r="EZ83" s="71"/>
      <c r="FA83" s="71"/>
      <c r="FB83" s="71"/>
      <c r="FC83" s="71"/>
      <c r="FD83" s="71">
        <f>SUM(EZ83+FB83)</f>
        <v>0</v>
      </c>
      <c r="FE83" s="71">
        <f>SUM(FA83+FC83)</f>
        <v>0</v>
      </c>
      <c r="FF83" s="72">
        <f t="shared" si="884"/>
        <v>0</v>
      </c>
      <c r="FG83" s="72">
        <f t="shared" si="885"/>
        <v>0</v>
      </c>
      <c r="FH83" s="71"/>
      <c r="FI83" s="71"/>
      <c r="FJ83" s="71"/>
      <c r="FK83" s="71"/>
      <c r="FL83" s="71">
        <f>VLOOKUP($D83,'факт '!$D$7:$AU$140,39,0)</f>
        <v>0</v>
      </c>
      <c r="FM83" s="71">
        <f>VLOOKUP($D83,'факт '!$D$7:$AU$140,40,0)</f>
        <v>0</v>
      </c>
      <c r="FN83" s="71"/>
      <c r="FO83" s="71"/>
      <c r="FP83" s="71">
        <f t="shared" ref="FP83:FP122" si="953">SUM(FL83+FN83)</f>
        <v>0</v>
      </c>
      <c r="FQ83" s="71">
        <f t="shared" ref="FQ83:FQ122" si="954">SUM(FM83+FO83)</f>
        <v>0</v>
      </c>
      <c r="FR83" s="72">
        <f t="shared" ref="FR83:FR122" si="955">SUM(FL83-FJ83)</f>
        <v>0</v>
      </c>
      <c r="FS83" s="72">
        <f t="shared" ref="FS83:FS122" si="956">SUM(FM83-FK83)</f>
        <v>0</v>
      </c>
      <c r="FT83" s="71"/>
      <c r="FU83" s="71"/>
      <c r="FV83" s="71"/>
      <c r="FW83" s="71"/>
      <c r="FX83" s="71"/>
      <c r="FY83" s="71"/>
      <c r="FZ83" s="71"/>
      <c r="GA83" s="71"/>
      <c r="GB83" s="71">
        <f t="shared" ref="GB83:GB122" si="957">SUM(FX83+FZ83)</f>
        <v>0</v>
      </c>
      <c r="GC83" s="71">
        <f t="shared" ref="GC83:GC122" si="958">SUM(FY83+GA83)</f>
        <v>0</v>
      </c>
      <c r="GD83" s="72">
        <f t="shared" ref="GD83:GD122" si="959">SUM(FX83-FV83)</f>
        <v>0</v>
      </c>
      <c r="GE83" s="72">
        <f t="shared" ref="GE83:GE122" si="960">SUM(FY83-FW83)</f>
        <v>0</v>
      </c>
      <c r="GF83" s="71">
        <f>SUM(H83,T83,AF83,AR83,BD83,BP83,CB83,CN83,CZ83,DL83,DX83,EJ83,EV83)</f>
        <v>0</v>
      </c>
      <c r="GG83" s="71">
        <f>SUM(I83,U83,AG83,AS83,BE83,BQ83,CC83,CO83,DA83,DM83,DY83,EK83,EW83)</f>
        <v>0</v>
      </c>
      <c r="GH83" s="71">
        <f>SUM(J83,V83,AH83,AT83,BF83,BR83,CD83,CP83,DB83,DN83,DZ83,EL83,EX83)</f>
        <v>0</v>
      </c>
      <c r="GI83" s="71">
        <f>SUM(K83,W83,AI83,AU83,BG83,BS83,CE83,CQ83,DC83,DO83,EA83,EM83,EY83)</f>
        <v>0</v>
      </c>
      <c r="GJ83" s="71">
        <f t="shared" ref="GJ83:GJ122" si="961">SUM(L83,X83,AJ83,AV83,BH83,BT83,CF83,CR83,DD83,DP83,EB83,EN83,EZ83,FL83)</f>
        <v>18</v>
      </c>
      <c r="GK83" s="71">
        <f t="shared" ref="GK83:GK122" si="962">SUM(M83,Y83,AK83,AW83,BI83,BU83,CG83,CS83,DE83,DQ83,EC83,EO83,FA83,FM83)</f>
        <v>2383742.5200000014</v>
      </c>
      <c r="GL83" s="71">
        <f t="shared" ref="GL83:GL122" si="963">SUM(N83,Z83,AL83,AX83,BJ83,BV83,CH83,CT83,DF83,DR83,ED83,EP83,FB83,FN83)</f>
        <v>0</v>
      </c>
      <c r="GM83" s="71">
        <f t="shared" ref="GM83:GM122" si="964">SUM(O83,AA83,AM83,AY83,BK83,BW83,CI83,CU83,DG83,DS83,EE83,EQ83,FC83,FO83)</f>
        <v>0</v>
      </c>
      <c r="GN83" s="71">
        <f t="shared" ref="GN83:GN122" si="965">SUM(P83,AB83,AN83,AZ83,BL83,BX83,CJ83,CV83,DH83,DT83,EF83,ER83,FD83,FP83)</f>
        <v>18</v>
      </c>
      <c r="GO83" s="71">
        <f t="shared" ref="GO83:GO122" si="966">SUM(Q83,AC83,AO83,BA83,BM83,BY83,CK83,CW83,DI83,DU83,EG83,ES83,FE83,FQ83)</f>
        <v>2383742.5200000014</v>
      </c>
      <c r="GP83" s="71"/>
      <c r="GQ83" s="71"/>
      <c r="GR83" s="109"/>
      <c r="GS83" s="55"/>
      <c r="GT83" s="123">
        <v>132430.14440000002</v>
      </c>
      <c r="GU83" s="123">
        <f t="shared" si="62"/>
        <v>132430.14000000007</v>
      </c>
      <c r="GV83" s="123">
        <f t="shared" si="63"/>
        <v>4.3999999470543116E-3</v>
      </c>
    </row>
    <row r="84" spans="1:204" ht="23.25" customHeight="1" x14ac:dyDescent="0.2">
      <c r="A84" s="21"/>
      <c r="B84" s="55" t="s">
        <v>163</v>
      </c>
      <c r="C84" s="56" t="s">
        <v>164</v>
      </c>
      <c r="D84" s="63">
        <v>133</v>
      </c>
      <c r="E84" s="60" t="s">
        <v>420</v>
      </c>
      <c r="F84" s="63"/>
      <c r="G84" s="70"/>
      <c r="H84" s="71"/>
      <c r="I84" s="71"/>
      <c r="J84" s="71"/>
      <c r="K84" s="71"/>
      <c r="L84" s="71">
        <f>VLOOKUP($D84,'факт '!$D$7:$AU$140,3,0)</f>
        <v>0</v>
      </c>
      <c r="M84" s="71">
        <f>VLOOKUP($D84,'факт '!$D$7:$AU$140,4,0)</f>
        <v>0</v>
      </c>
      <c r="N84" s="71">
        <f>VLOOKUP($D84,'факт '!$D$7:$AU$140,5,0)</f>
        <v>0</v>
      </c>
      <c r="O84" s="71">
        <f>VLOOKUP($D84,'факт '!$D$7:$AU$140,6,0)</f>
        <v>0</v>
      </c>
      <c r="P84" s="71">
        <f t="shared" si="905"/>
        <v>0</v>
      </c>
      <c r="Q84" s="71">
        <f t="shared" si="906"/>
        <v>0</v>
      </c>
      <c r="R84" s="72">
        <f t="shared" si="907"/>
        <v>0</v>
      </c>
      <c r="S84" s="72">
        <f t="shared" si="908"/>
        <v>0</v>
      </c>
      <c r="T84" s="71"/>
      <c r="U84" s="71"/>
      <c r="V84" s="71"/>
      <c r="W84" s="71"/>
      <c r="X84" s="71">
        <f>VLOOKUP($D84,'факт '!$D$7:$AU$140,9,0)</f>
        <v>0</v>
      </c>
      <c r="Y84" s="71">
        <f>VLOOKUP($D84,'факт '!$D$7:$AU$140,10,0)</f>
        <v>0</v>
      </c>
      <c r="Z84" s="71">
        <f>VLOOKUP($D84,'факт '!$D$7:$AU$140,11,0)</f>
        <v>0</v>
      </c>
      <c r="AA84" s="71">
        <f>VLOOKUP($D84,'факт '!$D$7:$AU$140,12,0)</f>
        <v>0</v>
      </c>
      <c r="AB84" s="71">
        <f t="shared" si="909"/>
        <v>0</v>
      </c>
      <c r="AC84" s="71">
        <f t="shared" si="910"/>
        <v>0</v>
      </c>
      <c r="AD84" s="72">
        <f t="shared" si="911"/>
        <v>0</v>
      </c>
      <c r="AE84" s="72">
        <f t="shared" si="912"/>
        <v>0</v>
      </c>
      <c r="AF84" s="71"/>
      <c r="AG84" s="71"/>
      <c r="AH84" s="71"/>
      <c r="AI84" s="71"/>
      <c r="AJ84" s="71">
        <f>VLOOKUP($D84,'факт '!$D$7:$AU$140,7,0)</f>
        <v>0</v>
      </c>
      <c r="AK84" s="71">
        <f>VLOOKUP($D84,'факт '!$D$7:$AU$140,8,0)</f>
        <v>0</v>
      </c>
      <c r="AL84" s="71"/>
      <c r="AM84" s="71"/>
      <c r="AN84" s="71"/>
      <c r="AO84" s="71"/>
      <c r="AP84" s="72">
        <f t="shared" si="915"/>
        <v>0</v>
      </c>
      <c r="AQ84" s="72">
        <f t="shared" si="916"/>
        <v>0</v>
      </c>
      <c r="AR84" s="71"/>
      <c r="AS84" s="71"/>
      <c r="AT84" s="71"/>
      <c r="AU84" s="71"/>
      <c r="AV84" s="71">
        <f>VLOOKUP($D84,'факт '!$D$7:$AU$140,13,0)</f>
        <v>0</v>
      </c>
      <c r="AW84" s="71">
        <f>VLOOKUP($D84,'факт '!$D$7:$AU$140,14,0)</f>
        <v>0</v>
      </c>
      <c r="AX84" s="71"/>
      <c r="AY84" s="71"/>
      <c r="AZ84" s="71">
        <f t="shared" si="917"/>
        <v>0</v>
      </c>
      <c r="BA84" s="71">
        <f t="shared" si="918"/>
        <v>0</v>
      </c>
      <c r="BB84" s="72">
        <f t="shared" si="919"/>
        <v>0</v>
      </c>
      <c r="BC84" s="72">
        <f t="shared" si="920"/>
        <v>0</v>
      </c>
      <c r="BD84" s="71"/>
      <c r="BE84" s="71"/>
      <c r="BF84" s="71"/>
      <c r="BG84" s="71"/>
      <c r="BH84" s="71">
        <f>VLOOKUP($D84,'факт '!$D$7:$AU$140,17,0)</f>
        <v>0</v>
      </c>
      <c r="BI84" s="71">
        <f>VLOOKUP($D84,'факт '!$D$7:$AU$140,18,0)</f>
        <v>0</v>
      </c>
      <c r="BJ84" s="71">
        <f>VLOOKUP($D84,'факт '!$D$7:$AU$140,19,0)</f>
        <v>0</v>
      </c>
      <c r="BK84" s="71">
        <f>VLOOKUP($D84,'факт '!$D$7:$AU$140,20,0)</f>
        <v>0</v>
      </c>
      <c r="BL84" s="71">
        <f t="shared" si="921"/>
        <v>0</v>
      </c>
      <c r="BM84" s="71">
        <f t="shared" si="922"/>
        <v>0</v>
      </c>
      <c r="BN84" s="72">
        <f t="shared" si="923"/>
        <v>0</v>
      </c>
      <c r="BO84" s="72">
        <f t="shared" si="924"/>
        <v>0</v>
      </c>
      <c r="BP84" s="71"/>
      <c r="BQ84" s="71"/>
      <c r="BR84" s="71"/>
      <c r="BS84" s="71"/>
      <c r="BT84" s="71">
        <f>VLOOKUP($D84,'факт '!$D$7:$AU$140,21,0)</f>
        <v>0</v>
      </c>
      <c r="BU84" s="71">
        <f>VLOOKUP($D84,'факт '!$D$7:$AU$140,22,0)</f>
        <v>0</v>
      </c>
      <c r="BV84" s="71">
        <f>VLOOKUP($D84,'факт '!$D$7:$AU$140,23,0)</f>
        <v>0</v>
      </c>
      <c r="BW84" s="71">
        <f>VLOOKUP($D84,'факт '!$D$7:$AU$140,24,0)</f>
        <v>0</v>
      </c>
      <c r="BX84" s="71">
        <f t="shared" si="925"/>
        <v>0</v>
      </c>
      <c r="BY84" s="71">
        <f t="shared" si="926"/>
        <v>0</v>
      </c>
      <c r="BZ84" s="72">
        <f t="shared" si="927"/>
        <v>0</v>
      </c>
      <c r="CA84" s="72">
        <f t="shared" si="928"/>
        <v>0</v>
      </c>
      <c r="CB84" s="71"/>
      <c r="CC84" s="71"/>
      <c r="CD84" s="71"/>
      <c r="CE84" s="71"/>
      <c r="CF84" s="71">
        <f>VLOOKUP($D84,'факт '!$D$7:$AU$140,25,0)</f>
        <v>0</v>
      </c>
      <c r="CG84" s="71">
        <f>VLOOKUP($D84,'факт '!$D$7:$AU$140,26,0)</f>
        <v>0</v>
      </c>
      <c r="CH84" s="71">
        <f>VLOOKUP($D84,'факт '!$D$7:$AU$140,27,0)</f>
        <v>0</v>
      </c>
      <c r="CI84" s="71">
        <f>VLOOKUP($D84,'факт '!$D$7:$AU$140,28,0)</f>
        <v>0</v>
      </c>
      <c r="CJ84" s="71">
        <f t="shared" si="929"/>
        <v>0</v>
      </c>
      <c r="CK84" s="71">
        <f t="shared" si="930"/>
        <v>0</v>
      </c>
      <c r="CL84" s="72">
        <f t="shared" si="931"/>
        <v>0</v>
      </c>
      <c r="CM84" s="72">
        <f t="shared" si="932"/>
        <v>0</v>
      </c>
      <c r="CN84" s="71"/>
      <c r="CO84" s="71"/>
      <c r="CP84" s="71"/>
      <c r="CQ84" s="71"/>
      <c r="CR84" s="71">
        <f>VLOOKUP($D84,'факт '!$D$7:$AU$140,29,0)</f>
        <v>0</v>
      </c>
      <c r="CS84" s="71">
        <f>VLOOKUP($D84,'факт '!$D$7:$AU$140,30,0)</f>
        <v>0</v>
      </c>
      <c r="CT84" s="71">
        <f>VLOOKUP($D84,'факт '!$D$7:$AU$140,31,0)</f>
        <v>0</v>
      </c>
      <c r="CU84" s="71">
        <f>VLOOKUP($D84,'факт '!$D$7:$AU$140,32,0)</f>
        <v>0</v>
      </c>
      <c r="CV84" s="71">
        <f t="shared" si="933"/>
        <v>0</v>
      </c>
      <c r="CW84" s="71">
        <f t="shared" si="934"/>
        <v>0</v>
      </c>
      <c r="CX84" s="72">
        <f t="shared" si="935"/>
        <v>0</v>
      </c>
      <c r="CY84" s="72">
        <f t="shared" si="936"/>
        <v>0</v>
      </c>
      <c r="CZ84" s="71"/>
      <c r="DA84" s="71"/>
      <c r="DB84" s="71"/>
      <c r="DC84" s="71"/>
      <c r="DD84" s="71">
        <f>VLOOKUP($D84,'факт '!$D$7:$AU$140,33,0)</f>
        <v>0</v>
      </c>
      <c r="DE84" s="71">
        <f>VLOOKUP($D84,'факт '!$D$7:$AU$140,34,0)</f>
        <v>0</v>
      </c>
      <c r="DF84" s="71"/>
      <c r="DG84" s="71"/>
      <c r="DH84" s="71">
        <f t="shared" si="937"/>
        <v>0</v>
      </c>
      <c r="DI84" s="71">
        <f t="shared" si="938"/>
        <v>0</v>
      </c>
      <c r="DJ84" s="72">
        <f t="shared" si="939"/>
        <v>0</v>
      </c>
      <c r="DK84" s="72">
        <f t="shared" si="940"/>
        <v>0</v>
      </c>
      <c r="DL84" s="71"/>
      <c r="DM84" s="71"/>
      <c r="DN84" s="71"/>
      <c r="DO84" s="71"/>
      <c r="DP84" s="71">
        <f>VLOOKUP($D84,'факт '!$D$7:$AU$140,15,0)</f>
        <v>0</v>
      </c>
      <c r="DQ84" s="71">
        <f>VLOOKUP($D84,'факт '!$D$7:$AU$140,16,0)</f>
        <v>0</v>
      </c>
      <c r="DR84" s="71"/>
      <c r="DS84" s="71"/>
      <c r="DT84" s="71">
        <f t="shared" si="941"/>
        <v>0</v>
      </c>
      <c r="DU84" s="71">
        <f t="shared" si="942"/>
        <v>0</v>
      </c>
      <c r="DV84" s="72">
        <f t="shared" si="943"/>
        <v>0</v>
      </c>
      <c r="DW84" s="72">
        <f t="shared" si="944"/>
        <v>0</v>
      </c>
      <c r="DX84" s="71"/>
      <c r="DY84" s="71"/>
      <c r="DZ84" s="71"/>
      <c r="EA84" s="71"/>
      <c r="EB84" s="71">
        <f>VLOOKUP($D84,'факт '!$D$7:$AU$140,35,0)</f>
        <v>0</v>
      </c>
      <c r="EC84" s="71">
        <f>VLOOKUP($D84,'факт '!$D$7:$AU$140,36,0)</f>
        <v>0</v>
      </c>
      <c r="ED84" s="71">
        <f>VLOOKUP($D84,'факт '!$D$7:$AU$140,37,0)</f>
        <v>0</v>
      </c>
      <c r="EE84" s="71">
        <f>VLOOKUP($D84,'факт '!$D$7:$AU$140,38,0)</f>
        <v>0</v>
      </c>
      <c r="EF84" s="71">
        <f t="shared" si="945"/>
        <v>0</v>
      </c>
      <c r="EG84" s="71">
        <f t="shared" si="946"/>
        <v>0</v>
      </c>
      <c r="EH84" s="72">
        <f t="shared" si="947"/>
        <v>0</v>
      </c>
      <c r="EI84" s="72">
        <f t="shared" si="948"/>
        <v>0</v>
      </c>
      <c r="EJ84" s="71"/>
      <c r="EK84" s="71"/>
      <c r="EL84" s="71"/>
      <c r="EM84" s="71"/>
      <c r="EN84" s="71">
        <f>VLOOKUP($D84,'факт '!$D$7:$AU$140,41,0)</f>
        <v>0</v>
      </c>
      <c r="EO84" s="71">
        <f>VLOOKUP($D84,'факт '!$D$7:$AU$140,42,0)</f>
        <v>0</v>
      </c>
      <c r="EP84" s="71">
        <f>VLOOKUP($D84,'факт '!$D$7:$AU$140,43,0)</f>
        <v>0</v>
      </c>
      <c r="EQ84" s="71">
        <f>VLOOKUP($D84,'факт '!$D$7:$AU$140,44,0)</f>
        <v>0</v>
      </c>
      <c r="ER84" s="71">
        <f t="shared" si="949"/>
        <v>0</v>
      </c>
      <c r="ES84" s="71">
        <f t="shared" si="950"/>
        <v>0</v>
      </c>
      <c r="ET84" s="72">
        <f t="shared" si="951"/>
        <v>0</v>
      </c>
      <c r="EU84" s="72">
        <f t="shared" si="952"/>
        <v>0</v>
      </c>
      <c r="EV84" s="71"/>
      <c r="EW84" s="71"/>
      <c r="EX84" s="71"/>
      <c r="EY84" s="71"/>
      <c r="EZ84" s="71"/>
      <c r="FA84" s="71"/>
      <c r="FB84" s="71"/>
      <c r="FC84" s="71"/>
      <c r="FD84" s="71"/>
      <c r="FE84" s="71"/>
      <c r="FF84" s="72"/>
      <c r="FG84" s="72"/>
      <c r="FH84" s="71"/>
      <c r="FI84" s="71"/>
      <c r="FJ84" s="71"/>
      <c r="FK84" s="71"/>
      <c r="FL84" s="71">
        <f>VLOOKUP($D84,'факт '!$D$7:$AU$140,39,0)</f>
        <v>1</v>
      </c>
      <c r="FM84" s="71">
        <f>VLOOKUP($D84,'факт '!$D$7:$AU$140,40,0)</f>
        <v>132430.14000000001</v>
      </c>
      <c r="FN84" s="71"/>
      <c r="FO84" s="71"/>
      <c r="FP84" s="71">
        <f t="shared" si="953"/>
        <v>1</v>
      </c>
      <c r="FQ84" s="71">
        <f t="shared" si="954"/>
        <v>132430.14000000001</v>
      </c>
      <c r="FR84" s="72">
        <f t="shared" si="955"/>
        <v>1</v>
      </c>
      <c r="FS84" s="72">
        <f t="shared" si="956"/>
        <v>132430.14000000001</v>
      </c>
      <c r="FT84" s="71"/>
      <c r="FU84" s="71"/>
      <c r="FV84" s="71"/>
      <c r="FW84" s="71"/>
      <c r="FX84" s="71"/>
      <c r="FY84" s="71"/>
      <c r="FZ84" s="71"/>
      <c r="GA84" s="71"/>
      <c r="GB84" s="71"/>
      <c r="GC84" s="71"/>
      <c r="GD84" s="72"/>
      <c r="GE84" s="72"/>
      <c r="GF84" s="71"/>
      <c r="GG84" s="71"/>
      <c r="GH84" s="71"/>
      <c r="GI84" s="71"/>
      <c r="GJ84" s="71">
        <f t="shared" si="961"/>
        <v>1</v>
      </c>
      <c r="GK84" s="71">
        <f t="shared" si="962"/>
        <v>132430.14000000001</v>
      </c>
      <c r="GL84" s="71">
        <f t="shared" si="963"/>
        <v>0</v>
      </c>
      <c r="GM84" s="71">
        <f t="shared" si="964"/>
        <v>0</v>
      </c>
      <c r="GN84" s="71">
        <f t="shared" si="965"/>
        <v>1</v>
      </c>
      <c r="GO84" s="71">
        <f t="shared" si="966"/>
        <v>132430.14000000001</v>
      </c>
      <c r="GP84" s="71"/>
      <c r="GQ84" s="71"/>
      <c r="GR84" s="109"/>
      <c r="GS84" s="55"/>
      <c r="GT84" s="123"/>
      <c r="GU84" s="123"/>
      <c r="GV84" s="123"/>
    </row>
    <row r="85" spans="1:204" ht="23.25" customHeight="1" x14ac:dyDescent="0.2">
      <c r="A85" s="169"/>
      <c r="B85" s="55" t="s">
        <v>163</v>
      </c>
      <c r="C85" s="56" t="s">
        <v>164</v>
      </c>
      <c r="D85" s="63">
        <v>139</v>
      </c>
      <c r="E85" s="60" t="s">
        <v>404</v>
      </c>
      <c r="F85" s="63">
        <v>16</v>
      </c>
      <c r="G85" s="70">
        <v>132430.14440000002</v>
      </c>
      <c r="H85" s="71"/>
      <c r="I85" s="71"/>
      <c r="J85" s="71"/>
      <c r="K85" s="71"/>
      <c r="L85" s="71">
        <f>VLOOKUP($D85,'факт '!$D$7:$AU$140,3,0)</f>
        <v>0</v>
      </c>
      <c r="M85" s="71">
        <f>VLOOKUP($D85,'факт '!$D$7:$AU$140,4,0)</f>
        <v>0</v>
      </c>
      <c r="N85" s="71">
        <f>VLOOKUP($D85,'факт '!$D$7:$AU$140,5,0)</f>
        <v>0</v>
      </c>
      <c r="O85" s="71">
        <f>VLOOKUP($D85,'факт '!$D$7:$AU$140,6,0)</f>
        <v>0</v>
      </c>
      <c r="P85" s="71">
        <f t="shared" si="905"/>
        <v>0</v>
      </c>
      <c r="Q85" s="71">
        <f t="shared" si="906"/>
        <v>0</v>
      </c>
      <c r="R85" s="72">
        <f t="shared" si="907"/>
        <v>0</v>
      </c>
      <c r="S85" s="72">
        <f t="shared" si="908"/>
        <v>0</v>
      </c>
      <c r="T85" s="71"/>
      <c r="U85" s="71"/>
      <c r="V85" s="71"/>
      <c r="W85" s="71"/>
      <c r="X85" s="71">
        <f>VLOOKUP($D85,'факт '!$D$7:$AU$140,9,0)</f>
        <v>0</v>
      </c>
      <c r="Y85" s="71">
        <f>VLOOKUP($D85,'факт '!$D$7:$AU$140,10,0)</f>
        <v>0</v>
      </c>
      <c r="Z85" s="71">
        <f>VLOOKUP($D85,'факт '!$D$7:$AU$140,11,0)</f>
        <v>0</v>
      </c>
      <c r="AA85" s="71">
        <f>VLOOKUP($D85,'факт '!$D$7:$AU$140,12,0)</f>
        <v>0</v>
      </c>
      <c r="AB85" s="71">
        <f t="shared" si="909"/>
        <v>0</v>
      </c>
      <c r="AC85" s="71">
        <f t="shared" si="910"/>
        <v>0</v>
      </c>
      <c r="AD85" s="72">
        <f t="shared" si="911"/>
        <v>0</v>
      </c>
      <c r="AE85" s="72">
        <f t="shared" si="912"/>
        <v>0</v>
      </c>
      <c r="AF85" s="71"/>
      <c r="AG85" s="71"/>
      <c r="AH85" s="71"/>
      <c r="AI85" s="71"/>
      <c r="AJ85" s="71">
        <f>VLOOKUP($D85,'факт '!$D$7:$AU$140,7,0)</f>
        <v>0</v>
      </c>
      <c r="AK85" s="71">
        <f>VLOOKUP($D85,'факт '!$D$7:$AU$140,8,0)</f>
        <v>0</v>
      </c>
      <c r="AL85" s="71"/>
      <c r="AM85" s="71"/>
      <c r="AN85" s="71">
        <f t="shared" si="913"/>
        <v>0</v>
      </c>
      <c r="AO85" s="71">
        <f t="shared" si="914"/>
        <v>0</v>
      </c>
      <c r="AP85" s="72">
        <f t="shared" si="915"/>
        <v>0</v>
      </c>
      <c r="AQ85" s="72">
        <f t="shared" si="916"/>
        <v>0</v>
      </c>
      <c r="AR85" s="71"/>
      <c r="AS85" s="71"/>
      <c r="AT85" s="71"/>
      <c r="AU85" s="71"/>
      <c r="AV85" s="71">
        <f>VLOOKUP($D85,'факт '!$D$7:$AU$140,13,0)</f>
        <v>0</v>
      </c>
      <c r="AW85" s="71">
        <f>VLOOKUP($D85,'факт '!$D$7:$AU$140,14,0)</f>
        <v>0</v>
      </c>
      <c r="AX85" s="71"/>
      <c r="AY85" s="71"/>
      <c r="AZ85" s="71">
        <f t="shared" si="917"/>
        <v>0</v>
      </c>
      <c r="BA85" s="71">
        <f t="shared" si="918"/>
        <v>0</v>
      </c>
      <c r="BB85" s="72">
        <f t="shared" si="919"/>
        <v>0</v>
      </c>
      <c r="BC85" s="72">
        <f t="shared" si="920"/>
        <v>0</v>
      </c>
      <c r="BD85" s="71"/>
      <c r="BE85" s="71"/>
      <c r="BF85" s="71"/>
      <c r="BG85" s="71"/>
      <c r="BH85" s="71">
        <f>VLOOKUP($D85,'факт '!$D$7:$AU$140,17,0)</f>
        <v>5</v>
      </c>
      <c r="BI85" s="71">
        <f>VLOOKUP($D85,'факт '!$D$7:$AU$140,18,0)</f>
        <v>662150.70000000007</v>
      </c>
      <c r="BJ85" s="71">
        <f>VLOOKUP($D85,'факт '!$D$7:$AU$140,19,0)</f>
        <v>0</v>
      </c>
      <c r="BK85" s="71">
        <f>VLOOKUP($D85,'факт '!$D$7:$AU$140,20,0)</f>
        <v>0</v>
      </c>
      <c r="BL85" s="71">
        <f t="shared" si="921"/>
        <v>5</v>
      </c>
      <c r="BM85" s="71">
        <f t="shared" si="922"/>
        <v>662150.70000000007</v>
      </c>
      <c r="BN85" s="72">
        <f t="shared" si="923"/>
        <v>5</v>
      </c>
      <c r="BO85" s="72">
        <f t="shared" si="924"/>
        <v>662150.70000000007</v>
      </c>
      <c r="BP85" s="71"/>
      <c r="BQ85" s="71"/>
      <c r="BR85" s="71"/>
      <c r="BS85" s="71"/>
      <c r="BT85" s="71">
        <f>VLOOKUP($D85,'факт '!$D$7:$AU$140,21,0)</f>
        <v>0</v>
      </c>
      <c r="BU85" s="71">
        <f>VLOOKUP($D85,'факт '!$D$7:$AU$140,22,0)</f>
        <v>0</v>
      </c>
      <c r="BV85" s="71">
        <f>VLOOKUP($D85,'факт '!$D$7:$AU$140,23,0)</f>
        <v>0</v>
      </c>
      <c r="BW85" s="71">
        <f>VLOOKUP($D85,'факт '!$D$7:$AU$140,24,0)</f>
        <v>0</v>
      </c>
      <c r="BX85" s="71">
        <f t="shared" si="925"/>
        <v>0</v>
      </c>
      <c r="BY85" s="71">
        <f t="shared" si="926"/>
        <v>0</v>
      </c>
      <c r="BZ85" s="72">
        <f t="shared" si="927"/>
        <v>0</v>
      </c>
      <c r="CA85" s="72">
        <f t="shared" si="928"/>
        <v>0</v>
      </c>
      <c r="CB85" s="71"/>
      <c r="CC85" s="71"/>
      <c r="CD85" s="71"/>
      <c r="CE85" s="71"/>
      <c r="CF85" s="71">
        <f>VLOOKUP($D85,'факт '!$D$7:$AU$140,25,0)</f>
        <v>0</v>
      </c>
      <c r="CG85" s="71">
        <f>VLOOKUP($D85,'факт '!$D$7:$AU$140,26,0)</f>
        <v>0</v>
      </c>
      <c r="CH85" s="71">
        <f>VLOOKUP($D85,'факт '!$D$7:$AU$140,27,0)</f>
        <v>0</v>
      </c>
      <c r="CI85" s="71">
        <f>VLOOKUP($D85,'факт '!$D$7:$AU$140,28,0)</f>
        <v>0</v>
      </c>
      <c r="CJ85" s="71">
        <f t="shared" si="929"/>
        <v>0</v>
      </c>
      <c r="CK85" s="71">
        <f t="shared" si="930"/>
        <v>0</v>
      </c>
      <c r="CL85" s="72">
        <f t="shared" si="931"/>
        <v>0</v>
      </c>
      <c r="CM85" s="72">
        <f t="shared" si="932"/>
        <v>0</v>
      </c>
      <c r="CN85" s="71"/>
      <c r="CO85" s="71"/>
      <c r="CP85" s="71"/>
      <c r="CQ85" s="71"/>
      <c r="CR85" s="71">
        <f>VLOOKUP($D85,'факт '!$D$7:$AU$140,29,0)</f>
        <v>0</v>
      </c>
      <c r="CS85" s="71">
        <f>VLOOKUP($D85,'факт '!$D$7:$AU$140,30,0)</f>
        <v>0</v>
      </c>
      <c r="CT85" s="71">
        <f>VLOOKUP($D85,'факт '!$D$7:$AU$140,31,0)</f>
        <v>0</v>
      </c>
      <c r="CU85" s="71">
        <f>VLOOKUP($D85,'факт '!$D$7:$AU$140,32,0)</f>
        <v>0</v>
      </c>
      <c r="CV85" s="71">
        <f t="shared" si="933"/>
        <v>0</v>
      </c>
      <c r="CW85" s="71">
        <f t="shared" si="934"/>
        <v>0</v>
      </c>
      <c r="CX85" s="72">
        <f t="shared" si="935"/>
        <v>0</v>
      </c>
      <c r="CY85" s="72">
        <f t="shared" si="936"/>
        <v>0</v>
      </c>
      <c r="CZ85" s="71"/>
      <c r="DA85" s="71"/>
      <c r="DB85" s="71"/>
      <c r="DC85" s="71"/>
      <c r="DD85" s="71">
        <f>VLOOKUP($D85,'факт '!$D$7:$AU$140,33,0)</f>
        <v>0</v>
      </c>
      <c r="DE85" s="71">
        <f>VLOOKUP($D85,'факт '!$D$7:$AU$140,34,0)</f>
        <v>0</v>
      </c>
      <c r="DF85" s="71"/>
      <c r="DG85" s="71"/>
      <c r="DH85" s="71">
        <f t="shared" si="937"/>
        <v>0</v>
      </c>
      <c r="DI85" s="71">
        <f t="shared" si="938"/>
        <v>0</v>
      </c>
      <c r="DJ85" s="72">
        <f t="shared" si="939"/>
        <v>0</v>
      </c>
      <c r="DK85" s="72">
        <f t="shared" si="940"/>
        <v>0</v>
      </c>
      <c r="DL85" s="71"/>
      <c r="DM85" s="71"/>
      <c r="DN85" s="71"/>
      <c r="DO85" s="71"/>
      <c r="DP85" s="71">
        <f>VLOOKUP($D85,'факт '!$D$7:$AU$140,15,0)</f>
        <v>0</v>
      </c>
      <c r="DQ85" s="71">
        <f>VLOOKUP($D85,'факт '!$D$7:$AU$140,16,0)</f>
        <v>0</v>
      </c>
      <c r="DR85" s="71"/>
      <c r="DS85" s="71"/>
      <c r="DT85" s="71">
        <f t="shared" si="941"/>
        <v>0</v>
      </c>
      <c r="DU85" s="71">
        <f t="shared" si="942"/>
        <v>0</v>
      </c>
      <c r="DV85" s="72">
        <f t="shared" si="943"/>
        <v>0</v>
      </c>
      <c r="DW85" s="72">
        <f t="shared" si="944"/>
        <v>0</v>
      </c>
      <c r="DX85" s="71"/>
      <c r="DY85" s="71"/>
      <c r="DZ85" s="71"/>
      <c r="EA85" s="71"/>
      <c r="EB85" s="71">
        <f>VLOOKUP($D85,'факт '!$D$7:$AU$140,35,0)</f>
        <v>0</v>
      </c>
      <c r="EC85" s="71">
        <f>VLOOKUP($D85,'факт '!$D$7:$AU$140,36,0)</f>
        <v>0</v>
      </c>
      <c r="ED85" s="71">
        <f>VLOOKUP($D85,'факт '!$D$7:$AU$140,37,0)</f>
        <v>0</v>
      </c>
      <c r="EE85" s="71">
        <f>VLOOKUP($D85,'факт '!$D$7:$AU$140,38,0)</f>
        <v>0</v>
      </c>
      <c r="EF85" s="71">
        <f t="shared" si="945"/>
        <v>0</v>
      </c>
      <c r="EG85" s="71">
        <f t="shared" si="946"/>
        <v>0</v>
      </c>
      <c r="EH85" s="72">
        <f t="shared" si="947"/>
        <v>0</v>
      </c>
      <c r="EI85" s="72">
        <f t="shared" si="948"/>
        <v>0</v>
      </c>
      <c r="EJ85" s="71"/>
      <c r="EK85" s="71"/>
      <c r="EL85" s="71"/>
      <c r="EM85" s="71"/>
      <c r="EN85" s="71">
        <f>VLOOKUP($D85,'факт '!$D$7:$AU$140,41,0)</f>
        <v>0</v>
      </c>
      <c r="EO85" s="71">
        <f>VLOOKUP($D85,'факт '!$D$7:$AU$140,42,0)</f>
        <v>0</v>
      </c>
      <c r="EP85" s="71">
        <f>VLOOKUP($D85,'факт '!$D$7:$AU$140,43,0)</f>
        <v>0</v>
      </c>
      <c r="EQ85" s="71">
        <f>VLOOKUP($D85,'факт '!$D$7:$AU$140,44,0)</f>
        <v>0</v>
      </c>
      <c r="ER85" s="71">
        <f t="shared" si="949"/>
        <v>0</v>
      </c>
      <c r="ES85" s="71">
        <f t="shared" si="950"/>
        <v>0</v>
      </c>
      <c r="ET85" s="72">
        <f t="shared" si="951"/>
        <v>0</v>
      </c>
      <c r="EU85" s="72">
        <f t="shared" si="952"/>
        <v>0</v>
      </c>
      <c r="EV85" s="71"/>
      <c r="EW85" s="71"/>
      <c r="EX85" s="71"/>
      <c r="EY85" s="71"/>
      <c r="EZ85" s="71"/>
      <c r="FA85" s="71"/>
      <c r="FB85" s="71"/>
      <c r="FC85" s="71"/>
      <c r="FD85" s="71"/>
      <c r="FE85" s="71"/>
      <c r="FF85" s="72"/>
      <c r="FG85" s="72"/>
      <c r="FH85" s="71"/>
      <c r="FI85" s="71"/>
      <c r="FJ85" s="71"/>
      <c r="FK85" s="71"/>
      <c r="FL85" s="71">
        <f>VLOOKUP($D85,'факт '!$D$7:$AU$140,39,0)</f>
        <v>0</v>
      </c>
      <c r="FM85" s="71">
        <f>VLOOKUP($D85,'факт '!$D$7:$AU$140,40,0)</f>
        <v>0</v>
      </c>
      <c r="FN85" s="71"/>
      <c r="FO85" s="71"/>
      <c r="FP85" s="71">
        <f t="shared" si="953"/>
        <v>0</v>
      </c>
      <c r="FQ85" s="71">
        <f t="shared" si="954"/>
        <v>0</v>
      </c>
      <c r="FR85" s="72">
        <f t="shared" si="955"/>
        <v>0</v>
      </c>
      <c r="FS85" s="72">
        <f t="shared" si="956"/>
        <v>0</v>
      </c>
      <c r="FT85" s="71"/>
      <c r="FU85" s="71"/>
      <c r="FV85" s="71"/>
      <c r="FW85" s="71"/>
      <c r="FX85" s="71"/>
      <c r="FY85" s="71"/>
      <c r="FZ85" s="71"/>
      <c r="GA85" s="71"/>
      <c r="GB85" s="71">
        <f t="shared" si="957"/>
        <v>0</v>
      </c>
      <c r="GC85" s="71">
        <f t="shared" si="958"/>
        <v>0</v>
      </c>
      <c r="GD85" s="72">
        <f t="shared" si="959"/>
        <v>0</v>
      </c>
      <c r="GE85" s="72">
        <f t="shared" si="960"/>
        <v>0</v>
      </c>
      <c r="GF85" s="71"/>
      <c r="GG85" s="71"/>
      <c r="GH85" s="71"/>
      <c r="GI85" s="71"/>
      <c r="GJ85" s="71">
        <f t="shared" si="961"/>
        <v>5</v>
      </c>
      <c r="GK85" s="71">
        <f t="shared" si="962"/>
        <v>662150.70000000007</v>
      </c>
      <c r="GL85" s="71">
        <f t="shared" si="963"/>
        <v>0</v>
      </c>
      <c r="GM85" s="71">
        <f t="shared" si="964"/>
        <v>0</v>
      </c>
      <c r="GN85" s="71">
        <f t="shared" si="965"/>
        <v>5</v>
      </c>
      <c r="GO85" s="71">
        <f t="shared" si="966"/>
        <v>662150.70000000007</v>
      </c>
      <c r="GP85" s="71"/>
      <c r="GQ85" s="71"/>
      <c r="GR85" s="109"/>
      <c r="GS85" s="55"/>
      <c r="GT85" s="123">
        <v>132430.14440000002</v>
      </c>
      <c r="GU85" s="123">
        <f t="shared" si="62"/>
        <v>132430.14000000001</v>
      </c>
      <c r="GV85" s="123">
        <f t="shared" ref="GV85:GV122" si="967">SUM(GT85-GU85)</f>
        <v>4.4000000052619725E-3</v>
      </c>
    </row>
    <row r="86" spans="1:204" ht="23.25" customHeight="1" x14ac:dyDescent="0.2">
      <c r="A86" s="169"/>
      <c r="B86" s="55" t="s">
        <v>163</v>
      </c>
      <c r="C86" s="56" t="s">
        <v>164</v>
      </c>
      <c r="D86" s="63">
        <v>108</v>
      </c>
      <c r="E86" s="60" t="s">
        <v>446</v>
      </c>
      <c r="F86" s="63"/>
      <c r="G86" s="70"/>
      <c r="H86" s="71"/>
      <c r="I86" s="71"/>
      <c r="J86" s="71"/>
      <c r="K86" s="71"/>
      <c r="L86" s="71">
        <f>VLOOKUP($D86,'факт '!$D$7:$AU$140,3,0)</f>
        <v>0</v>
      </c>
      <c r="M86" s="71">
        <f>VLOOKUP($D86,'факт '!$D$7:$AU$140,4,0)</f>
        <v>0</v>
      </c>
      <c r="N86" s="71">
        <f>VLOOKUP($D86,'факт '!$D$7:$AU$140,5,0)</f>
        <v>0</v>
      </c>
      <c r="O86" s="71">
        <f>VLOOKUP($D86,'факт '!$D$7:$AU$140,6,0)</f>
        <v>0</v>
      </c>
      <c r="P86" s="71">
        <f t="shared" si="905"/>
        <v>0</v>
      </c>
      <c r="Q86" s="71">
        <f t="shared" si="906"/>
        <v>0</v>
      </c>
      <c r="R86" s="72">
        <f t="shared" si="907"/>
        <v>0</v>
      </c>
      <c r="S86" s="72">
        <f t="shared" si="908"/>
        <v>0</v>
      </c>
      <c r="T86" s="71"/>
      <c r="U86" s="71"/>
      <c r="V86" s="71"/>
      <c r="W86" s="71"/>
      <c r="X86" s="71">
        <f>VLOOKUP($D86,'факт '!$D$7:$AU$140,9,0)</f>
        <v>0</v>
      </c>
      <c r="Y86" s="71">
        <f>VLOOKUP($D86,'факт '!$D$7:$AU$140,10,0)</f>
        <v>0</v>
      </c>
      <c r="Z86" s="71">
        <f>VLOOKUP($D86,'факт '!$D$7:$AU$140,11,0)</f>
        <v>0</v>
      </c>
      <c r="AA86" s="71">
        <f>VLOOKUP($D86,'факт '!$D$7:$AU$140,12,0)</f>
        <v>0</v>
      </c>
      <c r="AB86" s="71">
        <f t="shared" si="909"/>
        <v>0</v>
      </c>
      <c r="AC86" s="71">
        <f t="shared" si="910"/>
        <v>0</v>
      </c>
      <c r="AD86" s="72">
        <f t="shared" si="911"/>
        <v>0</v>
      </c>
      <c r="AE86" s="72">
        <f t="shared" si="912"/>
        <v>0</v>
      </c>
      <c r="AF86" s="71"/>
      <c r="AG86" s="71"/>
      <c r="AH86" s="71"/>
      <c r="AI86" s="71"/>
      <c r="AJ86" s="71">
        <f>VLOOKUP($D86,'факт '!$D$7:$AU$140,7,0)</f>
        <v>0</v>
      </c>
      <c r="AK86" s="71">
        <f>VLOOKUP($D86,'факт '!$D$7:$AU$140,8,0)</f>
        <v>0</v>
      </c>
      <c r="AL86" s="71"/>
      <c r="AM86" s="71"/>
      <c r="AN86" s="71"/>
      <c r="AO86" s="71"/>
      <c r="AP86" s="72">
        <f t="shared" si="915"/>
        <v>0</v>
      </c>
      <c r="AQ86" s="72">
        <f t="shared" si="916"/>
        <v>0</v>
      </c>
      <c r="AR86" s="71"/>
      <c r="AS86" s="71"/>
      <c r="AT86" s="71"/>
      <c r="AU86" s="71"/>
      <c r="AV86" s="71">
        <f>VLOOKUP($D86,'факт '!$D$7:$AU$140,13,0)</f>
        <v>0</v>
      </c>
      <c r="AW86" s="71">
        <f>VLOOKUP($D86,'факт '!$D$7:$AU$140,14,0)</f>
        <v>0</v>
      </c>
      <c r="AX86" s="71"/>
      <c r="AY86" s="71"/>
      <c r="AZ86" s="71">
        <f t="shared" si="917"/>
        <v>0</v>
      </c>
      <c r="BA86" s="71">
        <f t="shared" si="918"/>
        <v>0</v>
      </c>
      <c r="BB86" s="72">
        <f t="shared" si="919"/>
        <v>0</v>
      </c>
      <c r="BC86" s="72">
        <f t="shared" si="920"/>
        <v>0</v>
      </c>
      <c r="BD86" s="71"/>
      <c r="BE86" s="71"/>
      <c r="BF86" s="71"/>
      <c r="BG86" s="71"/>
      <c r="BH86" s="71">
        <f>VLOOKUP($D86,'факт '!$D$7:$AU$140,17,0)</f>
        <v>1</v>
      </c>
      <c r="BI86" s="71">
        <f>VLOOKUP($D86,'факт '!$D$7:$AU$140,18,0)</f>
        <v>132430.14000000001</v>
      </c>
      <c r="BJ86" s="71">
        <f>VLOOKUP($D86,'факт '!$D$7:$AU$140,19,0)</f>
        <v>0</v>
      </c>
      <c r="BK86" s="71">
        <f>VLOOKUP($D86,'факт '!$D$7:$AU$140,20,0)</f>
        <v>0</v>
      </c>
      <c r="BL86" s="71">
        <f t="shared" si="921"/>
        <v>1</v>
      </c>
      <c r="BM86" s="71">
        <f t="shared" si="922"/>
        <v>132430.14000000001</v>
      </c>
      <c r="BN86" s="72">
        <f t="shared" si="923"/>
        <v>1</v>
      </c>
      <c r="BO86" s="72">
        <f t="shared" si="924"/>
        <v>132430.14000000001</v>
      </c>
      <c r="BP86" s="71"/>
      <c r="BQ86" s="71"/>
      <c r="BR86" s="71"/>
      <c r="BS86" s="71"/>
      <c r="BT86" s="71">
        <f>VLOOKUP($D86,'факт '!$D$7:$AU$140,21,0)</f>
        <v>0</v>
      </c>
      <c r="BU86" s="71">
        <f>VLOOKUP($D86,'факт '!$D$7:$AU$140,22,0)</f>
        <v>0</v>
      </c>
      <c r="BV86" s="71">
        <f>VLOOKUP($D86,'факт '!$D$7:$AU$140,23,0)</f>
        <v>0</v>
      </c>
      <c r="BW86" s="71">
        <f>VLOOKUP($D86,'факт '!$D$7:$AU$140,24,0)</f>
        <v>0</v>
      </c>
      <c r="BX86" s="71">
        <f t="shared" si="925"/>
        <v>0</v>
      </c>
      <c r="BY86" s="71">
        <f t="shared" si="926"/>
        <v>0</v>
      </c>
      <c r="BZ86" s="72">
        <f t="shared" si="927"/>
        <v>0</v>
      </c>
      <c r="CA86" s="72">
        <f t="shared" si="928"/>
        <v>0</v>
      </c>
      <c r="CB86" s="71"/>
      <c r="CC86" s="71"/>
      <c r="CD86" s="71"/>
      <c r="CE86" s="71"/>
      <c r="CF86" s="71">
        <f>VLOOKUP($D86,'факт '!$D$7:$AU$140,25,0)</f>
        <v>0</v>
      </c>
      <c r="CG86" s="71">
        <f>VLOOKUP($D86,'факт '!$D$7:$AU$140,26,0)</f>
        <v>0</v>
      </c>
      <c r="CH86" s="71">
        <f>VLOOKUP($D86,'факт '!$D$7:$AU$140,27,0)</f>
        <v>0</v>
      </c>
      <c r="CI86" s="71">
        <f>VLOOKUP($D86,'факт '!$D$7:$AU$140,28,0)</f>
        <v>0</v>
      </c>
      <c r="CJ86" s="71">
        <f t="shared" si="929"/>
        <v>0</v>
      </c>
      <c r="CK86" s="71">
        <f t="shared" si="930"/>
        <v>0</v>
      </c>
      <c r="CL86" s="72">
        <f t="shared" si="931"/>
        <v>0</v>
      </c>
      <c r="CM86" s="72">
        <f t="shared" si="932"/>
        <v>0</v>
      </c>
      <c r="CN86" s="71"/>
      <c r="CO86" s="71"/>
      <c r="CP86" s="71"/>
      <c r="CQ86" s="71"/>
      <c r="CR86" s="71">
        <f>VLOOKUP($D86,'факт '!$D$7:$AU$140,29,0)</f>
        <v>0</v>
      </c>
      <c r="CS86" s="71">
        <f>VLOOKUP($D86,'факт '!$D$7:$AU$140,30,0)</f>
        <v>0</v>
      </c>
      <c r="CT86" s="71">
        <f>VLOOKUP($D86,'факт '!$D$7:$AU$140,31,0)</f>
        <v>0</v>
      </c>
      <c r="CU86" s="71">
        <f>VLOOKUP($D86,'факт '!$D$7:$AU$140,32,0)</f>
        <v>0</v>
      </c>
      <c r="CV86" s="71">
        <f t="shared" si="933"/>
        <v>0</v>
      </c>
      <c r="CW86" s="71">
        <f t="shared" si="934"/>
        <v>0</v>
      </c>
      <c r="CX86" s="72">
        <f t="shared" si="935"/>
        <v>0</v>
      </c>
      <c r="CY86" s="72">
        <f t="shared" si="936"/>
        <v>0</v>
      </c>
      <c r="CZ86" s="71"/>
      <c r="DA86" s="71"/>
      <c r="DB86" s="71"/>
      <c r="DC86" s="71"/>
      <c r="DD86" s="71">
        <f>VLOOKUP($D86,'факт '!$D$7:$AU$140,33,0)</f>
        <v>0</v>
      </c>
      <c r="DE86" s="71">
        <f>VLOOKUP($D86,'факт '!$D$7:$AU$140,34,0)</f>
        <v>0</v>
      </c>
      <c r="DF86" s="71"/>
      <c r="DG86" s="71"/>
      <c r="DH86" s="71">
        <f t="shared" si="937"/>
        <v>0</v>
      </c>
      <c r="DI86" s="71">
        <f t="shared" si="938"/>
        <v>0</v>
      </c>
      <c r="DJ86" s="72">
        <f t="shared" si="939"/>
        <v>0</v>
      </c>
      <c r="DK86" s="72">
        <f t="shared" si="940"/>
        <v>0</v>
      </c>
      <c r="DL86" s="71"/>
      <c r="DM86" s="71"/>
      <c r="DN86" s="71"/>
      <c r="DO86" s="71"/>
      <c r="DP86" s="71">
        <f>VLOOKUP($D86,'факт '!$D$7:$AU$140,15,0)</f>
        <v>0</v>
      </c>
      <c r="DQ86" s="71">
        <f>VLOOKUP($D86,'факт '!$D$7:$AU$140,16,0)</f>
        <v>0</v>
      </c>
      <c r="DR86" s="71"/>
      <c r="DS86" s="71"/>
      <c r="DT86" s="71">
        <f t="shared" si="941"/>
        <v>0</v>
      </c>
      <c r="DU86" s="71">
        <f t="shared" si="942"/>
        <v>0</v>
      </c>
      <c r="DV86" s="72">
        <f t="shared" si="943"/>
        <v>0</v>
      </c>
      <c r="DW86" s="72">
        <f t="shared" si="944"/>
        <v>0</v>
      </c>
      <c r="DX86" s="71"/>
      <c r="DY86" s="71"/>
      <c r="DZ86" s="71"/>
      <c r="EA86" s="71"/>
      <c r="EB86" s="71">
        <f>VLOOKUP($D86,'факт '!$D$7:$AU$140,35,0)</f>
        <v>0</v>
      </c>
      <c r="EC86" s="71">
        <f>VLOOKUP($D86,'факт '!$D$7:$AU$140,36,0)</f>
        <v>0</v>
      </c>
      <c r="ED86" s="71">
        <f>VLOOKUP($D86,'факт '!$D$7:$AU$140,37,0)</f>
        <v>0</v>
      </c>
      <c r="EE86" s="71">
        <f>VLOOKUP($D86,'факт '!$D$7:$AU$140,38,0)</f>
        <v>0</v>
      </c>
      <c r="EF86" s="71">
        <f t="shared" si="945"/>
        <v>0</v>
      </c>
      <c r="EG86" s="71">
        <f t="shared" si="946"/>
        <v>0</v>
      </c>
      <c r="EH86" s="72">
        <f t="shared" si="947"/>
        <v>0</v>
      </c>
      <c r="EI86" s="72">
        <f t="shared" si="948"/>
        <v>0</v>
      </c>
      <c r="EJ86" s="71"/>
      <c r="EK86" s="71"/>
      <c r="EL86" s="71"/>
      <c r="EM86" s="71"/>
      <c r="EN86" s="71">
        <f>VLOOKUP($D86,'факт '!$D$7:$AU$140,41,0)</f>
        <v>0</v>
      </c>
      <c r="EO86" s="71">
        <f>VLOOKUP($D86,'факт '!$D$7:$AU$140,42,0)</f>
        <v>0</v>
      </c>
      <c r="EP86" s="71">
        <f>VLOOKUP($D86,'факт '!$D$7:$AU$140,43,0)</f>
        <v>0</v>
      </c>
      <c r="EQ86" s="71">
        <f>VLOOKUP($D86,'факт '!$D$7:$AU$140,44,0)</f>
        <v>0</v>
      </c>
      <c r="ER86" s="71">
        <f t="shared" si="949"/>
        <v>0</v>
      </c>
      <c r="ES86" s="71">
        <f t="shared" si="950"/>
        <v>0</v>
      </c>
      <c r="ET86" s="72">
        <f t="shared" si="951"/>
        <v>0</v>
      </c>
      <c r="EU86" s="72">
        <f t="shared" si="952"/>
        <v>0</v>
      </c>
      <c r="EV86" s="71"/>
      <c r="EW86" s="71"/>
      <c r="EX86" s="71"/>
      <c r="EY86" s="71"/>
      <c r="EZ86" s="71"/>
      <c r="FA86" s="71"/>
      <c r="FB86" s="71"/>
      <c r="FC86" s="71"/>
      <c r="FD86" s="71"/>
      <c r="FE86" s="71"/>
      <c r="FF86" s="72"/>
      <c r="FG86" s="72"/>
      <c r="FH86" s="71"/>
      <c r="FI86" s="71"/>
      <c r="FJ86" s="71"/>
      <c r="FK86" s="71"/>
      <c r="FL86" s="71">
        <f>VLOOKUP($D86,'факт '!$D$7:$AU$140,39,0)</f>
        <v>0</v>
      </c>
      <c r="FM86" s="71">
        <f>VLOOKUP($D86,'факт '!$D$7:$AU$140,40,0)</f>
        <v>0</v>
      </c>
      <c r="FN86" s="71"/>
      <c r="FO86" s="71"/>
      <c r="FP86" s="71">
        <f t="shared" si="953"/>
        <v>0</v>
      </c>
      <c r="FQ86" s="71">
        <f t="shared" si="954"/>
        <v>0</v>
      </c>
      <c r="FR86" s="72">
        <f t="shared" si="955"/>
        <v>0</v>
      </c>
      <c r="FS86" s="72">
        <f t="shared" si="956"/>
        <v>0</v>
      </c>
      <c r="FT86" s="71"/>
      <c r="FU86" s="71"/>
      <c r="FV86" s="71"/>
      <c r="FW86" s="71"/>
      <c r="FX86" s="71"/>
      <c r="FY86" s="71"/>
      <c r="FZ86" s="71"/>
      <c r="GA86" s="71"/>
      <c r="GB86" s="71"/>
      <c r="GC86" s="71"/>
      <c r="GD86" s="72"/>
      <c r="GE86" s="72"/>
      <c r="GF86" s="71"/>
      <c r="GG86" s="71"/>
      <c r="GH86" s="71"/>
      <c r="GI86" s="71"/>
      <c r="GJ86" s="71">
        <f t="shared" si="961"/>
        <v>1</v>
      </c>
      <c r="GK86" s="71">
        <f t="shared" si="962"/>
        <v>132430.14000000001</v>
      </c>
      <c r="GL86" s="71">
        <f t="shared" si="963"/>
        <v>0</v>
      </c>
      <c r="GM86" s="71">
        <f t="shared" si="964"/>
        <v>0</v>
      </c>
      <c r="GN86" s="71">
        <f t="shared" si="965"/>
        <v>1</v>
      </c>
      <c r="GO86" s="71">
        <f t="shared" si="966"/>
        <v>132430.14000000001</v>
      </c>
      <c r="GP86" s="71"/>
      <c r="GQ86" s="71"/>
      <c r="GR86" s="109"/>
      <c r="GS86" s="55"/>
      <c r="GT86" s="123"/>
      <c r="GU86" s="123"/>
      <c r="GV86" s="123"/>
    </row>
    <row r="87" spans="1:204" ht="23.25" customHeight="1" x14ac:dyDescent="0.2">
      <c r="A87" s="21">
        <v>1</v>
      </c>
      <c r="B87" s="55" t="s">
        <v>163</v>
      </c>
      <c r="C87" s="56" t="s">
        <v>164</v>
      </c>
      <c r="D87" s="154">
        <v>115</v>
      </c>
      <c r="E87" s="60" t="s">
        <v>326</v>
      </c>
      <c r="F87" s="63">
        <v>16</v>
      </c>
      <c r="G87" s="70">
        <v>132430.14440000002</v>
      </c>
      <c r="H87" s="71"/>
      <c r="I87" s="71"/>
      <c r="J87" s="71"/>
      <c r="K87" s="71"/>
      <c r="L87" s="71">
        <f>VLOOKUP($D87,'факт '!$D$7:$AU$140,3,0)</f>
        <v>0</v>
      </c>
      <c r="M87" s="71">
        <f>VLOOKUP($D87,'факт '!$D$7:$AU$140,4,0)</f>
        <v>0</v>
      </c>
      <c r="N87" s="71">
        <f>VLOOKUP($D87,'факт '!$D$7:$AU$140,5,0)</f>
        <v>0</v>
      </c>
      <c r="O87" s="71">
        <f>VLOOKUP($D87,'факт '!$D$7:$AU$140,6,0)</f>
        <v>0</v>
      </c>
      <c r="P87" s="71">
        <f t="shared" si="905"/>
        <v>0</v>
      </c>
      <c r="Q87" s="71">
        <f t="shared" si="906"/>
        <v>0</v>
      </c>
      <c r="R87" s="72">
        <f t="shared" si="907"/>
        <v>0</v>
      </c>
      <c r="S87" s="72">
        <f t="shared" si="908"/>
        <v>0</v>
      </c>
      <c r="T87" s="71"/>
      <c r="U87" s="71"/>
      <c r="V87" s="71"/>
      <c r="W87" s="71"/>
      <c r="X87" s="71">
        <f>VLOOKUP($D87,'факт '!$D$7:$AU$140,9,0)</f>
        <v>0</v>
      </c>
      <c r="Y87" s="71">
        <f>VLOOKUP($D87,'факт '!$D$7:$AU$140,10,0)</f>
        <v>0</v>
      </c>
      <c r="Z87" s="71">
        <f>VLOOKUP($D87,'факт '!$D$7:$AU$140,11,0)</f>
        <v>0</v>
      </c>
      <c r="AA87" s="71">
        <f>VLOOKUP($D87,'факт '!$D$7:$AU$140,12,0)</f>
        <v>0</v>
      </c>
      <c r="AB87" s="71">
        <f t="shared" si="909"/>
        <v>0</v>
      </c>
      <c r="AC87" s="71">
        <f t="shared" si="910"/>
        <v>0</v>
      </c>
      <c r="AD87" s="72">
        <f t="shared" si="911"/>
        <v>0</v>
      </c>
      <c r="AE87" s="72">
        <f t="shared" si="912"/>
        <v>0</v>
      </c>
      <c r="AF87" s="71"/>
      <c r="AG87" s="71"/>
      <c r="AH87" s="71"/>
      <c r="AI87" s="71"/>
      <c r="AJ87" s="71">
        <f>VLOOKUP($D87,'факт '!$D$7:$AU$140,7,0)</f>
        <v>0</v>
      </c>
      <c r="AK87" s="71">
        <f>VLOOKUP($D87,'факт '!$D$7:$AU$140,8,0)</f>
        <v>0</v>
      </c>
      <c r="AL87" s="71"/>
      <c r="AM87" s="71"/>
      <c r="AN87" s="71">
        <f t="shared" si="913"/>
        <v>0</v>
      </c>
      <c r="AO87" s="71">
        <f t="shared" si="914"/>
        <v>0</v>
      </c>
      <c r="AP87" s="72">
        <f t="shared" si="915"/>
        <v>0</v>
      </c>
      <c r="AQ87" s="72">
        <f t="shared" si="916"/>
        <v>0</v>
      </c>
      <c r="AR87" s="71"/>
      <c r="AS87" s="71"/>
      <c r="AT87" s="71"/>
      <c r="AU87" s="71"/>
      <c r="AV87" s="71">
        <f>VLOOKUP($D87,'факт '!$D$7:$AU$140,13,0)</f>
        <v>0</v>
      </c>
      <c r="AW87" s="71">
        <f>VLOOKUP($D87,'факт '!$D$7:$AU$140,14,0)</f>
        <v>0</v>
      </c>
      <c r="AX87" s="71"/>
      <c r="AY87" s="71"/>
      <c r="AZ87" s="71">
        <f t="shared" si="917"/>
        <v>0</v>
      </c>
      <c r="BA87" s="71">
        <f t="shared" si="918"/>
        <v>0</v>
      </c>
      <c r="BB87" s="72">
        <f t="shared" si="919"/>
        <v>0</v>
      </c>
      <c r="BC87" s="72">
        <f t="shared" si="920"/>
        <v>0</v>
      </c>
      <c r="BD87" s="71"/>
      <c r="BE87" s="71"/>
      <c r="BF87" s="71"/>
      <c r="BG87" s="71"/>
      <c r="BH87" s="71">
        <f>VLOOKUP($D87,'факт '!$D$7:$AU$140,17,0)</f>
        <v>0</v>
      </c>
      <c r="BI87" s="71">
        <f>VLOOKUP($D87,'факт '!$D$7:$AU$140,18,0)</f>
        <v>0</v>
      </c>
      <c r="BJ87" s="71">
        <f>VLOOKUP($D87,'факт '!$D$7:$AU$140,19,0)</f>
        <v>0</v>
      </c>
      <c r="BK87" s="71">
        <f>VLOOKUP($D87,'факт '!$D$7:$AU$140,20,0)</f>
        <v>0</v>
      </c>
      <c r="BL87" s="71">
        <f t="shared" si="921"/>
        <v>0</v>
      </c>
      <c r="BM87" s="71">
        <f t="shared" si="922"/>
        <v>0</v>
      </c>
      <c r="BN87" s="72">
        <f t="shared" si="923"/>
        <v>0</v>
      </c>
      <c r="BO87" s="72">
        <f t="shared" si="924"/>
        <v>0</v>
      </c>
      <c r="BP87" s="71"/>
      <c r="BQ87" s="71"/>
      <c r="BR87" s="71"/>
      <c r="BS87" s="71"/>
      <c r="BT87" s="71">
        <f>VLOOKUP($D87,'факт '!$D$7:$AU$140,21,0)</f>
        <v>0</v>
      </c>
      <c r="BU87" s="71">
        <f>VLOOKUP($D87,'факт '!$D$7:$AU$140,22,0)</f>
        <v>0</v>
      </c>
      <c r="BV87" s="71">
        <f>VLOOKUP($D87,'факт '!$D$7:$AU$140,23,0)</f>
        <v>0</v>
      </c>
      <c r="BW87" s="71">
        <f>VLOOKUP($D87,'факт '!$D$7:$AU$140,24,0)</f>
        <v>0</v>
      </c>
      <c r="BX87" s="71">
        <f t="shared" si="925"/>
        <v>0</v>
      </c>
      <c r="BY87" s="71">
        <f t="shared" si="926"/>
        <v>0</v>
      </c>
      <c r="BZ87" s="72">
        <f t="shared" si="927"/>
        <v>0</v>
      </c>
      <c r="CA87" s="72">
        <f t="shared" si="928"/>
        <v>0</v>
      </c>
      <c r="CB87" s="71"/>
      <c r="CC87" s="71"/>
      <c r="CD87" s="71"/>
      <c r="CE87" s="71"/>
      <c r="CF87" s="71">
        <f>VLOOKUP($D87,'факт '!$D$7:$AU$140,25,0)</f>
        <v>1</v>
      </c>
      <c r="CG87" s="71">
        <f>VLOOKUP($D87,'факт '!$D$7:$AU$140,26,0)</f>
        <v>132430.14000000001</v>
      </c>
      <c r="CH87" s="71">
        <f>VLOOKUP($D87,'факт '!$D$7:$AU$140,27,0)</f>
        <v>0</v>
      </c>
      <c r="CI87" s="71">
        <f>VLOOKUP($D87,'факт '!$D$7:$AU$140,28,0)</f>
        <v>0</v>
      </c>
      <c r="CJ87" s="71">
        <f t="shared" si="929"/>
        <v>1</v>
      </c>
      <c r="CK87" s="71">
        <f t="shared" si="930"/>
        <v>132430.14000000001</v>
      </c>
      <c r="CL87" s="72">
        <f t="shared" si="931"/>
        <v>1</v>
      </c>
      <c r="CM87" s="72">
        <f t="shared" si="932"/>
        <v>132430.14000000001</v>
      </c>
      <c r="CN87" s="71"/>
      <c r="CO87" s="71"/>
      <c r="CP87" s="71"/>
      <c r="CQ87" s="71"/>
      <c r="CR87" s="71">
        <f>VLOOKUP($D87,'факт '!$D$7:$AU$140,29,0)</f>
        <v>0</v>
      </c>
      <c r="CS87" s="71">
        <f>VLOOKUP($D87,'факт '!$D$7:$AU$140,30,0)</f>
        <v>0</v>
      </c>
      <c r="CT87" s="71">
        <f>VLOOKUP($D87,'факт '!$D$7:$AU$140,31,0)</f>
        <v>0</v>
      </c>
      <c r="CU87" s="71">
        <f>VLOOKUP($D87,'факт '!$D$7:$AU$140,32,0)</f>
        <v>0</v>
      </c>
      <c r="CV87" s="71">
        <f t="shared" si="933"/>
        <v>0</v>
      </c>
      <c r="CW87" s="71">
        <f t="shared" si="934"/>
        <v>0</v>
      </c>
      <c r="CX87" s="72">
        <f t="shared" si="935"/>
        <v>0</v>
      </c>
      <c r="CY87" s="72">
        <f t="shared" si="936"/>
        <v>0</v>
      </c>
      <c r="CZ87" s="71"/>
      <c r="DA87" s="71"/>
      <c r="DB87" s="71"/>
      <c r="DC87" s="71"/>
      <c r="DD87" s="71">
        <f>VLOOKUP($D87,'факт '!$D$7:$AU$140,33,0)</f>
        <v>0</v>
      </c>
      <c r="DE87" s="71">
        <f>VLOOKUP($D87,'факт '!$D$7:$AU$140,34,0)</f>
        <v>0</v>
      </c>
      <c r="DF87" s="71"/>
      <c r="DG87" s="71"/>
      <c r="DH87" s="71">
        <f t="shared" si="937"/>
        <v>0</v>
      </c>
      <c r="DI87" s="71">
        <f t="shared" si="938"/>
        <v>0</v>
      </c>
      <c r="DJ87" s="72">
        <f t="shared" si="939"/>
        <v>0</v>
      </c>
      <c r="DK87" s="72">
        <f t="shared" si="940"/>
        <v>0</v>
      </c>
      <c r="DL87" s="71"/>
      <c r="DM87" s="71"/>
      <c r="DN87" s="71"/>
      <c r="DO87" s="71"/>
      <c r="DP87" s="71">
        <f>VLOOKUP($D87,'факт '!$D$7:$AU$140,15,0)</f>
        <v>0</v>
      </c>
      <c r="DQ87" s="71">
        <f>VLOOKUP($D87,'факт '!$D$7:$AU$140,16,0)</f>
        <v>0</v>
      </c>
      <c r="DR87" s="71"/>
      <c r="DS87" s="71"/>
      <c r="DT87" s="71">
        <f t="shared" si="941"/>
        <v>0</v>
      </c>
      <c r="DU87" s="71">
        <f t="shared" si="942"/>
        <v>0</v>
      </c>
      <c r="DV87" s="72">
        <f t="shared" si="943"/>
        <v>0</v>
      </c>
      <c r="DW87" s="72">
        <f t="shared" si="944"/>
        <v>0</v>
      </c>
      <c r="DX87" s="71"/>
      <c r="DY87" s="71"/>
      <c r="DZ87" s="71"/>
      <c r="EA87" s="71"/>
      <c r="EB87" s="71">
        <f>VLOOKUP($D87,'факт '!$D$7:$AU$140,35,0)</f>
        <v>0</v>
      </c>
      <c r="EC87" s="71">
        <f>VLOOKUP($D87,'факт '!$D$7:$AU$140,36,0)</f>
        <v>0</v>
      </c>
      <c r="ED87" s="71">
        <f>VLOOKUP($D87,'факт '!$D$7:$AU$140,37,0)</f>
        <v>0</v>
      </c>
      <c r="EE87" s="71">
        <f>VLOOKUP($D87,'факт '!$D$7:$AU$140,38,0)</f>
        <v>0</v>
      </c>
      <c r="EF87" s="71">
        <f t="shared" si="945"/>
        <v>0</v>
      </c>
      <c r="EG87" s="71">
        <f t="shared" si="946"/>
        <v>0</v>
      </c>
      <c r="EH87" s="72">
        <f t="shared" si="947"/>
        <v>0</v>
      </c>
      <c r="EI87" s="72">
        <f t="shared" si="948"/>
        <v>0</v>
      </c>
      <c r="EJ87" s="71"/>
      <c r="EK87" s="71"/>
      <c r="EL87" s="71"/>
      <c r="EM87" s="71"/>
      <c r="EN87" s="71">
        <f>VLOOKUP($D87,'факт '!$D$7:$AU$140,41,0)</f>
        <v>0</v>
      </c>
      <c r="EO87" s="71">
        <f>VLOOKUP($D87,'факт '!$D$7:$AU$140,42,0)</f>
        <v>0</v>
      </c>
      <c r="EP87" s="71">
        <f>VLOOKUP($D87,'факт '!$D$7:$AU$140,43,0)</f>
        <v>0</v>
      </c>
      <c r="EQ87" s="71">
        <f>VLOOKUP($D87,'факт '!$D$7:$AU$140,44,0)</f>
        <v>0</v>
      </c>
      <c r="ER87" s="71">
        <f t="shared" si="949"/>
        <v>0</v>
      </c>
      <c r="ES87" s="71">
        <f t="shared" si="950"/>
        <v>0</v>
      </c>
      <c r="ET87" s="72">
        <f t="shared" si="951"/>
        <v>0</v>
      </c>
      <c r="EU87" s="72">
        <f t="shared" si="952"/>
        <v>0</v>
      </c>
      <c r="EV87" s="71"/>
      <c r="EW87" s="71"/>
      <c r="EX87" s="71"/>
      <c r="EY87" s="71"/>
      <c r="EZ87" s="71"/>
      <c r="FA87" s="71"/>
      <c r="FB87" s="71"/>
      <c r="FC87" s="71"/>
      <c r="FD87" s="71"/>
      <c r="FE87" s="71"/>
      <c r="FF87" s="72"/>
      <c r="FG87" s="72"/>
      <c r="FH87" s="71"/>
      <c r="FI87" s="71"/>
      <c r="FJ87" s="71"/>
      <c r="FK87" s="71"/>
      <c r="FL87" s="71">
        <f>VLOOKUP($D87,'факт '!$D$7:$AU$140,39,0)</f>
        <v>0</v>
      </c>
      <c r="FM87" s="71">
        <f>VLOOKUP($D87,'факт '!$D$7:$AU$140,40,0)</f>
        <v>0</v>
      </c>
      <c r="FN87" s="71"/>
      <c r="FO87" s="71"/>
      <c r="FP87" s="71">
        <f t="shared" si="953"/>
        <v>0</v>
      </c>
      <c r="FQ87" s="71">
        <f t="shared" si="954"/>
        <v>0</v>
      </c>
      <c r="FR87" s="72">
        <f t="shared" si="955"/>
        <v>0</v>
      </c>
      <c r="FS87" s="72">
        <f t="shared" si="956"/>
        <v>0</v>
      </c>
      <c r="FT87" s="71"/>
      <c r="FU87" s="71"/>
      <c r="FV87" s="71"/>
      <c r="FW87" s="71"/>
      <c r="FX87" s="71"/>
      <c r="FY87" s="71"/>
      <c r="FZ87" s="71"/>
      <c r="GA87" s="71"/>
      <c r="GB87" s="71">
        <f t="shared" si="957"/>
        <v>0</v>
      </c>
      <c r="GC87" s="71">
        <f t="shared" si="958"/>
        <v>0</v>
      </c>
      <c r="GD87" s="72">
        <f t="shared" si="959"/>
        <v>0</v>
      </c>
      <c r="GE87" s="72">
        <f t="shared" si="960"/>
        <v>0</v>
      </c>
      <c r="GF87" s="71"/>
      <c r="GG87" s="71"/>
      <c r="GH87" s="71"/>
      <c r="GI87" s="71"/>
      <c r="GJ87" s="71">
        <f t="shared" si="961"/>
        <v>1</v>
      </c>
      <c r="GK87" s="71">
        <f t="shared" si="962"/>
        <v>132430.14000000001</v>
      </c>
      <c r="GL87" s="71">
        <f t="shared" si="963"/>
        <v>0</v>
      </c>
      <c r="GM87" s="71">
        <f t="shared" si="964"/>
        <v>0</v>
      </c>
      <c r="GN87" s="71">
        <f t="shared" si="965"/>
        <v>1</v>
      </c>
      <c r="GO87" s="71">
        <f t="shared" si="966"/>
        <v>132430.14000000001</v>
      </c>
      <c r="GP87" s="71"/>
      <c r="GQ87" s="71"/>
      <c r="GR87" s="109"/>
      <c r="GS87" s="55"/>
      <c r="GT87" s="123">
        <v>132430.14440000002</v>
      </c>
      <c r="GU87" s="123">
        <f t="shared" si="62"/>
        <v>132430.14000000001</v>
      </c>
      <c r="GV87" s="123">
        <f t="shared" si="967"/>
        <v>4.4000000052619725E-3</v>
      </c>
    </row>
    <row r="88" spans="1:204" ht="23.25" customHeight="1" x14ac:dyDescent="0.2">
      <c r="A88" s="21">
        <v>16</v>
      </c>
      <c r="B88" s="55" t="s">
        <v>163</v>
      </c>
      <c r="C88" s="56" t="s">
        <v>164</v>
      </c>
      <c r="D88" s="63">
        <v>190</v>
      </c>
      <c r="E88" s="60" t="s">
        <v>354</v>
      </c>
      <c r="F88" s="63">
        <v>16</v>
      </c>
      <c r="G88" s="70">
        <v>132430.14440000002</v>
      </c>
      <c r="H88" s="71"/>
      <c r="I88" s="71"/>
      <c r="J88" s="71"/>
      <c r="K88" s="71"/>
      <c r="L88" s="71">
        <f>VLOOKUP($D88,'факт '!$D$7:$AU$140,3,0)</f>
        <v>0</v>
      </c>
      <c r="M88" s="71">
        <f>VLOOKUP($D88,'факт '!$D$7:$AU$140,4,0)</f>
        <v>0</v>
      </c>
      <c r="N88" s="71">
        <f>VLOOKUP($D88,'факт '!$D$7:$AU$140,5,0)</f>
        <v>0</v>
      </c>
      <c r="O88" s="71">
        <f>VLOOKUP($D88,'факт '!$D$7:$AU$140,6,0)</f>
        <v>0</v>
      </c>
      <c r="P88" s="71">
        <f t="shared" si="905"/>
        <v>0</v>
      </c>
      <c r="Q88" s="71">
        <f t="shared" si="906"/>
        <v>0</v>
      </c>
      <c r="R88" s="72">
        <f t="shared" si="907"/>
        <v>0</v>
      </c>
      <c r="S88" s="72">
        <f t="shared" si="908"/>
        <v>0</v>
      </c>
      <c r="T88" s="71"/>
      <c r="U88" s="71"/>
      <c r="V88" s="71"/>
      <c r="W88" s="71"/>
      <c r="X88" s="71">
        <f>VLOOKUP($D88,'факт '!$D$7:$AU$140,9,0)</f>
        <v>0</v>
      </c>
      <c r="Y88" s="71">
        <f>VLOOKUP($D88,'факт '!$D$7:$AU$140,10,0)</f>
        <v>0</v>
      </c>
      <c r="Z88" s="71">
        <f>VLOOKUP($D88,'факт '!$D$7:$AU$140,11,0)</f>
        <v>0</v>
      </c>
      <c r="AA88" s="71">
        <f>VLOOKUP($D88,'факт '!$D$7:$AU$140,12,0)</f>
        <v>0</v>
      </c>
      <c r="AB88" s="71">
        <f t="shared" si="909"/>
        <v>0</v>
      </c>
      <c r="AC88" s="71">
        <f t="shared" si="910"/>
        <v>0</v>
      </c>
      <c r="AD88" s="72">
        <f t="shared" si="911"/>
        <v>0</v>
      </c>
      <c r="AE88" s="72">
        <f t="shared" si="912"/>
        <v>0</v>
      </c>
      <c r="AF88" s="71"/>
      <c r="AG88" s="71"/>
      <c r="AH88" s="71"/>
      <c r="AI88" s="71"/>
      <c r="AJ88" s="71">
        <f>VLOOKUP($D88,'факт '!$D$7:$AU$140,7,0)</f>
        <v>0</v>
      </c>
      <c r="AK88" s="71">
        <f>VLOOKUP($D88,'факт '!$D$7:$AU$140,8,0)</f>
        <v>0</v>
      </c>
      <c r="AL88" s="71"/>
      <c r="AM88" s="71"/>
      <c r="AN88" s="71">
        <f t="shared" si="913"/>
        <v>0</v>
      </c>
      <c r="AO88" s="71">
        <f t="shared" si="914"/>
        <v>0</v>
      </c>
      <c r="AP88" s="72">
        <f t="shared" si="915"/>
        <v>0</v>
      </c>
      <c r="AQ88" s="72">
        <f t="shared" si="916"/>
        <v>0</v>
      </c>
      <c r="AR88" s="71"/>
      <c r="AS88" s="71"/>
      <c r="AT88" s="71"/>
      <c r="AU88" s="71"/>
      <c r="AV88" s="71">
        <f>VLOOKUP($D88,'факт '!$D$7:$AU$140,13,0)</f>
        <v>0</v>
      </c>
      <c r="AW88" s="71">
        <f>VLOOKUP($D88,'факт '!$D$7:$AU$140,14,0)</f>
        <v>0</v>
      </c>
      <c r="AX88" s="71"/>
      <c r="AY88" s="71"/>
      <c r="AZ88" s="71">
        <f t="shared" si="917"/>
        <v>0</v>
      </c>
      <c r="BA88" s="71">
        <f t="shared" si="918"/>
        <v>0</v>
      </c>
      <c r="BB88" s="72">
        <f t="shared" si="919"/>
        <v>0</v>
      </c>
      <c r="BC88" s="72">
        <f t="shared" si="920"/>
        <v>0</v>
      </c>
      <c r="BD88" s="71"/>
      <c r="BE88" s="71"/>
      <c r="BF88" s="71"/>
      <c r="BG88" s="71"/>
      <c r="BH88" s="71">
        <f>VLOOKUP($D88,'факт '!$D$7:$AU$140,17,0)</f>
        <v>1</v>
      </c>
      <c r="BI88" s="71">
        <f>VLOOKUP($D88,'факт '!$D$7:$AU$140,18,0)</f>
        <v>132430.14000000001</v>
      </c>
      <c r="BJ88" s="71">
        <f>VLOOKUP($D88,'факт '!$D$7:$AU$140,19,0)</f>
        <v>0</v>
      </c>
      <c r="BK88" s="71">
        <f>VLOOKUP($D88,'факт '!$D$7:$AU$140,20,0)</f>
        <v>0</v>
      </c>
      <c r="BL88" s="71">
        <f t="shared" si="921"/>
        <v>1</v>
      </c>
      <c r="BM88" s="71">
        <f t="shared" si="922"/>
        <v>132430.14000000001</v>
      </c>
      <c r="BN88" s="72">
        <f t="shared" si="923"/>
        <v>1</v>
      </c>
      <c r="BO88" s="72">
        <f t="shared" si="924"/>
        <v>132430.14000000001</v>
      </c>
      <c r="BP88" s="71"/>
      <c r="BQ88" s="71"/>
      <c r="BR88" s="71"/>
      <c r="BS88" s="71"/>
      <c r="BT88" s="71">
        <f>VLOOKUP($D88,'факт '!$D$7:$AU$140,21,0)</f>
        <v>0</v>
      </c>
      <c r="BU88" s="71">
        <f>VLOOKUP($D88,'факт '!$D$7:$AU$140,22,0)</f>
        <v>0</v>
      </c>
      <c r="BV88" s="71">
        <f>VLOOKUP($D88,'факт '!$D$7:$AU$140,23,0)</f>
        <v>0</v>
      </c>
      <c r="BW88" s="71">
        <f>VLOOKUP($D88,'факт '!$D$7:$AU$140,24,0)</f>
        <v>0</v>
      </c>
      <c r="BX88" s="71">
        <f t="shared" si="925"/>
        <v>0</v>
      </c>
      <c r="BY88" s="71">
        <f t="shared" si="926"/>
        <v>0</v>
      </c>
      <c r="BZ88" s="72">
        <f t="shared" si="927"/>
        <v>0</v>
      </c>
      <c r="CA88" s="72">
        <f t="shared" si="928"/>
        <v>0</v>
      </c>
      <c r="CB88" s="71"/>
      <c r="CC88" s="71"/>
      <c r="CD88" s="71"/>
      <c r="CE88" s="71"/>
      <c r="CF88" s="71">
        <f>VLOOKUP($D88,'факт '!$D$7:$AU$140,25,0)</f>
        <v>0</v>
      </c>
      <c r="CG88" s="71">
        <f>VLOOKUP($D88,'факт '!$D$7:$AU$140,26,0)</f>
        <v>0</v>
      </c>
      <c r="CH88" s="71">
        <f>VLOOKUP($D88,'факт '!$D$7:$AU$140,27,0)</f>
        <v>0</v>
      </c>
      <c r="CI88" s="71">
        <f>VLOOKUP($D88,'факт '!$D$7:$AU$140,28,0)</f>
        <v>0</v>
      </c>
      <c r="CJ88" s="71">
        <f t="shared" si="929"/>
        <v>0</v>
      </c>
      <c r="CK88" s="71">
        <f t="shared" si="930"/>
        <v>0</v>
      </c>
      <c r="CL88" s="72">
        <f t="shared" si="931"/>
        <v>0</v>
      </c>
      <c r="CM88" s="72">
        <f t="shared" si="932"/>
        <v>0</v>
      </c>
      <c r="CN88" s="71"/>
      <c r="CO88" s="71"/>
      <c r="CP88" s="71"/>
      <c r="CQ88" s="71"/>
      <c r="CR88" s="71">
        <f>VLOOKUP($D88,'факт '!$D$7:$AU$140,29,0)</f>
        <v>0</v>
      </c>
      <c r="CS88" s="71">
        <f>VLOOKUP($D88,'факт '!$D$7:$AU$140,30,0)</f>
        <v>0</v>
      </c>
      <c r="CT88" s="71">
        <f>VLOOKUP($D88,'факт '!$D$7:$AU$140,31,0)</f>
        <v>0</v>
      </c>
      <c r="CU88" s="71">
        <f>VLOOKUP($D88,'факт '!$D$7:$AU$140,32,0)</f>
        <v>0</v>
      </c>
      <c r="CV88" s="71">
        <f t="shared" si="933"/>
        <v>0</v>
      </c>
      <c r="CW88" s="71">
        <f t="shared" si="934"/>
        <v>0</v>
      </c>
      <c r="CX88" s="72">
        <f t="shared" si="935"/>
        <v>0</v>
      </c>
      <c r="CY88" s="72">
        <f t="shared" si="936"/>
        <v>0</v>
      </c>
      <c r="CZ88" s="71"/>
      <c r="DA88" s="71"/>
      <c r="DB88" s="71"/>
      <c r="DC88" s="71"/>
      <c r="DD88" s="71">
        <f>VLOOKUP($D88,'факт '!$D$7:$AU$140,33,0)</f>
        <v>0</v>
      </c>
      <c r="DE88" s="71">
        <f>VLOOKUP($D88,'факт '!$D$7:$AU$140,34,0)</f>
        <v>0</v>
      </c>
      <c r="DF88" s="71"/>
      <c r="DG88" s="71"/>
      <c r="DH88" s="71">
        <f t="shared" si="937"/>
        <v>0</v>
      </c>
      <c r="DI88" s="71">
        <f t="shared" si="938"/>
        <v>0</v>
      </c>
      <c r="DJ88" s="72">
        <f t="shared" si="939"/>
        <v>0</v>
      </c>
      <c r="DK88" s="72">
        <f t="shared" si="940"/>
        <v>0</v>
      </c>
      <c r="DL88" s="71"/>
      <c r="DM88" s="71"/>
      <c r="DN88" s="71"/>
      <c r="DO88" s="71"/>
      <c r="DP88" s="71">
        <f>VLOOKUP($D88,'факт '!$D$7:$AU$140,15,0)</f>
        <v>0</v>
      </c>
      <c r="DQ88" s="71">
        <f>VLOOKUP($D88,'факт '!$D$7:$AU$140,16,0)</f>
        <v>0</v>
      </c>
      <c r="DR88" s="71"/>
      <c r="DS88" s="71"/>
      <c r="DT88" s="71">
        <f t="shared" si="941"/>
        <v>0</v>
      </c>
      <c r="DU88" s="71">
        <f t="shared" si="942"/>
        <v>0</v>
      </c>
      <c r="DV88" s="72">
        <f t="shared" si="943"/>
        <v>0</v>
      </c>
      <c r="DW88" s="72">
        <f t="shared" si="944"/>
        <v>0</v>
      </c>
      <c r="DX88" s="71"/>
      <c r="DY88" s="71"/>
      <c r="DZ88" s="71"/>
      <c r="EA88" s="71"/>
      <c r="EB88" s="71">
        <f>VLOOKUP($D88,'факт '!$D$7:$AU$140,35,0)</f>
        <v>0</v>
      </c>
      <c r="EC88" s="71">
        <f>VLOOKUP($D88,'факт '!$D$7:$AU$140,36,0)</f>
        <v>0</v>
      </c>
      <c r="ED88" s="71">
        <f>VLOOKUP($D88,'факт '!$D$7:$AU$140,37,0)</f>
        <v>0</v>
      </c>
      <c r="EE88" s="71">
        <f>VLOOKUP($D88,'факт '!$D$7:$AU$140,38,0)</f>
        <v>0</v>
      </c>
      <c r="EF88" s="71">
        <f t="shared" si="945"/>
        <v>0</v>
      </c>
      <c r="EG88" s="71">
        <f t="shared" si="946"/>
        <v>0</v>
      </c>
      <c r="EH88" s="72">
        <f t="shared" si="947"/>
        <v>0</v>
      </c>
      <c r="EI88" s="72">
        <f t="shared" si="948"/>
        <v>0</v>
      </c>
      <c r="EJ88" s="71"/>
      <c r="EK88" s="71"/>
      <c r="EL88" s="71"/>
      <c r="EM88" s="71"/>
      <c r="EN88" s="71">
        <f>VLOOKUP($D88,'факт '!$D$7:$AU$140,41,0)</f>
        <v>0</v>
      </c>
      <c r="EO88" s="71">
        <f>VLOOKUP($D88,'факт '!$D$7:$AU$140,42,0)</f>
        <v>0</v>
      </c>
      <c r="EP88" s="71">
        <f>VLOOKUP($D88,'факт '!$D$7:$AU$140,43,0)</f>
        <v>0</v>
      </c>
      <c r="EQ88" s="71">
        <f>VLOOKUP($D88,'факт '!$D$7:$AU$140,44,0)</f>
        <v>0</v>
      </c>
      <c r="ER88" s="71">
        <f t="shared" si="949"/>
        <v>0</v>
      </c>
      <c r="ES88" s="71">
        <f t="shared" si="950"/>
        <v>0</v>
      </c>
      <c r="ET88" s="72">
        <f t="shared" si="951"/>
        <v>0</v>
      </c>
      <c r="EU88" s="72">
        <f t="shared" si="952"/>
        <v>0</v>
      </c>
      <c r="EV88" s="71"/>
      <c r="EW88" s="71"/>
      <c r="EX88" s="71"/>
      <c r="EY88" s="71"/>
      <c r="EZ88" s="71"/>
      <c r="FA88" s="71"/>
      <c r="FB88" s="71"/>
      <c r="FC88" s="71"/>
      <c r="FD88" s="71"/>
      <c r="FE88" s="71"/>
      <c r="FF88" s="72"/>
      <c r="FG88" s="72"/>
      <c r="FH88" s="71"/>
      <c r="FI88" s="71"/>
      <c r="FJ88" s="71"/>
      <c r="FK88" s="71"/>
      <c r="FL88" s="71">
        <f>VLOOKUP($D88,'факт '!$D$7:$AU$140,39,0)</f>
        <v>0</v>
      </c>
      <c r="FM88" s="71">
        <f>VLOOKUP($D88,'факт '!$D$7:$AU$140,40,0)</f>
        <v>0</v>
      </c>
      <c r="FN88" s="71"/>
      <c r="FO88" s="71"/>
      <c r="FP88" s="71">
        <f t="shared" si="953"/>
        <v>0</v>
      </c>
      <c r="FQ88" s="71">
        <f t="shared" si="954"/>
        <v>0</v>
      </c>
      <c r="FR88" s="72">
        <f t="shared" si="955"/>
        <v>0</v>
      </c>
      <c r="FS88" s="72">
        <f t="shared" si="956"/>
        <v>0</v>
      </c>
      <c r="FT88" s="71"/>
      <c r="FU88" s="71"/>
      <c r="FV88" s="71"/>
      <c r="FW88" s="71"/>
      <c r="FX88" s="71"/>
      <c r="FY88" s="71"/>
      <c r="FZ88" s="71"/>
      <c r="GA88" s="71"/>
      <c r="GB88" s="71">
        <f t="shared" si="957"/>
        <v>0</v>
      </c>
      <c r="GC88" s="71">
        <f t="shared" si="958"/>
        <v>0</v>
      </c>
      <c r="GD88" s="72">
        <f t="shared" si="959"/>
        <v>0</v>
      </c>
      <c r="GE88" s="72">
        <f t="shared" si="960"/>
        <v>0</v>
      </c>
      <c r="GF88" s="71"/>
      <c r="GG88" s="71"/>
      <c r="GH88" s="71"/>
      <c r="GI88" s="71"/>
      <c r="GJ88" s="71">
        <f t="shared" si="961"/>
        <v>1</v>
      </c>
      <c r="GK88" s="71">
        <f t="shared" si="962"/>
        <v>132430.14000000001</v>
      </c>
      <c r="GL88" s="71">
        <f t="shared" si="963"/>
        <v>0</v>
      </c>
      <c r="GM88" s="71">
        <f t="shared" si="964"/>
        <v>0</v>
      </c>
      <c r="GN88" s="71">
        <f t="shared" si="965"/>
        <v>1</v>
      </c>
      <c r="GO88" s="71">
        <f t="shared" si="966"/>
        <v>132430.14000000001</v>
      </c>
      <c r="GP88" s="71"/>
      <c r="GQ88" s="71"/>
      <c r="GR88" s="109"/>
      <c r="GS88" s="55"/>
      <c r="GT88" s="123">
        <v>132430.14440000002</v>
      </c>
      <c r="GU88" s="123">
        <f t="shared" si="62"/>
        <v>132430.14000000001</v>
      </c>
      <c r="GV88" s="123">
        <f t="shared" si="967"/>
        <v>4.4000000052619725E-3</v>
      </c>
    </row>
    <row r="89" spans="1:204" ht="23.25" customHeight="1" x14ac:dyDescent="0.2">
      <c r="A89" s="21">
        <v>1</v>
      </c>
      <c r="B89" s="55" t="s">
        <v>163</v>
      </c>
      <c r="C89" s="56" t="s">
        <v>164</v>
      </c>
      <c r="D89" s="63">
        <v>209</v>
      </c>
      <c r="E89" s="60" t="s">
        <v>166</v>
      </c>
      <c r="F89" s="63">
        <v>16</v>
      </c>
      <c r="G89" s="70">
        <v>132430.14440000002</v>
      </c>
      <c r="H89" s="71"/>
      <c r="I89" s="71"/>
      <c r="J89" s="71"/>
      <c r="K89" s="71"/>
      <c r="L89" s="71">
        <f>VLOOKUP($D89,'факт '!$D$7:$AU$140,3,0)</f>
        <v>0</v>
      </c>
      <c r="M89" s="71">
        <f>VLOOKUP($D89,'факт '!$D$7:$AU$140,4,0)</f>
        <v>0</v>
      </c>
      <c r="N89" s="71">
        <f>VLOOKUP($D89,'факт '!$D$7:$AU$140,5,0)</f>
        <v>0</v>
      </c>
      <c r="O89" s="71">
        <f>VLOOKUP($D89,'факт '!$D$7:$AU$140,6,0)</f>
        <v>0</v>
      </c>
      <c r="P89" s="71">
        <f t="shared" si="905"/>
        <v>0</v>
      </c>
      <c r="Q89" s="71">
        <f t="shared" si="906"/>
        <v>0</v>
      </c>
      <c r="R89" s="72">
        <f t="shared" si="907"/>
        <v>0</v>
      </c>
      <c r="S89" s="72">
        <f t="shared" si="908"/>
        <v>0</v>
      </c>
      <c r="T89" s="71"/>
      <c r="U89" s="71"/>
      <c r="V89" s="71"/>
      <c r="W89" s="71"/>
      <c r="X89" s="71">
        <f>VLOOKUP($D89,'факт '!$D$7:$AU$140,9,0)</f>
        <v>0</v>
      </c>
      <c r="Y89" s="71">
        <f>VLOOKUP($D89,'факт '!$D$7:$AU$140,10,0)</f>
        <v>0</v>
      </c>
      <c r="Z89" s="71">
        <f>VLOOKUP($D89,'факт '!$D$7:$AU$140,11,0)</f>
        <v>0</v>
      </c>
      <c r="AA89" s="71">
        <f>VLOOKUP($D89,'факт '!$D$7:$AU$140,12,0)</f>
        <v>0</v>
      </c>
      <c r="AB89" s="71">
        <f t="shared" si="909"/>
        <v>0</v>
      </c>
      <c r="AC89" s="71">
        <f t="shared" si="910"/>
        <v>0</v>
      </c>
      <c r="AD89" s="72">
        <f t="shared" si="911"/>
        <v>0</v>
      </c>
      <c r="AE89" s="72">
        <f t="shared" si="912"/>
        <v>0</v>
      </c>
      <c r="AF89" s="71"/>
      <c r="AG89" s="71"/>
      <c r="AH89" s="71"/>
      <c r="AI89" s="71"/>
      <c r="AJ89" s="71">
        <f>VLOOKUP($D89,'факт '!$D$7:$AU$140,7,0)</f>
        <v>0</v>
      </c>
      <c r="AK89" s="71">
        <f>VLOOKUP($D89,'факт '!$D$7:$AU$140,8,0)</f>
        <v>0</v>
      </c>
      <c r="AL89" s="71"/>
      <c r="AM89" s="71"/>
      <c r="AN89" s="71">
        <f t="shared" si="913"/>
        <v>0</v>
      </c>
      <c r="AO89" s="71">
        <f t="shared" si="914"/>
        <v>0</v>
      </c>
      <c r="AP89" s="72">
        <f t="shared" si="915"/>
        <v>0</v>
      </c>
      <c r="AQ89" s="72">
        <f t="shared" si="916"/>
        <v>0</v>
      </c>
      <c r="AR89" s="71"/>
      <c r="AS89" s="71"/>
      <c r="AT89" s="71"/>
      <c r="AU89" s="71"/>
      <c r="AV89" s="71">
        <f>VLOOKUP($D89,'факт '!$D$7:$AU$140,13,0)</f>
        <v>0</v>
      </c>
      <c r="AW89" s="71">
        <f>VLOOKUP($D89,'факт '!$D$7:$AU$140,14,0)</f>
        <v>0</v>
      </c>
      <c r="AX89" s="71"/>
      <c r="AY89" s="71"/>
      <c r="AZ89" s="71">
        <f t="shared" si="917"/>
        <v>0</v>
      </c>
      <c r="BA89" s="71">
        <f t="shared" si="918"/>
        <v>0</v>
      </c>
      <c r="BB89" s="72">
        <f t="shared" si="919"/>
        <v>0</v>
      </c>
      <c r="BC89" s="72">
        <f t="shared" si="920"/>
        <v>0</v>
      </c>
      <c r="BD89" s="71"/>
      <c r="BE89" s="71"/>
      <c r="BF89" s="71"/>
      <c r="BG89" s="71"/>
      <c r="BH89" s="71">
        <f>VLOOKUP($D89,'факт '!$D$7:$AU$140,17,0)</f>
        <v>2</v>
      </c>
      <c r="BI89" s="71">
        <f>VLOOKUP($D89,'факт '!$D$7:$AU$140,18,0)</f>
        <v>264860.28000000003</v>
      </c>
      <c r="BJ89" s="71">
        <f>VLOOKUP($D89,'факт '!$D$7:$AU$140,19,0)</f>
        <v>0</v>
      </c>
      <c r="BK89" s="71">
        <f>VLOOKUP($D89,'факт '!$D$7:$AU$140,20,0)</f>
        <v>0</v>
      </c>
      <c r="BL89" s="71">
        <f t="shared" si="921"/>
        <v>2</v>
      </c>
      <c r="BM89" s="71">
        <f t="shared" si="922"/>
        <v>264860.28000000003</v>
      </c>
      <c r="BN89" s="72">
        <f t="shared" si="923"/>
        <v>2</v>
      </c>
      <c r="BO89" s="72">
        <f t="shared" si="924"/>
        <v>264860.28000000003</v>
      </c>
      <c r="BP89" s="71"/>
      <c r="BQ89" s="71"/>
      <c r="BR89" s="71"/>
      <c r="BS89" s="71"/>
      <c r="BT89" s="71">
        <f>VLOOKUP($D89,'факт '!$D$7:$AU$140,21,0)</f>
        <v>0</v>
      </c>
      <c r="BU89" s="71">
        <f>VLOOKUP($D89,'факт '!$D$7:$AU$140,22,0)</f>
        <v>0</v>
      </c>
      <c r="BV89" s="71">
        <f>VLOOKUP($D89,'факт '!$D$7:$AU$140,23,0)</f>
        <v>0</v>
      </c>
      <c r="BW89" s="71">
        <f>VLOOKUP($D89,'факт '!$D$7:$AU$140,24,0)</f>
        <v>0</v>
      </c>
      <c r="BX89" s="71">
        <f t="shared" si="925"/>
        <v>0</v>
      </c>
      <c r="BY89" s="71">
        <f t="shared" si="926"/>
        <v>0</v>
      </c>
      <c r="BZ89" s="72">
        <f t="shared" si="927"/>
        <v>0</v>
      </c>
      <c r="CA89" s="72">
        <f t="shared" si="928"/>
        <v>0</v>
      </c>
      <c r="CB89" s="71"/>
      <c r="CC89" s="71"/>
      <c r="CD89" s="71"/>
      <c r="CE89" s="71"/>
      <c r="CF89" s="71">
        <f>VLOOKUP($D89,'факт '!$D$7:$AU$140,25,0)</f>
        <v>0</v>
      </c>
      <c r="CG89" s="71">
        <f>VLOOKUP($D89,'факт '!$D$7:$AU$140,26,0)</f>
        <v>0</v>
      </c>
      <c r="CH89" s="71">
        <f>VLOOKUP($D89,'факт '!$D$7:$AU$140,27,0)</f>
        <v>0</v>
      </c>
      <c r="CI89" s="71">
        <f>VLOOKUP($D89,'факт '!$D$7:$AU$140,28,0)</f>
        <v>0</v>
      </c>
      <c r="CJ89" s="71">
        <f t="shared" si="929"/>
        <v>0</v>
      </c>
      <c r="CK89" s="71">
        <f t="shared" si="930"/>
        <v>0</v>
      </c>
      <c r="CL89" s="72">
        <f t="shared" si="931"/>
        <v>0</v>
      </c>
      <c r="CM89" s="72">
        <f t="shared" si="932"/>
        <v>0</v>
      </c>
      <c r="CN89" s="71"/>
      <c r="CO89" s="71"/>
      <c r="CP89" s="71"/>
      <c r="CQ89" s="71"/>
      <c r="CR89" s="71">
        <f>VLOOKUP($D89,'факт '!$D$7:$AU$140,29,0)</f>
        <v>0</v>
      </c>
      <c r="CS89" s="71">
        <f>VLOOKUP($D89,'факт '!$D$7:$AU$140,30,0)</f>
        <v>0</v>
      </c>
      <c r="CT89" s="71">
        <f>VLOOKUP($D89,'факт '!$D$7:$AU$140,31,0)</f>
        <v>0</v>
      </c>
      <c r="CU89" s="71">
        <f>VLOOKUP($D89,'факт '!$D$7:$AU$140,32,0)</f>
        <v>0</v>
      </c>
      <c r="CV89" s="71">
        <f t="shared" si="933"/>
        <v>0</v>
      </c>
      <c r="CW89" s="71">
        <f t="shared" si="934"/>
        <v>0</v>
      </c>
      <c r="CX89" s="72">
        <f t="shared" si="935"/>
        <v>0</v>
      </c>
      <c r="CY89" s="72">
        <f t="shared" si="936"/>
        <v>0</v>
      </c>
      <c r="CZ89" s="71"/>
      <c r="DA89" s="71"/>
      <c r="DB89" s="71"/>
      <c r="DC89" s="71"/>
      <c r="DD89" s="71">
        <f>VLOOKUP($D89,'факт '!$D$7:$AU$140,33,0)</f>
        <v>0</v>
      </c>
      <c r="DE89" s="71">
        <f>VLOOKUP($D89,'факт '!$D$7:$AU$140,34,0)</f>
        <v>0</v>
      </c>
      <c r="DF89" s="71"/>
      <c r="DG89" s="71"/>
      <c r="DH89" s="71">
        <f t="shared" si="937"/>
        <v>0</v>
      </c>
      <c r="DI89" s="71">
        <f t="shared" si="938"/>
        <v>0</v>
      </c>
      <c r="DJ89" s="72">
        <f t="shared" si="939"/>
        <v>0</v>
      </c>
      <c r="DK89" s="72">
        <f t="shared" si="940"/>
        <v>0</v>
      </c>
      <c r="DL89" s="71"/>
      <c r="DM89" s="71"/>
      <c r="DN89" s="71"/>
      <c r="DO89" s="71"/>
      <c r="DP89" s="71">
        <f>VLOOKUP($D89,'факт '!$D$7:$AU$140,15,0)</f>
        <v>0</v>
      </c>
      <c r="DQ89" s="71">
        <f>VLOOKUP($D89,'факт '!$D$7:$AU$140,16,0)</f>
        <v>0</v>
      </c>
      <c r="DR89" s="71"/>
      <c r="DS89" s="71"/>
      <c r="DT89" s="71">
        <f t="shared" si="941"/>
        <v>0</v>
      </c>
      <c r="DU89" s="71">
        <f t="shared" si="942"/>
        <v>0</v>
      </c>
      <c r="DV89" s="72">
        <f t="shared" si="943"/>
        <v>0</v>
      </c>
      <c r="DW89" s="72">
        <f t="shared" si="944"/>
        <v>0</v>
      </c>
      <c r="DX89" s="71"/>
      <c r="DY89" s="71"/>
      <c r="DZ89" s="71"/>
      <c r="EA89" s="71"/>
      <c r="EB89" s="71">
        <f>VLOOKUP($D89,'факт '!$D$7:$AU$140,35,0)</f>
        <v>0</v>
      </c>
      <c r="EC89" s="71">
        <f>VLOOKUP($D89,'факт '!$D$7:$AU$140,36,0)</f>
        <v>0</v>
      </c>
      <c r="ED89" s="71">
        <f>VLOOKUP($D89,'факт '!$D$7:$AU$140,37,0)</f>
        <v>0</v>
      </c>
      <c r="EE89" s="71">
        <f>VLOOKUP($D89,'факт '!$D$7:$AU$140,38,0)</f>
        <v>0</v>
      </c>
      <c r="EF89" s="71">
        <f t="shared" si="945"/>
        <v>0</v>
      </c>
      <c r="EG89" s="71">
        <f t="shared" si="946"/>
        <v>0</v>
      </c>
      <c r="EH89" s="72">
        <f t="shared" si="947"/>
        <v>0</v>
      </c>
      <c r="EI89" s="72">
        <f t="shared" si="948"/>
        <v>0</v>
      </c>
      <c r="EJ89" s="71"/>
      <c r="EK89" s="71"/>
      <c r="EL89" s="71"/>
      <c r="EM89" s="71"/>
      <c r="EN89" s="71">
        <f>VLOOKUP($D89,'факт '!$D$7:$AU$140,41,0)</f>
        <v>0</v>
      </c>
      <c r="EO89" s="71">
        <f>VLOOKUP($D89,'факт '!$D$7:$AU$140,42,0)</f>
        <v>0</v>
      </c>
      <c r="EP89" s="71">
        <f>VLOOKUP($D89,'факт '!$D$7:$AU$140,43,0)</f>
        <v>0</v>
      </c>
      <c r="EQ89" s="71">
        <f>VLOOKUP($D89,'факт '!$D$7:$AU$140,44,0)</f>
        <v>0</v>
      </c>
      <c r="ER89" s="71">
        <f t="shared" si="949"/>
        <v>0</v>
      </c>
      <c r="ES89" s="71">
        <f t="shared" si="950"/>
        <v>0</v>
      </c>
      <c r="ET89" s="72">
        <f t="shared" si="951"/>
        <v>0</v>
      </c>
      <c r="EU89" s="72">
        <f t="shared" si="952"/>
        <v>0</v>
      </c>
      <c r="EV89" s="71"/>
      <c r="EW89" s="71"/>
      <c r="EX89" s="71"/>
      <c r="EY89" s="71"/>
      <c r="EZ89" s="71"/>
      <c r="FA89" s="71"/>
      <c r="FB89" s="71"/>
      <c r="FC89" s="71"/>
      <c r="FD89" s="71">
        <f>SUM(EZ89+FB89)</f>
        <v>0</v>
      </c>
      <c r="FE89" s="71">
        <f>SUM(FA89+FC89)</f>
        <v>0</v>
      </c>
      <c r="FF89" s="72">
        <f t="shared" si="884"/>
        <v>0</v>
      </c>
      <c r="FG89" s="72">
        <f t="shared" si="885"/>
        <v>0</v>
      </c>
      <c r="FH89" s="71"/>
      <c r="FI89" s="71"/>
      <c r="FJ89" s="71"/>
      <c r="FK89" s="71"/>
      <c r="FL89" s="71">
        <f>VLOOKUP($D89,'факт '!$D$7:$AU$140,39,0)</f>
        <v>0</v>
      </c>
      <c r="FM89" s="71">
        <f>VLOOKUP($D89,'факт '!$D$7:$AU$140,40,0)</f>
        <v>0</v>
      </c>
      <c r="FN89" s="71"/>
      <c r="FO89" s="71"/>
      <c r="FP89" s="71">
        <f t="shared" si="953"/>
        <v>0</v>
      </c>
      <c r="FQ89" s="71">
        <f t="shared" si="954"/>
        <v>0</v>
      </c>
      <c r="FR89" s="72">
        <f t="shared" si="955"/>
        <v>0</v>
      </c>
      <c r="FS89" s="72">
        <f t="shared" si="956"/>
        <v>0</v>
      </c>
      <c r="FT89" s="71"/>
      <c r="FU89" s="71"/>
      <c r="FV89" s="71"/>
      <c r="FW89" s="71"/>
      <c r="FX89" s="71"/>
      <c r="FY89" s="71"/>
      <c r="FZ89" s="71"/>
      <c r="GA89" s="71"/>
      <c r="GB89" s="71">
        <f t="shared" si="957"/>
        <v>0</v>
      </c>
      <c r="GC89" s="71">
        <f t="shared" si="958"/>
        <v>0</v>
      </c>
      <c r="GD89" s="72">
        <f t="shared" si="959"/>
        <v>0</v>
      </c>
      <c r="GE89" s="72">
        <f t="shared" si="960"/>
        <v>0</v>
      </c>
      <c r="GF89" s="71">
        <f>SUM(H89,T89,AF89,AR89,BD89,BP89,CB89,CN89,CZ89,DL89,DX89,EJ89,EV89)</f>
        <v>0</v>
      </c>
      <c r="GG89" s="71">
        <f>SUM(I89,U89,AG89,AS89,BE89,BQ89,CC89,CO89,DA89,DM89,DY89,EK89,EW89)</f>
        <v>0</v>
      </c>
      <c r="GH89" s="71">
        <f>SUM(J89,V89,AH89,AT89,BF89,BR89,CD89,CP89,DB89,DN89,DZ89,EL89,EX89)</f>
        <v>0</v>
      </c>
      <c r="GI89" s="71">
        <f>SUM(K89,W89,AI89,AU89,BG89,BS89,CE89,CQ89,DC89,DO89,EA89,EM89,EY89)</f>
        <v>0</v>
      </c>
      <c r="GJ89" s="71">
        <f t="shared" si="961"/>
        <v>2</v>
      </c>
      <c r="GK89" s="71">
        <f t="shared" si="962"/>
        <v>264860.28000000003</v>
      </c>
      <c r="GL89" s="71">
        <f t="shared" si="963"/>
        <v>0</v>
      </c>
      <c r="GM89" s="71">
        <f t="shared" si="964"/>
        <v>0</v>
      </c>
      <c r="GN89" s="71">
        <f t="shared" si="965"/>
        <v>2</v>
      </c>
      <c r="GO89" s="71">
        <f t="shared" si="966"/>
        <v>264860.28000000003</v>
      </c>
      <c r="GP89" s="71"/>
      <c r="GQ89" s="71"/>
      <c r="GR89" s="109"/>
      <c r="GS89" s="55"/>
      <c r="GT89" s="123">
        <v>132430.14440000002</v>
      </c>
      <c r="GU89" s="123">
        <f t="shared" si="62"/>
        <v>132430.14000000001</v>
      </c>
      <c r="GV89" s="123">
        <f t="shared" si="967"/>
        <v>4.4000000052619725E-3</v>
      </c>
    </row>
    <row r="90" spans="1:204" ht="23.25" customHeight="1" x14ac:dyDescent="0.2">
      <c r="A90" s="21">
        <v>16</v>
      </c>
      <c r="B90" s="55" t="s">
        <v>163</v>
      </c>
      <c r="C90" s="56" t="s">
        <v>164</v>
      </c>
      <c r="D90" s="63">
        <v>217</v>
      </c>
      <c r="E90" s="60" t="s">
        <v>355</v>
      </c>
      <c r="F90" s="63">
        <v>16</v>
      </c>
      <c r="G90" s="70">
        <v>132430.14440000002</v>
      </c>
      <c r="H90" s="71"/>
      <c r="I90" s="71"/>
      <c r="J90" s="71"/>
      <c r="K90" s="71"/>
      <c r="L90" s="71">
        <f>VLOOKUP($D90,'факт '!$D$7:$AU$140,3,0)</f>
        <v>0</v>
      </c>
      <c r="M90" s="71">
        <f>VLOOKUP($D90,'факт '!$D$7:$AU$140,4,0)</f>
        <v>0</v>
      </c>
      <c r="N90" s="71">
        <f>VLOOKUP($D90,'факт '!$D$7:$AU$140,5,0)</f>
        <v>0</v>
      </c>
      <c r="O90" s="71">
        <f>VLOOKUP($D90,'факт '!$D$7:$AU$140,6,0)</f>
        <v>0</v>
      </c>
      <c r="P90" s="71">
        <f t="shared" si="905"/>
        <v>0</v>
      </c>
      <c r="Q90" s="71">
        <f t="shared" si="906"/>
        <v>0</v>
      </c>
      <c r="R90" s="72">
        <f t="shared" si="907"/>
        <v>0</v>
      </c>
      <c r="S90" s="72">
        <f t="shared" si="908"/>
        <v>0</v>
      </c>
      <c r="T90" s="71"/>
      <c r="U90" s="71"/>
      <c r="V90" s="71"/>
      <c r="W90" s="71"/>
      <c r="X90" s="71">
        <f>VLOOKUP($D90,'факт '!$D$7:$AU$140,9,0)</f>
        <v>0</v>
      </c>
      <c r="Y90" s="71">
        <f>VLOOKUP($D90,'факт '!$D$7:$AU$140,10,0)</f>
        <v>0</v>
      </c>
      <c r="Z90" s="71">
        <f>VLOOKUP($D90,'факт '!$D$7:$AU$140,11,0)</f>
        <v>0</v>
      </c>
      <c r="AA90" s="71">
        <f>VLOOKUP($D90,'факт '!$D$7:$AU$140,12,0)</f>
        <v>0</v>
      </c>
      <c r="AB90" s="71">
        <f t="shared" si="909"/>
        <v>0</v>
      </c>
      <c r="AC90" s="71">
        <f t="shared" si="910"/>
        <v>0</v>
      </c>
      <c r="AD90" s="72">
        <f t="shared" si="911"/>
        <v>0</v>
      </c>
      <c r="AE90" s="72">
        <f t="shared" si="912"/>
        <v>0</v>
      </c>
      <c r="AF90" s="71"/>
      <c r="AG90" s="71"/>
      <c r="AH90" s="71"/>
      <c r="AI90" s="71"/>
      <c r="AJ90" s="71">
        <f>VLOOKUP($D90,'факт '!$D$7:$AU$140,7,0)</f>
        <v>0</v>
      </c>
      <c r="AK90" s="71">
        <f>VLOOKUP($D90,'факт '!$D$7:$AU$140,8,0)</f>
        <v>0</v>
      </c>
      <c r="AL90" s="71"/>
      <c r="AM90" s="71"/>
      <c r="AN90" s="71">
        <f t="shared" si="913"/>
        <v>0</v>
      </c>
      <c r="AO90" s="71">
        <f t="shared" si="914"/>
        <v>0</v>
      </c>
      <c r="AP90" s="72">
        <f t="shared" si="915"/>
        <v>0</v>
      </c>
      <c r="AQ90" s="72">
        <f t="shared" si="916"/>
        <v>0</v>
      </c>
      <c r="AR90" s="71"/>
      <c r="AS90" s="71"/>
      <c r="AT90" s="71"/>
      <c r="AU90" s="71"/>
      <c r="AV90" s="71">
        <f>VLOOKUP($D90,'факт '!$D$7:$AU$140,13,0)</f>
        <v>3</v>
      </c>
      <c r="AW90" s="71">
        <f>VLOOKUP($D90,'факт '!$D$7:$AU$140,14,0)</f>
        <v>397290.42000000004</v>
      </c>
      <c r="AX90" s="71"/>
      <c r="AY90" s="71"/>
      <c r="AZ90" s="71">
        <f t="shared" si="917"/>
        <v>3</v>
      </c>
      <c r="BA90" s="71">
        <f t="shared" si="918"/>
        <v>397290.42000000004</v>
      </c>
      <c r="BB90" s="72">
        <f t="shared" si="919"/>
        <v>3</v>
      </c>
      <c r="BC90" s="72">
        <f t="shared" si="920"/>
        <v>397290.42000000004</v>
      </c>
      <c r="BD90" s="71"/>
      <c r="BE90" s="71"/>
      <c r="BF90" s="71"/>
      <c r="BG90" s="71"/>
      <c r="BH90" s="71">
        <f>VLOOKUP($D90,'факт '!$D$7:$AU$140,17,0)</f>
        <v>0</v>
      </c>
      <c r="BI90" s="71">
        <f>VLOOKUP($D90,'факт '!$D$7:$AU$140,18,0)</f>
        <v>0</v>
      </c>
      <c r="BJ90" s="71">
        <f>VLOOKUP($D90,'факт '!$D$7:$AU$140,19,0)</f>
        <v>0</v>
      </c>
      <c r="BK90" s="71">
        <f>VLOOKUP($D90,'факт '!$D$7:$AU$140,20,0)</f>
        <v>0</v>
      </c>
      <c r="BL90" s="71">
        <f t="shared" si="921"/>
        <v>0</v>
      </c>
      <c r="BM90" s="71">
        <f t="shared" si="922"/>
        <v>0</v>
      </c>
      <c r="BN90" s="72">
        <f t="shared" si="923"/>
        <v>0</v>
      </c>
      <c r="BO90" s="72">
        <f t="shared" si="924"/>
        <v>0</v>
      </c>
      <c r="BP90" s="71"/>
      <c r="BQ90" s="71"/>
      <c r="BR90" s="71"/>
      <c r="BS90" s="71"/>
      <c r="BT90" s="71">
        <f>VLOOKUP($D90,'факт '!$D$7:$AU$140,21,0)</f>
        <v>0</v>
      </c>
      <c r="BU90" s="71">
        <f>VLOOKUP($D90,'факт '!$D$7:$AU$140,22,0)</f>
        <v>0</v>
      </c>
      <c r="BV90" s="71">
        <f>VLOOKUP($D90,'факт '!$D$7:$AU$140,23,0)</f>
        <v>0</v>
      </c>
      <c r="BW90" s="71">
        <f>VLOOKUP($D90,'факт '!$D$7:$AU$140,24,0)</f>
        <v>0</v>
      </c>
      <c r="BX90" s="71">
        <f t="shared" si="925"/>
        <v>0</v>
      </c>
      <c r="BY90" s="71">
        <f t="shared" si="926"/>
        <v>0</v>
      </c>
      <c r="BZ90" s="72">
        <f t="shared" si="927"/>
        <v>0</v>
      </c>
      <c r="CA90" s="72">
        <f t="shared" si="928"/>
        <v>0</v>
      </c>
      <c r="CB90" s="71"/>
      <c r="CC90" s="71"/>
      <c r="CD90" s="71"/>
      <c r="CE90" s="71"/>
      <c r="CF90" s="71">
        <f>VLOOKUP($D90,'факт '!$D$7:$AU$140,25,0)</f>
        <v>0</v>
      </c>
      <c r="CG90" s="71">
        <f>VLOOKUP($D90,'факт '!$D$7:$AU$140,26,0)</f>
        <v>0</v>
      </c>
      <c r="CH90" s="71">
        <f>VLOOKUP($D90,'факт '!$D$7:$AU$140,27,0)</f>
        <v>0</v>
      </c>
      <c r="CI90" s="71">
        <f>VLOOKUP($D90,'факт '!$D$7:$AU$140,28,0)</f>
        <v>0</v>
      </c>
      <c r="CJ90" s="71">
        <f t="shared" si="929"/>
        <v>0</v>
      </c>
      <c r="CK90" s="71">
        <f t="shared" si="930"/>
        <v>0</v>
      </c>
      <c r="CL90" s="72">
        <f t="shared" si="931"/>
        <v>0</v>
      </c>
      <c r="CM90" s="72">
        <f t="shared" si="932"/>
        <v>0</v>
      </c>
      <c r="CN90" s="71"/>
      <c r="CO90" s="71"/>
      <c r="CP90" s="71"/>
      <c r="CQ90" s="71"/>
      <c r="CR90" s="71">
        <f>VLOOKUP($D90,'факт '!$D$7:$AU$140,29,0)</f>
        <v>0</v>
      </c>
      <c r="CS90" s="71">
        <f>VLOOKUP($D90,'факт '!$D$7:$AU$140,30,0)</f>
        <v>0</v>
      </c>
      <c r="CT90" s="71">
        <f>VLOOKUP($D90,'факт '!$D$7:$AU$140,31,0)</f>
        <v>0</v>
      </c>
      <c r="CU90" s="71">
        <f>VLOOKUP($D90,'факт '!$D$7:$AU$140,32,0)</f>
        <v>0</v>
      </c>
      <c r="CV90" s="71">
        <f t="shared" si="933"/>
        <v>0</v>
      </c>
      <c r="CW90" s="71">
        <f t="shared" si="934"/>
        <v>0</v>
      </c>
      <c r="CX90" s="72">
        <f t="shared" si="935"/>
        <v>0</v>
      </c>
      <c r="CY90" s="72">
        <f t="shared" si="936"/>
        <v>0</v>
      </c>
      <c r="CZ90" s="71"/>
      <c r="DA90" s="71"/>
      <c r="DB90" s="71"/>
      <c r="DC90" s="71"/>
      <c r="DD90" s="71">
        <f>VLOOKUP($D90,'факт '!$D$7:$AU$140,33,0)</f>
        <v>0</v>
      </c>
      <c r="DE90" s="71">
        <f>VLOOKUP($D90,'факт '!$D$7:$AU$140,34,0)</f>
        <v>0</v>
      </c>
      <c r="DF90" s="71"/>
      <c r="DG90" s="71"/>
      <c r="DH90" s="71">
        <f t="shared" si="937"/>
        <v>0</v>
      </c>
      <c r="DI90" s="71">
        <f t="shared" si="938"/>
        <v>0</v>
      </c>
      <c r="DJ90" s="72">
        <f t="shared" si="939"/>
        <v>0</v>
      </c>
      <c r="DK90" s="72">
        <f t="shared" si="940"/>
        <v>0</v>
      </c>
      <c r="DL90" s="71"/>
      <c r="DM90" s="71"/>
      <c r="DN90" s="71"/>
      <c r="DO90" s="71"/>
      <c r="DP90" s="71">
        <f>VLOOKUP($D90,'факт '!$D$7:$AU$140,15,0)</f>
        <v>0</v>
      </c>
      <c r="DQ90" s="71">
        <f>VLOOKUP($D90,'факт '!$D$7:$AU$140,16,0)</f>
        <v>0</v>
      </c>
      <c r="DR90" s="71"/>
      <c r="DS90" s="71"/>
      <c r="DT90" s="71">
        <f t="shared" si="941"/>
        <v>0</v>
      </c>
      <c r="DU90" s="71">
        <f t="shared" si="942"/>
        <v>0</v>
      </c>
      <c r="DV90" s="72">
        <f t="shared" si="943"/>
        <v>0</v>
      </c>
      <c r="DW90" s="72">
        <f t="shared" si="944"/>
        <v>0</v>
      </c>
      <c r="DX90" s="71"/>
      <c r="DY90" s="71"/>
      <c r="DZ90" s="71"/>
      <c r="EA90" s="71"/>
      <c r="EB90" s="71">
        <f>VLOOKUP($D90,'факт '!$D$7:$AU$140,35,0)</f>
        <v>0</v>
      </c>
      <c r="EC90" s="71">
        <f>VLOOKUP($D90,'факт '!$D$7:$AU$140,36,0)</f>
        <v>0</v>
      </c>
      <c r="ED90" s="71">
        <f>VLOOKUP($D90,'факт '!$D$7:$AU$140,37,0)</f>
        <v>0</v>
      </c>
      <c r="EE90" s="71">
        <f>VLOOKUP($D90,'факт '!$D$7:$AU$140,38,0)</f>
        <v>0</v>
      </c>
      <c r="EF90" s="71">
        <f t="shared" si="945"/>
        <v>0</v>
      </c>
      <c r="EG90" s="71">
        <f t="shared" si="946"/>
        <v>0</v>
      </c>
      <c r="EH90" s="72">
        <f t="shared" si="947"/>
        <v>0</v>
      </c>
      <c r="EI90" s="72">
        <f t="shared" si="948"/>
        <v>0</v>
      </c>
      <c r="EJ90" s="71"/>
      <c r="EK90" s="71"/>
      <c r="EL90" s="71"/>
      <c r="EM90" s="71"/>
      <c r="EN90" s="71">
        <f>VLOOKUP($D90,'факт '!$D$7:$AU$140,41,0)</f>
        <v>0</v>
      </c>
      <c r="EO90" s="71">
        <f>VLOOKUP($D90,'факт '!$D$7:$AU$140,42,0)</f>
        <v>0</v>
      </c>
      <c r="EP90" s="71">
        <f>VLOOKUP($D90,'факт '!$D$7:$AU$140,43,0)</f>
        <v>0</v>
      </c>
      <c r="EQ90" s="71">
        <f>VLOOKUP($D90,'факт '!$D$7:$AU$140,44,0)</f>
        <v>0</v>
      </c>
      <c r="ER90" s="71">
        <f t="shared" si="949"/>
        <v>0</v>
      </c>
      <c r="ES90" s="71">
        <f t="shared" si="950"/>
        <v>0</v>
      </c>
      <c r="ET90" s="72">
        <f t="shared" si="951"/>
        <v>0</v>
      </c>
      <c r="EU90" s="72">
        <f t="shared" si="952"/>
        <v>0</v>
      </c>
      <c r="EV90" s="71"/>
      <c r="EW90" s="71"/>
      <c r="EX90" s="71"/>
      <c r="EY90" s="71"/>
      <c r="EZ90" s="71"/>
      <c r="FA90" s="71"/>
      <c r="FB90" s="71"/>
      <c r="FC90" s="71"/>
      <c r="FD90" s="71"/>
      <c r="FE90" s="71"/>
      <c r="FF90" s="72"/>
      <c r="FG90" s="72"/>
      <c r="FH90" s="71"/>
      <c r="FI90" s="71"/>
      <c r="FJ90" s="71"/>
      <c r="FK90" s="71"/>
      <c r="FL90" s="71">
        <f>VLOOKUP($D90,'факт '!$D$7:$AU$140,39,0)</f>
        <v>0</v>
      </c>
      <c r="FM90" s="71">
        <f>VLOOKUP($D90,'факт '!$D$7:$AU$140,40,0)</f>
        <v>0</v>
      </c>
      <c r="FN90" s="71"/>
      <c r="FO90" s="71"/>
      <c r="FP90" s="71">
        <f t="shared" si="953"/>
        <v>0</v>
      </c>
      <c r="FQ90" s="71">
        <f t="shared" si="954"/>
        <v>0</v>
      </c>
      <c r="FR90" s="72">
        <f t="shared" si="955"/>
        <v>0</v>
      </c>
      <c r="FS90" s="72">
        <f t="shared" si="956"/>
        <v>0</v>
      </c>
      <c r="FT90" s="71"/>
      <c r="FU90" s="71"/>
      <c r="FV90" s="71"/>
      <c r="FW90" s="71"/>
      <c r="FX90" s="71"/>
      <c r="FY90" s="71"/>
      <c r="FZ90" s="71"/>
      <c r="GA90" s="71"/>
      <c r="GB90" s="71">
        <f t="shared" si="957"/>
        <v>0</v>
      </c>
      <c r="GC90" s="71">
        <f t="shared" si="958"/>
        <v>0</v>
      </c>
      <c r="GD90" s="72">
        <f t="shared" si="959"/>
        <v>0</v>
      </c>
      <c r="GE90" s="72">
        <f t="shared" si="960"/>
        <v>0</v>
      </c>
      <c r="GF90" s="71"/>
      <c r="GG90" s="71"/>
      <c r="GH90" s="71"/>
      <c r="GI90" s="71"/>
      <c r="GJ90" s="71">
        <f t="shared" si="961"/>
        <v>3</v>
      </c>
      <c r="GK90" s="71">
        <f t="shared" si="962"/>
        <v>397290.42000000004</v>
      </c>
      <c r="GL90" s="71">
        <f t="shared" si="963"/>
        <v>0</v>
      </c>
      <c r="GM90" s="71">
        <f t="shared" si="964"/>
        <v>0</v>
      </c>
      <c r="GN90" s="71">
        <f t="shared" si="965"/>
        <v>3</v>
      </c>
      <c r="GO90" s="71">
        <f t="shared" si="966"/>
        <v>397290.42000000004</v>
      </c>
      <c r="GP90" s="71"/>
      <c r="GQ90" s="71"/>
      <c r="GR90" s="109"/>
      <c r="GS90" s="55"/>
      <c r="GT90" s="123">
        <v>132430.14440000002</v>
      </c>
      <c r="GU90" s="123">
        <f t="shared" si="62"/>
        <v>132430.14000000001</v>
      </c>
      <c r="GV90" s="123">
        <f t="shared" si="967"/>
        <v>4.4000000052619725E-3</v>
      </c>
    </row>
    <row r="91" spans="1:204" ht="23.25" customHeight="1" x14ac:dyDescent="0.2">
      <c r="A91" s="21">
        <v>1</v>
      </c>
      <c r="B91" s="55" t="s">
        <v>167</v>
      </c>
      <c r="C91" s="56" t="s">
        <v>168</v>
      </c>
      <c r="D91" s="63">
        <v>246</v>
      </c>
      <c r="E91" s="60" t="s">
        <v>169</v>
      </c>
      <c r="F91" s="63">
        <v>16</v>
      </c>
      <c r="G91" s="70">
        <v>132430.14440000002</v>
      </c>
      <c r="H91" s="71"/>
      <c r="I91" s="71"/>
      <c r="J91" s="71"/>
      <c r="K91" s="71"/>
      <c r="L91" s="71">
        <f>VLOOKUP($D91,'факт '!$D$7:$AU$140,3,0)</f>
        <v>0</v>
      </c>
      <c r="M91" s="71">
        <f>VLOOKUP($D91,'факт '!$D$7:$AU$140,4,0)</f>
        <v>0</v>
      </c>
      <c r="N91" s="71">
        <f>VLOOKUP($D91,'факт '!$D$7:$AU$140,5,0)</f>
        <v>0</v>
      </c>
      <c r="O91" s="71">
        <f>VLOOKUP($D91,'факт '!$D$7:$AU$140,6,0)</f>
        <v>0</v>
      </c>
      <c r="P91" s="71">
        <f t="shared" si="905"/>
        <v>0</v>
      </c>
      <c r="Q91" s="71">
        <f t="shared" si="906"/>
        <v>0</v>
      </c>
      <c r="R91" s="72">
        <f t="shared" si="907"/>
        <v>0</v>
      </c>
      <c r="S91" s="72">
        <f t="shared" si="908"/>
        <v>0</v>
      </c>
      <c r="T91" s="71"/>
      <c r="U91" s="71"/>
      <c r="V91" s="71"/>
      <c r="W91" s="71"/>
      <c r="X91" s="71">
        <f>VLOOKUP($D91,'факт '!$D$7:$AU$140,9,0)</f>
        <v>0</v>
      </c>
      <c r="Y91" s="71">
        <f>VLOOKUP($D91,'факт '!$D$7:$AU$140,10,0)</f>
        <v>0</v>
      </c>
      <c r="Z91" s="71">
        <f>VLOOKUP($D91,'факт '!$D$7:$AU$140,11,0)</f>
        <v>0</v>
      </c>
      <c r="AA91" s="71">
        <f>VLOOKUP($D91,'факт '!$D$7:$AU$140,12,0)</f>
        <v>0</v>
      </c>
      <c r="AB91" s="71">
        <f t="shared" si="909"/>
        <v>0</v>
      </c>
      <c r="AC91" s="71">
        <f t="shared" si="910"/>
        <v>0</v>
      </c>
      <c r="AD91" s="72">
        <f t="shared" si="911"/>
        <v>0</v>
      </c>
      <c r="AE91" s="72">
        <f t="shared" si="912"/>
        <v>0</v>
      </c>
      <c r="AF91" s="71"/>
      <c r="AG91" s="71"/>
      <c r="AH91" s="71"/>
      <c r="AI91" s="71"/>
      <c r="AJ91" s="71">
        <f>VLOOKUP($D91,'факт '!$D$7:$AU$140,7,0)</f>
        <v>0</v>
      </c>
      <c r="AK91" s="71">
        <f>VLOOKUP($D91,'факт '!$D$7:$AU$140,8,0)</f>
        <v>0</v>
      </c>
      <c r="AL91" s="71"/>
      <c r="AM91" s="71"/>
      <c r="AN91" s="71">
        <f t="shared" si="913"/>
        <v>0</v>
      </c>
      <c r="AO91" s="71">
        <f t="shared" si="914"/>
        <v>0</v>
      </c>
      <c r="AP91" s="72">
        <f t="shared" si="915"/>
        <v>0</v>
      </c>
      <c r="AQ91" s="72">
        <f t="shared" si="916"/>
        <v>0</v>
      </c>
      <c r="AR91" s="71"/>
      <c r="AS91" s="71"/>
      <c r="AT91" s="71"/>
      <c r="AU91" s="71"/>
      <c r="AV91" s="71">
        <f>VLOOKUP($D91,'факт '!$D$7:$AU$140,13,0)</f>
        <v>5</v>
      </c>
      <c r="AW91" s="71">
        <f>VLOOKUP($D91,'факт '!$D$7:$AU$140,14,0)</f>
        <v>662150.70000000007</v>
      </c>
      <c r="AX91" s="71"/>
      <c r="AY91" s="71"/>
      <c r="AZ91" s="71">
        <f t="shared" si="917"/>
        <v>5</v>
      </c>
      <c r="BA91" s="71">
        <f t="shared" si="918"/>
        <v>662150.70000000007</v>
      </c>
      <c r="BB91" s="72">
        <f t="shared" si="919"/>
        <v>5</v>
      </c>
      <c r="BC91" s="72">
        <f t="shared" si="920"/>
        <v>662150.70000000007</v>
      </c>
      <c r="BD91" s="71"/>
      <c r="BE91" s="71"/>
      <c r="BF91" s="71"/>
      <c r="BG91" s="71"/>
      <c r="BH91" s="71">
        <f>VLOOKUP($D91,'факт '!$D$7:$AU$140,17,0)</f>
        <v>0</v>
      </c>
      <c r="BI91" s="71">
        <f>VLOOKUP($D91,'факт '!$D$7:$AU$140,18,0)</f>
        <v>0</v>
      </c>
      <c r="BJ91" s="71">
        <f>VLOOKUP($D91,'факт '!$D$7:$AU$140,19,0)</f>
        <v>0</v>
      </c>
      <c r="BK91" s="71">
        <f>VLOOKUP($D91,'факт '!$D$7:$AU$140,20,0)</f>
        <v>0</v>
      </c>
      <c r="BL91" s="71">
        <f t="shared" si="921"/>
        <v>0</v>
      </c>
      <c r="BM91" s="71">
        <f t="shared" si="922"/>
        <v>0</v>
      </c>
      <c r="BN91" s="72">
        <f t="shared" si="923"/>
        <v>0</v>
      </c>
      <c r="BO91" s="72">
        <f t="shared" si="924"/>
        <v>0</v>
      </c>
      <c r="BP91" s="71"/>
      <c r="BQ91" s="71"/>
      <c r="BR91" s="71"/>
      <c r="BS91" s="71"/>
      <c r="BT91" s="71">
        <f>VLOOKUP($D91,'факт '!$D$7:$AU$140,21,0)</f>
        <v>0</v>
      </c>
      <c r="BU91" s="71">
        <f>VLOOKUP($D91,'факт '!$D$7:$AU$140,22,0)</f>
        <v>0</v>
      </c>
      <c r="BV91" s="71">
        <f>VLOOKUP($D91,'факт '!$D$7:$AU$140,23,0)</f>
        <v>0</v>
      </c>
      <c r="BW91" s="71">
        <f>VLOOKUP($D91,'факт '!$D$7:$AU$140,24,0)</f>
        <v>0</v>
      </c>
      <c r="BX91" s="71">
        <f t="shared" si="925"/>
        <v>0</v>
      </c>
      <c r="BY91" s="71">
        <f t="shared" si="926"/>
        <v>0</v>
      </c>
      <c r="BZ91" s="72">
        <f t="shared" si="927"/>
        <v>0</v>
      </c>
      <c r="CA91" s="72">
        <f t="shared" si="928"/>
        <v>0</v>
      </c>
      <c r="CB91" s="71"/>
      <c r="CC91" s="71"/>
      <c r="CD91" s="71"/>
      <c r="CE91" s="71"/>
      <c r="CF91" s="71">
        <f>VLOOKUP($D91,'факт '!$D$7:$AU$140,25,0)</f>
        <v>0</v>
      </c>
      <c r="CG91" s="71">
        <f>VLOOKUP($D91,'факт '!$D$7:$AU$140,26,0)</f>
        <v>0</v>
      </c>
      <c r="CH91" s="71">
        <f>VLOOKUP($D91,'факт '!$D$7:$AU$140,27,0)</f>
        <v>0</v>
      </c>
      <c r="CI91" s="71">
        <f>VLOOKUP($D91,'факт '!$D$7:$AU$140,28,0)</f>
        <v>0</v>
      </c>
      <c r="CJ91" s="71">
        <f t="shared" si="929"/>
        <v>0</v>
      </c>
      <c r="CK91" s="71">
        <f t="shared" si="930"/>
        <v>0</v>
      </c>
      <c r="CL91" s="72">
        <f t="shared" si="931"/>
        <v>0</v>
      </c>
      <c r="CM91" s="72">
        <f t="shared" si="932"/>
        <v>0</v>
      </c>
      <c r="CN91" s="71"/>
      <c r="CO91" s="71"/>
      <c r="CP91" s="71"/>
      <c r="CQ91" s="71"/>
      <c r="CR91" s="71">
        <f>VLOOKUP($D91,'факт '!$D$7:$AU$140,29,0)</f>
        <v>0</v>
      </c>
      <c r="CS91" s="71">
        <f>VLOOKUP($D91,'факт '!$D$7:$AU$140,30,0)</f>
        <v>0</v>
      </c>
      <c r="CT91" s="71">
        <f>VLOOKUP($D91,'факт '!$D$7:$AU$140,31,0)</f>
        <v>0</v>
      </c>
      <c r="CU91" s="71">
        <f>VLOOKUP($D91,'факт '!$D$7:$AU$140,32,0)</f>
        <v>0</v>
      </c>
      <c r="CV91" s="71">
        <f t="shared" si="933"/>
        <v>0</v>
      </c>
      <c r="CW91" s="71">
        <f t="shared" si="934"/>
        <v>0</v>
      </c>
      <c r="CX91" s="72">
        <f t="shared" si="935"/>
        <v>0</v>
      </c>
      <c r="CY91" s="72">
        <f t="shared" si="936"/>
        <v>0</v>
      </c>
      <c r="CZ91" s="71"/>
      <c r="DA91" s="71"/>
      <c r="DB91" s="71"/>
      <c r="DC91" s="71"/>
      <c r="DD91" s="71">
        <f>VLOOKUP($D91,'факт '!$D$7:$AU$140,33,0)</f>
        <v>0</v>
      </c>
      <c r="DE91" s="71">
        <f>VLOOKUP($D91,'факт '!$D$7:$AU$140,34,0)</f>
        <v>0</v>
      </c>
      <c r="DF91" s="71"/>
      <c r="DG91" s="71"/>
      <c r="DH91" s="71">
        <f t="shared" si="937"/>
        <v>0</v>
      </c>
      <c r="DI91" s="71">
        <f t="shared" si="938"/>
        <v>0</v>
      </c>
      <c r="DJ91" s="72">
        <f t="shared" si="939"/>
        <v>0</v>
      </c>
      <c r="DK91" s="72">
        <f t="shared" si="940"/>
        <v>0</v>
      </c>
      <c r="DL91" s="71"/>
      <c r="DM91" s="71"/>
      <c r="DN91" s="71"/>
      <c r="DO91" s="71"/>
      <c r="DP91" s="71">
        <f>VLOOKUP($D91,'факт '!$D$7:$AU$140,15,0)</f>
        <v>0</v>
      </c>
      <c r="DQ91" s="71">
        <f>VLOOKUP($D91,'факт '!$D$7:$AU$140,16,0)</f>
        <v>0</v>
      </c>
      <c r="DR91" s="71"/>
      <c r="DS91" s="71"/>
      <c r="DT91" s="71">
        <f t="shared" si="941"/>
        <v>0</v>
      </c>
      <c r="DU91" s="71">
        <f t="shared" si="942"/>
        <v>0</v>
      </c>
      <c r="DV91" s="72">
        <f t="shared" si="943"/>
        <v>0</v>
      </c>
      <c r="DW91" s="72">
        <f t="shared" si="944"/>
        <v>0</v>
      </c>
      <c r="DX91" s="71"/>
      <c r="DY91" s="71"/>
      <c r="DZ91" s="71"/>
      <c r="EA91" s="71"/>
      <c r="EB91" s="71">
        <f>VLOOKUP($D91,'факт '!$D$7:$AU$140,35,0)</f>
        <v>0</v>
      </c>
      <c r="EC91" s="71">
        <f>VLOOKUP($D91,'факт '!$D$7:$AU$140,36,0)</f>
        <v>0</v>
      </c>
      <c r="ED91" s="71">
        <f>VLOOKUP($D91,'факт '!$D$7:$AU$140,37,0)</f>
        <v>0</v>
      </c>
      <c r="EE91" s="71">
        <f>VLOOKUP($D91,'факт '!$D$7:$AU$140,38,0)</f>
        <v>0</v>
      </c>
      <c r="EF91" s="71">
        <f t="shared" si="945"/>
        <v>0</v>
      </c>
      <c r="EG91" s="71">
        <f t="shared" si="946"/>
        <v>0</v>
      </c>
      <c r="EH91" s="72">
        <f t="shared" si="947"/>
        <v>0</v>
      </c>
      <c r="EI91" s="72">
        <f t="shared" si="948"/>
        <v>0</v>
      </c>
      <c r="EJ91" s="71"/>
      <c r="EK91" s="71"/>
      <c r="EL91" s="71"/>
      <c r="EM91" s="71"/>
      <c r="EN91" s="71">
        <f>VLOOKUP($D91,'факт '!$D$7:$AU$140,41,0)</f>
        <v>0</v>
      </c>
      <c r="EO91" s="71">
        <f>VLOOKUP($D91,'факт '!$D$7:$AU$140,42,0)</f>
        <v>0</v>
      </c>
      <c r="EP91" s="71">
        <f>VLOOKUP($D91,'факт '!$D$7:$AU$140,43,0)</f>
        <v>0</v>
      </c>
      <c r="EQ91" s="71">
        <f>VLOOKUP($D91,'факт '!$D$7:$AU$140,44,0)</f>
        <v>0</v>
      </c>
      <c r="ER91" s="71">
        <f t="shared" si="949"/>
        <v>0</v>
      </c>
      <c r="ES91" s="71">
        <f t="shared" si="950"/>
        <v>0</v>
      </c>
      <c r="ET91" s="72">
        <f t="shared" si="951"/>
        <v>0</v>
      </c>
      <c r="EU91" s="72">
        <f t="shared" si="952"/>
        <v>0</v>
      </c>
      <c r="EV91" s="71"/>
      <c r="EW91" s="71"/>
      <c r="EX91" s="71"/>
      <c r="EY91" s="71"/>
      <c r="EZ91" s="71"/>
      <c r="FA91" s="71"/>
      <c r="FB91" s="71"/>
      <c r="FC91" s="71"/>
      <c r="FD91" s="71">
        <f>SUM(EZ91+FB91)</f>
        <v>0</v>
      </c>
      <c r="FE91" s="71">
        <f>SUM(FA91+FC91)</f>
        <v>0</v>
      </c>
      <c r="FF91" s="72">
        <f t="shared" si="884"/>
        <v>0</v>
      </c>
      <c r="FG91" s="72">
        <f t="shared" si="885"/>
        <v>0</v>
      </c>
      <c r="FH91" s="71"/>
      <c r="FI91" s="71"/>
      <c r="FJ91" s="71"/>
      <c r="FK91" s="71"/>
      <c r="FL91" s="71">
        <f>VLOOKUP($D91,'факт '!$D$7:$AU$140,39,0)</f>
        <v>0</v>
      </c>
      <c r="FM91" s="71">
        <f>VLOOKUP($D91,'факт '!$D$7:$AU$140,40,0)</f>
        <v>0</v>
      </c>
      <c r="FN91" s="71"/>
      <c r="FO91" s="71"/>
      <c r="FP91" s="71">
        <f t="shared" si="953"/>
        <v>0</v>
      </c>
      <c r="FQ91" s="71">
        <f t="shared" si="954"/>
        <v>0</v>
      </c>
      <c r="FR91" s="72">
        <f t="shared" si="955"/>
        <v>0</v>
      </c>
      <c r="FS91" s="72">
        <f t="shared" si="956"/>
        <v>0</v>
      </c>
      <c r="FT91" s="71"/>
      <c r="FU91" s="71"/>
      <c r="FV91" s="71"/>
      <c r="FW91" s="71"/>
      <c r="FX91" s="71"/>
      <c r="FY91" s="71"/>
      <c r="FZ91" s="71"/>
      <c r="GA91" s="71"/>
      <c r="GB91" s="71">
        <f t="shared" si="957"/>
        <v>0</v>
      </c>
      <c r="GC91" s="71">
        <f t="shared" si="958"/>
        <v>0</v>
      </c>
      <c r="GD91" s="72">
        <f t="shared" si="959"/>
        <v>0</v>
      </c>
      <c r="GE91" s="72">
        <f t="shared" si="960"/>
        <v>0</v>
      </c>
      <c r="GF91" s="71">
        <f>SUM(H91,T91,AF91,AR91,BD91,BP91,CB91,CN91,CZ91,DL91,DX91,EJ91,EV91)</f>
        <v>0</v>
      </c>
      <c r="GG91" s="71">
        <f>SUM(I91,U91,AG91,AS91,BE91,BQ91,CC91,CO91,DA91,DM91,DY91,EK91,EW91)</f>
        <v>0</v>
      </c>
      <c r="GH91" s="71">
        <f>SUM(J91,V91,AH91,AT91,BF91,BR91,CD91,CP91,DB91,DN91,DZ91,EL91,EX91)</f>
        <v>0</v>
      </c>
      <c r="GI91" s="71">
        <f>SUM(K91,W91,AI91,AU91,BG91,BS91,CE91,CQ91,DC91,DO91,EA91,EM91,EY91)</f>
        <v>0</v>
      </c>
      <c r="GJ91" s="71">
        <f t="shared" si="961"/>
        <v>5</v>
      </c>
      <c r="GK91" s="71">
        <f t="shared" si="962"/>
        <v>662150.70000000007</v>
      </c>
      <c r="GL91" s="71">
        <f t="shared" si="963"/>
        <v>0</v>
      </c>
      <c r="GM91" s="71">
        <f t="shared" si="964"/>
        <v>0</v>
      </c>
      <c r="GN91" s="71">
        <f t="shared" si="965"/>
        <v>5</v>
      </c>
      <c r="GO91" s="71">
        <f t="shared" si="966"/>
        <v>662150.70000000007</v>
      </c>
      <c r="GP91" s="71"/>
      <c r="GQ91" s="71"/>
      <c r="GR91" s="109"/>
      <c r="GS91" s="55"/>
      <c r="GT91" s="123">
        <v>132430.14440000002</v>
      </c>
      <c r="GU91" s="123">
        <f t="shared" si="62"/>
        <v>132430.14000000001</v>
      </c>
      <c r="GV91" s="123">
        <f t="shared" si="967"/>
        <v>4.4000000052619725E-3</v>
      </c>
    </row>
    <row r="92" spans="1:204" ht="23.25" customHeight="1" x14ac:dyDescent="0.2">
      <c r="A92" s="169"/>
      <c r="B92" s="55" t="s">
        <v>167</v>
      </c>
      <c r="C92" s="56" t="s">
        <v>168</v>
      </c>
      <c r="D92" s="63">
        <v>258</v>
      </c>
      <c r="E92" s="60" t="s">
        <v>405</v>
      </c>
      <c r="F92" s="63">
        <v>16</v>
      </c>
      <c r="G92" s="70">
        <v>132430.14440000002</v>
      </c>
      <c r="H92" s="71"/>
      <c r="I92" s="71"/>
      <c r="J92" s="71"/>
      <c r="K92" s="71"/>
      <c r="L92" s="71">
        <f>VLOOKUP($D92,'факт '!$D$7:$AU$140,3,0)</f>
        <v>0</v>
      </c>
      <c r="M92" s="71">
        <f>VLOOKUP($D92,'факт '!$D$7:$AU$140,4,0)</f>
        <v>0</v>
      </c>
      <c r="N92" s="71">
        <f>VLOOKUP($D92,'факт '!$D$7:$AU$140,5,0)</f>
        <v>0</v>
      </c>
      <c r="O92" s="71">
        <f>VLOOKUP($D92,'факт '!$D$7:$AU$140,6,0)</f>
        <v>0</v>
      </c>
      <c r="P92" s="71">
        <f t="shared" si="905"/>
        <v>0</v>
      </c>
      <c r="Q92" s="71">
        <f t="shared" si="906"/>
        <v>0</v>
      </c>
      <c r="R92" s="72">
        <f t="shared" si="907"/>
        <v>0</v>
      </c>
      <c r="S92" s="72">
        <f t="shared" si="908"/>
        <v>0</v>
      </c>
      <c r="T92" s="71"/>
      <c r="U92" s="71"/>
      <c r="V92" s="71"/>
      <c r="W92" s="71"/>
      <c r="X92" s="71">
        <f>VLOOKUP($D92,'факт '!$D$7:$AU$140,9,0)</f>
        <v>0</v>
      </c>
      <c r="Y92" s="71">
        <f>VLOOKUP($D92,'факт '!$D$7:$AU$140,10,0)</f>
        <v>0</v>
      </c>
      <c r="Z92" s="71">
        <f>VLOOKUP($D92,'факт '!$D$7:$AU$140,11,0)</f>
        <v>0</v>
      </c>
      <c r="AA92" s="71">
        <f>VLOOKUP($D92,'факт '!$D$7:$AU$140,12,0)</f>
        <v>0</v>
      </c>
      <c r="AB92" s="71">
        <f t="shared" si="909"/>
        <v>0</v>
      </c>
      <c r="AC92" s="71">
        <f t="shared" si="910"/>
        <v>0</v>
      </c>
      <c r="AD92" s="72">
        <f t="shared" si="911"/>
        <v>0</v>
      </c>
      <c r="AE92" s="72">
        <f t="shared" si="912"/>
        <v>0</v>
      </c>
      <c r="AF92" s="71"/>
      <c r="AG92" s="71"/>
      <c r="AH92" s="71"/>
      <c r="AI92" s="71"/>
      <c r="AJ92" s="71">
        <f>VLOOKUP($D92,'факт '!$D$7:$AU$140,7,0)</f>
        <v>0</v>
      </c>
      <c r="AK92" s="71">
        <f>VLOOKUP($D92,'факт '!$D$7:$AU$140,8,0)</f>
        <v>0</v>
      </c>
      <c r="AL92" s="71"/>
      <c r="AM92" s="71"/>
      <c r="AN92" s="71">
        <f t="shared" si="913"/>
        <v>0</v>
      </c>
      <c r="AO92" s="71">
        <f t="shared" si="914"/>
        <v>0</v>
      </c>
      <c r="AP92" s="72">
        <f t="shared" si="915"/>
        <v>0</v>
      </c>
      <c r="AQ92" s="72">
        <f t="shared" si="916"/>
        <v>0</v>
      </c>
      <c r="AR92" s="71"/>
      <c r="AS92" s="71"/>
      <c r="AT92" s="71"/>
      <c r="AU92" s="71"/>
      <c r="AV92" s="71">
        <f>VLOOKUP($D92,'факт '!$D$7:$AU$140,13,0)</f>
        <v>1</v>
      </c>
      <c r="AW92" s="71">
        <f>VLOOKUP($D92,'факт '!$D$7:$AU$140,14,0)</f>
        <v>132430.14000000001</v>
      </c>
      <c r="AX92" s="71"/>
      <c r="AY92" s="71"/>
      <c r="AZ92" s="71">
        <f t="shared" si="917"/>
        <v>1</v>
      </c>
      <c r="BA92" s="71">
        <f t="shared" si="918"/>
        <v>132430.14000000001</v>
      </c>
      <c r="BB92" s="72">
        <f t="shared" si="919"/>
        <v>1</v>
      </c>
      <c r="BC92" s="72">
        <f t="shared" si="920"/>
        <v>132430.14000000001</v>
      </c>
      <c r="BD92" s="71"/>
      <c r="BE92" s="71"/>
      <c r="BF92" s="71"/>
      <c r="BG92" s="71"/>
      <c r="BH92" s="71">
        <f>VLOOKUP($D92,'факт '!$D$7:$AU$140,17,0)</f>
        <v>1</v>
      </c>
      <c r="BI92" s="71">
        <f>VLOOKUP($D92,'факт '!$D$7:$AU$140,18,0)</f>
        <v>132430.14000000001</v>
      </c>
      <c r="BJ92" s="71">
        <f>VLOOKUP($D92,'факт '!$D$7:$AU$140,19,0)</f>
        <v>0</v>
      </c>
      <c r="BK92" s="71">
        <f>VLOOKUP($D92,'факт '!$D$7:$AU$140,20,0)</f>
        <v>0</v>
      </c>
      <c r="BL92" s="71">
        <f t="shared" si="921"/>
        <v>1</v>
      </c>
      <c r="BM92" s="71">
        <f t="shared" si="922"/>
        <v>132430.14000000001</v>
      </c>
      <c r="BN92" s="72">
        <f t="shared" si="923"/>
        <v>1</v>
      </c>
      <c r="BO92" s="72">
        <f t="shared" si="924"/>
        <v>132430.14000000001</v>
      </c>
      <c r="BP92" s="71"/>
      <c r="BQ92" s="71"/>
      <c r="BR92" s="71"/>
      <c r="BS92" s="71"/>
      <c r="BT92" s="71">
        <f>VLOOKUP($D92,'факт '!$D$7:$AU$140,21,0)</f>
        <v>0</v>
      </c>
      <c r="BU92" s="71">
        <f>VLOOKUP($D92,'факт '!$D$7:$AU$140,22,0)</f>
        <v>0</v>
      </c>
      <c r="BV92" s="71">
        <f>VLOOKUP($D92,'факт '!$D$7:$AU$140,23,0)</f>
        <v>0</v>
      </c>
      <c r="BW92" s="71">
        <f>VLOOKUP($D92,'факт '!$D$7:$AU$140,24,0)</f>
        <v>0</v>
      </c>
      <c r="BX92" s="71">
        <f t="shared" si="925"/>
        <v>0</v>
      </c>
      <c r="BY92" s="71">
        <f t="shared" si="926"/>
        <v>0</v>
      </c>
      <c r="BZ92" s="72">
        <f t="shared" si="927"/>
        <v>0</v>
      </c>
      <c r="CA92" s="72">
        <f t="shared" si="928"/>
        <v>0</v>
      </c>
      <c r="CB92" s="71"/>
      <c r="CC92" s="71"/>
      <c r="CD92" s="71"/>
      <c r="CE92" s="71"/>
      <c r="CF92" s="71">
        <f>VLOOKUP($D92,'факт '!$D$7:$AU$140,25,0)</f>
        <v>0</v>
      </c>
      <c r="CG92" s="71">
        <f>VLOOKUP($D92,'факт '!$D$7:$AU$140,26,0)</f>
        <v>0</v>
      </c>
      <c r="CH92" s="71">
        <f>VLOOKUP($D92,'факт '!$D$7:$AU$140,27,0)</f>
        <v>0</v>
      </c>
      <c r="CI92" s="71">
        <f>VLOOKUP($D92,'факт '!$D$7:$AU$140,28,0)</f>
        <v>0</v>
      </c>
      <c r="CJ92" s="71">
        <f t="shared" si="929"/>
        <v>0</v>
      </c>
      <c r="CK92" s="71">
        <f t="shared" si="930"/>
        <v>0</v>
      </c>
      <c r="CL92" s="72">
        <f t="shared" si="931"/>
        <v>0</v>
      </c>
      <c r="CM92" s="72">
        <f t="shared" si="932"/>
        <v>0</v>
      </c>
      <c r="CN92" s="71"/>
      <c r="CO92" s="71"/>
      <c r="CP92" s="71"/>
      <c r="CQ92" s="71"/>
      <c r="CR92" s="71">
        <f>VLOOKUP($D92,'факт '!$D$7:$AU$140,29,0)</f>
        <v>0</v>
      </c>
      <c r="CS92" s="71">
        <f>VLOOKUP($D92,'факт '!$D$7:$AU$140,30,0)</f>
        <v>0</v>
      </c>
      <c r="CT92" s="71">
        <f>VLOOKUP($D92,'факт '!$D$7:$AU$140,31,0)</f>
        <v>0</v>
      </c>
      <c r="CU92" s="71">
        <f>VLOOKUP($D92,'факт '!$D$7:$AU$140,32,0)</f>
        <v>0</v>
      </c>
      <c r="CV92" s="71">
        <f t="shared" si="933"/>
        <v>0</v>
      </c>
      <c r="CW92" s="71">
        <f t="shared" si="934"/>
        <v>0</v>
      </c>
      <c r="CX92" s="72">
        <f t="shared" si="935"/>
        <v>0</v>
      </c>
      <c r="CY92" s="72">
        <f t="shared" si="936"/>
        <v>0</v>
      </c>
      <c r="CZ92" s="71"/>
      <c r="DA92" s="71"/>
      <c r="DB92" s="71"/>
      <c r="DC92" s="71"/>
      <c r="DD92" s="71">
        <f>VLOOKUP($D92,'факт '!$D$7:$AU$140,33,0)</f>
        <v>0</v>
      </c>
      <c r="DE92" s="71">
        <f>VLOOKUP($D92,'факт '!$D$7:$AU$140,34,0)</f>
        <v>0</v>
      </c>
      <c r="DF92" s="71"/>
      <c r="DG92" s="71"/>
      <c r="DH92" s="71">
        <f t="shared" si="937"/>
        <v>0</v>
      </c>
      <c r="DI92" s="71">
        <f t="shared" si="938"/>
        <v>0</v>
      </c>
      <c r="DJ92" s="72">
        <f t="shared" si="939"/>
        <v>0</v>
      </c>
      <c r="DK92" s="72">
        <f t="shared" si="940"/>
        <v>0</v>
      </c>
      <c r="DL92" s="71"/>
      <c r="DM92" s="71"/>
      <c r="DN92" s="71"/>
      <c r="DO92" s="71"/>
      <c r="DP92" s="71">
        <f>VLOOKUP($D92,'факт '!$D$7:$AU$140,15,0)</f>
        <v>0</v>
      </c>
      <c r="DQ92" s="71">
        <f>VLOOKUP($D92,'факт '!$D$7:$AU$140,16,0)</f>
        <v>0</v>
      </c>
      <c r="DR92" s="71"/>
      <c r="DS92" s="71"/>
      <c r="DT92" s="71">
        <f t="shared" si="941"/>
        <v>0</v>
      </c>
      <c r="DU92" s="71">
        <f t="shared" si="942"/>
        <v>0</v>
      </c>
      <c r="DV92" s="72">
        <f t="shared" si="943"/>
        <v>0</v>
      </c>
      <c r="DW92" s="72">
        <f t="shared" si="944"/>
        <v>0</v>
      </c>
      <c r="DX92" s="71"/>
      <c r="DY92" s="71"/>
      <c r="DZ92" s="71"/>
      <c r="EA92" s="71"/>
      <c r="EB92" s="71">
        <f>VLOOKUP($D92,'факт '!$D$7:$AU$140,35,0)</f>
        <v>0</v>
      </c>
      <c r="EC92" s="71">
        <f>VLOOKUP($D92,'факт '!$D$7:$AU$140,36,0)</f>
        <v>0</v>
      </c>
      <c r="ED92" s="71">
        <f>VLOOKUP($D92,'факт '!$D$7:$AU$140,37,0)</f>
        <v>0</v>
      </c>
      <c r="EE92" s="71">
        <f>VLOOKUP($D92,'факт '!$D$7:$AU$140,38,0)</f>
        <v>0</v>
      </c>
      <c r="EF92" s="71">
        <f t="shared" si="945"/>
        <v>0</v>
      </c>
      <c r="EG92" s="71">
        <f t="shared" si="946"/>
        <v>0</v>
      </c>
      <c r="EH92" s="72">
        <f t="shared" si="947"/>
        <v>0</v>
      </c>
      <c r="EI92" s="72">
        <f t="shared" si="948"/>
        <v>0</v>
      </c>
      <c r="EJ92" s="71"/>
      <c r="EK92" s="71"/>
      <c r="EL92" s="71"/>
      <c r="EM92" s="71"/>
      <c r="EN92" s="71">
        <f>VLOOKUP($D92,'факт '!$D$7:$AU$140,41,0)</f>
        <v>0</v>
      </c>
      <c r="EO92" s="71">
        <f>VLOOKUP($D92,'факт '!$D$7:$AU$140,42,0)</f>
        <v>0</v>
      </c>
      <c r="EP92" s="71">
        <f>VLOOKUP($D92,'факт '!$D$7:$AU$140,43,0)</f>
        <v>0</v>
      </c>
      <c r="EQ92" s="71">
        <f>VLOOKUP($D92,'факт '!$D$7:$AU$140,44,0)</f>
        <v>0</v>
      </c>
      <c r="ER92" s="71">
        <f t="shared" si="949"/>
        <v>0</v>
      </c>
      <c r="ES92" s="71">
        <f t="shared" si="950"/>
        <v>0</v>
      </c>
      <c r="ET92" s="72">
        <f t="shared" si="951"/>
        <v>0</v>
      </c>
      <c r="EU92" s="72">
        <f t="shared" si="952"/>
        <v>0</v>
      </c>
      <c r="EV92" s="71"/>
      <c r="EW92" s="71"/>
      <c r="EX92" s="71"/>
      <c r="EY92" s="71"/>
      <c r="EZ92" s="71"/>
      <c r="FA92" s="71"/>
      <c r="FB92" s="71"/>
      <c r="FC92" s="71"/>
      <c r="FD92" s="71"/>
      <c r="FE92" s="71"/>
      <c r="FF92" s="72"/>
      <c r="FG92" s="72"/>
      <c r="FH92" s="71"/>
      <c r="FI92" s="71"/>
      <c r="FJ92" s="71"/>
      <c r="FK92" s="71"/>
      <c r="FL92" s="71">
        <f>VLOOKUP($D92,'факт '!$D$7:$AU$140,39,0)</f>
        <v>0</v>
      </c>
      <c r="FM92" s="71">
        <f>VLOOKUP($D92,'факт '!$D$7:$AU$140,40,0)</f>
        <v>0</v>
      </c>
      <c r="FN92" s="71"/>
      <c r="FO92" s="71"/>
      <c r="FP92" s="71">
        <f t="shared" si="953"/>
        <v>0</v>
      </c>
      <c r="FQ92" s="71">
        <f t="shared" si="954"/>
        <v>0</v>
      </c>
      <c r="FR92" s="72">
        <f t="shared" si="955"/>
        <v>0</v>
      </c>
      <c r="FS92" s="72">
        <f t="shared" si="956"/>
        <v>0</v>
      </c>
      <c r="FT92" s="71"/>
      <c r="FU92" s="71"/>
      <c r="FV92" s="71"/>
      <c r="FW92" s="71"/>
      <c r="FX92" s="71"/>
      <c r="FY92" s="71"/>
      <c r="FZ92" s="71"/>
      <c r="GA92" s="71"/>
      <c r="GB92" s="71">
        <f t="shared" si="957"/>
        <v>0</v>
      </c>
      <c r="GC92" s="71">
        <f t="shared" si="958"/>
        <v>0</v>
      </c>
      <c r="GD92" s="72">
        <f t="shared" si="959"/>
        <v>0</v>
      </c>
      <c r="GE92" s="72">
        <f t="shared" si="960"/>
        <v>0</v>
      </c>
      <c r="GF92" s="71"/>
      <c r="GG92" s="71"/>
      <c r="GH92" s="71"/>
      <c r="GI92" s="71"/>
      <c r="GJ92" s="71">
        <f t="shared" si="961"/>
        <v>2</v>
      </c>
      <c r="GK92" s="71">
        <f t="shared" si="962"/>
        <v>264860.28000000003</v>
      </c>
      <c r="GL92" s="71">
        <f t="shared" si="963"/>
        <v>0</v>
      </c>
      <c r="GM92" s="71">
        <f t="shared" si="964"/>
        <v>0</v>
      </c>
      <c r="GN92" s="71">
        <f t="shared" si="965"/>
        <v>2</v>
      </c>
      <c r="GO92" s="71">
        <f t="shared" si="966"/>
        <v>264860.28000000003</v>
      </c>
      <c r="GP92" s="71"/>
      <c r="GQ92" s="71"/>
      <c r="GR92" s="109"/>
      <c r="GS92" s="55"/>
      <c r="GT92" s="123">
        <v>132430.14440000002</v>
      </c>
      <c r="GU92" s="123">
        <f t="shared" ref="GU92:GU122" si="968">SUM(GK92/GJ92)</f>
        <v>132430.14000000001</v>
      </c>
      <c r="GV92" s="123">
        <f t="shared" si="967"/>
        <v>4.4000000052619725E-3</v>
      </c>
    </row>
    <row r="93" spans="1:204" ht="23.25" customHeight="1" x14ac:dyDescent="0.2">
      <c r="A93" s="169"/>
      <c r="B93" s="55" t="s">
        <v>167</v>
      </c>
      <c r="C93" s="56" t="s">
        <v>168</v>
      </c>
      <c r="D93" s="63">
        <v>259</v>
      </c>
      <c r="E93" s="60" t="s">
        <v>406</v>
      </c>
      <c r="F93" s="63">
        <v>16</v>
      </c>
      <c r="G93" s="70">
        <v>132430.14440000002</v>
      </c>
      <c r="H93" s="71"/>
      <c r="I93" s="71"/>
      <c r="J93" s="71"/>
      <c r="K93" s="71"/>
      <c r="L93" s="71">
        <f>VLOOKUP($D93,'факт '!$D$7:$AU$140,3,0)</f>
        <v>0</v>
      </c>
      <c r="M93" s="71">
        <f>VLOOKUP($D93,'факт '!$D$7:$AU$140,4,0)</f>
        <v>0</v>
      </c>
      <c r="N93" s="71">
        <f>VLOOKUP($D93,'факт '!$D$7:$AU$140,5,0)</f>
        <v>0</v>
      </c>
      <c r="O93" s="71">
        <f>VLOOKUP($D93,'факт '!$D$7:$AU$140,6,0)</f>
        <v>0</v>
      </c>
      <c r="P93" s="71">
        <f t="shared" si="905"/>
        <v>0</v>
      </c>
      <c r="Q93" s="71">
        <f t="shared" si="906"/>
        <v>0</v>
      </c>
      <c r="R93" s="72">
        <f t="shared" si="907"/>
        <v>0</v>
      </c>
      <c r="S93" s="72">
        <f t="shared" si="908"/>
        <v>0</v>
      </c>
      <c r="T93" s="71"/>
      <c r="U93" s="71"/>
      <c r="V93" s="71"/>
      <c r="W93" s="71"/>
      <c r="X93" s="71">
        <f>VLOOKUP($D93,'факт '!$D$7:$AU$140,9,0)</f>
        <v>0</v>
      </c>
      <c r="Y93" s="71">
        <f>VLOOKUP($D93,'факт '!$D$7:$AU$140,10,0)</f>
        <v>0</v>
      </c>
      <c r="Z93" s="71">
        <f>VLOOKUP($D93,'факт '!$D$7:$AU$140,11,0)</f>
        <v>0</v>
      </c>
      <c r="AA93" s="71">
        <f>VLOOKUP($D93,'факт '!$D$7:$AU$140,12,0)</f>
        <v>0</v>
      </c>
      <c r="AB93" s="71">
        <f t="shared" si="909"/>
        <v>0</v>
      </c>
      <c r="AC93" s="71">
        <f t="shared" si="910"/>
        <v>0</v>
      </c>
      <c r="AD93" s="72">
        <f t="shared" si="911"/>
        <v>0</v>
      </c>
      <c r="AE93" s="72">
        <f t="shared" si="912"/>
        <v>0</v>
      </c>
      <c r="AF93" s="71"/>
      <c r="AG93" s="71"/>
      <c r="AH93" s="71"/>
      <c r="AI93" s="71"/>
      <c r="AJ93" s="71">
        <f>VLOOKUP($D93,'факт '!$D$7:$AU$140,7,0)</f>
        <v>0</v>
      </c>
      <c r="AK93" s="71">
        <f>VLOOKUP($D93,'факт '!$D$7:$AU$140,8,0)</f>
        <v>0</v>
      </c>
      <c r="AL93" s="71"/>
      <c r="AM93" s="71"/>
      <c r="AN93" s="71">
        <f t="shared" si="913"/>
        <v>0</v>
      </c>
      <c r="AO93" s="71">
        <f t="shared" si="914"/>
        <v>0</v>
      </c>
      <c r="AP93" s="72">
        <f t="shared" si="915"/>
        <v>0</v>
      </c>
      <c r="AQ93" s="72">
        <f t="shared" si="916"/>
        <v>0</v>
      </c>
      <c r="AR93" s="71"/>
      <c r="AS93" s="71"/>
      <c r="AT93" s="71"/>
      <c r="AU93" s="71"/>
      <c r="AV93" s="71">
        <f>VLOOKUP($D93,'факт '!$D$7:$AU$140,13,0)</f>
        <v>3</v>
      </c>
      <c r="AW93" s="71">
        <f>VLOOKUP($D93,'факт '!$D$7:$AU$140,14,0)</f>
        <v>397290.42000000004</v>
      </c>
      <c r="AX93" s="71"/>
      <c r="AY93" s="71"/>
      <c r="AZ93" s="71">
        <f t="shared" si="917"/>
        <v>3</v>
      </c>
      <c r="BA93" s="71">
        <f t="shared" si="918"/>
        <v>397290.42000000004</v>
      </c>
      <c r="BB93" s="72">
        <f t="shared" si="919"/>
        <v>3</v>
      </c>
      <c r="BC93" s="72">
        <f t="shared" si="920"/>
        <v>397290.42000000004</v>
      </c>
      <c r="BD93" s="71"/>
      <c r="BE93" s="71"/>
      <c r="BF93" s="71"/>
      <c r="BG93" s="71"/>
      <c r="BH93" s="71">
        <f>VLOOKUP($D93,'факт '!$D$7:$AU$140,17,0)</f>
        <v>0</v>
      </c>
      <c r="BI93" s="71">
        <f>VLOOKUP($D93,'факт '!$D$7:$AU$140,18,0)</f>
        <v>0</v>
      </c>
      <c r="BJ93" s="71">
        <f>VLOOKUP($D93,'факт '!$D$7:$AU$140,19,0)</f>
        <v>0</v>
      </c>
      <c r="BK93" s="71">
        <f>VLOOKUP($D93,'факт '!$D$7:$AU$140,20,0)</f>
        <v>0</v>
      </c>
      <c r="BL93" s="71">
        <f t="shared" si="921"/>
        <v>0</v>
      </c>
      <c r="BM93" s="71">
        <f t="shared" si="922"/>
        <v>0</v>
      </c>
      <c r="BN93" s="72">
        <f t="shared" si="923"/>
        <v>0</v>
      </c>
      <c r="BO93" s="72">
        <f t="shared" si="924"/>
        <v>0</v>
      </c>
      <c r="BP93" s="71"/>
      <c r="BQ93" s="71"/>
      <c r="BR93" s="71"/>
      <c r="BS93" s="71"/>
      <c r="BT93" s="71">
        <f>VLOOKUP($D93,'факт '!$D$7:$AU$140,21,0)</f>
        <v>0</v>
      </c>
      <c r="BU93" s="71">
        <f>VLOOKUP($D93,'факт '!$D$7:$AU$140,22,0)</f>
        <v>0</v>
      </c>
      <c r="BV93" s="71">
        <f>VLOOKUP($D93,'факт '!$D$7:$AU$140,23,0)</f>
        <v>0</v>
      </c>
      <c r="BW93" s="71">
        <f>VLOOKUP($D93,'факт '!$D$7:$AU$140,24,0)</f>
        <v>0</v>
      </c>
      <c r="BX93" s="71">
        <f t="shared" si="925"/>
        <v>0</v>
      </c>
      <c r="BY93" s="71">
        <f t="shared" si="926"/>
        <v>0</v>
      </c>
      <c r="BZ93" s="72">
        <f t="shared" si="927"/>
        <v>0</v>
      </c>
      <c r="CA93" s="72">
        <f t="shared" si="928"/>
        <v>0</v>
      </c>
      <c r="CB93" s="71"/>
      <c r="CC93" s="71"/>
      <c r="CD93" s="71"/>
      <c r="CE93" s="71"/>
      <c r="CF93" s="71">
        <f>VLOOKUP($D93,'факт '!$D$7:$AU$140,25,0)</f>
        <v>0</v>
      </c>
      <c r="CG93" s="71">
        <f>VLOOKUP($D93,'факт '!$D$7:$AU$140,26,0)</f>
        <v>0</v>
      </c>
      <c r="CH93" s="71">
        <f>VLOOKUP($D93,'факт '!$D$7:$AU$140,27,0)</f>
        <v>0</v>
      </c>
      <c r="CI93" s="71">
        <f>VLOOKUP($D93,'факт '!$D$7:$AU$140,28,0)</f>
        <v>0</v>
      </c>
      <c r="CJ93" s="71">
        <f t="shared" si="929"/>
        <v>0</v>
      </c>
      <c r="CK93" s="71">
        <f t="shared" si="930"/>
        <v>0</v>
      </c>
      <c r="CL93" s="72">
        <f t="shared" si="931"/>
        <v>0</v>
      </c>
      <c r="CM93" s="72">
        <f t="shared" si="932"/>
        <v>0</v>
      </c>
      <c r="CN93" s="71"/>
      <c r="CO93" s="71"/>
      <c r="CP93" s="71"/>
      <c r="CQ93" s="71"/>
      <c r="CR93" s="71">
        <f>VLOOKUP($D93,'факт '!$D$7:$AU$140,29,0)</f>
        <v>0</v>
      </c>
      <c r="CS93" s="71">
        <f>VLOOKUP($D93,'факт '!$D$7:$AU$140,30,0)</f>
        <v>0</v>
      </c>
      <c r="CT93" s="71">
        <f>VLOOKUP($D93,'факт '!$D$7:$AU$140,31,0)</f>
        <v>0</v>
      </c>
      <c r="CU93" s="71">
        <f>VLOOKUP($D93,'факт '!$D$7:$AU$140,32,0)</f>
        <v>0</v>
      </c>
      <c r="CV93" s="71">
        <f t="shared" si="933"/>
        <v>0</v>
      </c>
      <c r="CW93" s="71">
        <f t="shared" si="934"/>
        <v>0</v>
      </c>
      <c r="CX93" s="72">
        <f t="shared" si="935"/>
        <v>0</v>
      </c>
      <c r="CY93" s="72">
        <f t="shared" si="936"/>
        <v>0</v>
      </c>
      <c r="CZ93" s="71"/>
      <c r="DA93" s="71"/>
      <c r="DB93" s="71"/>
      <c r="DC93" s="71"/>
      <c r="DD93" s="71">
        <f>VLOOKUP($D93,'факт '!$D$7:$AU$140,33,0)</f>
        <v>0</v>
      </c>
      <c r="DE93" s="71">
        <f>VLOOKUP($D93,'факт '!$D$7:$AU$140,34,0)</f>
        <v>0</v>
      </c>
      <c r="DF93" s="71"/>
      <c r="DG93" s="71"/>
      <c r="DH93" s="71">
        <f t="shared" si="937"/>
        <v>0</v>
      </c>
      <c r="DI93" s="71">
        <f t="shared" si="938"/>
        <v>0</v>
      </c>
      <c r="DJ93" s="72">
        <f t="shared" si="939"/>
        <v>0</v>
      </c>
      <c r="DK93" s="72">
        <f t="shared" si="940"/>
        <v>0</v>
      </c>
      <c r="DL93" s="71"/>
      <c r="DM93" s="71"/>
      <c r="DN93" s="71"/>
      <c r="DO93" s="71"/>
      <c r="DP93" s="71">
        <f>VLOOKUP($D93,'факт '!$D$7:$AU$140,15,0)</f>
        <v>0</v>
      </c>
      <c r="DQ93" s="71">
        <f>VLOOKUP($D93,'факт '!$D$7:$AU$140,16,0)</f>
        <v>0</v>
      </c>
      <c r="DR93" s="71"/>
      <c r="DS93" s="71"/>
      <c r="DT93" s="71">
        <f t="shared" si="941"/>
        <v>0</v>
      </c>
      <c r="DU93" s="71">
        <f t="shared" si="942"/>
        <v>0</v>
      </c>
      <c r="DV93" s="72">
        <f t="shared" si="943"/>
        <v>0</v>
      </c>
      <c r="DW93" s="72">
        <f t="shared" si="944"/>
        <v>0</v>
      </c>
      <c r="DX93" s="71"/>
      <c r="DY93" s="71"/>
      <c r="DZ93" s="71"/>
      <c r="EA93" s="71"/>
      <c r="EB93" s="71">
        <f>VLOOKUP($D93,'факт '!$D$7:$AU$140,35,0)</f>
        <v>0</v>
      </c>
      <c r="EC93" s="71">
        <f>VLOOKUP($D93,'факт '!$D$7:$AU$140,36,0)</f>
        <v>0</v>
      </c>
      <c r="ED93" s="71">
        <f>VLOOKUP($D93,'факт '!$D$7:$AU$140,37,0)</f>
        <v>0</v>
      </c>
      <c r="EE93" s="71">
        <f>VLOOKUP($D93,'факт '!$D$7:$AU$140,38,0)</f>
        <v>0</v>
      </c>
      <c r="EF93" s="71">
        <f t="shared" si="945"/>
        <v>0</v>
      </c>
      <c r="EG93" s="71">
        <f t="shared" si="946"/>
        <v>0</v>
      </c>
      <c r="EH93" s="72">
        <f t="shared" si="947"/>
        <v>0</v>
      </c>
      <c r="EI93" s="72">
        <f t="shared" si="948"/>
        <v>0</v>
      </c>
      <c r="EJ93" s="71"/>
      <c r="EK93" s="71"/>
      <c r="EL93" s="71"/>
      <c r="EM93" s="71"/>
      <c r="EN93" s="71">
        <f>VLOOKUP($D93,'факт '!$D$7:$AU$140,41,0)</f>
        <v>0</v>
      </c>
      <c r="EO93" s="71">
        <f>VLOOKUP($D93,'факт '!$D$7:$AU$140,42,0)</f>
        <v>0</v>
      </c>
      <c r="EP93" s="71">
        <f>VLOOKUP($D93,'факт '!$D$7:$AU$140,43,0)</f>
        <v>0</v>
      </c>
      <c r="EQ93" s="71">
        <f>VLOOKUP($D93,'факт '!$D$7:$AU$140,44,0)</f>
        <v>0</v>
      </c>
      <c r="ER93" s="71">
        <f t="shared" si="949"/>
        <v>0</v>
      </c>
      <c r="ES93" s="71">
        <f t="shared" si="950"/>
        <v>0</v>
      </c>
      <c r="ET93" s="72">
        <f t="shared" si="951"/>
        <v>0</v>
      </c>
      <c r="EU93" s="72">
        <f t="shared" si="952"/>
        <v>0</v>
      </c>
      <c r="EV93" s="71"/>
      <c r="EW93" s="71"/>
      <c r="EX93" s="71"/>
      <c r="EY93" s="71"/>
      <c r="EZ93" s="71"/>
      <c r="FA93" s="71"/>
      <c r="FB93" s="71"/>
      <c r="FC93" s="71"/>
      <c r="FD93" s="71"/>
      <c r="FE93" s="71"/>
      <c r="FF93" s="72"/>
      <c r="FG93" s="72"/>
      <c r="FH93" s="71"/>
      <c r="FI93" s="71"/>
      <c r="FJ93" s="71"/>
      <c r="FK93" s="71"/>
      <c r="FL93" s="71">
        <f>VLOOKUP($D93,'факт '!$D$7:$AU$140,39,0)</f>
        <v>1</v>
      </c>
      <c r="FM93" s="71">
        <f>VLOOKUP($D93,'факт '!$D$7:$AU$140,40,0)</f>
        <v>132430.14000000001</v>
      </c>
      <c r="FN93" s="71"/>
      <c r="FO93" s="71"/>
      <c r="FP93" s="71">
        <f t="shared" si="953"/>
        <v>1</v>
      </c>
      <c r="FQ93" s="71">
        <f t="shared" si="954"/>
        <v>132430.14000000001</v>
      </c>
      <c r="FR93" s="72">
        <f t="shared" si="955"/>
        <v>1</v>
      </c>
      <c r="FS93" s="72">
        <f t="shared" si="956"/>
        <v>132430.14000000001</v>
      </c>
      <c r="FT93" s="71"/>
      <c r="FU93" s="71"/>
      <c r="FV93" s="71"/>
      <c r="FW93" s="71"/>
      <c r="FX93" s="71"/>
      <c r="FY93" s="71"/>
      <c r="FZ93" s="71"/>
      <c r="GA93" s="71"/>
      <c r="GB93" s="71">
        <f t="shared" si="957"/>
        <v>0</v>
      </c>
      <c r="GC93" s="71">
        <f t="shared" si="958"/>
        <v>0</v>
      </c>
      <c r="GD93" s="72">
        <f t="shared" si="959"/>
        <v>0</v>
      </c>
      <c r="GE93" s="72">
        <f t="shared" si="960"/>
        <v>0</v>
      </c>
      <c r="GF93" s="71"/>
      <c r="GG93" s="71"/>
      <c r="GH93" s="71"/>
      <c r="GI93" s="71"/>
      <c r="GJ93" s="71">
        <f t="shared" si="961"/>
        <v>4</v>
      </c>
      <c r="GK93" s="71">
        <f t="shared" si="962"/>
        <v>529720.56000000006</v>
      </c>
      <c r="GL93" s="71">
        <f t="shared" si="963"/>
        <v>0</v>
      </c>
      <c r="GM93" s="71">
        <f t="shared" si="964"/>
        <v>0</v>
      </c>
      <c r="GN93" s="71">
        <f t="shared" si="965"/>
        <v>4</v>
      </c>
      <c r="GO93" s="71">
        <f t="shared" si="966"/>
        <v>529720.56000000006</v>
      </c>
      <c r="GP93" s="71"/>
      <c r="GQ93" s="71"/>
      <c r="GR93" s="109"/>
      <c r="GS93" s="55"/>
      <c r="GT93" s="123">
        <v>132430.14440000002</v>
      </c>
      <c r="GU93" s="123">
        <f t="shared" si="968"/>
        <v>132430.14000000001</v>
      </c>
      <c r="GV93" s="123">
        <f t="shared" si="967"/>
        <v>4.4000000052619725E-3</v>
      </c>
    </row>
    <row r="94" spans="1:204" ht="46.5" customHeight="1" x14ac:dyDescent="0.2">
      <c r="A94" s="21">
        <v>1</v>
      </c>
      <c r="B94" s="55" t="s">
        <v>167</v>
      </c>
      <c r="C94" s="56" t="s">
        <v>168</v>
      </c>
      <c r="D94" s="63">
        <v>260</v>
      </c>
      <c r="E94" s="60" t="s">
        <v>170</v>
      </c>
      <c r="F94" s="63">
        <v>16</v>
      </c>
      <c r="G94" s="70">
        <v>132430.14440000002</v>
      </c>
      <c r="H94" s="71"/>
      <c r="I94" s="71"/>
      <c r="J94" s="71"/>
      <c r="K94" s="71"/>
      <c r="L94" s="71">
        <f>VLOOKUP($D94,'факт '!$D$7:$AU$140,3,0)</f>
        <v>0</v>
      </c>
      <c r="M94" s="71">
        <f>VLOOKUP($D94,'факт '!$D$7:$AU$140,4,0)</f>
        <v>0</v>
      </c>
      <c r="N94" s="71">
        <f>VLOOKUP($D94,'факт '!$D$7:$AU$140,5,0)</f>
        <v>0</v>
      </c>
      <c r="O94" s="71">
        <f>VLOOKUP($D94,'факт '!$D$7:$AU$140,6,0)</f>
        <v>0</v>
      </c>
      <c r="P94" s="71">
        <f t="shared" si="905"/>
        <v>0</v>
      </c>
      <c r="Q94" s="71">
        <f t="shared" si="906"/>
        <v>0</v>
      </c>
      <c r="R94" s="72">
        <f t="shared" si="907"/>
        <v>0</v>
      </c>
      <c r="S94" s="72">
        <f t="shared" si="908"/>
        <v>0</v>
      </c>
      <c r="T94" s="71"/>
      <c r="U94" s="71"/>
      <c r="V94" s="71"/>
      <c r="W94" s="71"/>
      <c r="X94" s="71">
        <f>VLOOKUP($D94,'факт '!$D$7:$AU$140,9,0)</f>
        <v>0</v>
      </c>
      <c r="Y94" s="71">
        <f>VLOOKUP($D94,'факт '!$D$7:$AU$140,10,0)</f>
        <v>0</v>
      </c>
      <c r="Z94" s="71">
        <f>VLOOKUP($D94,'факт '!$D$7:$AU$140,11,0)</f>
        <v>0</v>
      </c>
      <c r="AA94" s="71">
        <f>VLOOKUP($D94,'факт '!$D$7:$AU$140,12,0)</f>
        <v>0</v>
      </c>
      <c r="AB94" s="71">
        <f t="shared" si="909"/>
        <v>0</v>
      </c>
      <c r="AC94" s="71">
        <f t="shared" si="910"/>
        <v>0</v>
      </c>
      <c r="AD94" s="72">
        <f t="shared" si="911"/>
        <v>0</v>
      </c>
      <c r="AE94" s="72">
        <f t="shared" si="912"/>
        <v>0</v>
      </c>
      <c r="AF94" s="71"/>
      <c r="AG94" s="71"/>
      <c r="AH94" s="71"/>
      <c r="AI94" s="71"/>
      <c r="AJ94" s="71">
        <f>VLOOKUP($D94,'факт '!$D$7:$AU$140,7,0)</f>
        <v>0</v>
      </c>
      <c r="AK94" s="71">
        <f>VLOOKUP($D94,'факт '!$D$7:$AU$140,8,0)</f>
        <v>0</v>
      </c>
      <c r="AL94" s="71"/>
      <c r="AM94" s="71"/>
      <c r="AN94" s="71">
        <f t="shared" si="913"/>
        <v>0</v>
      </c>
      <c r="AO94" s="71">
        <f t="shared" si="914"/>
        <v>0</v>
      </c>
      <c r="AP94" s="72">
        <f t="shared" si="915"/>
        <v>0</v>
      </c>
      <c r="AQ94" s="72">
        <f t="shared" si="916"/>
        <v>0</v>
      </c>
      <c r="AR94" s="71"/>
      <c r="AS94" s="71"/>
      <c r="AT94" s="71"/>
      <c r="AU94" s="71"/>
      <c r="AV94" s="71">
        <f>VLOOKUP($D94,'факт '!$D$7:$AU$140,13,0)</f>
        <v>2</v>
      </c>
      <c r="AW94" s="71">
        <f>VLOOKUP($D94,'факт '!$D$7:$AU$140,14,0)</f>
        <v>264860.28000000003</v>
      </c>
      <c r="AX94" s="71"/>
      <c r="AY94" s="71"/>
      <c r="AZ94" s="71">
        <f t="shared" si="917"/>
        <v>2</v>
      </c>
      <c r="BA94" s="71">
        <f t="shared" si="918"/>
        <v>264860.28000000003</v>
      </c>
      <c r="BB94" s="72">
        <f t="shared" si="919"/>
        <v>2</v>
      </c>
      <c r="BC94" s="72">
        <f t="shared" si="920"/>
        <v>264860.28000000003</v>
      </c>
      <c r="BD94" s="71"/>
      <c r="BE94" s="71"/>
      <c r="BF94" s="71"/>
      <c r="BG94" s="71"/>
      <c r="BH94" s="71">
        <f>VLOOKUP($D94,'факт '!$D$7:$AU$140,17,0)</f>
        <v>2</v>
      </c>
      <c r="BI94" s="71">
        <f>VLOOKUP($D94,'факт '!$D$7:$AU$140,18,0)</f>
        <v>264860.28000000003</v>
      </c>
      <c r="BJ94" s="71">
        <f>VLOOKUP($D94,'факт '!$D$7:$AU$140,19,0)</f>
        <v>0</v>
      </c>
      <c r="BK94" s="71">
        <f>VLOOKUP($D94,'факт '!$D$7:$AU$140,20,0)</f>
        <v>0</v>
      </c>
      <c r="BL94" s="71">
        <f t="shared" si="921"/>
        <v>2</v>
      </c>
      <c r="BM94" s="71">
        <f t="shared" si="922"/>
        <v>264860.28000000003</v>
      </c>
      <c r="BN94" s="72">
        <f t="shared" si="923"/>
        <v>2</v>
      </c>
      <c r="BO94" s="72">
        <f t="shared" si="924"/>
        <v>264860.28000000003</v>
      </c>
      <c r="BP94" s="71"/>
      <c r="BQ94" s="71"/>
      <c r="BR94" s="71"/>
      <c r="BS94" s="71"/>
      <c r="BT94" s="71">
        <f>VLOOKUP($D94,'факт '!$D$7:$AU$140,21,0)</f>
        <v>0</v>
      </c>
      <c r="BU94" s="71">
        <f>VLOOKUP($D94,'факт '!$D$7:$AU$140,22,0)</f>
        <v>0</v>
      </c>
      <c r="BV94" s="71">
        <f>VLOOKUP($D94,'факт '!$D$7:$AU$140,23,0)</f>
        <v>0</v>
      </c>
      <c r="BW94" s="71">
        <f>VLOOKUP($D94,'факт '!$D$7:$AU$140,24,0)</f>
        <v>0</v>
      </c>
      <c r="BX94" s="71">
        <f t="shared" si="925"/>
        <v>0</v>
      </c>
      <c r="BY94" s="71">
        <f t="shared" si="926"/>
        <v>0</v>
      </c>
      <c r="BZ94" s="72">
        <f t="shared" si="927"/>
        <v>0</v>
      </c>
      <c r="CA94" s="72">
        <f t="shared" si="928"/>
        <v>0</v>
      </c>
      <c r="CB94" s="71"/>
      <c r="CC94" s="71"/>
      <c r="CD94" s="71"/>
      <c r="CE94" s="71"/>
      <c r="CF94" s="71">
        <f>VLOOKUP($D94,'факт '!$D$7:$AU$140,25,0)</f>
        <v>0</v>
      </c>
      <c r="CG94" s="71">
        <f>VLOOKUP($D94,'факт '!$D$7:$AU$140,26,0)</f>
        <v>0</v>
      </c>
      <c r="CH94" s="71">
        <f>VLOOKUP($D94,'факт '!$D$7:$AU$140,27,0)</f>
        <v>0</v>
      </c>
      <c r="CI94" s="71">
        <f>VLOOKUP($D94,'факт '!$D$7:$AU$140,28,0)</f>
        <v>0</v>
      </c>
      <c r="CJ94" s="71">
        <f t="shared" si="929"/>
        <v>0</v>
      </c>
      <c r="CK94" s="71">
        <f t="shared" si="930"/>
        <v>0</v>
      </c>
      <c r="CL94" s="72">
        <f t="shared" si="931"/>
        <v>0</v>
      </c>
      <c r="CM94" s="72">
        <f t="shared" si="932"/>
        <v>0</v>
      </c>
      <c r="CN94" s="71"/>
      <c r="CO94" s="71"/>
      <c r="CP94" s="71"/>
      <c r="CQ94" s="71"/>
      <c r="CR94" s="71">
        <f>VLOOKUP($D94,'факт '!$D$7:$AU$140,29,0)</f>
        <v>0</v>
      </c>
      <c r="CS94" s="71">
        <f>VLOOKUP($D94,'факт '!$D$7:$AU$140,30,0)</f>
        <v>0</v>
      </c>
      <c r="CT94" s="71">
        <f>VLOOKUP($D94,'факт '!$D$7:$AU$140,31,0)</f>
        <v>0</v>
      </c>
      <c r="CU94" s="71">
        <f>VLOOKUP($D94,'факт '!$D$7:$AU$140,32,0)</f>
        <v>0</v>
      </c>
      <c r="CV94" s="71">
        <f t="shared" si="933"/>
        <v>0</v>
      </c>
      <c r="CW94" s="71">
        <f t="shared" si="934"/>
        <v>0</v>
      </c>
      <c r="CX94" s="72">
        <f t="shared" si="935"/>
        <v>0</v>
      </c>
      <c r="CY94" s="72">
        <f t="shared" si="936"/>
        <v>0</v>
      </c>
      <c r="CZ94" s="71"/>
      <c r="DA94" s="71"/>
      <c r="DB94" s="71"/>
      <c r="DC94" s="71"/>
      <c r="DD94" s="71">
        <f>VLOOKUP($D94,'факт '!$D$7:$AU$140,33,0)</f>
        <v>0</v>
      </c>
      <c r="DE94" s="71">
        <f>VLOOKUP($D94,'факт '!$D$7:$AU$140,34,0)</f>
        <v>0</v>
      </c>
      <c r="DF94" s="71"/>
      <c r="DG94" s="71"/>
      <c r="DH94" s="71">
        <f t="shared" si="937"/>
        <v>0</v>
      </c>
      <c r="DI94" s="71">
        <f t="shared" si="938"/>
        <v>0</v>
      </c>
      <c r="DJ94" s="72">
        <f t="shared" si="939"/>
        <v>0</v>
      </c>
      <c r="DK94" s="72">
        <f t="shared" si="940"/>
        <v>0</v>
      </c>
      <c r="DL94" s="71"/>
      <c r="DM94" s="71"/>
      <c r="DN94" s="71"/>
      <c r="DO94" s="71"/>
      <c r="DP94" s="71">
        <f>VLOOKUP($D94,'факт '!$D$7:$AU$140,15,0)</f>
        <v>0</v>
      </c>
      <c r="DQ94" s="71">
        <f>VLOOKUP($D94,'факт '!$D$7:$AU$140,16,0)</f>
        <v>0</v>
      </c>
      <c r="DR94" s="71"/>
      <c r="DS94" s="71"/>
      <c r="DT94" s="71">
        <f t="shared" si="941"/>
        <v>0</v>
      </c>
      <c r="DU94" s="71">
        <f t="shared" si="942"/>
        <v>0</v>
      </c>
      <c r="DV94" s="72">
        <f t="shared" si="943"/>
        <v>0</v>
      </c>
      <c r="DW94" s="72">
        <f t="shared" si="944"/>
        <v>0</v>
      </c>
      <c r="DX94" s="71"/>
      <c r="DY94" s="71"/>
      <c r="DZ94" s="71"/>
      <c r="EA94" s="71"/>
      <c r="EB94" s="71">
        <f>VLOOKUP($D94,'факт '!$D$7:$AU$140,35,0)</f>
        <v>0</v>
      </c>
      <c r="EC94" s="71">
        <f>VLOOKUP($D94,'факт '!$D$7:$AU$140,36,0)</f>
        <v>0</v>
      </c>
      <c r="ED94" s="71">
        <f>VLOOKUP($D94,'факт '!$D$7:$AU$140,37,0)</f>
        <v>0</v>
      </c>
      <c r="EE94" s="71">
        <f>VLOOKUP($D94,'факт '!$D$7:$AU$140,38,0)</f>
        <v>0</v>
      </c>
      <c r="EF94" s="71">
        <f t="shared" si="945"/>
        <v>0</v>
      </c>
      <c r="EG94" s="71">
        <f t="shared" si="946"/>
        <v>0</v>
      </c>
      <c r="EH94" s="72">
        <f t="shared" si="947"/>
        <v>0</v>
      </c>
      <c r="EI94" s="72">
        <f t="shared" si="948"/>
        <v>0</v>
      </c>
      <c r="EJ94" s="71"/>
      <c r="EK94" s="71"/>
      <c r="EL94" s="71"/>
      <c r="EM94" s="71"/>
      <c r="EN94" s="71">
        <f>VLOOKUP($D94,'факт '!$D$7:$AU$140,41,0)</f>
        <v>0</v>
      </c>
      <c r="EO94" s="71">
        <f>VLOOKUP($D94,'факт '!$D$7:$AU$140,42,0)</f>
        <v>0</v>
      </c>
      <c r="EP94" s="71">
        <f>VLOOKUP($D94,'факт '!$D$7:$AU$140,43,0)</f>
        <v>0</v>
      </c>
      <c r="EQ94" s="71">
        <f>VLOOKUP($D94,'факт '!$D$7:$AU$140,44,0)</f>
        <v>0</v>
      </c>
      <c r="ER94" s="71">
        <f t="shared" si="949"/>
        <v>0</v>
      </c>
      <c r="ES94" s="71">
        <f t="shared" si="950"/>
        <v>0</v>
      </c>
      <c r="ET94" s="72">
        <f t="shared" si="951"/>
        <v>0</v>
      </c>
      <c r="EU94" s="72">
        <f t="shared" si="952"/>
        <v>0</v>
      </c>
      <c r="EV94" s="71"/>
      <c r="EW94" s="71"/>
      <c r="EX94" s="71"/>
      <c r="EY94" s="71"/>
      <c r="EZ94" s="71"/>
      <c r="FA94" s="71"/>
      <c r="FB94" s="71"/>
      <c r="FC94" s="71"/>
      <c r="FD94" s="71">
        <f>SUM(EZ94+FB94)</f>
        <v>0</v>
      </c>
      <c r="FE94" s="71">
        <f>SUM(FA94+FC94)</f>
        <v>0</v>
      </c>
      <c r="FF94" s="72">
        <f t="shared" si="884"/>
        <v>0</v>
      </c>
      <c r="FG94" s="72">
        <f t="shared" si="885"/>
        <v>0</v>
      </c>
      <c r="FH94" s="71"/>
      <c r="FI94" s="71"/>
      <c r="FJ94" s="71"/>
      <c r="FK94" s="71"/>
      <c r="FL94" s="71">
        <f>VLOOKUP($D94,'факт '!$D$7:$AU$140,39,0)</f>
        <v>3</v>
      </c>
      <c r="FM94" s="71">
        <f>VLOOKUP($D94,'факт '!$D$7:$AU$140,40,0)</f>
        <v>397290.42000000004</v>
      </c>
      <c r="FN94" s="71"/>
      <c r="FO94" s="71"/>
      <c r="FP94" s="71">
        <f t="shared" si="953"/>
        <v>3</v>
      </c>
      <c r="FQ94" s="71">
        <f t="shared" si="954"/>
        <v>397290.42000000004</v>
      </c>
      <c r="FR94" s="72">
        <f t="shared" si="955"/>
        <v>3</v>
      </c>
      <c r="FS94" s="72">
        <f t="shared" si="956"/>
        <v>397290.42000000004</v>
      </c>
      <c r="FT94" s="71"/>
      <c r="FU94" s="71"/>
      <c r="FV94" s="71"/>
      <c r="FW94" s="71"/>
      <c r="FX94" s="71"/>
      <c r="FY94" s="71"/>
      <c r="FZ94" s="71"/>
      <c r="GA94" s="71"/>
      <c r="GB94" s="71">
        <f t="shared" si="957"/>
        <v>0</v>
      </c>
      <c r="GC94" s="71">
        <f t="shared" si="958"/>
        <v>0</v>
      </c>
      <c r="GD94" s="72">
        <f t="shared" si="959"/>
        <v>0</v>
      </c>
      <c r="GE94" s="72">
        <f t="shared" si="960"/>
        <v>0</v>
      </c>
      <c r="GF94" s="71">
        <f t="shared" ref="GF94:GI95" si="969">SUM(H94,T94,AF94,AR94,BD94,BP94,CB94,CN94,CZ94,DL94,DX94,EJ94,EV94)</f>
        <v>0</v>
      </c>
      <c r="GG94" s="71">
        <f t="shared" si="969"/>
        <v>0</v>
      </c>
      <c r="GH94" s="71">
        <f t="shared" si="969"/>
        <v>0</v>
      </c>
      <c r="GI94" s="71">
        <f t="shared" si="969"/>
        <v>0</v>
      </c>
      <c r="GJ94" s="71">
        <f t="shared" si="961"/>
        <v>7</v>
      </c>
      <c r="GK94" s="71">
        <f t="shared" si="962"/>
        <v>927010.9800000001</v>
      </c>
      <c r="GL94" s="71">
        <f t="shared" si="963"/>
        <v>0</v>
      </c>
      <c r="GM94" s="71">
        <f t="shared" si="964"/>
        <v>0</v>
      </c>
      <c r="GN94" s="71">
        <f t="shared" si="965"/>
        <v>7</v>
      </c>
      <c r="GO94" s="71">
        <f t="shared" si="966"/>
        <v>927010.9800000001</v>
      </c>
      <c r="GP94" s="71"/>
      <c r="GQ94" s="71"/>
      <c r="GR94" s="109"/>
      <c r="GS94" s="55"/>
      <c r="GT94" s="123">
        <v>132430.14440000002</v>
      </c>
      <c r="GU94" s="123">
        <f t="shared" si="968"/>
        <v>132430.14000000001</v>
      </c>
      <c r="GV94" s="123">
        <f t="shared" si="967"/>
        <v>4.4000000052619725E-3</v>
      </c>
    </row>
    <row r="95" spans="1:204" ht="23.25" customHeight="1" x14ac:dyDescent="0.2">
      <c r="A95" s="21">
        <v>1</v>
      </c>
      <c r="B95" s="55" t="s">
        <v>167</v>
      </c>
      <c r="C95" s="56" t="s">
        <v>168</v>
      </c>
      <c r="D95" s="63">
        <v>266</v>
      </c>
      <c r="E95" s="60" t="s">
        <v>171</v>
      </c>
      <c r="F95" s="63">
        <v>16</v>
      </c>
      <c r="G95" s="70">
        <v>132430.14440000002</v>
      </c>
      <c r="H95" s="71"/>
      <c r="I95" s="71"/>
      <c r="J95" s="71"/>
      <c r="K95" s="71"/>
      <c r="L95" s="71">
        <f>VLOOKUP($D95,'факт '!$D$7:$AU$140,3,0)</f>
        <v>0</v>
      </c>
      <c r="M95" s="71">
        <f>VLOOKUP($D95,'факт '!$D$7:$AU$140,4,0)</f>
        <v>0</v>
      </c>
      <c r="N95" s="71">
        <f>VLOOKUP($D95,'факт '!$D$7:$AU$140,5,0)</f>
        <v>0</v>
      </c>
      <c r="O95" s="71">
        <f>VLOOKUP($D95,'факт '!$D$7:$AU$140,6,0)</f>
        <v>0</v>
      </c>
      <c r="P95" s="71">
        <f t="shared" si="905"/>
        <v>0</v>
      </c>
      <c r="Q95" s="71">
        <f t="shared" si="906"/>
        <v>0</v>
      </c>
      <c r="R95" s="72">
        <f t="shared" si="907"/>
        <v>0</v>
      </c>
      <c r="S95" s="72">
        <f t="shared" si="908"/>
        <v>0</v>
      </c>
      <c r="T95" s="71"/>
      <c r="U95" s="71"/>
      <c r="V95" s="71"/>
      <c r="W95" s="71"/>
      <c r="X95" s="71">
        <f>VLOOKUP($D95,'факт '!$D$7:$AU$140,9,0)</f>
        <v>0</v>
      </c>
      <c r="Y95" s="71">
        <f>VLOOKUP($D95,'факт '!$D$7:$AU$140,10,0)</f>
        <v>0</v>
      </c>
      <c r="Z95" s="71">
        <f>VLOOKUP($D95,'факт '!$D$7:$AU$140,11,0)</f>
        <v>0</v>
      </c>
      <c r="AA95" s="71">
        <f>VLOOKUP($D95,'факт '!$D$7:$AU$140,12,0)</f>
        <v>0</v>
      </c>
      <c r="AB95" s="71">
        <f t="shared" si="909"/>
        <v>0</v>
      </c>
      <c r="AC95" s="71">
        <f t="shared" si="910"/>
        <v>0</v>
      </c>
      <c r="AD95" s="72">
        <f t="shared" si="911"/>
        <v>0</v>
      </c>
      <c r="AE95" s="72">
        <f t="shared" si="912"/>
        <v>0</v>
      </c>
      <c r="AF95" s="71"/>
      <c r="AG95" s="71"/>
      <c r="AH95" s="71"/>
      <c r="AI95" s="71"/>
      <c r="AJ95" s="71">
        <f>VLOOKUP($D95,'факт '!$D$7:$AU$140,7,0)</f>
        <v>0</v>
      </c>
      <c r="AK95" s="71">
        <f>VLOOKUP($D95,'факт '!$D$7:$AU$140,8,0)</f>
        <v>0</v>
      </c>
      <c r="AL95" s="71"/>
      <c r="AM95" s="71"/>
      <c r="AN95" s="71">
        <f t="shared" si="913"/>
        <v>0</v>
      </c>
      <c r="AO95" s="71">
        <f t="shared" si="914"/>
        <v>0</v>
      </c>
      <c r="AP95" s="72">
        <f t="shared" si="915"/>
        <v>0</v>
      </c>
      <c r="AQ95" s="72">
        <f t="shared" si="916"/>
        <v>0</v>
      </c>
      <c r="AR95" s="71"/>
      <c r="AS95" s="71"/>
      <c r="AT95" s="71"/>
      <c r="AU95" s="71"/>
      <c r="AV95" s="71">
        <f>VLOOKUP($D95,'факт '!$D$7:$AU$140,13,0)</f>
        <v>1</v>
      </c>
      <c r="AW95" s="71">
        <f>VLOOKUP($D95,'факт '!$D$7:$AU$140,14,0)</f>
        <v>132430.14000000001</v>
      </c>
      <c r="AX95" s="71"/>
      <c r="AY95" s="71"/>
      <c r="AZ95" s="71">
        <f t="shared" si="917"/>
        <v>1</v>
      </c>
      <c r="BA95" s="71">
        <f t="shared" si="918"/>
        <v>132430.14000000001</v>
      </c>
      <c r="BB95" s="72">
        <f t="shared" si="919"/>
        <v>1</v>
      </c>
      <c r="BC95" s="72">
        <f t="shared" si="920"/>
        <v>132430.14000000001</v>
      </c>
      <c r="BD95" s="71"/>
      <c r="BE95" s="71"/>
      <c r="BF95" s="71"/>
      <c r="BG95" s="71"/>
      <c r="BH95" s="71">
        <f>VLOOKUP($D95,'факт '!$D$7:$AU$140,17,0)</f>
        <v>0</v>
      </c>
      <c r="BI95" s="71">
        <f>VLOOKUP($D95,'факт '!$D$7:$AU$140,18,0)</f>
        <v>0</v>
      </c>
      <c r="BJ95" s="71">
        <f>VLOOKUP($D95,'факт '!$D$7:$AU$140,19,0)</f>
        <v>0</v>
      </c>
      <c r="BK95" s="71">
        <f>VLOOKUP($D95,'факт '!$D$7:$AU$140,20,0)</f>
        <v>0</v>
      </c>
      <c r="BL95" s="71">
        <f t="shared" si="921"/>
        <v>0</v>
      </c>
      <c r="BM95" s="71">
        <f t="shared" si="922"/>
        <v>0</v>
      </c>
      <c r="BN95" s="72">
        <f t="shared" si="923"/>
        <v>0</v>
      </c>
      <c r="BO95" s="72">
        <f t="shared" si="924"/>
        <v>0</v>
      </c>
      <c r="BP95" s="71"/>
      <c r="BQ95" s="71"/>
      <c r="BR95" s="71"/>
      <c r="BS95" s="71"/>
      <c r="BT95" s="71">
        <f>VLOOKUP($D95,'факт '!$D$7:$AU$140,21,0)</f>
        <v>0</v>
      </c>
      <c r="BU95" s="71">
        <f>VLOOKUP($D95,'факт '!$D$7:$AU$140,22,0)</f>
        <v>0</v>
      </c>
      <c r="BV95" s="71">
        <f>VLOOKUP($D95,'факт '!$D$7:$AU$140,23,0)</f>
        <v>0</v>
      </c>
      <c r="BW95" s="71">
        <f>VLOOKUP($D95,'факт '!$D$7:$AU$140,24,0)</f>
        <v>0</v>
      </c>
      <c r="BX95" s="71">
        <f t="shared" si="925"/>
        <v>0</v>
      </c>
      <c r="BY95" s="71">
        <f t="shared" si="926"/>
        <v>0</v>
      </c>
      <c r="BZ95" s="72">
        <f t="shared" si="927"/>
        <v>0</v>
      </c>
      <c r="CA95" s="72">
        <f t="shared" si="928"/>
        <v>0</v>
      </c>
      <c r="CB95" s="71"/>
      <c r="CC95" s="71"/>
      <c r="CD95" s="71"/>
      <c r="CE95" s="71"/>
      <c r="CF95" s="71">
        <f>VLOOKUP($D95,'факт '!$D$7:$AU$140,25,0)</f>
        <v>0</v>
      </c>
      <c r="CG95" s="71">
        <f>VLOOKUP($D95,'факт '!$D$7:$AU$140,26,0)</f>
        <v>0</v>
      </c>
      <c r="CH95" s="71">
        <f>VLOOKUP($D95,'факт '!$D$7:$AU$140,27,0)</f>
        <v>0</v>
      </c>
      <c r="CI95" s="71">
        <f>VLOOKUP($D95,'факт '!$D$7:$AU$140,28,0)</f>
        <v>0</v>
      </c>
      <c r="CJ95" s="71">
        <f t="shared" si="929"/>
        <v>0</v>
      </c>
      <c r="CK95" s="71">
        <f t="shared" si="930"/>
        <v>0</v>
      </c>
      <c r="CL95" s="72">
        <f t="shared" si="931"/>
        <v>0</v>
      </c>
      <c r="CM95" s="72">
        <f t="shared" si="932"/>
        <v>0</v>
      </c>
      <c r="CN95" s="71"/>
      <c r="CO95" s="71"/>
      <c r="CP95" s="71"/>
      <c r="CQ95" s="71"/>
      <c r="CR95" s="71">
        <f>VLOOKUP($D95,'факт '!$D$7:$AU$140,29,0)</f>
        <v>0</v>
      </c>
      <c r="CS95" s="71">
        <f>VLOOKUP($D95,'факт '!$D$7:$AU$140,30,0)</f>
        <v>0</v>
      </c>
      <c r="CT95" s="71">
        <f>VLOOKUP($D95,'факт '!$D$7:$AU$140,31,0)</f>
        <v>0</v>
      </c>
      <c r="CU95" s="71">
        <f>VLOOKUP($D95,'факт '!$D$7:$AU$140,32,0)</f>
        <v>0</v>
      </c>
      <c r="CV95" s="71">
        <f t="shared" si="933"/>
        <v>0</v>
      </c>
      <c r="CW95" s="71">
        <f t="shared" si="934"/>
        <v>0</v>
      </c>
      <c r="CX95" s="72">
        <f t="shared" si="935"/>
        <v>0</v>
      </c>
      <c r="CY95" s="72">
        <f t="shared" si="936"/>
        <v>0</v>
      </c>
      <c r="CZ95" s="71"/>
      <c r="DA95" s="71"/>
      <c r="DB95" s="71"/>
      <c r="DC95" s="71"/>
      <c r="DD95" s="71">
        <f>VLOOKUP($D95,'факт '!$D$7:$AU$140,33,0)</f>
        <v>0</v>
      </c>
      <c r="DE95" s="71">
        <f>VLOOKUP($D95,'факт '!$D$7:$AU$140,34,0)</f>
        <v>0</v>
      </c>
      <c r="DF95" s="71"/>
      <c r="DG95" s="71"/>
      <c r="DH95" s="71">
        <f t="shared" si="937"/>
        <v>0</v>
      </c>
      <c r="DI95" s="71">
        <f t="shared" si="938"/>
        <v>0</v>
      </c>
      <c r="DJ95" s="72">
        <f t="shared" si="939"/>
        <v>0</v>
      </c>
      <c r="DK95" s="72">
        <f t="shared" si="940"/>
        <v>0</v>
      </c>
      <c r="DL95" s="71"/>
      <c r="DM95" s="71"/>
      <c r="DN95" s="71"/>
      <c r="DO95" s="71"/>
      <c r="DP95" s="71">
        <f>VLOOKUP($D95,'факт '!$D$7:$AU$140,15,0)</f>
        <v>0</v>
      </c>
      <c r="DQ95" s="71">
        <f>VLOOKUP($D95,'факт '!$D$7:$AU$140,16,0)</f>
        <v>0</v>
      </c>
      <c r="DR95" s="71"/>
      <c r="DS95" s="71"/>
      <c r="DT95" s="71">
        <f t="shared" si="941"/>
        <v>0</v>
      </c>
      <c r="DU95" s="71">
        <f t="shared" si="942"/>
        <v>0</v>
      </c>
      <c r="DV95" s="72">
        <f t="shared" si="943"/>
        <v>0</v>
      </c>
      <c r="DW95" s="72">
        <f t="shared" si="944"/>
        <v>0</v>
      </c>
      <c r="DX95" s="71"/>
      <c r="DY95" s="71"/>
      <c r="DZ95" s="71"/>
      <c r="EA95" s="71"/>
      <c r="EB95" s="71">
        <f>VLOOKUP($D95,'факт '!$D$7:$AU$140,35,0)</f>
        <v>0</v>
      </c>
      <c r="EC95" s="71">
        <f>VLOOKUP($D95,'факт '!$D$7:$AU$140,36,0)</f>
        <v>0</v>
      </c>
      <c r="ED95" s="71">
        <f>VLOOKUP($D95,'факт '!$D$7:$AU$140,37,0)</f>
        <v>0</v>
      </c>
      <c r="EE95" s="71">
        <f>VLOOKUP($D95,'факт '!$D$7:$AU$140,38,0)</f>
        <v>0</v>
      </c>
      <c r="EF95" s="71">
        <f t="shared" si="945"/>
        <v>0</v>
      </c>
      <c r="EG95" s="71">
        <f t="shared" si="946"/>
        <v>0</v>
      </c>
      <c r="EH95" s="72">
        <f t="shared" si="947"/>
        <v>0</v>
      </c>
      <c r="EI95" s="72">
        <f t="shared" si="948"/>
        <v>0</v>
      </c>
      <c r="EJ95" s="71"/>
      <c r="EK95" s="71"/>
      <c r="EL95" s="71"/>
      <c r="EM95" s="71"/>
      <c r="EN95" s="71">
        <f>VLOOKUP($D95,'факт '!$D$7:$AU$140,41,0)</f>
        <v>0</v>
      </c>
      <c r="EO95" s="71">
        <f>VLOOKUP($D95,'факт '!$D$7:$AU$140,42,0)</f>
        <v>0</v>
      </c>
      <c r="EP95" s="71">
        <f>VLOOKUP($D95,'факт '!$D$7:$AU$140,43,0)</f>
        <v>0</v>
      </c>
      <c r="EQ95" s="71">
        <f>VLOOKUP($D95,'факт '!$D$7:$AU$140,44,0)</f>
        <v>0</v>
      </c>
      <c r="ER95" s="71">
        <f t="shared" si="949"/>
        <v>0</v>
      </c>
      <c r="ES95" s="71">
        <f t="shared" si="950"/>
        <v>0</v>
      </c>
      <c r="ET95" s="72">
        <f t="shared" si="951"/>
        <v>0</v>
      </c>
      <c r="EU95" s="72">
        <f t="shared" si="952"/>
        <v>0</v>
      </c>
      <c r="EV95" s="71"/>
      <c r="EW95" s="71"/>
      <c r="EX95" s="71"/>
      <c r="EY95" s="71"/>
      <c r="EZ95" s="71"/>
      <c r="FA95" s="71"/>
      <c r="FB95" s="71"/>
      <c r="FC95" s="71"/>
      <c r="FD95" s="71">
        <f>SUM(EZ95+FB95)</f>
        <v>0</v>
      </c>
      <c r="FE95" s="71">
        <f>SUM(FA95+FC95)</f>
        <v>0</v>
      </c>
      <c r="FF95" s="72">
        <f t="shared" si="884"/>
        <v>0</v>
      </c>
      <c r="FG95" s="72">
        <f t="shared" si="885"/>
        <v>0</v>
      </c>
      <c r="FH95" s="71"/>
      <c r="FI95" s="71"/>
      <c r="FJ95" s="71"/>
      <c r="FK95" s="71"/>
      <c r="FL95" s="71">
        <f>VLOOKUP($D95,'факт '!$D$7:$AU$140,39,0)</f>
        <v>0</v>
      </c>
      <c r="FM95" s="71">
        <f>VLOOKUP($D95,'факт '!$D$7:$AU$140,40,0)</f>
        <v>0</v>
      </c>
      <c r="FN95" s="71"/>
      <c r="FO95" s="71"/>
      <c r="FP95" s="71">
        <f t="shared" si="953"/>
        <v>0</v>
      </c>
      <c r="FQ95" s="71">
        <f t="shared" si="954"/>
        <v>0</v>
      </c>
      <c r="FR95" s="72">
        <f t="shared" si="955"/>
        <v>0</v>
      </c>
      <c r="FS95" s="72">
        <f t="shared" si="956"/>
        <v>0</v>
      </c>
      <c r="FT95" s="71"/>
      <c r="FU95" s="71"/>
      <c r="FV95" s="71"/>
      <c r="FW95" s="71"/>
      <c r="FX95" s="71"/>
      <c r="FY95" s="71"/>
      <c r="FZ95" s="71"/>
      <c r="GA95" s="71"/>
      <c r="GB95" s="71">
        <f t="shared" si="957"/>
        <v>0</v>
      </c>
      <c r="GC95" s="71">
        <f t="shared" si="958"/>
        <v>0</v>
      </c>
      <c r="GD95" s="72">
        <f t="shared" si="959"/>
        <v>0</v>
      </c>
      <c r="GE95" s="72">
        <f t="shared" si="960"/>
        <v>0</v>
      </c>
      <c r="GF95" s="71">
        <f t="shared" si="969"/>
        <v>0</v>
      </c>
      <c r="GG95" s="71">
        <f t="shared" si="969"/>
        <v>0</v>
      </c>
      <c r="GH95" s="71">
        <f t="shared" si="969"/>
        <v>0</v>
      </c>
      <c r="GI95" s="71">
        <f t="shared" si="969"/>
        <v>0</v>
      </c>
      <c r="GJ95" s="71">
        <f t="shared" si="961"/>
        <v>1</v>
      </c>
      <c r="GK95" s="71">
        <f t="shared" si="962"/>
        <v>132430.14000000001</v>
      </c>
      <c r="GL95" s="71">
        <f t="shared" si="963"/>
        <v>0</v>
      </c>
      <c r="GM95" s="71">
        <f t="shared" si="964"/>
        <v>0</v>
      </c>
      <c r="GN95" s="71">
        <f t="shared" si="965"/>
        <v>1</v>
      </c>
      <c r="GO95" s="71">
        <f t="shared" si="966"/>
        <v>132430.14000000001</v>
      </c>
      <c r="GP95" s="71"/>
      <c r="GQ95" s="71"/>
      <c r="GR95" s="109"/>
      <c r="GS95" s="55"/>
      <c r="GT95" s="123">
        <v>132430.14440000002</v>
      </c>
      <c r="GU95" s="123">
        <f t="shared" si="968"/>
        <v>132430.14000000001</v>
      </c>
      <c r="GV95" s="123">
        <f t="shared" si="967"/>
        <v>4.4000000052619725E-3</v>
      </c>
    </row>
    <row r="96" spans="1:204" ht="23.25" customHeight="1" x14ac:dyDescent="0.2">
      <c r="A96" s="21"/>
      <c r="B96" s="55" t="s">
        <v>167</v>
      </c>
      <c r="C96" s="56" t="s">
        <v>168</v>
      </c>
      <c r="D96" s="63">
        <v>267</v>
      </c>
      <c r="E96" s="60" t="s">
        <v>447</v>
      </c>
      <c r="F96" s="63"/>
      <c r="G96" s="70"/>
      <c r="H96" s="71"/>
      <c r="I96" s="71"/>
      <c r="J96" s="71"/>
      <c r="K96" s="71"/>
      <c r="L96" s="71">
        <f>VLOOKUP($D96,'факт '!$D$7:$AU$140,3,0)</f>
        <v>0</v>
      </c>
      <c r="M96" s="71">
        <f>VLOOKUP($D96,'факт '!$D$7:$AU$140,4,0)</f>
        <v>0</v>
      </c>
      <c r="N96" s="71">
        <f>VLOOKUP($D96,'факт '!$D$7:$AU$140,5,0)</f>
        <v>0</v>
      </c>
      <c r="O96" s="71">
        <f>VLOOKUP($D96,'факт '!$D$7:$AU$140,6,0)</f>
        <v>0</v>
      </c>
      <c r="P96" s="71">
        <f t="shared" si="905"/>
        <v>0</v>
      </c>
      <c r="Q96" s="71">
        <f t="shared" si="906"/>
        <v>0</v>
      </c>
      <c r="R96" s="72">
        <f t="shared" si="907"/>
        <v>0</v>
      </c>
      <c r="S96" s="72">
        <f t="shared" si="908"/>
        <v>0</v>
      </c>
      <c r="T96" s="71"/>
      <c r="U96" s="71"/>
      <c r="V96" s="71"/>
      <c r="W96" s="71"/>
      <c r="X96" s="71">
        <f>VLOOKUP($D96,'факт '!$D$7:$AU$140,9,0)</f>
        <v>0</v>
      </c>
      <c r="Y96" s="71">
        <f>VLOOKUP($D96,'факт '!$D$7:$AU$140,10,0)</f>
        <v>0</v>
      </c>
      <c r="Z96" s="71">
        <f>VLOOKUP($D96,'факт '!$D$7:$AU$140,11,0)</f>
        <v>0</v>
      </c>
      <c r="AA96" s="71">
        <f>VLOOKUP($D96,'факт '!$D$7:$AU$140,12,0)</f>
        <v>0</v>
      </c>
      <c r="AB96" s="71">
        <f t="shared" si="909"/>
        <v>0</v>
      </c>
      <c r="AC96" s="71">
        <f t="shared" si="910"/>
        <v>0</v>
      </c>
      <c r="AD96" s="72">
        <f t="shared" si="911"/>
        <v>0</v>
      </c>
      <c r="AE96" s="72">
        <f t="shared" si="912"/>
        <v>0</v>
      </c>
      <c r="AF96" s="71"/>
      <c r="AG96" s="71"/>
      <c r="AH96" s="71"/>
      <c r="AI96" s="71"/>
      <c r="AJ96" s="71">
        <f>VLOOKUP($D96,'факт '!$D$7:$AU$140,7,0)</f>
        <v>0</v>
      </c>
      <c r="AK96" s="71">
        <f>VLOOKUP($D96,'факт '!$D$7:$AU$140,8,0)</f>
        <v>0</v>
      </c>
      <c r="AL96" s="71"/>
      <c r="AM96" s="71"/>
      <c r="AN96" s="71"/>
      <c r="AO96" s="71"/>
      <c r="AP96" s="72">
        <f t="shared" si="915"/>
        <v>0</v>
      </c>
      <c r="AQ96" s="72">
        <f t="shared" si="916"/>
        <v>0</v>
      </c>
      <c r="AR96" s="71"/>
      <c r="AS96" s="71"/>
      <c r="AT96" s="71"/>
      <c r="AU96" s="71"/>
      <c r="AV96" s="71">
        <f>VLOOKUP($D96,'факт '!$D$7:$AU$140,13,0)</f>
        <v>1</v>
      </c>
      <c r="AW96" s="71">
        <f>VLOOKUP($D96,'факт '!$D$7:$AU$140,14,0)</f>
        <v>132430.14000000001</v>
      </c>
      <c r="AX96" s="71"/>
      <c r="AY96" s="71"/>
      <c r="AZ96" s="71">
        <f t="shared" si="917"/>
        <v>1</v>
      </c>
      <c r="BA96" s="71">
        <f t="shared" si="918"/>
        <v>132430.14000000001</v>
      </c>
      <c r="BB96" s="72">
        <f t="shared" si="919"/>
        <v>1</v>
      </c>
      <c r="BC96" s="72">
        <f t="shared" si="920"/>
        <v>132430.14000000001</v>
      </c>
      <c r="BD96" s="71"/>
      <c r="BE96" s="71"/>
      <c r="BF96" s="71"/>
      <c r="BG96" s="71"/>
      <c r="BH96" s="71">
        <f>VLOOKUP($D96,'факт '!$D$7:$AU$140,17,0)</f>
        <v>0</v>
      </c>
      <c r="BI96" s="71">
        <f>VLOOKUP($D96,'факт '!$D$7:$AU$140,18,0)</f>
        <v>0</v>
      </c>
      <c r="BJ96" s="71">
        <f>VLOOKUP($D96,'факт '!$D$7:$AU$140,19,0)</f>
        <v>0</v>
      </c>
      <c r="BK96" s="71">
        <f>VLOOKUP($D96,'факт '!$D$7:$AU$140,20,0)</f>
        <v>0</v>
      </c>
      <c r="BL96" s="71">
        <f t="shared" si="921"/>
        <v>0</v>
      </c>
      <c r="BM96" s="71">
        <f t="shared" si="922"/>
        <v>0</v>
      </c>
      <c r="BN96" s="72">
        <f t="shared" si="923"/>
        <v>0</v>
      </c>
      <c r="BO96" s="72">
        <f t="shared" si="924"/>
        <v>0</v>
      </c>
      <c r="BP96" s="71"/>
      <c r="BQ96" s="71"/>
      <c r="BR96" s="71"/>
      <c r="BS96" s="71"/>
      <c r="BT96" s="71">
        <f>VLOOKUP($D96,'факт '!$D$7:$AU$140,21,0)</f>
        <v>0</v>
      </c>
      <c r="BU96" s="71">
        <f>VLOOKUP($D96,'факт '!$D$7:$AU$140,22,0)</f>
        <v>0</v>
      </c>
      <c r="BV96" s="71">
        <f>VLOOKUP($D96,'факт '!$D$7:$AU$140,23,0)</f>
        <v>0</v>
      </c>
      <c r="BW96" s="71">
        <f>VLOOKUP($D96,'факт '!$D$7:$AU$140,24,0)</f>
        <v>0</v>
      </c>
      <c r="BX96" s="71">
        <f t="shared" si="925"/>
        <v>0</v>
      </c>
      <c r="BY96" s="71">
        <f t="shared" si="926"/>
        <v>0</v>
      </c>
      <c r="BZ96" s="72">
        <f t="shared" si="927"/>
        <v>0</v>
      </c>
      <c r="CA96" s="72">
        <f t="shared" si="928"/>
        <v>0</v>
      </c>
      <c r="CB96" s="71"/>
      <c r="CC96" s="71"/>
      <c r="CD96" s="71"/>
      <c r="CE96" s="71"/>
      <c r="CF96" s="71">
        <f>VLOOKUP($D96,'факт '!$D$7:$AU$140,25,0)</f>
        <v>0</v>
      </c>
      <c r="CG96" s="71">
        <f>VLOOKUP($D96,'факт '!$D$7:$AU$140,26,0)</f>
        <v>0</v>
      </c>
      <c r="CH96" s="71">
        <f>VLOOKUP($D96,'факт '!$D$7:$AU$140,27,0)</f>
        <v>0</v>
      </c>
      <c r="CI96" s="71">
        <f>VLOOKUP($D96,'факт '!$D$7:$AU$140,28,0)</f>
        <v>0</v>
      </c>
      <c r="CJ96" s="71">
        <f t="shared" si="929"/>
        <v>0</v>
      </c>
      <c r="CK96" s="71">
        <f t="shared" si="930"/>
        <v>0</v>
      </c>
      <c r="CL96" s="72">
        <f t="shared" si="931"/>
        <v>0</v>
      </c>
      <c r="CM96" s="72">
        <f t="shared" si="932"/>
        <v>0</v>
      </c>
      <c r="CN96" s="71"/>
      <c r="CO96" s="71"/>
      <c r="CP96" s="71"/>
      <c r="CQ96" s="71"/>
      <c r="CR96" s="71">
        <f>VLOOKUP($D96,'факт '!$D$7:$AU$140,29,0)</f>
        <v>0</v>
      </c>
      <c r="CS96" s="71">
        <f>VLOOKUP($D96,'факт '!$D$7:$AU$140,30,0)</f>
        <v>0</v>
      </c>
      <c r="CT96" s="71">
        <f>VLOOKUP($D96,'факт '!$D$7:$AU$140,31,0)</f>
        <v>0</v>
      </c>
      <c r="CU96" s="71">
        <f>VLOOKUP($D96,'факт '!$D$7:$AU$140,32,0)</f>
        <v>0</v>
      </c>
      <c r="CV96" s="71">
        <f t="shared" si="933"/>
        <v>0</v>
      </c>
      <c r="CW96" s="71">
        <f t="shared" si="934"/>
        <v>0</v>
      </c>
      <c r="CX96" s="72">
        <f t="shared" si="935"/>
        <v>0</v>
      </c>
      <c r="CY96" s="72">
        <f t="shared" si="936"/>
        <v>0</v>
      </c>
      <c r="CZ96" s="71"/>
      <c r="DA96" s="71"/>
      <c r="DB96" s="71"/>
      <c r="DC96" s="71"/>
      <c r="DD96" s="71">
        <f>VLOOKUP($D96,'факт '!$D$7:$AU$140,33,0)</f>
        <v>0</v>
      </c>
      <c r="DE96" s="71">
        <f>VLOOKUP($D96,'факт '!$D$7:$AU$140,34,0)</f>
        <v>0</v>
      </c>
      <c r="DF96" s="71"/>
      <c r="DG96" s="71"/>
      <c r="DH96" s="71">
        <f t="shared" si="937"/>
        <v>0</v>
      </c>
      <c r="DI96" s="71">
        <f t="shared" si="938"/>
        <v>0</v>
      </c>
      <c r="DJ96" s="72">
        <f t="shared" si="939"/>
        <v>0</v>
      </c>
      <c r="DK96" s="72">
        <f t="shared" si="940"/>
        <v>0</v>
      </c>
      <c r="DL96" s="71"/>
      <c r="DM96" s="71"/>
      <c r="DN96" s="71"/>
      <c r="DO96" s="71"/>
      <c r="DP96" s="71">
        <f>VLOOKUP($D96,'факт '!$D$7:$AU$140,15,0)</f>
        <v>0</v>
      </c>
      <c r="DQ96" s="71">
        <f>VLOOKUP($D96,'факт '!$D$7:$AU$140,16,0)</f>
        <v>0</v>
      </c>
      <c r="DR96" s="71"/>
      <c r="DS96" s="71"/>
      <c r="DT96" s="71">
        <f t="shared" si="941"/>
        <v>0</v>
      </c>
      <c r="DU96" s="71">
        <f t="shared" si="942"/>
        <v>0</v>
      </c>
      <c r="DV96" s="72">
        <f t="shared" si="943"/>
        <v>0</v>
      </c>
      <c r="DW96" s="72">
        <f t="shared" si="944"/>
        <v>0</v>
      </c>
      <c r="DX96" s="71"/>
      <c r="DY96" s="71"/>
      <c r="DZ96" s="71"/>
      <c r="EA96" s="71"/>
      <c r="EB96" s="71">
        <f>VLOOKUP($D96,'факт '!$D$7:$AU$140,35,0)</f>
        <v>0</v>
      </c>
      <c r="EC96" s="71">
        <f>VLOOKUP($D96,'факт '!$D$7:$AU$140,36,0)</f>
        <v>0</v>
      </c>
      <c r="ED96" s="71">
        <f>VLOOKUP($D96,'факт '!$D$7:$AU$140,37,0)</f>
        <v>0</v>
      </c>
      <c r="EE96" s="71">
        <f>VLOOKUP($D96,'факт '!$D$7:$AU$140,38,0)</f>
        <v>0</v>
      </c>
      <c r="EF96" s="71">
        <f t="shared" si="945"/>
        <v>0</v>
      </c>
      <c r="EG96" s="71">
        <f t="shared" si="946"/>
        <v>0</v>
      </c>
      <c r="EH96" s="72">
        <f t="shared" si="947"/>
        <v>0</v>
      </c>
      <c r="EI96" s="72">
        <f t="shared" si="948"/>
        <v>0</v>
      </c>
      <c r="EJ96" s="71"/>
      <c r="EK96" s="71"/>
      <c r="EL96" s="71"/>
      <c r="EM96" s="71"/>
      <c r="EN96" s="71">
        <f>VLOOKUP($D96,'факт '!$D$7:$AU$140,41,0)</f>
        <v>0</v>
      </c>
      <c r="EO96" s="71">
        <f>VLOOKUP($D96,'факт '!$D$7:$AU$140,42,0)</f>
        <v>0</v>
      </c>
      <c r="EP96" s="71">
        <f>VLOOKUP($D96,'факт '!$D$7:$AU$140,43,0)</f>
        <v>0</v>
      </c>
      <c r="EQ96" s="71">
        <f>VLOOKUP($D96,'факт '!$D$7:$AU$140,44,0)</f>
        <v>0</v>
      </c>
      <c r="ER96" s="71">
        <f t="shared" si="949"/>
        <v>0</v>
      </c>
      <c r="ES96" s="71">
        <f t="shared" si="950"/>
        <v>0</v>
      </c>
      <c r="ET96" s="72">
        <f t="shared" si="951"/>
        <v>0</v>
      </c>
      <c r="EU96" s="72">
        <f t="shared" si="952"/>
        <v>0</v>
      </c>
      <c r="EV96" s="71"/>
      <c r="EW96" s="71"/>
      <c r="EX96" s="71"/>
      <c r="EY96" s="71"/>
      <c r="EZ96" s="71"/>
      <c r="FA96" s="71"/>
      <c r="FB96" s="71"/>
      <c r="FC96" s="71"/>
      <c r="FD96" s="71"/>
      <c r="FE96" s="71"/>
      <c r="FF96" s="72"/>
      <c r="FG96" s="72"/>
      <c r="FH96" s="71"/>
      <c r="FI96" s="71"/>
      <c r="FJ96" s="71"/>
      <c r="FK96" s="71"/>
      <c r="FL96" s="71">
        <f>VLOOKUP($D96,'факт '!$D$7:$AU$140,39,0)</f>
        <v>0</v>
      </c>
      <c r="FM96" s="71">
        <f>VLOOKUP($D96,'факт '!$D$7:$AU$140,40,0)</f>
        <v>0</v>
      </c>
      <c r="FN96" s="71"/>
      <c r="FO96" s="71"/>
      <c r="FP96" s="71">
        <f t="shared" si="953"/>
        <v>0</v>
      </c>
      <c r="FQ96" s="71">
        <f t="shared" si="954"/>
        <v>0</v>
      </c>
      <c r="FR96" s="72">
        <f t="shared" si="955"/>
        <v>0</v>
      </c>
      <c r="FS96" s="72">
        <f t="shared" si="956"/>
        <v>0</v>
      </c>
      <c r="FT96" s="71"/>
      <c r="FU96" s="71"/>
      <c r="FV96" s="71"/>
      <c r="FW96" s="71"/>
      <c r="FX96" s="71"/>
      <c r="FY96" s="71"/>
      <c r="FZ96" s="71"/>
      <c r="GA96" s="71"/>
      <c r="GB96" s="71"/>
      <c r="GC96" s="71"/>
      <c r="GD96" s="72"/>
      <c r="GE96" s="72"/>
      <c r="GF96" s="71"/>
      <c r="GG96" s="71"/>
      <c r="GH96" s="71"/>
      <c r="GI96" s="71"/>
      <c r="GJ96" s="71">
        <f t="shared" si="961"/>
        <v>1</v>
      </c>
      <c r="GK96" s="71">
        <f t="shared" si="962"/>
        <v>132430.14000000001</v>
      </c>
      <c r="GL96" s="71">
        <f t="shared" si="963"/>
        <v>0</v>
      </c>
      <c r="GM96" s="71">
        <f t="shared" si="964"/>
        <v>0</v>
      </c>
      <c r="GN96" s="71">
        <f t="shared" si="965"/>
        <v>1</v>
      </c>
      <c r="GO96" s="71">
        <f t="shared" si="966"/>
        <v>132430.14000000001</v>
      </c>
      <c r="GP96" s="71"/>
      <c r="GQ96" s="71"/>
      <c r="GR96" s="109"/>
      <c r="GS96" s="55"/>
      <c r="GT96" s="123"/>
      <c r="GU96" s="123"/>
      <c r="GV96" s="123"/>
    </row>
    <row r="97" spans="1:204" ht="23.25" customHeight="1" x14ac:dyDescent="0.2">
      <c r="A97" s="21">
        <v>16</v>
      </c>
      <c r="B97" s="55" t="s">
        <v>167</v>
      </c>
      <c r="C97" s="56" t="s">
        <v>168</v>
      </c>
      <c r="D97" s="63">
        <v>268</v>
      </c>
      <c r="E97" s="60" t="s">
        <v>356</v>
      </c>
      <c r="F97" s="63">
        <v>16</v>
      </c>
      <c r="G97" s="70">
        <v>132430.14440000002</v>
      </c>
      <c r="H97" s="71"/>
      <c r="I97" s="71"/>
      <c r="J97" s="71"/>
      <c r="K97" s="71"/>
      <c r="L97" s="71">
        <f>VLOOKUP($D97,'факт '!$D$7:$AU$140,3,0)</f>
        <v>0</v>
      </c>
      <c r="M97" s="71">
        <f>VLOOKUP($D97,'факт '!$D$7:$AU$140,4,0)</f>
        <v>0</v>
      </c>
      <c r="N97" s="71">
        <f>VLOOKUP($D97,'факт '!$D$7:$AU$140,5,0)</f>
        <v>0</v>
      </c>
      <c r="O97" s="71">
        <f>VLOOKUP($D97,'факт '!$D$7:$AU$140,6,0)</f>
        <v>0</v>
      </c>
      <c r="P97" s="71">
        <f t="shared" si="905"/>
        <v>0</v>
      </c>
      <c r="Q97" s="71">
        <f t="shared" si="906"/>
        <v>0</v>
      </c>
      <c r="R97" s="72">
        <f t="shared" si="907"/>
        <v>0</v>
      </c>
      <c r="S97" s="72">
        <f t="shared" si="908"/>
        <v>0</v>
      </c>
      <c r="T97" s="71"/>
      <c r="U97" s="71"/>
      <c r="V97" s="71"/>
      <c r="W97" s="71"/>
      <c r="X97" s="71">
        <f>VLOOKUP($D97,'факт '!$D$7:$AU$140,9,0)</f>
        <v>0</v>
      </c>
      <c r="Y97" s="71">
        <f>VLOOKUP($D97,'факт '!$D$7:$AU$140,10,0)</f>
        <v>0</v>
      </c>
      <c r="Z97" s="71">
        <f>VLOOKUP($D97,'факт '!$D$7:$AU$140,11,0)</f>
        <v>0</v>
      </c>
      <c r="AA97" s="71">
        <f>VLOOKUP($D97,'факт '!$D$7:$AU$140,12,0)</f>
        <v>0</v>
      </c>
      <c r="AB97" s="71">
        <f t="shared" si="909"/>
        <v>0</v>
      </c>
      <c r="AC97" s="71">
        <f t="shared" si="910"/>
        <v>0</v>
      </c>
      <c r="AD97" s="72">
        <f t="shared" si="911"/>
        <v>0</v>
      </c>
      <c r="AE97" s="72">
        <f t="shared" si="912"/>
        <v>0</v>
      </c>
      <c r="AF97" s="71"/>
      <c r="AG97" s="71"/>
      <c r="AH97" s="71"/>
      <c r="AI97" s="71"/>
      <c r="AJ97" s="71">
        <f>VLOOKUP($D97,'факт '!$D$7:$AU$140,7,0)</f>
        <v>0</v>
      </c>
      <c r="AK97" s="71">
        <f>VLOOKUP($D97,'факт '!$D$7:$AU$140,8,0)</f>
        <v>0</v>
      </c>
      <c r="AL97" s="71"/>
      <c r="AM97" s="71"/>
      <c r="AN97" s="71">
        <f t="shared" si="913"/>
        <v>0</v>
      </c>
      <c r="AO97" s="71">
        <f t="shared" si="914"/>
        <v>0</v>
      </c>
      <c r="AP97" s="72">
        <f t="shared" si="915"/>
        <v>0</v>
      </c>
      <c r="AQ97" s="72">
        <f t="shared" si="916"/>
        <v>0</v>
      </c>
      <c r="AR97" s="71"/>
      <c r="AS97" s="71"/>
      <c r="AT97" s="71"/>
      <c r="AU97" s="71"/>
      <c r="AV97" s="71">
        <f>VLOOKUP($D97,'факт '!$D$7:$AU$140,13,0)</f>
        <v>0</v>
      </c>
      <c r="AW97" s="71">
        <f>VLOOKUP($D97,'факт '!$D$7:$AU$140,14,0)</f>
        <v>0</v>
      </c>
      <c r="AX97" s="71"/>
      <c r="AY97" s="71"/>
      <c r="AZ97" s="71">
        <f t="shared" si="917"/>
        <v>0</v>
      </c>
      <c r="BA97" s="71">
        <f t="shared" si="918"/>
        <v>0</v>
      </c>
      <c r="BB97" s="72">
        <f t="shared" si="919"/>
        <v>0</v>
      </c>
      <c r="BC97" s="72">
        <f t="shared" si="920"/>
        <v>0</v>
      </c>
      <c r="BD97" s="71"/>
      <c r="BE97" s="71"/>
      <c r="BF97" s="71"/>
      <c r="BG97" s="71"/>
      <c r="BH97" s="71">
        <f>VLOOKUP($D97,'факт '!$D$7:$AU$140,17,0)</f>
        <v>0</v>
      </c>
      <c r="BI97" s="71">
        <f>VLOOKUP($D97,'факт '!$D$7:$AU$140,18,0)</f>
        <v>0</v>
      </c>
      <c r="BJ97" s="71">
        <f>VLOOKUP($D97,'факт '!$D$7:$AU$140,19,0)</f>
        <v>0</v>
      </c>
      <c r="BK97" s="71">
        <f>VLOOKUP($D97,'факт '!$D$7:$AU$140,20,0)</f>
        <v>0</v>
      </c>
      <c r="BL97" s="71">
        <f t="shared" si="921"/>
        <v>0</v>
      </c>
      <c r="BM97" s="71">
        <f t="shared" si="922"/>
        <v>0</v>
      </c>
      <c r="BN97" s="72">
        <f t="shared" si="923"/>
        <v>0</v>
      </c>
      <c r="BO97" s="72">
        <f t="shared" si="924"/>
        <v>0</v>
      </c>
      <c r="BP97" s="71"/>
      <c r="BQ97" s="71"/>
      <c r="BR97" s="71"/>
      <c r="BS97" s="71"/>
      <c r="BT97" s="71">
        <f>VLOOKUP($D97,'факт '!$D$7:$AU$140,21,0)</f>
        <v>0</v>
      </c>
      <c r="BU97" s="71">
        <f>VLOOKUP($D97,'факт '!$D$7:$AU$140,22,0)</f>
        <v>0</v>
      </c>
      <c r="BV97" s="71">
        <f>VLOOKUP($D97,'факт '!$D$7:$AU$140,23,0)</f>
        <v>0</v>
      </c>
      <c r="BW97" s="71">
        <f>VLOOKUP($D97,'факт '!$D$7:$AU$140,24,0)</f>
        <v>0</v>
      </c>
      <c r="BX97" s="71">
        <f t="shared" si="925"/>
        <v>0</v>
      </c>
      <c r="BY97" s="71">
        <f t="shared" si="926"/>
        <v>0</v>
      </c>
      <c r="BZ97" s="72">
        <f t="shared" si="927"/>
        <v>0</v>
      </c>
      <c r="CA97" s="72">
        <f t="shared" si="928"/>
        <v>0</v>
      </c>
      <c r="CB97" s="71"/>
      <c r="CC97" s="71"/>
      <c r="CD97" s="71"/>
      <c r="CE97" s="71"/>
      <c r="CF97" s="71">
        <f>VLOOKUP($D97,'факт '!$D$7:$AU$140,25,0)</f>
        <v>0</v>
      </c>
      <c r="CG97" s="71">
        <f>VLOOKUP($D97,'факт '!$D$7:$AU$140,26,0)</f>
        <v>0</v>
      </c>
      <c r="CH97" s="71">
        <f>VLOOKUP($D97,'факт '!$D$7:$AU$140,27,0)</f>
        <v>0</v>
      </c>
      <c r="CI97" s="71">
        <f>VLOOKUP($D97,'факт '!$D$7:$AU$140,28,0)</f>
        <v>0</v>
      </c>
      <c r="CJ97" s="71">
        <f t="shared" si="929"/>
        <v>0</v>
      </c>
      <c r="CK97" s="71">
        <f t="shared" si="930"/>
        <v>0</v>
      </c>
      <c r="CL97" s="72">
        <f t="shared" si="931"/>
        <v>0</v>
      </c>
      <c r="CM97" s="72">
        <f t="shared" si="932"/>
        <v>0</v>
      </c>
      <c r="CN97" s="71"/>
      <c r="CO97" s="71"/>
      <c r="CP97" s="71"/>
      <c r="CQ97" s="71"/>
      <c r="CR97" s="71">
        <f>VLOOKUP($D97,'факт '!$D$7:$AU$140,29,0)</f>
        <v>0</v>
      </c>
      <c r="CS97" s="71">
        <f>VLOOKUP($D97,'факт '!$D$7:$AU$140,30,0)</f>
        <v>0</v>
      </c>
      <c r="CT97" s="71">
        <f>VLOOKUP($D97,'факт '!$D$7:$AU$140,31,0)</f>
        <v>0</v>
      </c>
      <c r="CU97" s="71">
        <f>VLOOKUP($D97,'факт '!$D$7:$AU$140,32,0)</f>
        <v>0</v>
      </c>
      <c r="CV97" s="71">
        <f t="shared" si="933"/>
        <v>0</v>
      </c>
      <c r="CW97" s="71">
        <f t="shared" si="934"/>
        <v>0</v>
      </c>
      <c r="CX97" s="72">
        <f t="shared" si="935"/>
        <v>0</v>
      </c>
      <c r="CY97" s="72">
        <f t="shared" si="936"/>
        <v>0</v>
      </c>
      <c r="CZ97" s="71"/>
      <c r="DA97" s="71"/>
      <c r="DB97" s="71"/>
      <c r="DC97" s="71"/>
      <c r="DD97" s="71">
        <f>VLOOKUP($D97,'факт '!$D$7:$AU$140,33,0)</f>
        <v>0</v>
      </c>
      <c r="DE97" s="71">
        <f>VLOOKUP($D97,'факт '!$D$7:$AU$140,34,0)</f>
        <v>0</v>
      </c>
      <c r="DF97" s="71"/>
      <c r="DG97" s="71"/>
      <c r="DH97" s="71">
        <f t="shared" si="937"/>
        <v>0</v>
      </c>
      <c r="DI97" s="71">
        <f t="shared" si="938"/>
        <v>0</v>
      </c>
      <c r="DJ97" s="72">
        <f t="shared" si="939"/>
        <v>0</v>
      </c>
      <c r="DK97" s="72">
        <f t="shared" si="940"/>
        <v>0</v>
      </c>
      <c r="DL97" s="71"/>
      <c r="DM97" s="71"/>
      <c r="DN97" s="71"/>
      <c r="DO97" s="71"/>
      <c r="DP97" s="71">
        <f>VLOOKUP($D97,'факт '!$D$7:$AU$140,15,0)</f>
        <v>0</v>
      </c>
      <c r="DQ97" s="71">
        <f>VLOOKUP($D97,'факт '!$D$7:$AU$140,16,0)</f>
        <v>0</v>
      </c>
      <c r="DR97" s="71"/>
      <c r="DS97" s="71"/>
      <c r="DT97" s="71">
        <f t="shared" si="941"/>
        <v>0</v>
      </c>
      <c r="DU97" s="71">
        <f t="shared" si="942"/>
        <v>0</v>
      </c>
      <c r="DV97" s="72">
        <f t="shared" si="943"/>
        <v>0</v>
      </c>
      <c r="DW97" s="72">
        <f t="shared" si="944"/>
        <v>0</v>
      </c>
      <c r="DX97" s="71"/>
      <c r="DY97" s="71"/>
      <c r="DZ97" s="71"/>
      <c r="EA97" s="71"/>
      <c r="EB97" s="71">
        <f>VLOOKUP($D97,'факт '!$D$7:$AU$140,35,0)</f>
        <v>0</v>
      </c>
      <c r="EC97" s="71">
        <f>VLOOKUP($D97,'факт '!$D$7:$AU$140,36,0)</f>
        <v>0</v>
      </c>
      <c r="ED97" s="71">
        <f>VLOOKUP($D97,'факт '!$D$7:$AU$140,37,0)</f>
        <v>0</v>
      </c>
      <c r="EE97" s="71">
        <f>VLOOKUP($D97,'факт '!$D$7:$AU$140,38,0)</f>
        <v>0</v>
      </c>
      <c r="EF97" s="71">
        <f t="shared" si="945"/>
        <v>0</v>
      </c>
      <c r="EG97" s="71">
        <f t="shared" si="946"/>
        <v>0</v>
      </c>
      <c r="EH97" s="72">
        <f t="shared" si="947"/>
        <v>0</v>
      </c>
      <c r="EI97" s="72">
        <f t="shared" si="948"/>
        <v>0</v>
      </c>
      <c r="EJ97" s="71"/>
      <c r="EK97" s="71"/>
      <c r="EL97" s="71"/>
      <c r="EM97" s="71"/>
      <c r="EN97" s="71">
        <f>VLOOKUP($D97,'факт '!$D$7:$AU$140,41,0)</f>
        <v>0</v>
      </c>
      <c r="EO97" s="71">
        <f>VLOOKUP($D97,'факт '!$D$7:$AU$140,42,0)</f>
        <v>0</v>
      </c>
      <c r="EP97" s="71">
        <f>VLOOKUP($D97,'факт '!$D$7:$AU$140,43,0)</f>
        <v>0</v>
      </c>
      <c r="EQ97" s="71">
        <f>VLOOKUP($D97,'факт '!$D$7:$AU$140,44,0)</f>
        <v>0</v>
      </c>
      <c r="ER97" s="71">
        <f t="shared" si="949"/>
        <v>0</v>
      </c>
      <c r="ES97" s="71">
        <f t="shared" si="950"/>
        <v>0</v>
      </c>
      <c r="ET97" s="72">
        <f t="shared" si="951"/>
        <v>0</v>
      </c>
      <c r="EU97" s="72">
        <f t="shared" si="952"/>
        <v>0</v>
      </c>
      <c r="EV97" s="71"/>
      <c r="EW97" s="71"/>
      <c r="EX97" s="71"/>
      <c r="EY97" s="71"/>
      <c r="EZ97" s="71"/>
      <c r="FA97" s="71"/>
      <c r="FB97" s="71"/>
      <c r="FC97" s="71"/>
      <c r="FD97" s="71"/>
      <c r="FE97" s="71"/>
      <c r="FF97" s="72"/>
      <c r="FG97" s="72"/>
      <c r="FH97" s="71"/>
      <c r="FI97" s="71"/>
      <c r="FJ97" s="71"/>
      <c r="FK97" s="71"/>
      <c r="FL97" s="71">
        <f>VLOOKUP($D97,'факт '!$D$7:$AU$140,39,0)</f>
        <v>1</v>
      </c>
      <c r="FM97" s="71">
        <f>VLOOKUP($D97,'факт '!$D$7:$AU$140,40,0)</f>
        <v>132430.14000000001</v>
      </c>
      <c r="FN97" s="71"/>
      <c r="FO97" s="71"/>
      <c r="FP97" s="71">
        <f t="shared" si="953"/>
        <v>1</v>
      </c>
      <c r="FQ97" s="71">
        <f t="shared" si="954"/>
        <v>132430.14000000001</v>
      </c>
      <c r="FR97" s="72">
        <f t="shared" si="955"/>
        <v>1</v>
      </c>
      <c r="FS97" s="72">
        <f t="shared" si="956"/>
        <v>132430.14000000001</v>
      </c>
      <c r="FT97" s="71"/>
      <c r="FU97" s="71"/>
      <c r="FV97" s="71"/>
      <c r="FW97" s="71"/>
      <c r="FX97" s="71"/>
      <c r="FY97" s="71"/>
      <c r="FZ97" s="71"/>
      <c r="GA97" s="71"/>
      <c r="GB97" s="71">
        <f t="shared" si="957"/>
        <v>0</v>
      </c>
      <c r="GC97" s="71">
        <f t="shared" si="958"/>
        <v>0</v>
      </c>
      <c r="GD97" s="72">
        <f t="shared" si="959"/>
        <v>0</v>
      </c>
      <c r="GE97" s="72">
        <f t="shared" si="960"/>
        <v>0</v>
      </c>
      <c r="GF97" s="71"/>
      <c r="GG97" s="71"/>
      <c r="GH97" s="71"/>
      <c r="GI97" s="71"/>
      <c r="GJ97" s="71">
        <f t="shared" si="961"/>
        <v>1</v>
      </c>
      <c r="GK97" s="71">
        <f t="shared" si="962"/>
        <v>132430.14000000001</v>
      </c>
      <c r="GL97" s="71">
        <f t="shared" si="963"/>
        <v>0</v>
      </c>
      <c r="GM97" s="71">
        <f t="shared" si="964"/>
        <v>0</v>
      </c>
      <c r="GN97" s="71">
        <f t="shared" si="965"/>
        <v>1</v>
      </c>
      <c r="GO97" s="71">
        <f t="shared" si="966"/>
        <v>132430.14000000001</v>
      </c>
      <c r="GP97" s="71"/>
      <c r="GQ97" s="71"/>
      <c r="GR97" s="109"/>
      <c r="GS97" s="55"/>
      <c r="GT97" s="123">
        <v>132430.14440000002</v>
      </c>
      <c r="GU97" s="123">
        <f t="shared" si="968"/>
        <v>132430.14000000001</v>
      </c>
      <c r="GV97" s="123">
        <f t="shared" si="967"/>
        <v>4.4000000052619725E-3</v>
      </c>
    </row>
    <row r="98" spans="1:204" ht="23.25" customHeight="1" x14ac:dyDescent="0.2">
      <c r="A98" s="21">
        <v>16</v>
      </c>
      <c r="B98" s="55" t="s">
        <v>167</v>
      </c>
      <c r="C98" s="56" t="s">
        <v>168</v>
      </c>
      <c r="D98" s="63">
        <v>274</v>
      </c>
      <c r="E98" s="60" t="s">
        <v>357</v>
      </c>
      <c r="F98" s="63">
        <v>16</v>
      </c>
      <c r="G98" s="70">
        <v>132430.14440000002</v>
      </c>
      <c r="H98" s="71"/>
      <c r="I98" s="71"/>
      <c r="J98" s="71"/>
      <c r="K98" s="71"/>
      <c r="L98" s="71">
        <f>VLOOKUP($D98,'факт '!$D$7:$AU$140,3,0)</f>
        <v>0</v>
      </c>
      <c r="M98" s="71">
        <f>VLOOKUP($D98,'факт '!$D$7:$AU$140,4,0)</f>
        <v>0</v>
      </c>
      <c r="N98" s="71">
        <f>VLOOKUP($D98,'факт '!$D$7:$AU$140,5,0)</f>
        <v>0</v>
      </c>
      <c r="O98" s="71">
        <f>VLOOKUP($D98,'факт '!$D$7:$AU$140,6,0)</f>
        <v>0</v>
      </c>
      <c r="P98" s="71">
        <f t="shared" si="905"/>
        <v>0</v>
      </c>
      <c r="Q98" s="71">
        <f t="shared" si="906"/>
        <v>0</v>
      </c>
      <c r="R98" s="72">
        <f t="shared" si="907"/>
        <v>0</v>
      </c>
      <c r="S98" s="72">
        <f t="shared" si="908"/>
        <v>0</v>
      </c>
      <c r="T98" s="71"/>
      <c r="U98" s="71"/>
      <c r="V98" s="71"/>
      <c r="W98" s="71"/>
      <c r="X98" s="71">
        <f>VLOOKUP($D98,'факт '!$D$7:$AU$140,9,0)</f>
        <v>0</v>
      </c>
      <c r="Y98" s="71">
        <f>VLOOKUP($D98,'факт '!$D$7:$AU$140,10,0)</f>
        <v>0</v>
      </c>
      <c r="Z98" s="71">
        <f>VLOOKUP($D98,'факт '!$D$7:$AU$140,11,0)</f>
        <v>0</v>
      </c>
      <c r="AA98" s="71">
        <f>VLOOKUP($D98,'факт '!$D$7:$AU$140,12,0)</f>
        <v>0</v>
      </c>
      <c r="AB98" s="71">
        <f t="shared" si="909"/>
        <v>0</v>
      </c>
      <c r="AC98" s="71">
        <f t="shared" si="910"/>
        <v>0</v>
      </c>
      <c r="AD98" s="72">
        <f t="shared" si="911"/>
        <v>0</v>
      </c>
      <c r="AE98" s="72">
        <f t="shared" si="912"/>
        <v>0</v>
      </c>
      <c r="AF98" s="71"/>
      <c r="AG98" s="71"/>
      <c r="AH98" s="71"/>
      <c r="AI98" s="71"/>
      <c r="AJ98" s="71">
        <f>VLOOKUP($D98,'факт '!$D$7:$AU$140,7,0)</f>
        <v>0</v>
      </c>
      <c r="AK98" s="71">
        <f>VLOOKUP($D98,'факт '!$D$7:$AU$140,8,0)</f>
        <v>0</v>
      </c>
      <c r="AL98" s="71"/>
      <c r="AM98" s="71"/>
      <c r="AN98" s="71">
        <f t="shared" si="913"/>
        <v>0</v>
      </c>
      <c r="AO98" s="71">
        <f t="shared" si="914"/>
        <v>0</v>
      </c>
      <c r="AP98" s="72">
        <f t="shared" si="915"/>
        <v>0</v>
      </c>
      <c r="AQ98" s="72">
        <f t="shared" si="916"/>
        <v>0</v>
      </c>
      <c r="AR98" s="71"/>
      <c r="AS98" s="71"/>
      <c r="AT98" s="71"/>
      <c r="AU98" s="71"/>
      <c r="AV98" s="71">
        <f>VLOOKUP($D98,'факт '!$D$7:$AU$140,13,0)</f>
        <v>0</v>
      </c>
      <c r="AW98" s="71">
        <f>VLOOKUP($D98,'факт '!$D$7:$AU$140,14,0)</f>
        <v>0</v>
      </c>
      <c r="AX98" s="71"/>
      <c r="AY98" s="71"/>
      <c r="AZ98" s="71">
        <f t="shared" si="917"/>
        <v>0</v>
      </c>
      <c r="BA98" s="71">
        <f t="shared" si="918"/>
        <v>0</v>
      </c>
      <c r="BB98" s="72">
        <f t="shared" si="919"/>
        <v>0</v>
      </c>
      <c r="BC98" s="72">
        <f t="shared" si="920"/>
        <v>0</v>
      </c>
      <c r="BD98" s="71"/>
      <c r="BE98" s="71"/>
      <c r="BF98" s="71"/>
      <c r="BG98" s="71"/>
      <c r="BH98" s="71">
        <f>VLOOKUP($D98,'факт '!$D$7:$AU$140,17,0)</f>
        <v>0</v>
      </c>
      <c r="BI98" s="71">
        <f>VLOOKUP($D98,'факт '!$D$7:$AU$140,18,0)</f>
        <v>0</v>
      </c>
      <c r="BJ98" s="71">
        <f>VLOOKUP($D98,'факт '!$D$7:$AU$140,19,0)</f>
        <v>0</v>
      </c>
      <c r="BK98" s="71">
        <f>VLOOKUP($D98,'факт '!$D$7:$AU$140,20,0)</f>
        <v>0</v>
      </c>
      <c r="BL98" s="71">
        <f t="shared" si="921"/>
        <v>0</v>
      </c>
      <c r="BM98" s="71">
        <f t="shared" si="922"/>
        <v>0</v>
      </c>
      <c r="BN98" s="72">
        <f t="shared" si="923"/>
        <v>0</v>
      </c>
      <c r="BO98" s="72">
        <f t="shared" si="924"/>
        <v>0</v>
      </c>
      <c r="BP98" s="71"/>
      <c r="BQ98" s="71"/>
      <c r="BR98" s="71"/>
      <c r="BS98" s="71"/>
      <c r="BT98" s="71">
        <f>VLOOKUP($D98,'факт '!$D$7:$AU$140,21,0)</f>
        <v>0</v>
      </c>
      <c r="BU98" s="71">
        <f>VLOOKUP($D98,'факт '!$D$7:$AU$140,22,0)</f>
        <v>0</v>
      </c>
      <c r="BV98" s="71">
        <f>VLOOKUP($D98,'факт '!$D$7:$AU$140,23,0)</f>
        <v>0</v>
      </c>
      <c r="BW98" s="71">
        <f>VLOOKUP($D98,'факт '!$D$7:$AU$140,24,0)</f>
        <v>0</v>
      </c>
      <c r="BX98" s="71">
        <f t="shared" si="925"/>
        <v>0</v>
      </c>
      <c r="BY98" s="71">
        <f t="shared" si="926"/>
        <v>0</v>
      </c>
      <c r="BZ98" s="72">
        <f t="shared" si="927"/>
        <v>0</v>
      </c>
      <c r="CA98" s="72">
        <f t="shared" si="928"/>
        <v>0</v>
      </c>
      <c r="CB98" s="71"/>
      <c r="CC98" s="71"/>
      <c r="CD98" s="71"/>
      <c r="CE98" s="71"/>
      <c r="CF98" s="71">
        <f>VLOOKUP($D98,'факт '!$D$7:$AU$140,25,0)</f>
        <v>0</v>
      </c>
      <c r="CG98" s="71">
        <f>VLOOKUP($D98,'факт '!$D$7:$AU$140,26,0)</f>
        <v>0</v>
      </c>
      <c r="CH98" s="71">
        <f>VLOOKUP($D98,'факт '!$D$7:$AU$140,27,0)</f>
        <v>0</v>
      </c>
      <c r="CI98" s="71">
        <f>VLOOKUP($D98,'факт '!$D$7:$AU$140,28,0)</f>
        <v>0</v>
      </c>
      <c r="CJ98" s="71">
        <f t="shared" si="929"/>
        <v>0</v>
      </c>
      <c r="CK98" s="71">
        <f t="shared" si="930"/>
        <v>0</v>
      </c>
      <c r="CL98" s="72">
        <f t="shared" si="931"/>
        <v>0</v>
      </c>
      <c r="CM98" s="72">
        <f t="shared" si="932"/>
        <v>0</v>
      </c>
      <c r="CN98" s="71"/>
      <c r="CO98" s="71"/>
      <c r="CP98" s="71"/>
      <c r="CQ98" s="71"/>
      <c r="CR98" s="71">
        <f>VLOOKUP($D98,'факт '!$D$7:$AU$140,29,0)</f>
        <v>0</v>
      </c>
      <c r="CS98" s="71">
        <f>VLOOKUP($D98,'факт '!$D$7:$AU$140,30,0)</f>
        <v>0</v>
      </c>
      <c r="CT98" s="71">
        <f>VLOOKUP($D98,'факт '!$D$7:$AU$140,31,0)</f>
        <v>0</v>
      </c>
      <c r="CU98" s="71">
        <f>VLOOKUP($D98,'факт '!$D$7:$AU$140,32,0)</f>
        <v>0</v>
      </c>
      <c r="CV98" s="71">
        <f t="shared" si="933"/>
        <v>0</v>
      </c>
      <c r="CW98" s="71">
        <f t="shared" si="934"/>
        <v>0</v>
      </c>
      <c r="CX98" s="72">
        <f t="shared" si="935"/>
        <v>0</v>
      </c>
      <c r="CY98" s="72">
        <f t="shared" si="936"/>
        <v>0</v>
      </c>
      <c r="CZ98" s="71"/>
      <c r="DA98" s="71"/>
      <c r="DB98" s="71"/>
      <c r="DC98" s="71"/>
      <c r="DD98" s="71">
        <f>VLOOKUP($D98,'факт '!$D$7:$AU$140,33,0)</f>
        <v>0</v>
      </c>
      <c r="DE98" s="71">
        <f>VLOOKUP($D98,'факт '!$D$7:$AU$140,34,0)</f>
        <v>0</v>
      </c>
      <c r="DF98" s="71"/>
      <c r="DG98" s="71"/>
      <c r="DH98" s="71">
        <f t="shared" si="937"/>
        <v>0</v>
      </c>
      <c r="DI98" s="71">
        <f t="shared" si="938"/>
        <v>0</v>
      </c>
      <c r="DJ98" s="72">
        <f t="shared" si="939"/>
        <v>0</v>
      </c>
      <c r="DK98" s="72">
        <f t="shared" si="940"/>
        <v>0</v>
      </c>
      <c r="DL98" s="71"/>
      <c r="DM98" s="71"/>
      <c r="DN98" s="71"/>
      <c r="DO98" s="71"/>
      <c r="DP98" s="71">
        <f>VLOOKUP($D98,'факт '!$D$7:$AU$140,15,0)</f>
        <v>0</v>
      </c>
      <c r="DQ98" s="71">
        <f>VLOOKUP($D98,'факт '!$D$7:$AU$140,16,0)</f>
        <v>0</v>
      </c>
      <c r="DR98" s="71"/>
      <c r="DS98" s="71"/>
      <c r="DT98" s="71">
        <f t="shared" si="941"/>
        <v>0</v>
      </c>
      <c r="DU98" s="71">
        <f t="shared" si="942"/>
        <v>0</v>
      </c>
      <c r="DV98" s="72">
        <f t="shared" si="943"/>
        <v>0</v>
      </c>
      <c r="DW98" s="72">
        <f t="shared" si="944"/>
        <v>0</v>
      </c>
      <c r="DX98" s="71"/>
      <c r="DY98" s="71"/>
      <c r="DZ98" s="71"/>
      <c r="EA98" s="71"/>
      <c r="EB98" s="71">
        <f>VLOOKUP($D98,'факт '!$D$7:$AU$140,35,0)</f>
        <v>0</v>
      </c>
      <c r="EC98" s="71">
        <f>VLOOKUP($D98,'факт '!$D$7:$AU$140,36,0)</f>
        <v>0</v>
      </c>
      <c r="ED98" s="71">
        <f>VLOOKUP($D98,'факт '!$D$7:$AU$140,37,0)</f>
        <v>0</v>
      </c>
      <c r="EE98" s="71">
        <f>VLOOKUP($D98,'факт '!$D$7:$AU$140,38,0)</f>
        <v>0</v>
      </c>
      <c r="EF98" s="71">
        <f t="shared" si="945"/>
        <v>0</v>
      </c>
      <c r="EG98" s="71">
        <f t="shared" si="946"/>
        <v>0</v>
      </c>
      <c r="EH98" s="72">
        <f t="shared" si="947"/>
        <v>0</v>
      </c>
      <c r="EI98" s="72">
        <f t="shared" si="948"/>
        <v>0</v>
      </c>
      <c r="EJ98" s="71"/>
      <c r="EK98" s="71"/>
      <c r="EL98" s="71"/>
      <c r="EM98" s="71"/>
      <c r="EN98" s="71">
        <f>VLOOKUP($D98,'факт '!$D$7:$AU$140,41,0)</f>
        <v>0</v>
      </c>
      <c r="EO98" s="71">
        <f>VLOOKUP($D98,'факт '!$D$7:$AU$140,42,0)</f>
        <v>0</v>
      </c>
      <c r="EP98" s="71">
        <f>VLOOKUP($D98,'факт '!$D$7:$AU$140,43,0)</f>
        <v>0</v>
      </c>
      <c r="EQ98" s="71">
        <f>VLOOKUP($D98,'факт '!$D$7:$AU$140,44,0)</f>
        <v>0</v>
      </c>
      <c r="ER98" s="71">
        <f t="shared" si="949"/>
        <v>0</v>
      </c>
      <c r="ES98" s="71">
        <f t="shared" si="950"/>
        <v>0</v>
      </c>
      <c r="ET98" s="72">
        <f t="shared" si="951"/>
        <v>0</v>
      </c>
      <c r="EU98" s="72">
        <f t="shared" si="952"/>
        <v>0</v>
      </c>
      <c r="EV98" s="71"/>
      <c r="EW98" s="71"/>
      <c r="EX98" s="71"/>
      <c r="EY98" s="71"/>
      <c r="EZ98" s="71"/>
      <c r="FA98" s="71"/>
      <c r="FB98" s="71"/>
      <c r="FC98" s="71"/>
      <c r="FD98" s="71"/>
      <c r="FE98" s="71"/>
      <c r="FF98" s="72"/>
      <c r="FG98" s="72"/>
      <c r="FH98" s="71"/>
      <c r="FI98" s="71"/>
      <c r="FJ98" s="71"/>
      <c r="FK98" s="71"/>
      <c r="FL98" s="71">
        <f>VLOOKUP($D98,'факт '!$D$7:$AU$140,39,0)</f>
        <v>1</v>
      </c>
      <c r="FM98" s="71">
        <f>VLOOKUP($D98,'факт '!$D$7:$AU$140,40,0)</f>
        <v>132430.14000000001</v>
      </c>
      <c r="FN98" s="71"/>
      <c r="FO98" s="71"/>
      <c r="FP98" s="71">
        <f t="shared" si="953"/>
        <v>1</v>
      </c>
      <c r="FQ98" s="71">
        <f t="shared" si="954"/>
        <v>132430.14000000001</v>
      </c>
      <c r="FR98" s="72">
        <f t="shared" si="955"/>
        <v>1</v>
      </c>
      <c r="FS98" s="72">
        <f t="shared" si="956"/>
        <v>132430.14000000001</v>
      </c>
      <c r="FT98" s="71"/>
      <c r="FU98" s="71"/>
      <c r="FV98" s="71"/>
      <c r="FW98" s="71"/>
      <c r="FX98" s="71"/>
      <c r="FY98" s="71"/>
      <c r="FZ98" s="71"/>
      <c r="GA98" s="71"/>
      <c r="GB98" s="71">
        <f t="shared" si="957"/>
        <v>0</v>
      </c>
      <c r="GC98" s="71">
        <f t="shared" si="958"/>
        <v>0</v>
      </c>
      <c r="GD98" s="72">
        <f t="shared" si="959"/>
        <v>0</v>
      </c>
      <c r="GE98" s="72">
        <f t="shared" si="960"/>
        <v>0</v>
      </c>
      <c r="GF98" s="71"/>
      <c r="GG98" s="71"/>
      <c r="GH98" s="71"/>
      <c r="GI98" s="71"/>
      <c r="GJ98" s="71">
        <f t="shared" si="961"/>
        <v>1</v>
      </c>
      <c r="GK98" s="71">
        <f t="shared" si="962"/>
        <v>132430.14000000001</v>
      </c>
      <c r="GL98" s="71">
        <f t="shared" si="963"/>
        <v>0</v>
      </c>
      <c r="GM98" s="71">
        <f t="shared" si="964"/>
        <v>0</v>
      </c>
      <c r="GN98" s="71">
        <f t="shared" si="965"/>
        <v>1</v>
      </c>
      <c r="GO98" s="71">
        <f t="shared" si="966"/>
        <v>132430.14000000001</v>
      </c>
      <c r="GP98" s="71"/>
      <c r="GQ98" s="71"/>
      <c r="GR98" s="109"/>
      <c r="GS98" s="55"/>
      <c r="GT98" s="123">
        <v>132430.14440000002</v>
      </c>
      <c r="GU98" s="123">
        <f t="shared" si="968"/>
        <v>132430.14000000001</v>
      </c>
      <c r="GV98" s="123">
        <f t="shared" si="967"/>
        <v>4.4000000052619725E-3</v>
      </c>
    </row>
    <row r="99" spans="1:204" ht="23.25" customHeight="1" x14ac:dyDescent="0.2">
      <c r="A99" s="21">
        <v>1</v>
      </c>
      <c r="B99" s="55" t="s">
        <v>167</v>
      </c>
      <c r="C99" s="56" t="s">
        <v>168</v>
      </c>
      <c r="D99" s="63">
        <v>276</v>
      </c>
      <c r="E99" s="60" t="s">
        <v>172</v>
      </c>
      <c r="F99" s="63">
        <v>16</v>
      </c>
      <c r="G99" s="70">
        <v>132430.14440000002</v>
      </c>
      <c r="H99" s="71"/>
      <c r="I99" s="71"/>
      <c r="J99" s="71"/>
      <c r="K99" s="71"/>
      <c r="L99" s="71">
        <f>VLOOKUP($D99,'факт '!$D$7:$AU$140,3,0)</f>
        <v>0</v>
      </c>
      <c r="M99" s="71">
        <f>VLOOKUP($D99,'факт '!$D$7:$AU$140,4,0)</f>
        <v>0</v>
      </c>
      <c r="N99" s="71">
        <f>VLOOKUP($D99,'факт '!$D$7:$AU$140,5,0)</f>
        <v>0</v>
      </c>
      <c r="O99" s="71">
        <f>VLOOKUP($D99,'факт '!$D$7:$AU$140,6,0)</f>
        <v>0</v>
      </c>
      <c r="P99" s="71">
        <f t="shared" si="905"/>
        <v>0</v>
      </c>
      <c r="Q99" s="71">
        <f t="shared" si="906"/>
        <v>0</v>
      </c>
      <c r="R99" s="72">
        <f t="shared" si="907"/>
        <v>0</v>
      </c>
      <c r="S99" s="72">
        <f t="shared" si="908"/>
        <v>0</v>
      </c>
      <c r="T99" s="71"/>
      <c r="U99" s="71"/>
      <c r="V99" s="71"/>
      <c r="W99" s="71"/>
      <c r="X99" s="71">
        <f>VLOOKUP($D99,'факт '!$D$7:$AU$140,9,0)</f>
        <v>0</v>
      </c>
      <c r="Y99" s="71">
        <f>VLOOKUP($D99,'факт '!$D$7:$AU$140,10,0)</f>
        <v>0</v>
      </c>
      <c r="Z99" s="71">
        <f>VLOOKUP($D99,'факт '!$D$7:$AU$140,11,0)</f>
        <v>0</v>
      </c>
      <c r="AA99" s="71">
        <f>VLOOKUP($D99,'факт '!$D$7:$AU$140,12,0)</f>
        <v>0</v>
      </c>
      <c r="AB99" s="71">
        <f t="shared" si="909"/>
        <v>0</v>
      </c>
      <c r="AC99" s="71">
        <f t="shared" si="910"/>
        <v>0</v>
      </c>
      <c r="AD99" s="72">
        <f t="shared" si="911"/>
        <v>0</v>
      </c>
      <c r="AE99" s="72">
        <f t="shared" si="912"/>
        <v>0</v>
      </c>
      <c r="AF99" s="71"/>
      <c r="AG99" s="71"/>
      <c r="AH99" s="71"/>
      <c r="AI99" s="71"/>
      <c r="AJ99" s="71">
        <f>VLOOKUP($D99,'факт '!$D$7:$AU$140,7,0)</f>
        <v>0</v>
      </c>
      <c r="AK99" s="71">
        <f>VLOOKUP($D99,'факт '!$D$7:$AU$140,8,0)</f>
        <v>0</v>
      </c>
      <c r="AL99" s="71"/>
      <c r="AM99" s="71"/>
      <c r="AN99" s="71">
        <f t="shared" si="913"/>
        <v>0</v>
      </c>
      <c r="AO99" s="71">
        <f t="shared" si="914"/>
        <v>0</v>
      </c>
      <c r="AP99" s="72">
        <f t="shared" si="915"/>
        <v>0</v>
      </c>
      <c r="AQ99" s="72">
        <f t="shared" si="916"/>
        <v>0</v>
      </c>
      <c r="AR99" s="71"/>
      <c r="AS99" s="71"/>
      <c r="AT99" s="71"/>
      <c r="AU99" s="71"/>
      <c r="AV99" s="71">
        <f>VLOOKUP($D99,'факт '!$D$7:$AU$140,13,0)</f>
        <v>4</v>
      </c>
      <c r="AW99" s="71">
        <f>VLOOKUP($D99,'факт '!$D$7:$AU$140,14,0)</f>
        <v>529720.56000000006</v>
      </c>
      <c r="AX99" s="71"/>
      <c r="AY99" s="71"/>
      <c r="AZ99" s="71">
        <f t="shared" si="917"/>
        <v>4</v>
      </c>
      <c r="BA99" s="71">
        <f t="shared" si="918"/>
        <v>529720.56000000006</v>
      </c>
      <c r="BB99" s="72">
        <f t="shared" si="919"/>
        <v>4</v>
      </c>
      <c r="BC99" s="72">
        <f t="shared" si="920"/>
        <v>529720.56000000006</v>
      </c>
      <c r="BD99" s="71"/>
      <c r="BE99" s="71"/>
      <c r="BF99" s="71"/>
      <c r="BG99" s="71"/>
      <c r="BH99" s="71">
        <f>VLOOKUP($D99,'факт '!$D$7:$AU$140,17,0)</f>
        <v>3</v>
      </c>
      <c r="BI99" s="71">
        <f>VLOOKUP($D99,'факт '!$D$7:$AU$140,18,0)</f>
        <v>397290.42000000004</v>
      </c>
      <c r="BJ99" s="71">
        <f>VLOOKUP($D99,'факт '!$D$7:$AU$140,19,0)</f>
        <v>0</v>
      </c>
      <c r="BK99" s="71">
        <f>VLOOKUP($D99,'факт '!$D$7:$AU$140,20,0)</f>
        <v>0</v>
      </c>
      <c r="BL99" s="71">
        <f t="shared" si="921"/>
        <v>3</v>
      </c>
      <c r="BM99" s="71">
        <f t="shared" si="922"/>
        <v>397290.42000000004</v>
      </c>
      <c r="BN99" s="72">
        <f t="shared" si="923"/>
        <v>3</v>
      </c>
      <c r="BO99" s="72">
        <f t="shared" si="924"/>
        <v>397290.42000000004</v>
      </c>
      <c r="BP99" s="71"/>
      <c r="BQ99" s="71"/>
      <c r="BR99" s="71"/>
      <c r="BS99" s="71"/>
      <c r="BT99" s="71">
        <f>VLOOKUP($D99,'факт '!$D$7:$AU$140,21,0)</f>
        <v>0</v>
      </c>
      <c r="BU99" s="71">
        <f>VLOOKUP($D99,'факт '!$D$7:$AU$140,22,0)</f>
        <v>0</v>
      </c>
      <c r="BV99" s="71">
        <f>VLOOKUP($D99,'факт '!$D$7:$AU$140,23,0)</f>
        <v>0</v>
      </c>
      <c r="BW99" s="71">
        <f>VLOOKUP($D99,'факт '!$D$7:$AU$140,24,0)</f>
        <v>0</v>
      </c>
      <c r="BX99" s="71">
        <f t="shared" si="925"/>
        <v>0</v>
      </c>
      <c r="BY99" s="71">
        <f t="shared" si="926"/>
        <v>0</v>
      </c>
      <c r="BZ99" s="72">
        <f t="shared" si="927"/>
        <v>0</v>
      </c>
      <c r="CA99" s="72">
        <f t="shared" si="928"/>
        <v>0</v>
      </c>
      <c r="CB99" s="71"/>
      <c r="CC99" s="71"/>
      <c r="CD99" s="71"/>
      <c r="CE99" s="71"/>
      <c r="CF99" s="71">
        <f>VLOOKUP($D99,'факт '!$D$7:$AU$140,25,0)</f>
        <v>0</v>
      </c>
      <c r="CG99" s="71">
        <f>VLOOKUP($D99,'факт '!$D$7:$AU$140,26,0)</f>
        <v>0</v>
      </c>
      <c r="CH99" s="71">
        <f>VLOOKUP($D99,'факт '!$D$7:$AU$140,27,0)</f>
        <v>0</v>
      </c>
      <c r="CI99" s="71">
        <f>VLOOKUP($D99,'факт '!$D$7:$AU$140,28,0)</f>
        <v>0</v>
      </c>
      <c r="CJ99" s="71">
        <f t="shared" si="929"/>
        <v>0</v>
      </c>
      <c r="CK99" s="71">
        <f t="shared" si="930"/>
        <v>0</v>
      </c>
      <c r="CL99" s="72">
        <f t="shared" si="931"/>
        <v>0</v>
      </c>
      <c r="CM99" s="72">
        <f t="shared" si="932"/>
        <v>0</v>
      </c>
      <c r="CN99" s="71"/>
      <c r="CO99" s="71"/>
      <c r="CP99" s="71"/>
      <c r="CQ99" s="71"/>
      <c r="CR99" s="71">
        <f>VLOOKUP($D99,'факт '!$D$7:$AU$140,29,0)</f>
        <v>0</v>
      </c>
      <c r="CS99" s="71">
        <f>VLOOKUP($D99,'факт '!$D$7:$AU$140,30,0)</f>
        <v>0</v>
      </c>
      <c r="CT99" s="71">
        <f>VLOOKUP($D99,'факт '!$D$7:$AU$140,31,0)</f>
        <v>0</v>
      </c>
      <c r="CU99" s="71">
        <f>VLOOKUP($D99,'факт '!$D$7:$AU$140,32,0)</f>
        <v>0</v>
      </c>
      <c r="CV99" s="71">
        <f t="shared" si="933"/>
        <v>0</v>
      </c>
      <c r="CW99" s="71">
        <f t="shared" si="934"/>
        <v>0</v>
      </c>
      <c r="CX99" s="72">
        <f t="shared" si="935"/>
        <v>0</v>
      </c>
      <c r="CY99" s="72">
        <f t="shared" si="936"/>
        <v>0</v>
      </c>
      <c r="CZ99" s="71"/>
      <c r="DA99" s="71"/>
      <c r="DB99" s="71"/>
      <c r="DC99" s="71"/>
      <c r="DD99" s="71">
        <f>VLOOKUP($D99,'факт '!$D$7:$AU$140,33,0)</f>
        <v>0</v>
      </c>
      <c r="DE99" s="71">
        <f>VLOOKUP($D99,'факт '!$D$7:$AU$140,34,0)</f>
        <v>0</v>
      </c>
      <c r="DF99" s="71"/>
      <c r="DG99" s="71"/>
      <c r="DH99" s="71">
        <f t="shared" si="937"/>
        <v>0</v>
      </c>
      <c r="DI99" s="71">
        <f t="shared" si="938"/>
        <v>0</v>
      </c>
      <c r="DJ99" s="72">
        <f t="shared" si="939"/>
        <v>0</v>
      </c>
      <c r="DK99" s="72">
        <f t="shared" si="940"/>
        <v>0</v>
      </c>
      <c r="DL99" s="71"/>
      <c r="DM99" s="71"/>
      <c r="DN99" s="71"/>
      <c r="DO99" s="71"/>
      <c r="DP99" s="71">
        <f>VLOOKUP($D99,'факт '!$D$7:$AU$140,15,0)</f>
        <v>0</v>
      </c>
      <c r="DQ99" s="71">
        <f>VLOOKUP($D99,'факт '!$D$7:$AU$140,16,0)</f>
        <v>0</v>
      </c>
      <c r="DR99" s="71"/>
      <c r="DS99" s="71"/>
      <c r="DT99" s="71">
        <f t="shared" si="941"/>
        <v>0</v>
      </c>
      <c r="DU99" s="71">
        <f t="shared" si="942"/>
        <v>0</v>
      </c>
      <c r="DV99" s="72">
        <f t="shared" si="943"/>
        <v>0</v>
      </c>
      <c r="DW99" s="72">
        <f t="shared" si="944"/>
        <v>0</v>
      </c>
      <c r="DX99" s="71"/>
      <c r="DY99" s="71"/>
      <c r="DZ99" s="71"/>
      <c r="EA99" s="71"/>
      <c r="EB99" s="71">
        <f>VLOOKUP($D99,'факт '!$D$7:$AU$140,35,0)</f>
        <v>0</v>
      </c>
      <c r="EC99" s="71">
        <f>VLOOKUP($D99,'факт '!$D$7:$AU$140,36,0)</f>
        <v>0</v>
      </c>
      <c r="ED99" s="71">
        <f>VLOOKUP($D99,'факт '!$D$7:$AU$140,37,0)</f>
        <v>0</v>
      </c>
      <c r="EE99" s="71">
        <f>VLOOKUP($D99,'факт '!$D$7:$AU$140,38,0)</f>
        <v>0</v>
      </c>
      <c r="EF99" s="71">
        <f t="shared" si="945"/>
        <v>0</v>
      </c>
      <c r="EG99" s="71">
        <f t="shared" si="946"/>
        <v>0</v>
      </c>
      <c r="EH99" s="72">
        <f t="shared" si="947"/>
        <v>0</v>
      </c>
      <c r="EI99" s="72">
        <f t="shared" si="948"/>
        <v>0</v>
      </c>
      <c r="EJ99" s="71"/>
      <c r="EK99" s="71"/>
      <c r="EL99" s="71"/>
      <c r="EM99" s="71"/>
      <c r="EN99" s="71">
        <f>VLOOKUP($D99,'факт '!$D$7:$AU$140,41,0)</f>
        <v>0</v>
      </c>
      <c r="EO99" s="71">
        <f>VLOOKUP($D99,'факт '!$D$7:$AU$140,42,0)</f>
        <v>0</v>
      </c>
      <c r="EP99" s="71">
        <f>VLOOKUP($D99,'факт '!$D$7:$AU$140,43,0)</f>
        <v>0</v>
      </c>
      <c r="EQ99" s="71">
        <f>VLOOKUP($D99,'факт '!$D$7:$AU$140,44,0)</f>
        <v>0</v>
      </c>
      <c r="ER99" s="71">
        <f t="shared" si="949"/>
        <v>0</v>
      </c>
      <c r="ES99" s="71">
        <f t="shared" si="950"/>
        <v>0</v>
      </c>
      <c r="ET99" s="72">
        <f t="shared" si="951"/>
        <v>0</v>
      </c>
      <c r="EU99" s="72">
        <f t="shared" si="952"/>
        <v>0</v>
      </c>
      <c r="EV99" s="71"/>
      <c r="EW99" s="71"/>
      <c r="EX99" s="71"/>
      <c r="EY99" s="71"/>
      <c r="EZ99" s="71"/>
      <c r="FA99" s="71"/>
      <c r="FB99" s="71"/>
      <c r="FC99" s="71"/>
      <c r="FD99" s="71">
        <f>SUM(EZ99+FB99)</f>
        <v>0</v>
      </c>
      <c r="FE99" s="71">
        <f>SUM(FA99+FC99)</f>
        <v>0</v>
      </c>
      <c r="FF99" s="72">
        <f t="shared" si="884"/>
        <v>0</v>
      </c>
      <c r="FG99" s="72">
        <f t="shared" si="885"/>
        <v>0</v>
      </c>
      <c r="FH99" s="71"/>
      <c r="FI99" s="71"/>
      <c r="FJ99" s="71"/>
      <c r="FK99" s="71"/>
      <c r="FL99" s="71">
        <f>VLOOKUP($D99,'факт '!$D$7:$AU$140,39,0)</f>
        <v>0</v>
      </c>
      <c r="FM99" s="71">
        <f>VLOOKUP($D99,'факт '!$D$7:$AU$140,40,0)</f>
        <v>0</v>
      </c>
      <c r="FN99" s="71"/>
      <c r="FO99" s="71"/>
      <c r="FP99" s="71">
        <f t="shared" si="953"/>
        <v>0</v>
      </c>
      <c r="FQ99" s="71">
        <f t="shared" si="954"/>
        <v>0</v>
      </c>
      <c r="FR99" s="72">
        <f t="shared" si="955"/>
        <v>0</v>
      </c>
      <c r="FS99" s="72">
        <f t="shared" si="956"/>
        <v>0</v>
      </c>
      <c r="FT99" s="71"/>
      <c r="FU99" s="71"/>
      <c r="FV99" s="71"/>
      <c r="FW99" s="71"/>
      <c r="FX99" s="71"/>
      <c r="FY99" s="71"/>
      <c r="FZ99" s="71"/>
      <c r="GA99" s="71"/>
      <c r="GB99" s="71">
        <f t="shared" si="957"/>
        <v>0</v>
      </c>
      <c r="GC99" s="71">
        <f t="shared" si="958"/>
        <v>0</v>
      </c>
      <c r="GD99" s="72">
        <f t="shared" si="959"/>
        <v>0</v>
      </c>
      <c r="GE99" s="72">
        <f t="shared" si="960"/>
        <v>0</v>
      </c>
      <c r="GF99" s="71">
        <f>SUM(H99,T99,AF99,AR99,BD99,BP99,CB99,CN99,CZ99,DL99,DX99,EJ99,EV99)</f>
        <v>0</v>
      </c>
      <c r="GG99" s="71">
        <f>SUM(I99,U99,AG99,AS99,BE99,BQ99,CC99,CO99,DA99,DM99,DY99,EK99,EW99)</f>
        <v>0</v>
      </c>
      <c r="GH99" s="71">
        <f>SUM(J99,V99,AH99,AT99,BF99,BR99,CD99,CP99,DB99,DN99,DZ99,EL99,EX99)</f>
        <v>0</v>
      </c>
      <c r="GI99" s="71">
        <f>SUM(K99,W99,AI99,AU99,BG99,BS99,CE99,CQ99,DC99,DO99,EA99,EM99,EY99)</f>
        <v>0</v>
      </c>
      <c r="GJ99" s="71">
        <f t="shared" si="961"/>
        <v>7</v>
      </c>
      <c r="GK99" s="71">
        <f t="shared" si="962"/>
        <v>927010.9800000001</v>
      </c>
      <c r="GL99" s="71">
        <f t="shared" si="963"/>
        <v>0</v>
      </c>
      <c r="GM99" s="71">
        <f t="shared" si="964"/>
        <v>0</v>
      </c>
      <c r="GN99" s="71">
        <f t="shared" si="965"/>
        <v>7</v>
      </c>
      <c r="GO99" s="71">
        <f t="shared" si="966"/>
        <v>927010.9800000001</v>
      </c>
      <c r="GP99" s="71"/>
      <c r="GQ99" s="71"/>
      <c r="GR99" s="109"/>
      <c r="GS99" s="55"/>
      <c r="GT99" s="123">
        <v>132430.14440000002</v>
      </c>
      <c r="GU99" s="123">
        <f t="shared" si="968"/>
        <v>132430.14000000001</v>
      </c>
      <c r="GV99" s="123">
        <f t="shared" si="967"/>
        <v>4.4000000052619725E-3</v>
      </c>
    </row>
    <row r="100" spans="1:204" ht="23.25" customHeight="1" x14ac:dyDescent="0.2">
      <c r="A100" s="21"/>
      <c r="B100" s="55" t="s">
        <v>167</v>
      </c>
      <c r="C100" s="56" t="s">
        <v>168</v>
      </c>
      <c r="D100" s="63">
        <v>277</v>
      </c>
      <c r="E100" s="60" t="s">
        <v>421</v>
      </c>
      <c r="F100" s="63"/>
      <c r="G100" s="70"/>
      <c r="H100" s="71"/>
      <c r="I100" s="71"/>
      <c r="J100" s="71"/>
      <c r="K100" s="71"/>
      <c r="L100" s="71">
        <f>VLOOKUP($D100,'факт '!$D$7:$AU$140,3,0)</f>
        <v>0</v>
      </c>
      <c r="M100" s="71">
        <f>VLOOKUP($D100,'факт '!$D$7:$AU$140,4,0)</f>
        <v>0</v>
      </c>
      <c r="N100" s="71">
        <f>VLOOKUP($D100,'факт '!$D$7:$AU$140,5,0)</f>
        <v>0</v>
      </c>
      <c r="O100" s="71">
        <f>VLOOKUP($D100,'факт '!$D$7:$AU$140,6,0)</f>
        <v>0</v>
      </c>
      <c r="P100" s="71">
        <f t="shared" si="905"/>
        <v>0</v>
      </c>
      <c r="Q100" s="71">
        <f t="shared" si="906"/>
        <v>0</v>
      </c>
      <c r="R100" s="72">
        <f t="shared" si="907"/>
        <v>0</v>
      </c>
      <c r="S100" s="72">
        <f t="shared" si="908"/>
        <v>0</v>
      </c>
      <c r="T100" s="71"/>
      <c r="U100" s="71"/>
      <c r="V100" s="71"/>
      <c r="W100" s="71"/>
      <c r="X100" s="71">
        <f>VLOOKUP($D100,'факт '!$D$7:$AU$140,9,0)</f>
        <v>0</v>
      </c>
      <c r="Y100" s="71">
        <f>VLOOKUP($D100,'факт '!$D$7:$AU$140,10,0)</f>
        <v>0</v>
      </c>
      <c r="Z100" s="71">
        <f>VLOOKUP($D100,'факт '!$D$7:$AU$140,11,0)</f>
        <v>0</v>
      </c>
      <c r="AA100" s="71">
        <f>VLOOKUP($D100,'факт '!$D$7:$AU$140,12,0)</f>
        <v>0</v>
      </c>
      <c r="AB100" s="71">
        <f t="shared" si="909"/>
        <v>0</v>
      </c>
      <c r="AC100" s="71">
        <f t="shared" si="910"/>
        <v>0</v>
      </c>
      <c r="AD100" s="72">
        <f t="shared" si="911"/>
        <v>0</v>
      </c>
      <c r="AE100" s="72">
        <f t="shared" si="912"/>
        <v>0</v>
      </c>
      <c r="AF100" s="71"/>
      <c r="AG100" s="71"/>
      <c r="AH100" s="71"/>
      <c r="AI100" s="71"/>
      <c r="AJ100" s="71">
        <f>VLOOKUP($D100,'факт '!$D$7:$AU$140,7,0)</f>
        <v>0</v>
      </c>
      <c r="AK100" s="71">
        <f>VLOOKUP($D100,'факт '!$D$7:$AU$140,8,0)</f>
        <v>0</v>
      </c>
      <c r="AL100" s="71"/>
      <c r="AM100" s="71"/>
      <c r="AN100" s="71"/>
      <c r="AO100" s="71"/>
      <c r="AP100" s="72">
        <f t="shared" si="915"/>
        <v>0</v>
      </c>
      <c r="AQ100" s="72">
        <f t="shared" si="916"/>
        <v>0</v>
      </c>
      <c r="AR100" s="71"/>
      <c r="AS100" s="71"/>
      <c r="AT100" s="71"/>
      <c r="AU100" s="71"/>
      <c r="AV100" s="71">
        <f>VLOOKUP($D100,'факт '!$D$7:$AU$140,13,0)</f>
        <v>1</v>
      </c>
      <c r="AW100" s="71">
        <f>VLOOKUP($D100,'факт '!$D$7:$AU$140,14,0)</f>
        <v>132430.14000000001</v>
      </c>
      <c r="AX100" s="71"/>
      <c r="AY100" s="71"/>
      <c r="AZ100" s="71">
        <f t="shared" si="917"/>
        <v>1</v>
      </c>
      <c r="BA100" s="71">
        <f t="shared" si="918"/>
        <v>132430.14000000001</v>
      </c>
      <c r="BB100" s="72">
        <f t="shared" si="919"/>
        <v>1</v>
      </c>
      <c r="BC100" s="72">
        <f t="shared" si="920"/>
        <v>132430.14000000001</v>
      </c>
      <c r="BD100" s="71"/>
      <c r="BE100" s="71"/>
      <c r="BF100" s="71"/>
      <c r="BG100" s="71"/>
      <c r="BH100" s="71">
        <f>VLOOKUP($D100,'факт '!$D$7:$AU$140,17,0)</f>
        <v>2</v>
      </c>
      <c r="BI100" s="71">
        <f>VLOOKUP($D100,'факт '!$D$7:$AU$140,18,0)</f>
        <v>264860.28000000003</v>
      </c>
      <c r="BJ100" s="71">
        <f>VLOOKUP($D100,'факт '!$D$7:$AU$140,19,0)</f>
        <v>0</v>
      </c>
      <c r="BK100" s="71">
        <f>VLOOKUP($D100,'факт '!$D$7:$AU$140,20,0)</f>
        <v>0</v>
      </c>
      <c r="BL100" s="71">
        <f t="shared" si="921"/>
        <v>2</v>
      </c>
      <c r="BM100" s="71">
        <f t="shared" si="922"/>
        <v>264860.28000000003</v>
      </c>
      <c r="BN100" s="72">
        <f t="shared" si="923"/>
        <v>2</v>
      </c>
      <c r="BO100" s="72">
        <f t="shared" si="924"/>
        <v>264860.28000000003</v>
      </c>
      <c r="BP100" s="71"/>
      <c r="BQ100" s="71"/>
      <c r="BR100" s="71"/>
      <c r="BS100" s="71"/>
      <c r="BT100" s="71">
        <f>VLOOKUP($D100,'факт '!$D$7:$AU$140,21,0)</f>
        <v>0</v>
      </c>
      <c r="BU100" s="71">
        <f>VLOOKUP($D100,'факт '!$D$7:$AU$140,22,0)</f>
        <v>0</v>
      </c>
      <c r="BV100" s="71">
        <f>VLOOKUP($D100,'факт '!$D$7:$AU$140,23,0)</f>
        <v>0</v>
      </c>
      <c r="BW100" s="71">
        <f>VLOOKUP($D100,'факт '!$D$7:$AU$140,24,0)</f>
        <v>0</v>
      </c>
      <c r="BX100" s="71">
        <f t="shared" si="925"/>
        <v>0</v>
      </c>
      <c r="BY100" s="71">
        <f t="shared" si="926"/>
        <v>0</v>
      </c>
      <c r="BZ100" s="72">
        <f t="shared" si="927"/>
        <v>0</v>
      </c>
      <c r="CA100" s="72">
        <f t="shared" si="928"/>
        <v>0</v>
      </c>
      <c r="CB100" s="71"/>
      <c r="CC100" s="71"/>
      <c r="CD100" s="71"/>
      <c r="CE100" s="71"/>
      <c r="CF100" s="71">
        <f>VLOOKUP($D100,'факт '!$D$7:$AU$140,25,0)</f>
        <v>0</v>
      </c>
      <c r="CG100" s="71">
        <f>VLOOKUP($D100,'факт '!$D$7:$AU$140,26,0)</f>
        <v>0</v>
      </c>
      <c r="CH100" s="71">
        <f>VLOOKUP($D100,'факт '!$D$7:$AU$140,27,0)</f>
        <v>0</v>
      </c>
      <c r="CI100" s="71">
        <f>VLOOKUP($D100,'факт '!$D$7:$AU$140,28,0)</f>
        <v>0</v>
      </c>
      <c r="CJ100" s="71">
        <f t="shared" si="929"/>
        <v>0</v>
      </c>
      <c r="CK100" s="71">
        <f t="shared" si="930"/>
        <v>0</v>
      </c>
      <c r="CL100" s="72">
        <f t="shared" si="931"/>
        <v>0</v>
      </c>
      <c r="CM100" s="72">
        <f t="shared" si="932"/>
        <v>0</v>
      </c>
      <c r="CN100" s="71"/>
      <c r="CO100" s="71"/>
      <c r="CP100" s="71"/>
      <c r="CQ100" s="71"/>
      <c r="CR100" s="71">
        <f>VLOOKUP($D100,'факт '!$D$7:$AU$140,29,0)</f>
        <v>0</v>
      </c>
      <c r="CS100" s="71">
        <f>VLOOKUP($D100,'факт '!$D$7:$AU$140,30,0)</f>
        <v>0</v>
      </c>
      <c r="CT100" s="71">
        <f>VLOOKUP($D100,'факт '!$D$7:$AU$140,31,0)</f>
        <v>0</v>
      </c>
      <c r="CU100" s="71">
        <f>VLOOKUP($D100,'факт '!$D$7:$AU$140,32,0)</f>
        <v>0</v>
      </c>
      <c r="CV100" s="71">
        <f t="shared" si="933"/>
        <v>0</v>
      </c>
      <c r="CW100" s="71">
        <f t="shared" si="934"/>
        <v>0</v>
      </c>
      <c r="CX100" s="72">
        <f t="shared" si="935"/>
        <v>0</v>
      </c>
      <c r="CY100" s="72">
        <f t="shared" si="936"/>
        <v>0</v>
      </c>
      <c r="CZ100" s="71"/>
      <c r="DA100" s="71"/>
      <c r="DB100" s="71"/>
      <c r="DC100" s="71"/>
      <c r="DD100" s="71">
        <f>VLOOKUP($D100,'факт '!$D$7:$AU$140,33,0)</f>
        <v>0</v>
      </c>
      <c r="DE100" s="71">
        <f>VLOOKUP($D100,'факт '!$D$7:$AU$140,34,0)</f>
        <v>0</v>
      </c>
      <c r="DF100" s="71"/>
      <c r="DG100" s="71"/>
      <c r="DH100" s="71">
        <f t="shared" si="937"/>
        <v>0</v>
      </c>
      <c r="DI100" s="71">
        <f t="shared" si="938"/>
        <v>0</v>
      </c>
      <c r="DJ100" s="72">
        <f t="shared" si="939"/>
        <v>0</v>
      </c>
      <c r="DK100" s="72">
        <f t="shared" si="940"/>
        <v>0</v>
      </c>
      <c r="DL100" s="71"/>
      <c r="DM100" s="71"/>
      <c r="DN100" s="71"/>
      <c r="DO100" s="71"/>
      <c r="DP100" s="71">
        <f>VLOOKUP($D100,'факт '!$D$7:$AU$140,15,0)</f>
        <v>0</v>
      </c>
      <c r="DQ100" s="71">
        <f>VLOOKUP($D100,'факт '!$D$7:$AU$140,16,0)</f>
        <v>0</v>
      </c>
      <c r="DR100" s="71"/>
      <c r="DS100" s="71"/>
      <c r="DT100" s="71">
        <f t="shared" si="941"/>
        <v>0</v>
      </c>
      <c r="DU100" s="71">
        <f t="shared" si="942"/>
        <v>0</v>
      </c>
      <c r="DV100" s="72">
        <f t="shared" si="943"/>
        <v>0</v>
      </c>
      <c r="DW100" s="72">
        <f t="shared" si="944"/>
        <v>0</v>
      </c>
      <c r="DX100" s="71"/>
      <c r="DY100" s="71"/>
      <c r="DZ100" s="71"/>
      <c r="EA100" s="71"/>
      <c r="EB100" s="71">
        <f>VLOOKUP($D100,'факт '!$D$7:$AU$140,35,0)</f>
        <v>0</v>
      </c>
      <c r="EC100" s="71">
        <f>VLOOKUP($D100,'факт '!$D$7:$AU$140,36,0)</f>
        <v>0</v>
      </c>
      <c r="ED100" s="71">
        <f>VLOOKUP($D100,'факт '!$D$7:$AU$140,37,0)</f>
        <v>0</v>
      </c>
      <c r="EE100" s="71">
        <f>VLOOKUP($D100,'факт '!$D$7:$AU$140,38,0)</f>
        <v>0</v>
      </c>
      <c r="EF100" s="71">
        <f t="shared" si="945"/>
        <v>0</v>
      </c>
      <c r="EG100" s="71">
        <f t="shared" si="946"/>
        <v>0</v>
      </c>
      <c r="EH100" s="72">
        <f t="shared" si="947"/>
        <v>0</v>
      </c>
      <c r="EI100" s="72">
        <f t="shared" si="948"/>
        <v>0</v>
      </c>
      <c r="EJ100" s="71"/>
      <c r="EK100" s="71"/>
      <c r="EL100" s="71"/>
      <c r="EM100" s="71"/>
      <c r="EN100" s="71">
        <f>VLOOKUP($D100,'факт '!$D$7:$AU$140,41,0)</f>
        <v>0</v>
      </c>
      <c r="EO100" s="71">
        <f>VLOOKUP($D100,'факт '!$D$7:$AU$140,42,0)</f>
        <v>0</v>
      </c>
      <c r="EP100" s="71">
        <f>VLOOKUP($D100,'факт '!$D$7:$AU$140,43,0)</f>
        <v>0</v>
      </c>
      <c r="EQ100" s="71">
        <f>VLOOKUP($D100,'факт '!$D$7:$AU$140,44,0)</f>
        <v>0</v>
      </c>
      <c r="ER100" s="71">
        <f t="shared" si="949"/>
        <v>0</v>
      </c>
      <c r="ES100" s="71">
        <f t="shared" si="950"/>
        <v>0</v>
      </c>
      <c r="ET100" s="72">
        <f t="shared" si="951"/>
        <v>0</v>
      </c>
      <c r="EU100" s="72">
        <f t="shared" si="952"/>
        <v>0</v>
      </c>
      <c r="EV100" s="71"/>
      <c r="EW100" s="71"/>
      <c r="EX100" s="71"/>
      <c r="EY100" s="71"/>
      <c r="EZ100" s="71"/>
      <c r="FA100" s="71"/>
      <c r="FB100" s="71"/>
      <c r="FC100" s="71"/>
      <c r="FD100" s="71"/>
      <c r="FE100" s="71"/>
      <c r="FF100" s="72"/>
      <c r="FG100" s="72"/>
      <c r="FH100" s="71"/>
      <c r="FI100" s="71"/>
      <c r="FJ100" s="71"/>
      <c r="FK100" s="71"/>
      <c r="FL100" s="71">
        <f>VLOOKUP($D100,'факт '!$D$7:$AU$140,39,0)</f>
        <v>0</v>
      </c>
      <c r="FM100" s="71">
        <f>VLOOKUP($D100,'факт '!$D$7:$AU$140,40,0)</f>
        <v>0</v>
      </c>
      <c r="FN100" s="71"/>
      <c r="FO100" s="71"/>
      <c r="FP100" s="71">
        <f t="shared" si="953"/>
        <v>0</v>
      </c>
      <c r="FQ100" s="71">
        <f t="shared" si="954"/>
        <v>0</v>
      </c>
      <c r="FR100" s="72">
        <f t="shared" si="955"/>
        <v>0</v>
      </c>
      <c r="FS100" s="72">
        <f t="shared" si="956"/>
        <v>0</v>
      </c>
      <c r="FT100" s="71"/>
      <c r="FU100" s="71"/>
      <c r="FV100" s="71"/>
      <c r="FW100" s="71"/>
      <c r="FX100" s="71"/>
      <c r="FY100" s="71"/>
      <c r="FZ100" s="71"/>
      <c r="GA100" s="71"/>
      <c r="GB100" s="71"/>
      <c r="GC100" s="71"/>
      <c r="GD100" s="72"/>
      <c r="GE100" s="72"/>
      <c r="GF100" s="71"/>
      <c r="GG100" s="71"/>
      <c r="GH100" s="71"/>
      <c r="GI100" s="71"/>
      <c r="GJ100" s="71">
        <f t="shared" si="961"/>
        <v>3</v>
      </c>
      <c r="GK100" s="71">
        <f t="shared" si="962"/>
        <v>397290.42000000004</v>
      </c>
      <c r="GL100" s="71">
        <f t="shared" si="963"/>
        <v>0</v>
      </c>
      <c r="GM100" s="71">
        <f t="shared" si="964"/>
        <v>0</v>
      </c>
      <c r="GN100" s="71">
        <f t="shared" si="965"/>
        <v>3</v>
      </c>
      <c r="GO100" s="71">
        <f t="shared" si="966"/>
        <v>397290.42000000004</v>
      </c>
      <c r="GP100" s="71"/>
      <c r="GQ100" s="71"/>
      <c r="GR100" s="109"/>
      <c r="GS100" s="55"/>
      <c r="GT100" s="123"/>
      <c r="GU100" s="123"/>
      <c r="GV100" s="123"/>
    </row>
    <row r="101" spans="1:204" ht="23.25" customHeight="1" x14ac:dyDescent="0.2">
      <c r="A101" s="169"/>
      <c r="B101" s="55" t="s">
        <v>167</v>
      </c>
      <c r="C101" s="56" t="s">
        <v>168</v>
      </c>
      <c r="D101" s="63">
        <v>278</v>
      </c>
      <c r="E101" s="60" t="s">
        <v>407</v>
      </c>
      <c r="F101" s="63">
        <v>16</v>
      </c>
      <c r="G101" s="70">
        <v>132430.14440000002</v>
      </c>
      <c r="H101" s="71"/>
      <c r="I101" s="71"/>
      <c r="J101" s="71"/>
      <c r="K101" s="71"/>
      <c r="L101" s="71">
        <f>VLOOKUP($D101,'факт '!$D$7:$AU$140,3,0)</f>
        <v>0</v>
      </c>
      <c r="M101" s="71">
        <f>VLOOKUP($D101,'факт '!$D$7:$AU$140,4,0)</f>
        <v>0</v>
      </c>
      <c r="N101" s="71">
        <f>VLOOKUP($D101,'факт '!$D$7:$AU$140,5,0)</f>
        <v>0</v>
      </c>
      <c r="O101" s="71">
        <f>VLOOKUP($D101,'факт '!$D$7:$AU$140,6,0)</f>
        <v>0</v>
      </c>
      <c r="P101" s="71">
        <f t="shared" si="905"/>
        <v>0</v>
      </c>
      <c r="Q101" s="71">
        <f t="shared" si="906"/>
        <v>0</v>
      </c>
      <c r="R101" s="72">
        <f t="shared" si="907"/>
        <v>0</v>
      </c>
      <c r="S101" s="72">
        <f t="shared" si="908"/>
        <v>0</v>
      </c>
      <c r="T101" s="71"/>
      <c r="U101" s="71"/>
      <c r="V101" s="71"/>
      <c r="W101" s="71"/>
      <c r="X101" s="71">
        <f>VLOOKUP($D101,'факт '!$D$7:$AU$140,9,0)</f>
        <v>0</v>
      </c>
      <c r="Y101" s="71">
        <f>VLOOKUP($D101,'факт '!$D$7:$AU$140,10,0)</f>
        <v>0</v>
      </c>
      <c r="Z101" s="71">
        <f>VLOOKUP($D101,'факт '!$D$7:$AU$140,11,0)</f>
        <v>0</v>
      </c>
      <c r="AA101" s="71">
        <f>VLOOKUP($D101,'факт '!$D$7:$AU$140,12,0)</f>
        <v>0</v>
      </c>
      <c r="AB101" s="71">
        <f t="shared" si="909"/>
        <v>0</v>
      </c>
      <c r="AC101" s="71">
        <f t="shared" si="910"/>
        <v>0</v>
      </c>
      <c r="AD101" s="72">
        <f t="shared" si="911"/>
        <v>0</v>
      </c>
      <c r="AE101" s="72">
        <f t="shared" si="912"/>
        <v>0</v>
      </c>
      <c r="AF101" s="71"/>
      <c r="AG101" s="71"/>
      <c r="AH101" s="71"/>
      <c r="AI101" s="71"/>
      <c r="AJ101" s="71">
        <f>VLOOKUP($D101,'факт '!$D$7:$AU$140,7,0)</f>
        <v>0</v>
      </c>
      <c r="AK101" s="71">
        <f>VLOOKUP($D101,'факт '!$D$7:$AU$140,8,0)</f>
        <v>0</v>
      </c>
      <c r="AL101" s="71"/>
      <c r="AM101" s="71"/>
      <c r="AN101" s="71">
        <f t="shared" si="913"/>
        <v>0</v>
      </c>
      <c r="AO101" s="71">
        <f t="shared" si="914"/>
        <v>0</v>
      </c>
      <c r="AP101" s="72">
        <f t="shared" si="915"/>
        <v>0</v>
      </c>
      <c r="AQ101" s="72">
        <f t="shared" si="916"/>
        <v>0</v>
      </c>
      <c r="AR101" s="71"/>
      <c r="AS101" s="71"/>
      <c r="AT101" s="71"/>
      <c r="AU101" s="71"/>
      <c r="AV101" s="71">
        <f>VLOOKUP($D101,'факт '!$D$7:$AU$140,13,0)</f>
        <v>3</v>
      </c>
      <c r="AW101" s="71">
        <f>VLOOKUP($D101,'факт '!$D$7:$AU$140,14,0)</f>
        <v>397290.42000000004</v>
      </c>
      <c r="AX101" s="71"/>
      <c r="AY101" s="71"/>
      <c r="AZ101" s="71">
        <f t="shared" si="917"/>
        <v>3</v>
      </c>
      <c r="BA101" s="71">
        <f t="shared" si="918"/>
        <v>397290.42000000004</v>
      </c>
      <c r="BB101" s="72">
        <f t="shared" si="919"/>
        <v>3</v>
      </c>
      <c r="BC101" s="72">
        <f t="shared" si="920"/>
        <v>397290.42000000004</v>
      </c>
      <c r="BD101" s="71"/>
      <c r="BE101" s="71"/>
      <c r="BF101" s="71"/>
      <c r="BG101" s="71"/>
      <c r="BH101" s="71">
        <f>VLOOKUP($D101,'факт '!$D$7:$AU$140,17,0)</f>
        <v>2</v>
      </c>
      <c r="BI101" s="71">
        <f>VLOOKUP($D101,'факт '!$D$7:$AU$140,18,0)</f>
        <v>264860.28000000003</v>
      </c>
      <c r="BJ101" s="71">
        <f>VLOOKUP($D101,'факт '!$D$7:$AU$140,19,0)</f>
        <v>0</v>
      </c>
      <c r="BK101" s="71">
        <f>VLOOKUP($D101,'факт '!$D$7:$AU$140,20,0)</f>
        <v>0</v>
      </c>
      <c r="BL101" s="71">
        <f t="shared" si="921"/>
        <v>2</v>
      </c>
      <c r="BM101" s="71">
        <f t="shared" si="922"/>
        <v>264860.28000000003</v>
      </c>
      <c r="BN101" s="72">
        <f t="shared" si="923"/>
        <v>2</v>
      </c>
      <c r="BO101" s="72">
        <f t="shared" si="924"/>
        <v>264860.28000000003</v>
      </c>
      <c r="BP101" s="71"/>
      <c r="BQ101" s="71"/>
      <c r="BR101" s="71"/>
      <c r="BS101" s="71"/>
      <c r="BT101" s="71">
        <f>VLOOKUP($D101,'факт '!$D$7:$AU$140,21,0)</f>
        <v>0</v>
      </c>
      <c r="BU101" s="71">
        <f>VLOOKUP($D101,'факт '!$D$7:$AU$140,22,0)</f>
        <v>0</v>
      </c>
      <c r="BV101" s="71">
        <f>VLOOKUP($D101,'факт '!$D$7:$AU$140,23,0)</f>
        <v>0</v>
      </c>
      <c r="BW101" s="71">
        <f>VLOOKUP($D101,'факт '!$D$7:$AU$140,24,0)</f>
        <v>0</v>
      </c>
      <c r="BX101" s="71">
        <f t="shared" si="925"/>
        <v>0</v>
      </c>
      <c r="BY101" s="71">
        <f t="shared" si="926"/>
        <v>0</v>
      </c>
      <c r="BZ101" s="72">
        <f t="shared" si="927"/>
        <v>0</v>
      </c>
      <c r="CA101" s="72">
        <f t="shared" si="928"/>
        <v>0</v>
      </c>
      <c r="CB101" s="71"/>
      <c r="CC101" s="71"/>
      <c r="CD101" s="71"/>
      <c r="CE101" s="71"/>
      <c r="CF101" s="71">
        <f>VLOOKUP($D101,'факт '!$D$7:$AU$140,25,0)</f>
        <v>0</v>
      </c>
      <c r="CG101" s="71">
        <f>VLOOKUP($D101,'факт '!$D$7:$AU$140,26,0)</f>
        <v>0</v>
      </c>
      <c r="CH101" s="71">
        <f>VLOOKUP($D101,'факт '!$D$7:$AU$140,27,0)</f>
        <v>0</v>
      </c>
      <c r="CI101" s="71">
        <f>VLOOKUP($D101,'факт '!$D$7:$AU$140,28,0)</f>
        <v>0</v>
      </c>
      <c r="CJ101" s="71">
        <f t="shared" si="929"/>
        <v>0</v>
      </c>
      <c r="CK101" s="71">
        <f t="shared" si="930"/>
        <v>0</v>
      </c>
      <c r="CL101" s="72">
        <f t="shared" si="931"/>
        <v>0</v>
      </c>
      <c r="CM101" s="72">
        <f t="shared" si="932"/>
        <v>0</v>
      </c>
      <c r="CN101" s="71"/>
      <c r="CO101" s="71"/>
      <c r="CP101" s="71"/>
      <c r="CQ101" s="71"/>
      <c r="CR101" s="71">
        <f>VLOOKUP($D101,'факт '!$D$7:$AU$140,29,0)</f>
        <v>0</v>
      </c>
      <c r="CS101" s="71">
        <f>VLOOKUP($D101,'факт '!$D$7:$AU$140,30,0)</f>
        <v>0</v>
      </c>
      <c r="CT101" s="71">
        <f>VLOOKUP($D101,'факт '!$D$7:$AU$140,31,0)</f>
        <v>0</v>
      </c>
      <c r="CU101" s="71">
        <f>VLOOKUP($D101,'факт '!$D$7:$AU$140,32,0)</f>
        <v>0</v>
      </c>
      <c r="CV101" s="71">
        <f t="shared" si="933"/>
        <v>0</v>
      </c>
      <c r="CW101" s="71">
        <f t="shared" si="934"/>
        <v>0</v>
      </c>
      <c r="CX101" s="72">
        <f t="shared" si="935"/>
        <v>0</v>
      </c>
      <c r="CY101" s="72">
        <f t="shared" si="936"/>
        <v>0</v>
      </c>
      <c r="CZ101" s="71"/>
      <c r="DA101" s="71"/>
      <c r="DB101" s="71"/>
      <c r="DC101" s="71"/>
      <c r="DD101" s="71">
        <f>VLOOKUP($D101,'факт '!$D$7:$AU$140,33,0)</f>
        <v>0</v>
      </c>
      <c r="DE101" s="71">
        <f>VLOOKUP($D101,'факт '!$D$7:$AU$140,34,0)</f>
        <v>0</v>
      </c>
      <c r="DF101" s="71"/>
      <c r="DG101" s="71"/>
      <c r="DH101" s="71">
        <f t="shared" si="937"/>
        <v>0</v>
      </c>
      <c r="DI101" s="71">
        <f t="shared" si="938"/>
        <v>0</v>
      </c>
      <c r="DJ101" s="72">
        <f t="shared" si="939"/>
        <v>0</v>
      </c>
      <c r="DK101" s="72">
        <f t="shared" si="940"/>
        <v>0</v>
      </c>
      <c r="DL101" s="71"/>
      <c r="DM101" s="71"/>
      <c r="DN101" s="71"/>
      <c r="DO101" s="71"/>
      <c r="DP101" s="71">
        <f>VLOOKUP($D101,'факт '!$D$7:$AU$140,15,0)</f>
        <v>0</v>
      </c>
      <c r="DQ101" s="71">
        <f>VLOOKUP($D101,'факт '!$D$7:$AU$140,16,0)</f>
        <v>0</v>
      </c>
      <c r="DR101" s="71"/>
      <c r="DS101" s="71"/>
      <c r="DT101" s="71">
        <f t="shared" si="941"/>
        <v>0</v>
      </c>
      <c r="DU101" s="71">
        <f t="shared" si="942"/>
        <v>0</v>
      </c>
      <c r="DV101" s="72">
        <f t="shared" si="943"/>
        <v>0</v>
      </c>
      <c r="DW101" s="72">
        <f t="shared" si="944"/>
        <v>0</v>
      </c>
      <c r="DX101" s="71"/>
      <c r="DY101" s="71"/>
      <c r="DZ101" s="71"/>
      <c r="EA101" s="71"/>
      <c r="EB101" s="71">
        <f>VLOOKUP($D101,'факт '!$D$7:$AU$140,35,0)</f>
        <v>0</v>
      </c>
      <c r="EC101" s="71">
        <f>VLOOKUP($D101,'факт '!$D$7:$AU$140,36,0)</f>
        <v>0</v>
      </c>
      <c r="ED101" s="71">
        <f>VLOOKUP($D101,'факт '!$D$7:$AU$140,37,0)</f>
        <v>0</v>
      </c>
      <c r="EE101" s="71">
        <f>VLOOKUP($D101,'факт '!$D$7:$AU$140,38,0)</f>
        <v>0</v>
      </c>
      <c r="EF101" s="71">
        <f t="shared" si="945"/>
        <v>0</v>
      </c>
      <c r="EG101" s="71">
        <f t="shared" si="946"/>
        <v>0</v>
      </c>
      <c r="EH101" s="72">
        <f t="shared" si="947"/>
        <v>0</v>
      </c>
      <c r="EI101" s="72">
        <f t="shared" si="948"/>
        <v>0</v>
      </c>
      <c r="EJ101" s="71"/>
      <c r="EK101" s="71"/>
      <c r="EL101" s="71"/>
      <c r="EM101" s="71"/>
      <c r="EN101" s="71">
        <f>VLOOKUP($D101,'факт '!$D$7:$AU$140,41,0)</f>
        <v>0</v>
      </c>
      <c r="EO101" s="71">
        <f>VLOOKUP($D101,'факт '!$D$7:$AU$140,42,0)</f>
        <v>0</v>
      </c>
      <c r="EP101" s="71">
        <f>VLOOKUP($D101,'факт '!$D$7:$AU$140,43,0)</f>
        <v>0</v>
      </c>
      <c r="EQ101" s="71">
        <f>VLOOKUP($D101,'факт '!$D$7:$AU$140,44,0)</f>
        <v>0</v>
      </c>
      <c r="ER101" s="71">
        <f t="shared" si="949"/>
        <v>0</v>
      </c>
      <c r="ES101" s="71">
        <f t="shared" si="950"/>
        <v>0</v>
      </c>
      <c r="ET101" s="72">
        <f t="shared" si="951"/>
        <v>0</v>
      </c>
      <c r="EU101" s="72">
        <f t="shared" si="952"/>
        <v>0</v>
      </c>
      <c r="EV101" s="71"/>
      <c r="EW101" s="71"/>
      <c r="EX101" s="71"/>
      <c r="EY101" s="71"/>
      <c r="EZ101" s="71"/>
      <c r="FA101" s="71"/>
      <c r="FB101" s="71"/>
      <c r="FC101" s="71"/>
      <c r="FD101" s="71"/>
      <c r="FE101" s="71"/>
      <c r="FF101" s="72"/>
      <c r="FG101" s="72"/>
      <c r="FH101" s="71"/>
      <c r="FI101" s="71"/>
      <c r="FJ101" s="71"/>
      <c r="FK101" s="71"/>
      <c r="FL101" s="71">
        <f>VLOOKUP($D101,'факт '!$D$7:$AU$140,39,0)</f>
        <v>0</v>
      </c>
      <c r="FM101" s="71">
        <f>VLOOKUP($D101,'факт '!$D$7:$AU$140,40,0)</f>
        <v>0</v>
      </c>
      <c r="FN101" s="71"/>
      <c r="FO101" s="71"/>
      <c r="FP101" s="71">
        <f t="shared" si="953"/>
        <v>0</v>
      </c>
      <c r="FQ101" s="71">
        <f t="shared" si="954"/>
        <v>0</v>
      </c>
      <c r="FR101" s="72">
        <f t="shared" si="955"/>
        <v>0</v>
      </c>
      <c r="FS101" s="72">
        <f t="shared" si="956"/>
        <v>0</v>
      </c>
      <c r="FT101" s="71"/>
      <c r="FU101" s="71"/>
      <c r="FV101" s="71"/>
      <c r="FW101" s="71"/>
      <c r="FX101" s="71"/>
      <c r="FY101" s="71"/>
      <c r="FZ101" s="71"/>
      <c r="GA101" s="71"/>
      <c r="GB101" s="71">
        <f t="shared" si="957"/>
        <v>0</v>
      </c>
      <c r="GC101" s="71">
        <f t="shared" si="958"/>
        <v>0</v>
      </c>
      <c r="GD101" s="72">
        <f t="shared" si="959"/>
        <v>0</v>
      </c>
      <c r="GE101" s="72">
        <f t="shared" si="960"/>
        <v>0</v>
      </c>
      <c r="GF101" s="71"/>
      <c r="GG101" s="71"/>
      <c r="GH101" s="71"/>
      <c r="GI101" s="71"/>
      <c r="GJ101" s="71">
        <f t="shared" si="961"/>
        <v>5</v>
      </c>
      <c r="GK101" s="71">
        <f t="shared" si="962"/>
        <v>662150.70000000007</v>
      </c>
      <c r="GL101" s="71">
        <f t="shared" si="963"/>
        <v>0</v>
      </c>
      <c r="GM101" s="71">
        <f t="shared" si="964"/>
        <v>0</v>
      </c>
      <c r="GN101" s="71">
        <f t="shared" si="965"/>
        <v>5</v>
      </c>
      <c r="GO101" s="71">
        <f t="shared" si="966"/>
        <v>662150.70000000007</v>
      </c>
      <c r="GP101" s="71"/>
      <c r="GQ101" s="71"/>
      <c r="GR101" s="109"/>
      <c r="GS101" s="55"/>
      <c r="GT101" s="123">
        <v>132430.14440000002</v>
      </c>
      <c r="GU101" s="123">
        <f t="shared" si="968"/>
        <v>132430.14000000001</v>
      </c>
      <c r="GV101" s="123">
        <f t="shared" si="967"/>
        <v>4.4000000052619725E-3</v>
      </c>
    </row>
    <row r="102" spans="1:204" ht="23.25" customHeight="1" x14ac:dyDescent="0.2">
      <c r="A102" s="21">
        <v>1</v>
      </c>
      <c r="B102" s="55" t="s">
        <v>167</v>
      </c>
      <c r="C102" s="56" t="s">
        <v>168</v>
      </c>
      <c r="D102" s="63">
        <v>279</v>
      </c>
      <c r="E102" s="60" t="s">
        <v>173</v>
      </c>
      <c r="F102" s="63">
        <v>16</v>
      </c>
      <c r="G102" s="70">
        <v>132430.14440000002</v>
      </c>
      <c r="H102" s="71"/>
      <c r="I102" s="71"/>
      <c r="J102" s="71"/>
      <c r="K102" s="71"/>
      <c r="L102" s="71">
        <f>VLOOKUP($D102,'факт '!$D$7:$AU$140,3,0)</f>
        <v>0</v>
      </c>
      <c r="M102" s="71">
        <f>VLOOKUP($D102,'факт '!$D$7:$AU$140,4,0)</f>
        <v>0</v>
      </c>
      <c r="N102" s="71">
        <f>VLOOKUP($D102,'факт '!$D$7:$AU$140,5,0)</f>
        <v>0</v>
      </c>
      <c r="O102" s="71">
        <f>VLOOKUP($D102,'факт '!$D$7:$AU$140,6,0)</f>
        <v>0</v>
      </c>
      <c r="P102" s="71">
        <f t="shared" si="905"/>
        <v>0</v>
      </c>
      <c r="Q102" s="71">
        <f t="shared" si="906"/>
        <v>0</v>
      </c>
      <c r="R102" s="72">
        <f t="shared" si="907"/>
        <v>0</v>
      </c>
      <c r="S102" s="72">
        <f t="shared" si="908"/>
        <v>0</v>
      </c>
      <c r="T102" s="71"/>
      <c r="U102" s="71"/>
      <c r="V102" s="71"/>
      <c r="W102" s="71"/>
      <c r="X102" s="71">
        <f>VLOOKUP($D102,'факт '!$D$7:$AU$140,9,0)</f>
        <v>0</v>
      </c>
      <c r="Y102" s="71">
        <f>VLOOKUP($D102,'факт '!$D$7:$AU$140,10,0)</f>
        <v>0</v>
      </c>
      <c r="Z102" s="71">
        <f>VLOOKUP($D102,'факт '!$D$7:$AU$140,11,0)</f>
        <v>0</v>
      </c>
      <c r="AA102" s="71">
        <f>VLOOKUP($D102,'факт '!$D$7:$AU$140,12,0)</f>
        <v>0</v>
      </c>
      <c r="AB102" s="71">
        <f t="shared" si="909"/>
        <v>0</v>
      </c>
      <c r="AC102" s="71">
        <f t="shared" si="910"/>
        <v>0</v>
      </c>
      <c r="AD102" s="72">
        <f t="shared" si="911"/>
        <v>0</v>
      </c>
      <c r="AE102" s="72">
        <f t="shared" si="912"/>
        <v>0</v>
      </c>
      <c r="AF102" s="71"/>
      <c r="AG102" s="71"/>
      <c r="AH102" s="71"/>
      <c r="AI102" s="71"/>
      <c r="AJ102" s="71">
        <f>VLOOKUP($D102,'факт '!$D$7:$AU$140,7,0)</f>
        <v>0</v>
      </c>
      <c r="AK102" s="71">
        <f>VLOOKUP($D102,'факт '!$D$7:$AU$140,8,0)</f>
        <v>0</v>
      </c>
      <c r="AL102" s="71"/>
      <c r="AM102" s="71"/>
      <c r="AN102" s="71">
        <f t="shared" si="913"/>
        <v>0</v>
      </c>
      <c r="AO102" s="71">
        <f t="shared" si="914"/>
        <v>0</v>
      </c>
      <c r="AP102" s="72">
        <f t="shared" si="915"/>
        <v>0</v>
      </c>
      <c r="AQ102" s="72">
        <f t="shared" si="916"/>
        <v>0</v>
      </c>
      <c r="AR102" s="71"/>
      <c r="AS102" s="71"/>
      <c r="AT102" s="71"/>
      <c r="AU102" s="71"/>
      <c r="AV102" s="71">
        <f>VLOOKUP($D102,'факт '!$D$7:$AU$140,13,0)</f>
        <v>3</v>
      </c>
      <c r="AW102" s="71">
        <f>VLOOKUP($D102,'факт '!$D$7:$AU$140,14,0)</f>
        <v>397290.42000000004</v>
      </c>
      <c r="AX102" s="71"/>
      <c r="AY102" s="71"/>
      <c r="AZ102" s="71">
        <f t="shared" si="917"/>
        <v>3</v>
      </c>
      <c r="BA102" s="71">
        <f t="shared" si="918"/>
        <v>397290.42000000004</v>
      </c>
      <c r="BB102" s="72">
        <f t="shared" si="919"/>
        <v>3</v>
      </c>
      <c r="BC102" s="72">
        <f t="shared" si="920"/>
        <v>397290.42000000004</v>
      </c>
      <c r="BD102" s="71"/>
      <c r="BE102" s="71"/>
      <c r="BF102" s="71"/>
      <c r="BG102" s="71"/>
      <c r="BH102" s="71">
        <f>VLOOKUP($D102,'факт '!$D$7:$AU$140,17,0)</f>
        <v>0</v>
      </c>
      <c r="BI102" s="71">
        <f>VLOOKUP($D102,'факт '!$D$7:$AU$140,18,0)</f>
        <v>0</v>
      </c>
      <c r="BJ102" s="71">
        <f>VLOOKUP($D102,'факт '!$D$7:$AU$140,19,0)</f>
        <v>0</v>
      </c>
      <c r="BK102" s="71">
        <f>VLOOKUP($D102,'факт '!$D$7:$AU$140,20,0)</f>
        <v>0</v>
      </c>
      <c r="BL102" s="71">
        <f t="shared" si="921"/>
        <v>0</v>
      </c>
      <c r="BM102" s="71">
        <f t="shared" si="922"/>
        <v>0</v>
      </c>
      <c r="BN102" s="72">
        <f t="shared" si="923"/>
        <v>0</v>
      </c>
      <c r="BO102" s="72">
        <f t="shared" si="924"/>
        <v>0</v>
      </c>
      <c r="BP102" s="71"/>
      <c r="BQ102" s="71"/>
      <c r="BR102" s="71"/>
      <c r="BS102" s="71"/>
      <c r="BT102" s="71">
        <f>VLOOKUP($D102,'факт '!$D$7:$AU$140,21,0)</f>
        <v>0</v>
      </c>
      <c r="BU102" s="71">
        <f>VLOOKUP($D102,'факт '!$D$7:$AU$140,22,0)</f>
        <v>0</v>
      </c>
      <c r="BV102" s="71">
        <f>VLOOKUP($D102,'факт '!$D$7:$AU$140,23,0)</f>
        <v>0</v>
      </c>
      <c r="BW102" s="71">
        <f>VLOOKUP($D102,'факт '!$D$7:$AU$140,24,0)</f>
        <v>0</v>
      </c>
      <c r="BX102" s="71">
        <f t="shared" si="925"/>
        <v>0</v>
      </c>
      <c r="BY102" s="71">
        <f t="shared" si="926"/>
        <v>0</v>
      </c>
      <c r="BZ102" s="72">
        <f t="shared" si="927"/>
        <v>0</v>
      </c>
      <c r="CA102" s="72">
        <f t="shared" si="928"/>
        <v>0</v>
      </c>
      <c r="CB102" s="71"/>
      <c r="CC102" s="71"/>
      <c r="CD102" s="71"/>
      <c r="CE102" s="71"/>
      <c r="CF102" s="71">
        <f>VLOOKUP($D102,'факт '!$D$7:$AU$140,25,0)</f>
        <v>0</v>
      </c>
      <c r="CG102" s="71">
        <f>VLOOKUP($D102,'факт '!$D$7:$AU$140,26,0)</f>
        <v>0</v>
      </c>
      <c r="CH102" s="71">
        <f>VLOOKUP($D102,'факт '!$D$7:$AU$140,27,0)</f>
        <v>0</v>
      </c>
      <c r="CI102" s="71">
        <f>VLOOKUP($D102,'факт '!$D$7:$AU$140,28,0)</f>
        <v>0</v>
      </c>
      <c r="CJ102" s="71">
        <f t="shared" si="929"/>
        <v>0</v>
      </c>
      <c r="CK102" s="71">
        <f t="shared" si="930"/>
        <v>0</v>
      </c>
      <c r="CL102" s="72">
        <f t="shared" si="931"/>
        <v>0</v>
      </c>
      <c r="CM102" s="72">
        <f t="shared" si="932"/>
        <v>0</v>
      </c>
      <c r="CN102" s="71"/>
      <c r="CO102" s="71"/>
      <c r="CP102" s="71"/>
      <c r="CQ102" s="71"/>
      <c r="CR102" s="71">
        <f>VLOOKUP($D102,'факт '!$D$7:$AU$140,29,0)</f>
        <v>0</v>
      </c>
      <c r="CS102" s="71">
        <f>VLOOKUP($D102,'факт '!$D$7:$AU$140,30,0)</f>
        <v>0</v>
      </c>
      <c r="CT102" s="71">
        <f>VLOOKUP($D102,'факт '!$D$7:$AU$140,31,0)</f>
        <v>0</v>
      </c>
      <c r="CU102" s="71">
        <f>VLOOKUP($D102,'факт '!$D$7:$AU$140,32,0)</f>
        <v>0</v>
      </c>
      <c r="CV102" s="71">
        <f t="shared" si="933"/>
        <v>0</v>
      </c>
      <c r="CW102" s="71">
        <f t="shared" si="934"/>
        <v>0</v>
      </c>
      <c r="CX102" s="72">
        <f t="shared" si="935"/>
        <v>0</v>
      </c>
      <c r="CY102" s="72">
        <f t="shared" si="936"/>
        <v>0</v>
      </c>
      <c r="CZ102" s="71"/>
      <c r="DA102" s="71"/>
      <c r="DB102" s="71"/>
      <c r="DC102" s="71"/>
      <c r="DD102" s="71">
        <f>VLOOKUP($D102,'факт '!$D$7:$AU$140,33,0)</f>
        <v>0</v>
      </c>
      <c r="DE102" s="71">
        <f>VLOOKUP($D102,'факт '!$D$7:$AU$140,34,0)</f>
        <v>0</v>
      </c>
      <c r="DF102" s="71"/>
      <c r="DG102" s="71"/>
      <c r="DH102" s="71">
        <f t="shared" si="937"/>
        <v>0</v>
      </c>
      <c r="DI102" s="71">
        <f t="shared" si="938"/>
        <v>0</v>
      </c>
      <c r="DJ102" s="72">
        <f t="shared" si="939"/>
        <v>0</v>
      </c>
      <c r="DK102" s="72">
        <f t="shared" si="940"/>
        <v>0</v>
      </c>
      <c r="DL102" s="71"/>
      <c r="DM102" s="71"/>
      <c r="DN102" s="71"/>
      <c r="DO102" s="71"/>
      <c r="DP102" s="71">
        <f>VLOOKUP($D102,'факт '!$D$7:$AU$140,15,0)</f>
        <v>0</v>
      </c>
      <c r="DQ102" s="71">
        <f>VLOOKUP($D102,'факт '!$D$7:$AU$140,16,0)</f>
        <v>0</v>
      </c>
      <c r="DR102" s="71"/>
      <c r="DS102" s="71"/>
      <c r="DT102" s="71">
        <f t="shared" si="941"/>
        <v>0</v>
      </c>
      <c r="DU102" s="71">
        <f t="shared" si="942"/>
        <v>0</v>
      </c>
      <c r="DV102" s="72">
        <f t="shared" si="943"/>
        <v>0</v>
      </c>
      <c r="DW102" s="72">
        <f t="shared" si="944"/>
        <v>0</v>
      </c>
      <c r="DX102" s="71"/>
      <c r="DY102" s="71"/>
      <c r="DZ102" s="71"/>
      <c r="EA102" s="71"/>
      <c r="EB102" s="71">
        <f>VLOOKUP($D102,'факт '!$D$7:$AU$140,35,0)</f>
        <v>0</v>
      </c>
      <c r="EC102" s="71">
        <f>VLOOKUP($D102,'факт '!$D$7:$AU$140,36,0)</f>
        <v>0</v>
      </c>
      <c r="ED102" s="71">
        <f>VLOOKUP($D102,'факт '!$D$7:$AU$140,37,0)</f>
        <v>0</v>
      </c>
      <c r="EE102" s="71">
        <f>VLOOKUP($D102,'факт '!$D$7:$AU$140,38,0)</f>
        <v>0</v>
      </c>
      <c r="EF102" s="71">
        <f t="shared" si="945"/>
        <v>0</v>
      </c>
      <c r="EG102" s="71">
        <f t="shared" si="946"/>
        <v>0</v>
      </c>
      <c r="EH102" s="72">
        <f t="shared" si="947"/>
        <v>0</v>
      </c>
      <c r="EI102" s="72">
        <f t="shared" si="948"/>
        <v>0</v>
      </c>
      <c r="EJ102" s="71"/>
      <c r="EK102" s="71"/>
      <c r="EL102" s="71"/>
      <c r="EM102" s="71"/>
      <c r="EN102" s="71">
        <f>VLOOKUP($D102,'факт '!$D$7:$AU$140,41,0)</f>
        <v>0</v>
      </c>
      <c r="EO102" s="71">
        <f>VLOOKUP($D102,'факт '!$D$7:$AU$140,42,0)</f>
        <v>0</v>
      </c>
      <c r="EP102" s="71">
        <f>VLOOKUP($D102,'факт '!$D$7:$AU$140,43,0)</f>
        <v>0</v>
      </c>
      <c r="EQ102" s="71">
        <f>VLOOKUP($D102,'факт '!$D$7:$AU$140,44,0)</f>
        <v>0</v>
      </c>
      <c r="ER102" s="71">
        <f t="shared" si="949"/>
        <v>0</v>
      </c>
      <c r="ES102" s="71">
        <f t="shared" si="950"/>
        <v>0</v>
      </c>
      <c r="ET102" s="72">
        <f t="shared" si="951"/>
        <v>0</v>
      </c>
      <c r="EU102" s="72">
        <f t="shared" si="952"/>
        <v>0</v>
      </c>
      <c r="EV102" s="71"/>
      <c r="EW102" s="71"/>
      <c r="EX102" s="71"/>
      <c r="EY102" s="71"/>
      <c r="EZ102" s="71"/>
      <c r="FA102" s="71"/>
      <c r="FB102" s="71"/>
      <c r="FC102" s="71"/>
      <c r="FD102" s="71">
        <f>SUM(EZ102+FB102)</f>
        <v>0</v>
      </c>
      <c r="FE102" s="71">
        <f>SUM(FA102+FC102)</f>
        <v>0</v>
      </c>
      <c r="FF102" s="72">
        <f t="shared" si="884"/>
        <v>0</v>
      </c>
      <c r="FG102" s="72">
        <f t="shared" si="885"/>
        <v>0</v>
      </c>
      <c r="FH102" s="71"/>
      <c r="FI102" s="71"/>
      <c r="FJ102" s="71"/>
      <c r="FK102" s="71"/>
      <c r="FL102" s="71">
        <f>VLOOKUP($D102,'факт '!$D$7:$AU$140,39,0)</f>
        <v>2</v>
      </c>
      <c r="FM102" s="71">
        <f>VLOOKUP($D102,'факт '!$D$7:$AU$140,40,0)</f>
        <v>264860.28000000003</v>
      </c>
      <c r="FN102" s="71"/>
      <c r="FO102" s="71"/>
      <c r="FP102" s="71">
        <f t="shared" si="953"/>
        <v>2</v>
      </c>
      <c r="FQ102" s="71">
        <f t="shared" si="954"/>
        <v>264860.28000000003</v>
      </c>
      <c r="FR102" s="72">
        <f t="shared" si="955"/>
        <v>2</v>
      </c>
      <c r="FS102" s="72">
        <f t="shared" si="956"/>
        <v>264860.28000000003</v>
      </c>
      <c r="FT102" s="71"/>
      <c r="FU102" s="71"/>
      <c r="FV102" s="71"/>
      <c r="FW102" s="71"/>
      <c r="FX102" s="71"/>
      <c r="FY102" s="71"/>
      <c r="FZ102" s="71"/>
      <c r="GA102" s="71"/>
      <c r="GB102" s="71">
        <f t="shared" si="957"/>
        <v>0</v>
      </c>
      <c r="GC102" s="71">
        <f t="shared" si="958"/>
        <v>0</v>
      </c>
      <c r="GD102" s="72">
        <f t="shared" si="959"/>
        <v>0</v>
      </c>
      <c r="GE102" s="72">
        <f t="shared" si="960"/>
        <v>0</v>
      </c>
      <c r="GF102" s="71">
        <f>SUM(H102,T102,AF102,AR102,BD102,BP102,CB102,CN102,CZ102,DL102,DX102,EJ102,EV102)</f>
        <v>0</v>
      </c>
      <c r="GG102" s="71">
        <f>SUM(I102,U102,AG102,AS102,BE102,BQ102,CC102,CO102,DA102,DM102,DY102,EK102,EW102)</f>
        <v>0</v>
      </c>
      <c r="GH102" s="71">
        <f>SUM(J102,V102,AH102,AT102,BF102,BR102,CD102,CP102,DB102,DN102,DZ102,EL102,EX102)</f>
        <v>0</v>
      </c>
      <c r="GI102" s="71">
        <f>SUM(K102,W102,AI102,AU102,BG102,BS102,CE102,CQ102,DC102,DO102,EA102,EM102,EY102)</f>
        <v>0</v>
      </c>
      <c r="GJ102" s="71">
        <f t="shared" si="961"/>
        <v>5</v>
      </c>
      <c r="GK102" s="71">
        <f t="shared" si="962"/>
        <v>662150.70000000007</v>
      </c>
      <c r="GL102" s="71">
        <f t="shared" si="963"/>
        <v>0</v>
      </c>
      <c r="GM102" s="71">
        <f t="shared" si="964"/>
        <v>0</v>
      </c>
      <c r="GN102" s="71">
        <f t="shared" si="965"/>
        <v>5</v>
      </c>
      <c r="GO102" s="71">
        <f t="shared" si="966"/>
        <v>662150.70000000007</v>
      </c>
      <c r="GP102" s="71"/>
      <c r="GQ102" s="71"/>
      <c r="GR102" s="109"/>
      <c r="GS102" s="55"/>
      <c r="GT102" s="123">
        <v>132430.14440000002</v>
      </c>
      <c r="GU102" s="123">
        <f t="shared" si="968"/>
        <v>132430.14000000001</v>
      </c>
      <c r="GV102" s="123">
        <f t="shared" si="967"/>
        <v>4.4000000052619725E-3</v>
      </c>
    </row>
    <row r="103" spans="1:204" ht="23.25" customHeight="1" x14ac:dyDescent="0.2">
      <c r="A103" s="21">
        <v>16</v>
      </c>
      <c r="B103" s="55" t="s">
        <v>167</v>
      </c>
      <c r="C103" s="56" t="s">
        <v>168</v>
      </c>
      <c r="D103" s="63">
        <v>281</v>
      </c>
      <c r="E103" s="60" t="s">
        <v>333</v>
      </c>
      <c r="F103" s="63">
        <v>16</v>
      </c>
      <c r="G103" s="70">
        <v>132430.14440000002</v>
      </c>
      <c r="H103" s="71"/>
      <c r="I103" s="71"/>
      <c r="J103" s="71"/>
      <c r="K103" s="71"/>
      <c r="L103" s="71">
        <f>VLOOKUP($D103,'факт '!$D$7:$AU$140,3,0)</f>
        <v>0</v>
      </c>
      <c r="M103" s="71">
        <f>VLOOKUP($D103,'факт '!$D$7:$AU$140,4,0)</f>
        <v>0</v>
      </c>
      <c r="N103" s="71">
        <f>VLOOKUP($D103,'факт '!$D$7:$AU$140,5,0)</f>
        <v>0</v>
      </c>
      <c r="O103" s="71">
        <f>VLOOKUP($D103,'факт '!$D$7:$AU$140,6,0)</f>
        <v>0</v>
      </c>
      <c r="P103" s="71">
        <f t="shared" si="905"/>
        <v>0</v>
      </c>
      <c r="Q103" s="71">
        <f t="shared" si="906"/>
        <v>0</v>
      </c>
      <c r="R103" s="72">
        <f t="shared" si="907"/>
        <v>0</v>
      </c>
      <c r="S103" s="72">
        <f t="shared" si="908"/>
        <v>0</v>
      </c>
      <c r="T103" s="71"/>
      <c r="U103" s="71"/>
      <c r="V103" s="71"/>
      <c r="W103" s="71"/>
      <c r="X103" s="71">
        <f>VLOOKUP($D103,'факт '!$D$7:$AU$140,9,0)</f>
        <v>0</v>
      </c>
      <c r="Y103" s="71">
        <f>VLOOKUP($D103,'факт '!$D$7:$AU$140,10,0)</f>
        <v>0</v>
      </c>
      <c r="Z103" s="71">
        <f>VLOOKUP($D103,'факт '!$D$7:$AU$140,11,0)</f>
        <v>0</v>
      </c>
      <c r="AA103" s="71">
        <f>VLOOKUP($D103,'факт '!$D$7:$AU$140,12,0)</f>
        <v>0</v>
      </c>
      <c r="AB103" s="71">
        <f t="shared" si="909"/>
        <v>0</v>
      </c>
      <c r="AC103" s="71">
        <f t="shared" si="910"/>
        <v>0</v>
      </c>
      <c r="AD103" s="72">
        <f t="shared" si="911"/>
        <v>0</v>
      </c>
      <c r="AE103" s="72">
        <f t="shared" si="912"/>
        <v>0</v>
      </c>
      <c r="AF103" s="71"/>
      <c r="AG103" s="71"/>
      <c r="AH103" s="71"/>
      <c r="AI103" s="71"/>
      <c r="AJ103" s="71">
        <f>VLOOKUP($D103,'факт '!$D$7:$AU$140,7,0)</f>
        <v>0</v>
      </c>
      <c r="AK103" s="71">
        <f>VLOOKUP($D103,'факт '!$D$7:$AU$140,8,0)</f>
        <v>0</v>
      </c>
      <c r="AL103" s="71"/>
      <c r="AM103" s="71"/>
      <c r="AN103" s="71">
        <f t="shared" si="913"/>
        <v>0</v>
      </c>
      <c r="AO103" s="71">
        <f t="shared" si="914"/>
        <v>0</v>
      </c>
      <c r="AP103" s="72">
        <f t="shared" si="915"/>
        <v>0</v>
      </c>
      <c r="AQ103" s="72">
        <f t="shared" si="916"/>
        <v>0</v>
      </c>
      <c r="AR103" s="71"/>
      <c r="AS103" s="71"/>
      <c r="AT103" s="71"/>
      <c r="AU103" s="71"/>
      <c r="AV103" s="71">
        <f>VLOOKUP($D103,'факт '!$D$7:$AU$140,13,0)</f>
        <v>1</v>
      </c>
      <c r="AW103" s="71">
        <f>VLOOKUP($D103,'факт '!$D$7:$AU$140,14,0)</f>
        <v>132430.14000000001</v>
      </c>
      <c r="AX103" s="71"/>
      <c r="AY103" s="71"/>
      <c r="AZ103" s="71">
        <f t="shared" si="917"/>
        <v>1</v>
      </c>
      <c r="BA103" s="71">
        <f t="shared" si="918"/>
        <v>132430.14000000001</v>
      </c>
      <c r="BB103" s="72">
        <f t="shared" si="919"/>
        <v>1</v>
      </c>
      <c r="BC103" s="72">
        <f t="shared" si="920"/>
        <v>132430.14000000001</v>
      </c>
      <c r="BD103" s="71"/>
      <c r="BE103" s="71"/>
      <c r="BF103" s="71"/>
      <c r="BG103" s="71"/>
      <c r="BH103" s="71">
        <f>VLOOKUP($D103,'факт '!$D$7:$AU$140,17,0)</f>
        <v>4</v>
      </c>
      <c r="BI103" s="71">
        <f>VLOOKUP($D103,'факт '!$D$7:$AU$140,18,0)</f>
        <v>529720.56000000006</v>
      </c>
      <c r="BJ103" s="71">
        <f>VLOOKUP($D103,'факт '!$D$7:$AU$140,19,0)</f>
        <v>0</v>
      </c>
      <c r="BK103" s="71">
        <f>VLOOKUP($D103,'факт '!$D$7:$AU$140,20,0)</f>
        <v>0</v>
      </c>
      <c r="BL103" s="71">
        <f t="shared" si="921"/>
        <v>4</v>
      </c>
      <c r="BM103" s="71">
        <f t="shared" si="922"/>
        <v>529720.56000000006</v>
      </c>
      <c r="BN103" s="72">
        <f t="shared" si="923"/>
        <v>4</v>
      </c>
      <c r="BO103" s="72">
        <f t="shared" si="924"/>
        <v>529720.56000000006</v>
      </c>
      <c r="BP103" s="71"/>
      <c r="BQ103" s="71"/>
      <c r="BR103" s="71"/>
      <c r="BS103" s="71"/>
      <c r="BT103" s="71">
        <f>VLOOKUP($D103,'факт '!$D$7:$AU$140,21,0)</f>
        <v>0</v>
      </c>
      <c r="BU103" s="71">
        <f>VLOOKUP($D103,'факт '!$D$7:$AU$140,22,0)</f>
        <v>0</v>
      </c>
      <c r="BV103" s="71">
        <f>VLOOKUP($D103,'факт '!$D$7:$AU$140,23,0)</f>
        <v>0</v>
      </c>
      <c r="BW103" s="71">
        <f>VLOOKUP($D103,'факт '!$D$7:$AU$140,24,0)</f>
        <v>0</v>
      </c>
      <c r="BX103" s="71">
        <f t="shared" si="925"/>
        <v>0</v>
      </c>
      <c r="BY103" s="71">
        <f t="shared" si="926"/>
        <v>0</v>
      </c>
      <c r="BZ103" s="72">
        <f t="shared" si="927"/>
        <v>0</v>
      </c>
      <c r="CA103" s="72">
        <f t="shared" si="928"/>
        <v>0</v>
      </c>
      <c r="CB103" s="71"/>
      <c r="CC103" s="71"/>
      <c r="CD103" s="71"/>
      <c r="CE103" s="71"/>
      <c r="CF103" s="71">
        <f>VLOOKUP($D103,'факт '!$D$7:$AU$140,25,0)</f>
        <v>0</v>
      </c>
      <c r="CG103" s="71">
        <f>VLOOKUP($D103,'факт '!$D$7:$AU$140,26,0)</f>
        <v>0</v>
      </c>
      <c r="CH103" s="71">
        <f>VLOOKUP($D103,'факт '!$D$7:$AU$140,27,0)</f>
        <v>0</v>
      </c>
      <c r="CI103" s="71">
        <f>VLOOKUP($D103,'факт '!$D$7:$AU$140,28,0)</f>
        <v>0</v>
      </c>
      <c r="CJ103" s="71">
        <f t="shared" si="929"/>
        <v>0</v>
      </c>
      <c r="CK103" s="71">
        <f t="shared" si="930"/>
        <v>0</v>
      </c>
      <c r="CL103" s="72">
        <f t="shared" si="931"/>
        <v>0</v>
      </c>
      <c r="CM103" s="72">
        <f t="shared" si="932"/>
        <v>0</v>
      </c>
      <c r="CN103" s="71"/>
      <c r="CO103" s="71"/>
      <c r="CP103" s="71"/>
      <c r="CQ103" s="71"/>
      <c r="CR103" s="71">
        <f>VLOOKUP($D103,'факт '!$D$7:$AU$140,29,0)</f>
        <v>0</v>
      </c>
      <c r="CS103" s="71">
        <f>VLOOKUP($D103,'факт '!$D$7:$AU$140,30,0)</f>
        <v>0</v>
      </c>
      <c r="CT103" s="71">
        <f>VLOOKUP($D103,'факт '!$D$7:$AU$140,31,0)</f>
        <v>0</v>
      </c>
      <c r="CU103" s="71">
        <f>VLOOKUP($D103,'факт '!$D$7:$AU$140,32,0)</f>
        <v>0</v>
      </c>
      <c r="CV103" s="71">
        <f t="shared" si="933"/>
        <v>0</v>
      </c>
      <c r="CW103" s="71">
        <f t="shared" si="934"/>
        <v>0</v>
      </c>
      <c r="CX103" s="72">
        <f t="shared" si="935"/>
        <v>0</v>
      </c>
      <c r="CY103" s="72">
        <f t="shared" si="936"/>
        <v>0</v>
      </c>
      <c r="CZ103" s="71"/>
      <c r="DA103" s="71"/>
      <c r="DB103" s="71"/>
      <c r="DC103" s="71"/>
      <c r="DD103" s="71">
        <f>VLOOKUP($D103,'факт '!$D$7:$AU$140,33,0)</f>
        <v>0</v>
      </c>
      <c r="DE103" s="71">
        <f>VLOOKUP($D103,'факт '!$D$7:$AU$140,34,0)</f>
        <v>0</v>
      </c>
      <c r="DF103" s="71"/>
      <c r="DG103" s="71"/>
      <c r="DH103" s="71">
        <f t="shared" si="937"/>
        <v>0</v>
      </c>
      <c r="DI103" s="71">
        <f t="shared" si="938"/>
        <v>0</v>
      </c>
      <c r="DJ103" s="72">
        <f t="shared" si="939"/>
        <v>0</v>
      </c>
      <c r="DK103" s="72">
        <f t="shared" si="940"/>
        <v>0</v>
      </c>
      <c r="DL103" s="71"/>
      <c r="DM103" s="71"/>
      <c r="DN103" s="71"/>
      <c r="DO103" s="71"/>
      <c r="DP103" s="71">
        <f>VLOOKUP($D103,'факт '!$D$7:$AU$140,15,0)</f>
        <v>0</v>
      </c>
      <c r="DQ103" s="71">
        <f>VLOOKUP($D103,'факт '!$D$7:$AU$140,16,0)</f>
        <v>0</v>
      </c>
      <c r="DR103" s="71"/>
      <c r="DS103" s="71"/>
      <c r="DT103" s="71">
        <f t="shared" si="941"/>
        <v>0</v>
      </c>
      <c r="DU103" s="71">
        <f t="shared" si="942"/>
        <v>0</v>
      </c>
      <c r="DV103" s="72">
        <f t="shared" si="943"/>
        <v>0</v>
      </c>
      <c r="DW103" s="72">
        <f t="shared" si="944"/>
        <v>0</v>
      </c>
      <c r="DX103" s="71"/>
      <c r="DY103" s="71"/>
      <c r="DZ103" s="71"/>
      <c r="EA103" s="71"/>
      <c r="EB103" s="71">
        <f>VLOOKUP($D103,'факт '!$D$7:$AU$140,35,0)</f>
        <v>0</v>
      </c>
      <c r="EC103" s="71">
        <f>VLOOKUP($D103,'факт '!$D$7:$AU$140,36,0)</f>
        <v>0</v>
      </c>
      <c r="ED103" s="71">
        <f>VLOOKUP($D103,'факт '!$D$7:$AU$140,37,0)</f>
        <v>0</v>
      </c>
      <c r="EE103" s="71">
        <f>VLOOKUP($D103,'факт '!$D$7:$AU$140,38,0)</f>
        <v>0</v>
      </c>
      <c r="EF103" s="71">
        <f t="shared" si="945"/>
        <v>0</v>
      </c>
      <c r="EG103" s="71">
        <f t="shared" si="946"/>
        <v>0</v>
      </c>
      <c r="EH103" s="72">
        <f t="shared" si="947"/>
        <v>0</v>
      </c>
      <c r="EI103" s="72">
        <f t="shared" si="948"/>
        <v>0</v>
      </c>
      <c r="EJ103" s="71"/>
      <c r="EK103" s="71"/>
      <c r="EL103" s="71"/>
      <c r="EM103" s="71"/>
      <c r="EN103" s="71">
        <f>VLOOKUP($D103,'факт '!$D$7:$AU$140,41,0)</f>
        <v>0</v>
      </c>
      <c r="EO103" s="71">
        <f>VLOOKUP($D103,'факт '!$D$7:$AU$140,42,0)</f>
        <v>0</v>
      </c>
      <c r="EP103" s="71">
        <f>VLOOKUP($D103,'факт '!$D$7:$AU$140,43,0)</f>
        <v>0</v>
      </c>
      <c r="EQ103" s="71">
        <f>VLOOKUP($D103,'факт '!$D$7:$AU$140,44,0)</f>
        <v>0</v>
      </c>
      <c r="ER103" s="71">
        <f t="shared" si="949"/>
        <v>0</v>
      </c>
      <c r="ES103" s="71">
        <f t="shared" si="950"/>
        <v>0</v>
      </c>
      <c r="ET103" s="72">
        <f t="shared" si="951"/>
        <v>0</v>
      </c>
      <c r="EU103" s="72">
        <f t="shared" si="952"/>
        <v>0</v>
      </c>
      <c r="EV103" s="71"/>
      <c r="EW103" s="71"/>
      <c r="EX103" s="71"/>
      <c r="EY103" s="71"/>
      <c r="EZ103" s="71"/>
      <c r="FA103" s="71"/>
      <c r="FB103" s="71"/>
      <c r="FC103" s="71"/>
      <c r="FD103" s="71"/>
      <c r="FE103" s="71"/>
      <c r="FF103" s="72"/>
      <c r="FG103" s="72"/>
      <c r="FH103" s="71"/>
      <c r="FI103" s="71"/>
      <c r="FJ103" s="71"/>
      <c r="FK103" s="71"/>
      <c r="FL103" s="71">
        <f>VLOOKUP($D103,'факт '!$D$7:$AU$140,39,0)</f>
        <v>0</v>
      </c>
      <c r="FM103" s="71">
        <f>VLOOKUP($D103,'факт '!$D$7:$AU$140,40,0)</f>
        <v>0</v>
      </c>
      <c r="FN103" s="71"/>
      <c r="FO103" s="71"/>
      <c r="FP103" s="71">
        <f t="shared" si="953"/>
        <v>0</v>
      </c>
      <c r="FQ103" s="71">
        <f t="shared" si="954"/>
        <v>0</v>
      </c>
      <c r="FR103" s="72">
        <f t="shared" si="955"/>
        <v>0</v>
      </c>
      <c r="FS103" s="72">
        <f t="shared" si="956"/>
        <v>0</v>
      </c>
      <c r="FT103" s="71"/>
      <c r="FU103" s="71"/>
      <c r="FV103" s="71"/>
      <c r="FW103" s="71"/>
      <c r="FX103" s="71"/>
      <c r="FY103" s="71"/>
      <c r="FZ103" s="71"/>
      <c r="GA103" s="71"/>
      <c r="GB103" s="71">
        <f t="shared" si="957"/>
        <v>0</v>
      </c>
      <c r="GC103" s="71">
        <f t="shared" si="958"/>
        <v>0</v>
      </c>
      <c r="GD103" s="72">
        <f t="shared" si="959"/>
        <v>0</v>
      </c>
      <c r="GE103" s="72">
        <f t="shared" si="960"/>
        <v>0</v>
      </c>
      <c r="GF103" s="71"/>
      <c r="GG103" s="71"/>
      <c r="GH103" s="71"/>
      <c r="GI103" s="71"/>
      <c r="GJ103" s="71">
        <f t="shared" si="961"/>
        <v>5</v>
      </c>
      <c r="GK103" s="71">
        <f t="shared" si="962"/>
        <v>662150.70000000007</v>
      </c>
      <c r="GL103" s="71">
        <f t="shared" si="963"/>
        <v>0</v>
      </c>
      <c r="GM103" s="71">
        <f t="shared" si="964"/>
        <v>0</v>
      </c>
      <c r="GN103" s="71">
        <f t="shared" si="965"/>
        <v>5</v>
      </c>
      <c r="GO103" s="71">
        <f t="shared" si="966"/>
        <v>662150.70000000007</v>
      </c>
      <c r="GP103" s="71"/>
      <c r="GQ103" s="71"/>
      <c r="GR103" s="109"/>
      <c r="GS103" s="55"/>
      <c r="GT103" s="123">
        <v>132430.14440000002</v>
      </c>
      <c r="GU103" s="123">
        <f t="shared" si="968"/>
        <v>132430.14000000001</v>
      </c>
      <c r="GV103" s="123">
        <f t="shared" si="967"/>
        <v>4.4000000052619725E-3</v>
      </c>
    </row>
    <row r="104" spans="1:204" ht="23.25" customHeight="1" x14ac:dyDescent="0.2">
      <c r="A104" s="21">
        <v>16</v>
      </c>
      <c r="B104" s="55" t="s">
        <v>167</v>
      </c>
      <c r="C104" s="56" t="s">
        <v>168</v>
      </c>
      <c r="D104" s="63">
        <v>282</v>
      </c>
      <c r="E104" s="60" t="s">
        <v>358</v>
      </c>
      <c r="F104" s="63">
        <v>16</v>
      </c>
      <c r="G104" s="70">
        <v>132430.14440000002</v>
      </c>
      <c r="H104" s="71"/>
      <c r="I104" s="71"/>
      <c r="J104" s="71"/>
      <c r="K104" s="71"/>
      <c r="L104" s="71">
        <f>VLOOKUP($D104,'факт '!$D$7:$AU$140,3,0)</f>
        <v>0</v>
      </c>
      <c r="M104" s="71">
        <f>VLOOKUP($D104,'факт '!$D$7:$AU$140,4,0)</f>
        <v>0</v>
      </c>
      <c r="N104" s="71">
        <f>VLOOKUP($D104,'факт '!$D$7:$AU$140,5,0)</f>
        <v>0</v>
      </c>
      <c r="O104" s="71">
        <f>VLOOKUP($D104,'факт '!$D$7:$AU$140,6,0)</f>
        <v>0</v>
      </c>
      <c r="P104" s="71">
        <f t="shared" si="905"/>
        <v>0</v>
      </c>
      <c r="Q104" s="71">
        <f t="shared" si="906"/>
        <v>0</v>
      </c>
      <c r="R104" s="72">
        <f t="shared" si="907"/>
        <v>0</v>
      </c>
      <c r="S104" s="72">
        <f t="shared" si="908"/>
        <v>0</v>
      </c>
      <c r="T104" s="71"/>
      <c r="U104" s="71"/>
      <c r="V104" s="71"/>
      <c r="W104" s="71"/>
      <c r="X104" s="71">
        <f>VLOOKUP($D104,'факт '!$D$7:$AU$140,9,0)</f>
        <v>0</v>
      </c>
      <c r="Y104" s="71">
        <f>VLOOKUP($D104,'факт '!$D$7:$AU$140,10,0)</f>
        <v>0</v>
      </c>
      <c r="Z104" s="71">
        <f>VLOOKUP($D104,'факт '!$D$7:$AU$140,11,0)</f>
        <v>0</v>
      </c>
      <c r="AA104" s="71">
        <f>VLOOKUP($D104,'факт '!$D$7:$AU$140,12,0)</f>
        <v>0</v>
      </c>
      <c r="AB104" s="71">
        <f t="shared" si="909"/>
        <v>0</v>
      </c>
      <c r="AC104" s="71">
        <f t="shared" si="910"/>
        <v>0</v>
      </c>
      <c r="AD104" s="72">
        <f t="shared" si="911"/>
        <v>0</v>
      </c>
      <c r="AE104" s="72">
        <f t="shared" si="912"/>
        <v>0</v>
      </c>
      <c r="AF104" s="71"/>
      <c r="AG104" s="71"/>
      <c r="AH104" s="71"/>
      <c r="AI104" s="71"/>
      <c r="AJ104" s="71">
        <f>VLOOKUP($D104,'факт '!$D$7:$AU$140,7,0)</f>
        <v>0</v>
      </c>
      <c r="AK104" s="71">
        <f>VLOOKUP($D104,'факт '!$D$7:$AU$140,8,0)</f>
        <v>0</v>
      </c>
      <c r="AL104" s="71"/>
      <c r="AM104" s="71"/>
      <c r="AN104" s="71">
        <f t="shared" si="913"/>
        <v>0</v>
      </c>
      <c r="AO104" s="71">
        <f t="shared" si="914"/>
        <v>0</v>
      </c>
      <c r="AP104" s="72">
        <f t="shared" si="915"/>
        <v>0</v>
      </c>
      <c r="AQ104" s="72">
        <f t="shared" si="916"/>
        <v>0</v>
      </c>
      <c r="AR104" s="71"/>
      <c r="AS104" s="71"/>
      <c r="AT104" s="71"/>
      <c r="AU104" s="71"/>
      <c r="AV104" s="71">
        <f>VLOOKUP($D104,'факт '!$D$7:$AU$140,13,0)</f>
        <v>1</v>
      </c>
      <c r="AW104" s="71">
        <f>VLOOKUP($D104,'факт '!$D$7:$AU$140,14,0)</f>
        <v>132430.14000000001</v>
      </c>
      <c r="AX104" s="71"/>
      <c r="AY104" s="71"/>
      <c r="AZ104" s="71">
        <f t="shared" si="917"/>
        <v>1</v>
      </c>
      <c r="BA104" s="71">
        <f t="shared" si="918"/>
        <v>132430.14000000001</v>
      </c>
      <c r="BB104" s="72">
        <f t="shared" si="919"/>
        <v>1</v>
      </c>
      <c r="BC104" s="72">
        <f t="shared" si="920"/>
        <v>132430.14000000001</v>
      </c>
      <c r="BD104" s="71"/>
      <c r="BE104" s="71"/>
      <c r="BF104" s="71"/>
      <c r="BG104" s="71"/>
      <c r="BH104" s="71">
        <f>VLOOKUP($D104,'факт '!$D$7:$AU$140,17,0)</f>
        <v>0</v>
      </c>
      <c r="BI104" s="71">
        <f>VLOOKUP($D104,'факт '!$D$7:$AU$140,18,0)</f>
        <v>0</v>
      </c>
      <c r="BJ104" s="71">
        <f>VLOOKUP($D104,'факт '!$D$7:$AU$140,19,0)</f>
        <v>0</v>
      </c>
      <c r="BK104" s="71">
        <f>VLOOKUP($D104,'факт '!$D$7:$AU$140,20,0)</f>
        <v>0</v>
      </c>
      <c r="BL104" s="71">
        <f t="shared" si="921"/>
        <v>0</v>
      </c>
      <c r="BM104" s="71">
        <f t="shared" si="922"/>
        <v>0</v>
      </c>
      <c r="BN104" s="72">
        <f t="shared" si="923"/>
        <v>0</v>
      </c>
      <c r="BO104" s="72">
        <f t="shared" si="924"/>
        <v>0</v>
      </c>
      <c r="BP104" s="71"/>
      <c r="BQ104" s="71"/>
      <c r="BR104" s="71"/>
      <c r="BS104" s="71"/>
      <c r="BT104" s="71">
        <f>VLOOKUP($D104,'факт '!$D$7:$AU$140,21,0)</f>
        <v>0</v>
      </c>
      <c r="BU104" s="71">
        <f>VLOOKUP($D104,'факт '!$D$7:$AU$140,22,0)</f>
        <v>0</v>
      </c>
      <c r="BV104" s="71">
        <f>VLOOKUP($D104,'факт '!$D$7:$AU$140,23,0)</f>
        <v>0</v>
      </c>
      <c r="BW104" s="71">
        <f>VLOOKUP($D104,'факт '!$D$7:$AU$140,24,0)</f>
        <v>0</v>
      </c>
      <c r="BX104" s="71">
        <f t="shared" si="925"/>
        <v>0</v>
      </c>
      <c r="BY104" s="71">
        <f t="shared" si="926"/>
        <v>0</v>
      </c>
      <c r="BZ104" s="72">
        <f t="shared" si="927"/>
        <v>0</v>
      </c>
      <c r="CA104" s="72">
        <f t="shared" si="928"/>
        <v>0</v>
      </c>
      <c r="CB104" s="71"/>
      <c r="CC104" s="71"/>
      <c r="CD104" s="71"/>
      <c r="CE104" s="71"/>
      <c r="CF104" s="71">
        <f>VLOOKUP($D104,'факт '!$D$7:$AU$140,25,0)</f>
        <v>0</v>
      </c>
      <c r="CG104" s="71">
        <f>VLOOKUP($D104,'факт '!$D$7:$AU$140,26,0)</f>
        <v>0</v>
      </c>
      <c r="CH104" s="71">
        <f>VLOOKUP($D104,'факт '!$D$7:$AU$140,27,0)</f>
        <v>0</v>
      </c>
      <c r="CI104" s="71">
        <f>VLOOKUP($D104,'факт '!$D$7:$AU$140,28,0)</f>
        <v>0</v>
      </c>
      <c r="CJ104" s="71">
        <f t="shared" si="929"/>
        <v>0</v>
      </c>
      <c r="CK104" s="71">
        <f t="shared" si="930"/>
        <v>0</v>
      </c>
      <c r="CL104" s="72">
        <f t="shared" si="931"/>
        <v>0</v>
      </c>
      <c r="CM104" s="72">
        <f t="shared" si="932"/>
        <v>0</v>
      </c>
      <c r="CN104" s="71"/>
      <c r="CO104" s="71"/>
      <c r="CP104" s="71"/>
      <c r="CQ104" s="71"/>
      <c r="CR104" s="71">
        <f>VLOOKUP($D104,'факт '!$D$7:$AU$140,29,0)</f>
        <v>0</v>
      </c>
      <c r="CS104" s="71">
        <f>VLOOKUP($D104,'факт '!$D$7:$AU$140,30,0)</f>
        <v>0</v>
      </c>
      <c r="CT104" s="71">
        <f>VLOOKUP($D104,'факт '!$D$7:$AU$140,31,0)</f>
        <v>0</v>
      </c>
      <c r="CU104" s="71">
        <f>VLOOKUP($D104,'факт '!$D$7:$AU$140,32,0)</f>
        <v>0</v>
      </c>
      <c r="CV104" s="71">
        <f t="shared" si="933"/>
        <v>0</v>
      </c>
      <c r="CW104" s="71">
        <f t="shared" si="934"/>
        <v>0</v>
      </c>
      <c r="CX104" s="72">
        <f t="shared" si="935"/>
        <v>0</v>
      </c>
      <c r="CY104" s="72">
        <f t="shared" si="936"/>
        <v>0</v>
      </c>
      <c r="CZ104" s="71"/>
      <c r="DA104" s="71"/>
      <c r="DB104" s="71"/>
      <c r="DC104" s="71"/>
      <c r="DD104" s="71">
        <f>VLOOKUP($D104,'факт '!$D$7:$AU$140,33,0)</f>
        <v>0</v>
      </c>
      <c r="DE104" s="71">
        <f>VLOOKUP($D104,'факт '!$D$7:$AU$140,34,0)</f>
        <v>0</v>
      </c>
      <c r="DF104" s="71"/>
      <c r="DG104" s="71"/>
      <c r="DH104" s="71">
        <f t="shared" si="937"/>
        <v>0</v>
      </c>
      <c r="DI104" s="71">
        <f t="shared" si="938"/>
        <v>0</v>
      </c>
      <c r="DJ104" s="72">
        <f t="shared" si="939"/>
        <v>0</v>
      </c>
      <c r="DK104" s="72">
        <f t="shared" si="940"/>
        <v>0</v>
      </c>
      <c r="DL104" s="71"/>
      <c r="DM104" s="71"/>
      <c r="DN104" s="71"/>
      <c r="DO104" s="71"/>
      <c r="DP104" s="71">
        <f>VLOOKUP($D104,'факт '!$D$7:$AU$140,15,0)</f>
        <v>0</v>
      </c>
      <c r="DQ104" s="71">
        <f>VLOOKUP($D104,'факт '!$D$7:$AU$140,16,0)</f>
        <v>0</v>
      </c>
      <c r="DR104" s="71"/>
      <c r="DS104" s="71"/>
      <c r="DT104" s="71">
        <f t="shared" si="941"/>
        <v>0</v>
      </c>
      <c r="DU104" s="71">
        <f t="shared" si="942"/>
        <v>0</v>
      </c>
      <c r="DV104" s="72">
        <f t="shared" si="943"/>
        <v>0</v>
      </c>
      <c r="DW104" s="72">
        <f t="shared" si="944"/>
        <v>0</v>
      </c>
      <c r="DX104" s="71"/>
      <c r="DY104" s="71"/>
      <c r="DZ104" s="71"/>
      <c r="EA104" s="71"/>
      <c r="EB104" s="71">
        <f>VLOOKUP($D104,'факт '!$D$7:$AU$140,35,0)</f>
        <v>0</v>
      </c>
      <c r="EC104" s="71">
        <f>VLOOKUP($D104,'факт '!$D$7:$AU$140,36,0)</f>
        <v>0</v>
      </c>
      <c r="ED104" s="71">
        <f>VLOOKUP($D104,'факт '!$D$7:$AU$140,37,0)</f>
        <v>0</v>
      </c>
      <c r="EE104" s="71">
        <f>VLOOKUP($D104,'факт '!$D$7:$AU$140,38,0)</f>
        <v>0</v>
      </c>
      <c r="EF104" s="71">
        <f t="shared" si="945"/>
        <v>0</v>
      </c>
      <c r="EG104" s="71">
        <f t="shared" si="946"/>
        <v>0</v>
      </c>
      <c r="EH104" s="72">
        <f t="shared" si="947"/>
        <v>0</v>
      </c>
      <c r="EI104" s="72">
        <f t="shared" si="948"/>
        <v>0</v>
      </c>
      <c r="EJ104" s="71"/>
      <c r="EK104" s="71"/>
      <c r="EL104" s="71"/>
      <c r="EM104" s="71"/>
      <c r="EN104" s="71">
        <f>VLOOKUP($D104,'факт '!$D$7:$AU$140,41,0)</f>
        <v>0</v>
      </c>
      <c r="EO104" s="71">
        <f>VLOOKUP($D104,'факт '!$D$7:$AU$140,42,0)</f>
        <v>0</v>
      </c>
      <c r="EP104" s="71">
        <f>VLOOKUP($D104,'факт '!$D$7:$AU$140,43,0)</f>
        <v>0</v>
      </c>
      <c r="EQ104" s="71">
        <f>VLOOKUP($D104,'факт '!$D$7:$AU$140,44,0)</f>
        <v>0</v>
      </c>
      <c r="ER104" s="71">
        <f t="shared" si="949"/>
        <v>0</v>
      </c>
      <c r="ES104" s="71">
        <f t="shared" si="950"/>
        <v>0</v>
      </c>
      <c r="ET104" s="72">
        <f t="shared" si="951"/>
        <v>0</v>
      </c>
      <c r="EU104" s="72">
        <f t="shared" si="952"/>
        <v>0</v>
      </c>
      <c r="EV104" s="71"/>
      <c r="EW104" s="71"/>
      <c r="EX104" s="71"/>
      <c r="EY104" s="71"/>
      <c r="EZ104" s="71"/>
      <c r="FA104" s="71"/>
      <c r="FB104" s="71"/>
      <c r="FC104" s="71"/>
      <c r="FD104" s="71"/>
      <c r="FE104" s="71"/>
      <c r="FF104" s="72"/>
      <c r="FG104" s="72"/>
      <c r="FH104" s="71"/>
      <c r="FI104" s="71"/>
      <c r="FJ104" s="71"/>
      <c r="FK104" s="71"/>
      <c r="FL104" s="71">
        <f>VLOOKUP($D104,'факт '!$D$7:$AU$140,39,0)</f>
        <v>1</v>
      </c>
      <c r="FM104" s="71">
        <f>VLOOKUP($D104,'факт '!$D$7:$AU$140,40,0)</f>
        <v>132430.14000000001</v>
      </c>
      <c r="FN104" s="71"/>
      <c r="FO104" s="71"/>
      <c r="FP104" s="71">
        <f t="shared" si="953"/>
        <v>1</v>
      </c>
      <c r="FQ104" s="71">
        <f t="shared" si="954"/>
        <v>132430.14000000001</v>
      </c>
      <c r="FR104" s="72">
        <f t="shared" si="955"/>
        <v>1</v>
      </c>
      <c r="FS104" s="72">
        <f t="shared" si="956"/>
        <v>132430.14000000001</v>
      </c>
      <c r="FT104" s="71"/>
      <c r="FU104" s="71"/>
      <c r="FV104" s="71"/>
      <c r="FW104" s="71"/>
      <c r="FX104" s="71"/>
      <c r="FY104" s="71"/>
      <c r="FZ104" s="71"/>
      <c r="GA104" s="71"/>
      <c r="GB104" s="71">
        <f t="shared" si="957"/>
        <v>0</v>
      </c>
      <c r="GC104" s="71">
        <f t="shared" si="958"/>
        <v>0</v>
      </c>
      <c r="GD104" s="72">
        <f t="shared" si="959"/>
        <v>0</v>
      </c>
      <c r="GE104" s="72">
        <f t="shared" si="960"/>
        <v>0</v>
      </c>
      <c r="GF104" s="71"/>
      <c r="GG104" s="71"/>
      <c r="GH104" s="71"/>
      <c r="GI104" s="71"/>
      <c r="GJ104" s="71">
        <f t="shared" si="961"/>
        <v>2</v>
      </c>
      <c r="GK104" s="71">
        <f t="shared" si="962"/>
        <v>264860.28000000003</v>
      </c>
      <c r="GL104" s="71">
        <f t="shared" si="963"/>
        <v>0</v>
      </c>
      <c r="GM104" s="71">
        <f t="shared" si="964"/>
        <v>0</v>
      </c>
      <c r="GN104" s="71">
        <f t="shared" si="965"/>
        <v>2</v>
      </c>
      <c r="GO104" s="71">
        <f t="shared" si="966"/>
        <v>264860.28000000003</v>
      </c>
      <c r="GP104" s="71"/>
      <c r="GQ104" s="71"/>
      <c r="GR104" s="109"/>
      <c r="GS104" s="55"/>
      <c r="GT104" s="123">
        <v>132430.14440000002</v>
      </c>
      <c r="GU104" s="123">
        <f t="shared" si="968"/>
        <v>132430.14000000001</v>
      </c>
      <c r="GV104" s="123">
        <f t="shared" si="967"/>
        <v>4.4000000052619725E-3</v>
      </c>
    </row>
    <row r="105" spans="1:204" ht="23.25" customHeight="1" x14ac:dyDescent="0.2">
      <c r="A105" s="21">
        <v>1</v>
      </c>
      <c r="B105" s="55" t="s">
        <v>167</v>
      </c>
      <c r="C105" s="56" t="s">
        <v>168</v>
      </c>
      <c r="D105" s="63">
        <v>284</v>
      </c>
      <c r="E105" s="60" t="s">
        <v>174</v>
      </c>
      <c r="F105" s="63">
        <v>16</v>
      </c>
      <c r="G105" s="70">
        <v>132430.14440000002</v>
      </c>
      <c r="H105" s="71"/>
      <c r="I105" s="71"/>
      <c r="J105" s="71"/>
      <c r="K105" s="71"/>
      <c r="L105" s="71">
        <f>VLOOKUP($D105,'факт '!$D$7:$AU$140,3,0)</f>
        <v>0</v>
      </c>
      <c r="M105" s="71">
        <f>VLOOKUP($D105,'факт '!$D$7:$AU$140,4,0)</f>
        <v>0</v>
      </c>
      <c r="N105" s="71">
        <f>VLOOKUP($D105,'факт '!$D$7:$AU$140,5,0)</f>
        <v>0</v>
      </c>
      <c r="O105" s="71">
        <f>VLOOKUP($D105,'факт '!$D$7:$AU$140,6,0)</f>
        <v>0</v>
      </c>
      <c r="P105" s="71">
        <f t="shared" si="905"/>
        <v>0</v>
      </c>
      <c r="Q105" s="71">
        <f t="shared" si="906"/>
        <v>0</v>
      </c>
      <c r="R105" s="72">
        <f t="shared" si="907"/>
        <v>0</v>
      </c>
      <c r="S105" s="72">
        <f t="shared" si="908"/>
        <v>0</v>
      </c>
      <c r="T105" s="71"/>
      <c r="U105" s="71"/>
      <c r="V105" s="71"/>
      <c r="W105" s="71"/>
      <c r="X105" s="71">
        <f>VLOOKUP($D105,'факт '!$D$7:$AU$140,9,0)</f>
        <v>0</v>
      </c>
      <c r="Y105" s="71">
        <f>VLOOKUP($D105,'факт '!$D$7:$AU$140,10,0)</f>
        <v>0</v>
      </c>
      <c r="Z105" s="71">
        <f>VLOOKUP($D105,'факт '!$D$7:$AU$140,11,0)</f>
        <v>0</v>
      </c>
      <c r="AA105" s="71">
        <f>VLOOKUP($D105,'факт '!$D$7:$AU$140,12,0)</f>
        <v>0</v>
      </c>
      <c r="AB105" s="71">
        <f t="shared" si="909"/>
        <v>0</v>
      </c>
      <c r="AC105" s="71">
        <f t="shared" si="910"/>
        <v>0</v>
      </c>
      <c r="AD105" s="72">
        <f t="shared" si="911"/>
        <v>0</v>
      </c>
      <c r="AE105" s="72">
        <f t="shared" si="912"/>
        <v>0</v>
      </c>
      <c r="AF105" s="71"/>
      <c r="AG105" s="71"/>
      <c r="AH105" s="71"/>
      <c r="AI105" s="71"/>
      <c r="AJ105" s="71">
        <f>VLOOKUP($D105,'факт '!$D$7:$AU$140,7,0)</f>
        <v>0</v>
      </c>
      <c r="AK105" s="71">
        <f>VLOOKUP($D105,'факт '!$D$7:$AU$140,8,0)</f>
        <v>0</v>
      </c>
      <c r="AL105" s="71"/>
      <c r="AM105" s="71"/>
      <c r="AN105" s="71">
        <f t="shared" si="913"/>
        <v>0</v>
      </c>
      <c r="AO105" s="71">
        <f t="shared" si="914"/>
        <v>0</v>
      </c>
      <c r="AP105" s="72">
        <f t="shared" si="915"/>
        <v>0</v>
      </c>
      <c r="AQ105" s="72">
        <f t="shared" si="916"/>
        <v>0</v>
      </c>
      <c r="AR105" s="71"/>
      <c r="AS105" s="71"/>
      <c r="AT105" s="71"/>
      <c r="AU105" s="71"/>
      <c r="AV105" s="71">
        <f>VLOOKUP($D105,'факт '!$D$7:$AU$140,13,0)</f>
        <v>3</v>
      </c>
      <c r="AW105" s="71">
        <f>VLOOKUP($D105,'факт '!$D$7:$AU$140,14,0)</f>
        <v>397290.42000000004</v>
      </c>
      <c r="AX105" s="71"/>
      <c r="AY105" s="71"/>
      <c r="AZ105" s="71">
        <f t="shared" si="917"/>
        <v>3</v>
      </c>
      <c r="BA105" s="71">
        <f t="shared" si="918"/>
        <v>397290.42000000004</v>
      </c>
      <c r="BB105" s="72">
        <f t="shared" si="919"/>
        <v>3</v>
      </c>
      <c r="BC105" s="72">
        <f t="shared" si="920"/>
        <v>397290.42000000004</v>
      </c>
      <c r="BD105" s="71"/>
      <c r="BE105" s="71"/>
      <c r="BF105" s="71"/>
      <c r="BG105" s="71"/>
      <c r="BH105" s="71">
        <f>VLOOKUP($D105,'факт '!$D$7:$AU$140,17,0)</f>
        <v>0</v>
      </c>
      <c r="BI105" s="71">
        <f>VLOOKUP($D105,'факт '!$D$7:$AU$140,18,0)</f>
        <v>0</v>
      </c>
      <c r="BJ105" s="71">
        <f>VLOOKUP($D105,'факт '!$D$7:$AU$140,19,0)</f>
        <v>0</v>
      </c>
      <c r="BK105" s="71">
        <f>VLOOKUP($D105,'факт '!$D$7:$AU$140,20,0)</f>
        <v>0</v>
      </c>
      <c r="BL105" s="71">
        <f t="shared" si="921"/>
        <v>0</v>
      </c>
      <c r="BM105" s="71">
        <f t="shared" si="922"/>
        <v>0</v>
      </c>
      <c r="BN105" s="72">
        <f t="shared" si="923"/>
        <v>0</v>
      </c>
      <c r="BO105" s="72">
        <f t="shared" si="924"/>
        <v>0</v>
      </c>
      <c r="BP105" s="71"/>
      <c r="BQ105" s="71"/>
      <c r="BR105" s="71"/>
      <c r="BS105" s="71"/>
      <c r="BT105" s="71">
        <f>VLOOKUP($D105,'факт '!$D$7:$AU$140,21,0)</f>
        <v>0</v>
      </c>
      <c r="BU105" s="71">
        <f>VLOOKUP($D105,'факт '!$D$7:$AU$140,22,0)</f>
        <v>0</v>
      </c>
      <c r="BV105" s="71">
        <f>VLOOKUP($D105,'факт '!$D$7:$AU$140,23,0)</f>
        <v>0</v>
      </c>
      <c r="BW105" s="71">
        <f>VLOOKUP($D105,'факт '!$D$7:$AU$140,24,0)</f>
        <v>0</v>
      </c>
      <c r="BX105" s="71">
        <f t="shared" si="925"/>
        <v>0</v>
      </c>
      <c r="BY105" s="71">
        <f t="shared" si="926"/>
        <v>0</v>
      </c>
      <c r="BZ105" s="72">
        <f t="shared" si="927"/>
        <v>0</v>
      </c>
      <c r="CA105" s="72">
        <f t="shared" si="928"/>
        <v>0</v>
      </c>
      <c r="CB105" s="71"/>
      <c r="CC105" s="71"/>
      <c r="CD105" s="71"/>
      <c r="CE105" s="71"/>
      <c r="CF105" s="71">
        <f>VLOOKUP($D105,'факт '!$D$7:$AU$140,25,0)</f>
        <v>0</v>
      </c>
      <c r="CG105" s="71">
        <f>VLOOKUP($D105,'факт '!$D$7:$AU$140,26,0)</f>
        <v>0</v>
      </c>
      <c r="CH105" s="71">
        <f>VLOOKUP($D105,'факт '!$D$7:$AU$140,27,0)</f>
        <v>0</v>
      </c>
      <c r="CI105" s="71">
        <f>VLOOKUP($D105,'факт '!$D$7:$AU$140,28,0)</f>
        <v>0</v>
      </c>
      <c r="CJ105" s="71">
        <f t="shared" si="929"/>
        <v>0</v>
      </c>
      <c r="CK105" s="71">
        <f t="shared" si="930"/>
        <v>0</v>
      </c>
      <c r="CL105" s="72">
        <f t="shared" si="931"/>
        <v>0</v>
      </c>
      <c r="CM105" s="72">
        <f t="shared" si="932"/>
        <v>0</v>
      </c>
      <c r="CN105" s="71"/>
      <c r="CO105" s="71"/>
      <c r="CP105" s="71"/>
      <c r="CQ105" s="71"/>
      <c r="CR105" s="71">
        <f>VLOOKUP($D105,'факт '!$D$7:$AU$140,29,0)</f>
        <v>0</v>
      </c>
      <c r="CS105" s="71">
        <f>VLOOKUP($D105,'факт '!$D$7:$AU$140,30,0)</f>
        <v>0</v>
      </c>
      <c r="CT105" s="71">
        <f>VLOOKUP($D105,'факт '!$D$7:$AU$140,31,0)</f>
        <v>0</v>
      </c>
      <c r="CU105" s="71">
        <f>VLOOKUP($D105,'факт '!$D$7:$AU$140,32,0)</f>
        <v>0</v>
      </c>
      <c r="CV105" s="71">
        <f t="shared" si="933"/>
        <v>0</v>
      </c>
      <c r="CW105" s="71">
        <f t="shared" si="934"/>
        <v>0</v>
      </c>
      <c r="CX105" s="72">
        <f t="shared" si="935"/>
        <v>0</v>
      </c>
      <c r="CY105" s="72">
        <f t="shared" si="936"/>
        <v>0</v>
      </c>
      <c r="CZ105" s="71"/>
      <c r="DA105" s="71"/>
      <c r="DB105" s="71"/>
      <c r="DC105" s="71"/>
      <c r="DD105" s="71">
        <f>VLOOKUP($D105,'факт '!$D$7:$AU$140,33,0)</f>
        <v>0</v>
      </c>
      <c r="DE105" s="71">
        <f>VLOOKUP($D105,'факт '!$D$7:$AU$140,34,0)</f>
        <v>0</v>
      </c>
      <c r="DF105" s="71"/>
      <c r="DG105" s="71"/>
      <c r="DH105" s="71">
        <f t="shared" si="937"/>
        <v>0</v>
      </c>
      <c r="DI105" s="71">
        <f t="shared" si="938"/>
        <v>0</v>
      </c>
      <c r="DJ105" s="72">
        <f t="shared" si="939"/>
        <v>0</v>
      </c>
      <c r="DK105" s="72">
        <f t="shared" si="940"/>
        <v>0</v>
      </c>
      <c r="DL105" s="71"/>
      <c r="DM105" s="71"/>
      <c r="DN105" s="71"/>
      <c r="DO105" s="71"/>
      <c r="DP105" s="71">
        <f>VLOOKUP($D105,'факт '!$D$7:$AU$140,15,0)</f>
        <v>0</v>
      </c>
      <c r="DQ105" s="71">
        <f>VLOOKUP($D105,'факт '!$D$7:$AU$140,16,0)</f>
        <v>0</v>
      </c>
      <c r="DR105" s="71"/>
      <c r="DS105" s="71"/>
      <c r="DT105" s="71">
        <f t="shared" si="941"/>
        <v>0</v>
      </c>
      <c r="DU105" s="71">
        <f t="shared" si="942"/>
        <v>0</v>
      </c>
      <c r="DV105" s="72">
        <f t="shared" si="943"/>
        <v>0</v>
      </c>
      <c r="DW105" s="72">
        <f t="shared" si="944"/>
        <v>0</v>
      </c>
      <c r="DX105" s="71"/>
      <c r="DY105" s="71"/>
      <c r="DZ105" s="71"/>
      <c r="EA105" s="71"/>
      <c r="EB105" s="71">
        <f>VLOOKUP($D105,'факт '!$D$7:$AU$140,35,0)</f>
        <v>0</v>
      </c>
      <c r="EC105" s="71">
        <f>VLOOKUP($D105,'факт '!$D$7:$AU$140,36,0)</f>
        <v>0</v>
      </c>
      <c r="ED105" s="71">
        <f>VLOOKUP($D105,'факт '!$D$7:$AU$140,37,0)</f>
        <v>0</v>
      </c>
      <c r="EE105" s="71">
        <f>VLOOKUP($D105,'факт '!$D$7:$AU$140,38,0)</f>
        <v>0</v>
      </c>
      <c r="EF105" s="71">
        <f t="shared" si="945"/>
        <v>0</v>
      </c>
      <c r="EG105" s="71">
        <f t="shared" si="946"/>
        <v>0</v>
      </c>
      <c r="EH105" s="72">
        <f t="shared" si="947"/>
        <v>0</v>
      </c>
      <c r="EI105" s="72">
        <f t="shared" si="948"/>
        <v>0</v>
      </c>
      <c r="EJ105" s="71"/>
      <c r="EK105" s="71"/>
      <c r="EL105" s="71"/>
      <c r="EM105" s="71"/>
      <c r="EN105" s="71">
        <f>VLOOKUP($D105,'факт '!$D$7:$AU$140,41,0)</f>
        <v>0</v>
      </c>
      <c r="EO105" s="71">
        <f>VLOOKUP($D105,'факт '!$D$7:$AU$140,42,0)</f>
        <v>0</v>
      </c>
      <c r="EP105" s="71">
        <f>VLOOKUP($D105,'факт '!$D$7:$AU$140,43,0)</f>
        <v>0</v>
      </c>
      <c r="EQ105" s="71">
        <f>VLOOKUP($D105,'факт '!$D$7:$AU$140,44,0)</f>
        <v>0</v>
      </c>
      <c r="ER105" s="71">
        <f t="shared" si="949"/>
        <v>0</v>
      </c>
      <c r="ES105" s="71">
        <f t="shared" si="950"/>
        <v>0</v>
      </c>
      <c r="ET105" s="72">
        <f t="shared" si="951"/>
        <v>0</v>
      </c>
      <c r="EU105" s="72">
        <f t="shared" si="952"/>
        <v>0</v>
      </c>
      <c r="EV105" s="71"/>
      <c r="EW105" s="71"/>
      <c r="EX105" s="71"/>
      <c r="EY105" s="71"/>
      <c r="EZ105" s="71"/>
      <c r="FA105" s="71"/>
      <c r="FB105" s="71"/>
      <c r="FC105" s="71"/>
      <c r="FD105" s="71">
        <f>SUM(EZ105+FB105)</f>
        <v>0</v>
      </c>
      <c r="FE105" s="71">
        <f>SUM(FA105+FC105)</f>
        <v>0</v>
      </c>
      <c r="FF105" s="72">
        <f t="shared" si="884"/>
        <v>0</v>
      </c>
      <c r="FG105" s="72">
        <f t="shared" si="885"/>
        <v>0</v>
      </c>
      <c r="FH105" s="71"/>
      <c r="FI105" s="71"/>
      <c r="FJ105" s="71"/>
      <c r="FK105" s="71"/>
      <c r="FL105" s="71">
        <f>VLOOKUP($D105,'факт '!$D$7:$AU$140,39,0)</f>
        <v>0</v>
      </c>
      <c r="FM105" s="71">
        <f>VLOOKUP($D105,'факт '!$D$7:$AU$140,40,0)</f>
        <v>0</v>
      </c>
      <c r="FN105" s="71"/>
      <c r="FO105" s="71"/>
      <c r="FP105" s="71">
        <f t="shared" si="953"/>
        <v>0</v>
      </c>
      <c r="FQ105" s="71">
        <f t="shared" si="954"/>
        <v>0</v>
      </c>
      <c r="FR105" s="72">
        <f t="shared" si="955"/>
        <v>0</v>
      </c>
      <c r="FS105" s="72">
        <f t="shared" si="956"/>
        <v>0</v>
      </c>
      <c r="FT105" s="71"/>
      <c r="FU105" s="71"/>
      <c r="FV105" s="71"/>
      <c r="FW105" s="71"/>
      <c r="FX105" s="71"/>
      <c r="FY105" s="71"/>
      <c r="FZ105" s="71"/>
      <c r="GA105" s="71"/>
      <c r="GB105" s="71">
        <f t="shared" si="957"/>
        <v>0</v>
      </c>
      <c r="GC105" s="71">
        <f t="shared" si="958"/>
        <v>0</v>
      </c>
      <c r="GD105" s="72">
        <f t="shared" si="959"/>
        <v>0</v>
      </c>
      <c r="GE105" s="72">
        <f t="shared" si="960"/>
        <v>0</v>
      </c>
      <c r="GF105" s="71">
        <f>SUM(H105,T105,AF105,AR105,BD105,BP105,CB105,CN105,CZ105,DL105,DX105,EJ105,EV105)</f>
        <v>0</v>
      </c>
      <c r="GG105" s="71">
        <f>SUM(I105,U105,AG105,AS105,BE105,BQ105,CC105,CO105,DA105,DM105,DY105,EK105,EW105)</f>
        <v>0</v>
      </c>
      <c r="GH105" s="71">
        <f>SUM(J105,V105,AH105,AT105,BF105,BR105,CD105,CP105,DB105,DN105,DZ105,EL105,EX105)</f>
        <v>0</v>
      </c>
      <c r="GI105" s="71">
        <f>SUM(K105,W105,AI105,AU105,BG105,BS105,CE105,CQ105,DC105,DO105,EA105,EM105,EY105)</f>
        <v>0</v>
      </c>
      <c r="GJ105" s="71">
        <f t="shared" si="961"/>
        <v>3</v>
      </c>
      <c r="GK105" s="71">
        <f t="shared" si="962"/>
        <v>397290.42000000004</v>
      </c>
      <c r="GL105" s="71">
        <f t="shared" si="963"/>
        <v>0</v>
      </c>
      <c r="GM105" s="71">
        <f t="shared" si="964"/>
        <v>0</v>
      </c>
      <c r="GN105" s="71">
        <f t="shared" si="965"/>
        <v>3</v>
      </c>
      <c r="GO105" s="71">
        <f t="shared" si="966"/>
        <v>397290.42000000004</v>
      </c>
      <c r="GP105" s="71"/>
      <c r="GQ105" s="71"/>
      <c r="GR105" s="109"/>
      <c r="GS105" s="55"/>
      <c r="GT105" s="123">
        <v>132430.14440000002</v>
      </c>
      <c r="GU105" s="123">
        <f t="shared" si="968"/>
        <v>132430.14000000001</v>
      </c>
      <c r="GV105" s="123">
        <f t="shared" si="967"/>
        <v>4.4000000052619725E-3</v>
      </c>
    </row>
    <row r="106" spans="1:204" ht="23.25" customHeight="1" x14ac:dyDescent="0.2">
      <c r="A106" s="21"/>
      <c r="B106" s="55" t="s">
        <v>167</v>
      </c>
      <c r="C106" s="56" t="s">
        <v>168</v>
      </c>
      <c r="D106" s="63">
        <v>285</v>
      </c>
      <c r="E106" s="60" t="s">
        <v>422</v>
      </c>
      <c r="F106" s="63"/>
      <c r="G106" s="70"/>
      <c r="H106" s="71"/>
      <c r="I106" s="71"/>
      <c r="J106" s="71"/>
      <c r="K106" s="71"/>
      <c r="L106" s="71">
        <f>VLOOKUP($D106,'факт '!$D$7:$AU$140,3,0)</f>
        <v>0</v>
      </c>
      <c r="M106" s="71">
        <f>VLOOKUP($D106,'факт '!$D$7:$AU$140,4,0)</f>
        <v>0</v>
      </c>
      <c r="N106" s="71">
        <f>VLOOKUP($D106,'факт '!$D$7:$AU$140,5,0)</f>
        <v>0</v>
      </c>
      <c r="O106" s="71">
        <f>VLOOKUP($D106,'факт '!$D$7:$AU$140,6,0)</f>
        <v>0</v>
      </c>
      <c r="P106" s="71">
        <f t="shared" si="905"/>
        <v>0</v>
      </c>
      <c r="Q106" s="71">
        <f t="shared" si="906"/>
        <v>0</v>
      </c>
      <c r="R106" s="72">
        <f t="shared" si="907"/>
        <v>0</v>
      </c>
      <c r="S106" s="72">
        <f t="shared" si="908"/>
        <v>0</v>
      </c>
      <c r="T106" s="71"/>
      <c r="U106" s="71"/>
      <c r="V106" s="71"/>
      <c r="W106" s="71"/>
      <c r="X106" s="71">
        <f>VLOOKUP($D106,'факт '!$D$7:$AU$140,9,0)</f>
        <v>0</v>
      </c>
      <c r="Y106" s="71">
        <f>VLOOKUP($D106,'факт '!$D$7:$AU$140,10,0)</f>
        <v>0</v>
      </c>
      <c r="Z106" s="71">
        <f>VLOOKUP($D106,'факт '!$D$7:$AU$140,11,0)</f>
        <v>0</v>
      </c>
      <c r="AA106" s="71">
        <f>VLOOKUP($D106,'факт '!$D$7:$AU$140,12,0)</f>
        <v>0</v>
      </c>
      <c r="AB106" s="71">
        <f t="shared" si="909"/>
        <v>0</v>
      </c>
      <c r="AC106" s="71">
        <f t="shared" si="910"/>
        <v>0</v>
      </c>
      <c r="AD106" s="72">
        <f t="shared" si="911"/>
        <v>0</v>
      </c>
      <c r="AE106" s="72">
        <f t="shared" si="912"/>
        <v>0</v>
      </c>
      <c r="AF106" s="71"/>
      <c r="AG106" s="71"/>
      <c r="AH106" s="71"/>
      <c r="AI106" s="71"/>
      <c r="AJ106" s="71">
        <f>VLOOKUP($D106,'факт '!$D$7:$AU$140,7,0)</f>
        <v>0</v>
      </c>
      <c r="AK106" s="71">
        <f>VLOOKUP($D106,'факт '!$D$7:$AU$140,8,0)</f>
        <v>0</v>
      </c>
      <c r="AL106" s="71"/>
      <c r="AM106" s="71"/>
      <c r="AN106" s="71"/>
      <c r="AO106" s="71"/>
      <c r="AP106" s="72">
        <f t="shared" si="915"/>
        <v>0</v>
      </c>
      <c r="AQ106" s="72">
        <f t="shared" si="916"/>
        <v>0</v>
      </c>
      <c r="AR106" s="71"/>
      <c r="AS106" s="71"/>
      <c r="AT106" s="71"/>
      <c r="AU106" s="71"/>
      <c r="AV106" s="71">
        <f>VLOOKUP($D106,'факт '!$D$7:$AU$140,13,0)</f>
        <v>2</v>
      </c>
      <c r="AW106" s="71">
        <f>VLOOKUP($D106,'факт '!$D$7:$AU$140,14,0)</f>
        <v>264860.28000000003</v>
      </c>
      <c r="AX106" s="71"/>
      <c r="AY106" s="71"/>
      <c r="AZ106" s="71">
        <f t="shared" si="917"/>
        <v>2</v>
      </c>
      <c r="BA106" s="71">
        <f t="shared" si="918"/>
        <v>264860.28000000003</v>
      </c>
      <c r="BB106" s="72">
        <f t="shared" si="919"/>
        <v>2</v>
      </c>
      <c r="BC106" s="72">
        <f t="shared" si="920"/>
        <v>264860.28000000003</v>
      </c>
      <c r="BD106" s="71"/>
      <c r="BE106" s="71"/>
      <c r="BF106" s="71"/>
      <c r="BG106" s="71"/>
      <c r="BH106" s="71">
        <f>VLOOKUP($D106,'факт '!$D$7:$AU$140,17,0)</f>
        <v>0</v>
      </c>
      <c r="BI106" s="71">
        <f>VLOOKUP($D106,'факт '!$D$7:$AU$140,18,0)</f>
        <v>0</v>
      </c>
      <c r="BJ106" s="71">
        <f>VLOOKUP($D106,'факт '!$D$7:$AU$140,19,0)</f>
        <v>0</v>
      </c>
      <c r="BK106" s="71">
        <f>VLOOKUP($D106,'факт '!$D$7:$AU$140,20,0)</f>
        <v>0</v>
      </c>
      <c r="BL106" s="71">
        <f t="shared" si="921"/>
        <v>0</v>
      </c>
      <c r="BM106" s="71">
        <f t="shared" si="922"/>
        <v>0</v>
      </c>
      <c r="BN106" s="72">
        <f t="shared" si="923"/>
        <v>0</v>
      </c>
      <c r="BO106" s="72">
        <f t="shared" si="924"/>
        <v>0</v>
      </c>
      <c r="BP106" s="71"/>
      <c r="BQ106" s="71"/>
      <c r="BR106" s="71"/>
      <c r="BS106" s="71"/>
      <c r="BT106" s="71">
        <f>VLOOKUP($D106,'факт '!$D$7:$AU$140,21,0)</f>
        <v>0</v>
      </c>
      <c r="BU106" s="71">
        <f>VLOOKUP($D106,'факт '!$D$7:$AU$140,22,0)</f>
        <v>0</v>
      </c>
      <c r="BV106" s="71">
        <f>VLOOKUP($D106,'факт '!$D$7:$AU$140,23,0)</f>
        <v>0</v>
      </c>
      <c r="BW106" s="71">
        <f>VLOOKUP($D106,'факт '!$D$7:$AU$140,24,0)</f>
        <v>0</v>
      </c>
      <c r="BX106" s="71">
        <f t="shared" si="925"/>
        <v>0</v>
      </c>
      <c r="BY106" s="71">
        <f t="shared" si="926"/>
        <v>0</v>
      </c>
      <c r="BZ106" s="72">
        <f t="shared" si="927"/>
        <v>0</v>
      </c>
      <c r="CA106" s="72">
        <f t="shared" si="928"/>
        <v>0</v>
      </c>
      <c r="CB106" s="71"/>
      <c r="CC106" s="71"/>
      <c r="CD106" s="71"/>
      <c r="CE106" s="71"/>
      <c r="CF106" s="71">
        <f>VLOOKUP($D106,'факт '!$D$7:$AU$140,25,0)</f>
        <v>0</v>
      </c>
      <c r="CG106" s="71">
        <f>VLOOKUP($D106,'факт '!$D$7:$AU$140,26,0)</f>
        <v>0</v>
      </c>
      <c r="CH106" s="71">
        <f>VLOOKUP($D106,'факт '!$D$7:$AU$140,27,0)</f>
        <v>0</v>
      </c>
      <c r="CI106" s="71">
        <f>VLOOKUP($D106,'факт '!$D$7:$AU$140,28,0)</f>
        <v>0</v>
      </c>
      <c r="CJ106" s="71">
        <f t="shared" si="929"/>
        <v>0</v>
      </c>
      <c r="CK106" s="71">
        <f t="shared" si="930"/>
        <v>0</v>
      </c>
      <c r="CL106" s="72">
        <f t="shared" si="931"/>
        <v>0</v>
      </c>
      <c r="CM106" s="72">
        <f t="shared" si="932"/>
        <v>0</v>
      </c>
      <c r="CN106" s="71"/>
      <c r="CO106" s="71"/>
      <c r="CP106" s="71"/>
      <c r="CQ106" s="71"/>
      <c r="CR106" s="71">
        <f>VLOOKUP($D106,'факт '!$D$7:$AU$140,29,0)</f>
        <v>0</v>
      </c>
      <c r="CS106" s="71">
        <f>VLOOKUP($D106,'факт '!$D$7:$AU$140,30,0)</f>
        <v>0</v>
      </c>
      <c r="CT106" s="71">
        <f>VLOOKUP($D106,'факт '!$D$7:$AU$140,31,0)</f>
        <v>0</v>
      </c>
      <c r="CU106" s="71">
        <f>VLOOKUP($D106,'факт '!$D$7:$AU$140,32,0)</f>
        <v>0</v>
      </c>
      <c r="CV106" s="71">
        <f t="shared" si="933"/>
        <v>0</v>
      </c>
      <c r="CW106" s="71">
        <f t="shared" si="934"/>
        <v>0</v>
      </c>
      <c r="CX106" s="72">
        <f t="shared" si="935"/>
        <v>0</v>
      </c>
      <c r="CY106" s="72">
        <f t="shared" si="936"/>
        <v>0</v>
      </c>
      <c r="CZ106" s="71"/>
      <c r="DA106" s="71"/>
      <c r="DB106" s="71"/>
      <c r="DC106" s="71"/>
      <c r="DD106" s="71">
        <f>VLOOKUP($D106,'факт '!$D$7:$AU$140,33,0)</f>
        <v>0</v>
      </c>
      <c r="DE106" s="71">
        <f>VLOOKUP($D106,'факт '!$D$7:$AU$140,34,0)</f>
        <v>0</v>
      </c>
      <c r="DF106" s="71"/>
      <c r="DG106" s="71"/>
      <c r="DH106" s="71">
        <f t="shared" si="937"/>
        <v>0</v>
      </c>
      <c r="DI106" s="71">
        <f t="shared" si="938"/>
        <v>0</v>
      </c>
      <c r="DJ106" s="72">
        <f t="shared" si="939"/>
        <v>0</v>
      </c>
      <c r="DK106" s="72">
        <f t="shared" si="940"/>
        <v>0</v>
      </c>
      <c r="DL106" s="71"/>
      <c r="DM106" s="71"/>
      <c r="DN106" s="71"/>
      <c r="DO106" s="71"/>
      <c r="DP106" s="71">
        <f>VLOOKUP($D106,'факт '!$D$7:$AU$140,15,0)</f>
        <v>0</v>
      </c>
      <c r="DQ106" s="71">
        <f>VLOOKUP($D106,'факт '!$D$7:$AU$140,16,0)</f>
        <v>0</v>
      </c>
      <c r="DR106" s="71"/>
      <c r="DS106" s="71"/>
      <c r="DT106" s="71">
        <f t="shared" si="941"/>
        <v>0</v>
      </c>
      <c r="DU106" s="71">
        <f t="shared" si="942"/>
        <v>0</v>
      </c>
      <c r="DV106" s="72">
        <f t="shared" si="943"/>
        <v>0</v>
      </c>
      <c r="DW106" s="72">
        <f t="shared" si="944"/>
        <v>0</v>
      </c>
      <c r="DX106" s="71"/>
      <c r="DY106" s="71"/>
      <c r="DZ106" s="71"/>
      <c r="EA106" s="71"/>
      <c r="EB106" s="71">
        <f>VLOOKUP($D106,'факт '!$D$7:$AU$140,35,0)</f>
        <v>0</v>
      </c>
      <c r="EC106" s="71">
        <f>VLOOKUP($D106,'факт '!$D$7:$AU$140,36,0)</f>
        <v>0</v>
      </c>
      <c r="ED106" s="71">
        <f>VLOOKUP($D106,'факт '!$D$7:$AU$140,37,0)</f>
        <v>0</v>
      </c>
      <c r="EE106" s="71">
        <f>VLOOKUP($D106,'факт '!$D$7:$AU$140,38,0)</f>
        <v>0</v>
      </c>
      <c r="EF106" s="71">
        <f t="shared" si="945"/>
        <v>0</v>
      </c>
      <c r="EG106" s="71">
        <f t="shared" si="946"/>
        <v>0</v>
      </c>
      <c r="EH106" s="72">
        <f t="shared" si="947"/>
        <v>0</v>
      </c>
      <c r="EI106" s="72">
        <f t="shared" si="948"/>
        <v>0</v>
      </c>
      <c r="EJ106" s="71"/>
      <c r="EK106" s="71"/>
      <c r="EL106" s="71"/>
      <c r="EM106" s="71"/>
      <c r="EN106" s="71">
        <f>VLOOKUP($D106,'факт '!$D$7:$AU$140,41,0)</f>
        <v>0</v>
      </c>
      <c r="EO106" s="71">
        <f>VLOOKUP($D106,'факт '!$D$7:$AU$140,42,0)</f>
        <v>0</v>
      </c>
      <c r="EP106" s="71">
        <f>VLOOKUP($D106,'факт '!$D$7:$AU$140,43,0)</f>
        <v>0</v>
      </c>
      <c r="EQ106" s="71">
        <f>VLOOKUP($D106,'факт '!$D$7:$AU$140,44,0)</f>
        <v>0</v>
      </c>
      <c r="ER106" s="71">
        <f t="shared" si="949"/>
        <v>0</v>
      </c>
      <c r="ES106" s="71">
        <f t="shared" si="950"/>
        <v>0</v>
      </c>
      <c r="ET106" s="72">
        <f t="shared" si="951"/>
        <v>0</v>
      </c>
      <c r="EU106" s="72">
        <f t="shared" si="952"/>
        <v>0</v>
      </c>
      <c r="EV106" s="71"/>
      <c r="EW106" s="71"/>
      <c r="EX106" s="71"/>
      <c r="EY106" s="71"/>
      <c r="EZ106" s="71"/>
      <c r="FA106" s="71"/>
      <c r="FB106" s="71"/>
      <c r="FC106" s="71"/>
      <c r="FD106" s="71"/>
      <c r="FE106" s="71"/>
      <c r="FF106" s="72"/>
      <c r="FG106" s="72"/>
      <c r="FH106" s="71"/>
      <c r="FI106" s="71"/>
      <c r="FJ106" s="71"/>
      <c r="FK106" s="71"/>
      <c r="FL106" s="71">
        <f>VLOOKUP($D106,'факт '!$D$7:$AU$140,39,0)</f>
        <v>0</v>
      </c>
      <c r="FM106" s="71">
        <f>VLOOKUP($D106,'факт '!$D$7:$AU$140,40,0)</f>
        <v>0</v>
      </c>
      <c r="FN106" s="71"/>
      <c r="FO106" s="71"/>
      <c r="FP106" s="71">
        <f t="shared" si="953"/>
        <v>0</v>
      </c>
      <c r="FQ106" s="71">
        <f t="shared" si="954"/>
        <v>0</v>
      </c>
      <c r="FR106" s="72">
        <f t="shared" si="955"/>
        <v>0</v>
      </c>
      <c r="FS106" s="72">
        <f t="shared" si="956"/>
        <v>0</v>
      </c>
      <c r="FT106" s="71"/>
      <c r="FU106" s="71"/>
      <c r="FV106" s="71"/>
      <c r="FW106" s="71"/>
      <c r="FX106" s="71"/>
      <c r="FY106" s="71"/>
      <c r="FZ106" s="71"/>
      <c r="GA106" s="71"/>
      <c r="GB106" s="71"/>
      <c r="GC106" s="71"/>
      <c r="GD106" s="72"/>
      <c r="GE106" s="72"/>
      <c r="GF106" s="71"/>
      <c r="GG106" s="71"/>
      <c r="GH106" s="71"/>
      <c r="GI106" s="71"/>
      <c r="GJ106" s="71">
        <f t="shared" si="961"/>
        <v>2</v>
      </c>
      <c r="GK106" s="71">
        <f t="shared" si="962"/>
        <v>264860.28000000003</v>
      </c>
      <c r="GL106" s="71">
        <f t="shared" si="963"/>
        <v>0</v>
      </c>
      <c r="GM106" s="71">
        <f t="shared" si="964"/>
        <v>0</v>
      </c>
      <c r="GN106" s="71">
        <f t="shared" si="965"/>
        <v>2</v>
      </c>
      <c r="GO106" s="71">
        <f t="shared" si="966"/>
        <v>264860.28000000003</v>
      </c>
      <c r="GP106" s="71"/>
      <c r="GQ106" s="71"/>
      <c r="GR106" s="109"/>
      <c r="GS106" s="55"/>
      <c r="GT106" s="123"/>
      <c r="GU106" s="123"/>
      <c r="GV106" s="123"/>
    </row>
    <row r="107" spans="1:204" ht="23.25" customHeight="1" x14ac:dyDescent="0.2">
      <c r="A107" s="21"/>
      <c r="B107" s="55" t="s">
        <v>167</v>
      </c>
      <c r="C107" s="56" t="s">
        <v>168</v>
      </c>
      <c r="D107" s="63">
        <v>286</v>
      </c>
      <c r="E107" s="60" t="s">
        <v>452</v>
      </c>
      <c r="F107" s="63"/>
      <c r="G107" s="70"/>
      <c r="H107" s="71"/>
      <c r="I107" s="71"/>
      <c r="J107" s="71"/>
      <c r="K107" s="71"/>
      <c r="L107" s="71">
        <f>VLOOKUP($D107,'факт '!$D$7:$AU$140,3,0)</f>
        <v>0</v>
      </c>
      <c r="M107" s="71">
        <f>VLOOKUP($D107,'факт '!$D$7:$AU$140,4,0)</f>
        <v>0</v>
      </c>
      <c r="N107" s="71">
        <f>VLOOKUP($D107,'факт '!$D$7:$AU$140,5,0)</f>
        <v>0</v>
      </c>
      <c r="O107" s="71">
        <f>VLOOKUP($D107,'факт '!$D$7:$AU$140,6,0)</f>
        <v>0</v>
      </c>
      <c r="P107" s="71">
        <f t="shared" si="905"/>
        <v>0</v>
      </c>
      <c r="Q107" s="71">
        <f t="shared" si="906"/>
        <v>0</v>
      </c>
      <c r="R107" s="72">
        <f t="shared" si="907"/>
        <v>0</v>
      </c>
      <c r="S107" s="72">
        <f t="shared" si="908"/>
        <v>0</v>
      </c>
      <c r="T107" s="71"/>
      <c r="U107" s="71"/>
      <c r="V107" s="71"/>
      <c r="W107" s="71"/>
      <c r="X107" s="71">
        <f>VLOOKUP($D107,'факт '!$D$7:$AU$140,9,0)</f>
        <v>0</v>
      </c>
      <c r="Y107" s="71">
        <f>VLOOKUP($D107,'факт '!$D$7:$AU$140,10,0)</f>
        <v>0</v>
      </c>
      <c r="Z107" s="71">
        <f>VLOOKUP($D107,'факт '!$D$7:$AU$140,11,0)</f>
        <v>0</v>
      </c>
      <c r="AA107" s="71">
        <f>VLOOKUP($D107,'факт '!$D$7:$AU$140,12,0)</f>
        <v>0</v>
      </c>
      <c r="AB107" s="71">
        <f t="shared" si="909"/>
        <v>0</v>
      </c>
      <c r="AC107" s="71">
        <f t="shared" si="910"/>
        <v>0</v>
      </c>
      <c r="AD107" s="72">
        <f t="shared" si="911"/>
        <v>0</v>
      </c>
      <c r="AE107" s="72">
        <f t="shared" si="912"/>
        <v>0</v>
      </c>
      <c r="AF107" s="71"/>
      <c r="AG107" s="71"/>
      <c r="AH107" s="71"/>
      <c r="AI107" s="71"/>
      <c r="AJ107" s="71">
        <f>VLOOKUP($D107,'факт '!$D$7:$AU$140,7,0)</f>
        <v>0</v>
      </c>
      <c r="AK107" s="71">
        <f>VLOOKUP($D107,'факт '!$D$7:$AU$140,8,0)</f>
        <v>0</v>
      </c>
      <c r="AL107" s="71"/>
      <c r="AM107" s="71"/>
      <c r="AN107" s="71"/>
      <c r="AO107" s="71"/>
      <c r="AP107" s="72">
        <f t="shared" si="915"/>
        <v>0</v>
      </c>
      <c r="AQ107" s="72">
        <f t="shared" si="916"/>
        <v>0</v>
      </c>
      <c r="AR107" s="71"/>
      <c r="AS107" s="71"/>
      <c r="AT107" s="71"/>
      <c r="AU107" s="71"/>
      <c r="AV107" s="71">
        <f>VLOOKUP($D107,'факт '!$D$7:$AU$140,13,0)</f>
        <v>0</v>
      </c>
      <c r="AW107" s="71">
        <f>VLOOKUP($D107,'факт '!$D$7:$AU$140,14,0)</f>
        <v>0</v>
      </c>
      <c r="AX107" s="71"/>
      <c r="AY107" s="71"/>
      <c r="AZ107" s="71">
        <f t="shared" si="917"/>
        <v>0</v>
      </c>
      <c r="BA107" s="71">
        <f t="shared" si="918"/>
        <v>0</v>
      </c>
      <c r="BB107" s="72">
        <f t="shared" si="919"/>
        <v>0</v>
      </c>
      <c r="BC107" s="72">
        <f t="shared" si="920"/>
        <v>0</v>
      </c>
      <c r="BD107" s="71"/>
      <c r="BE107" s="71"/>
      <c r="BF107" s="71"/>
      <c r="BG107" s="71"/>
      <c r="BH107" s="71">
        <f>VLOOKUP($D107,'факт '!$D$7:$AU$140,17,0)</f>
        <v>0</v>
      </c>
      <c r="BI107" s="71">
        <f>VLOOKUP($D107,'факт '!$D$7:$AU$140,18,0)</f>
        <v>0</v>
      </c>
      <c r="BJ107" s="71">
        <f>VLOOKUP($D107,'факт '!$D$7:$AU$140,19,0)</f>
        <v>0</v>
      </c>
      <c r="BK107" s="71">
        <f>VLOOKUP($D107,'факт '!$D$7:$AU$140,20,0)</f>
        <v>0</v>
      </c>
      <c r="BL107" s="71">
        <f t="shared" si="921"/>
        <v>0</v>
      </c>
      <c r="BM107" s="71">
        <f t="shared" si="922"/>
        <v>0</v>
      </c>
      <c r="BN107" s="72">
        <f t="shared" si="923"/>
        <v>0</v>
      </c>
      <c r="BO107" s="72">
        <f t="shared" si="924"/>
        <v>0</v>
      </c>
      <c r="BP107" s="71"/>
      <c r="BQ107" s="71"/>
      <c r="BR107" s="71"/>
      <c r="BS107" s="71"/>
      <c r="BT107" s="71">
        <f>VLOOKUP($D107,'факт '!$D$7:$AU$140,21,0)</f>
        <v>0</v>
      </c>
      <c r="BU107" s="71">
        <f>VLOOKUP($D107,'факт '!$D$7:$AU$140,22,0)</f>
        <v>0</v>
      </c>
      <c r="BV107" s="71">
        <f>VLOOKUP($D107,'факт '!$D$7:$AU$140,23,0)</f>
        <v>0</v>
      </c>
      <c r="BW107" s="71">
        <f>VLOOKUP($D107,'факт '!$D$7:$AU$140,24,0)</f>
        <v>0</v>
      </c>
      <c r="BX107" s="71">
        <f t="shared" si="925"/>
        <v>0</v>
      </c>
      <c r="BY107" s="71">
        <f t="shared" si="926"/>
        <v>0</v>
      </c>
      <c r="BZ107" s="72">
        <f t="shared" si="927"/>
        <v>0</v>
      </c>
      <c r="CA107" s="72">
        <f t="shared" si="928"/>
        <v>0</v>
      </c>
      <c r="CB107" s="71"/>
      <c r="CC107" s="71"/>
      <c r="CD107" s="71"/>
      <c r="CE107" s="71"/>
      <c r="CF107" s="71">
        <f>VLOOKUP($D107,'факт '!$D$7:$AU$140,25,0)</f>
        <v>0</v>
      </c>
      <c r="CG107" s="71">
        <f>VLOOKUP($D107,'факт '!$D$7:$AU$140,26,0)</f>
        <v>0</v>
      </c>
      <c r="CH107" s="71">
        <f>VLOOKUP($D107,'факт '!$D$7:$AU$140,27,0)</f>
        <v>0</v>
      </c>
      <c r="CI107" s="71">
        <f>VLOOKUP($D107,'факт '!$D$7:$AU$140,28,0)</f>
        <v>0</v>
      </c>
      <c r="CJ107" s="71">
        <f t="shared" si="929"/>
        <v>0</v>
      </c>
      <c r="CK107" s="71">
        <f t="shared" si="930"/>
        <v>0</v>
      </c>
      <c r="CL107" s="72">
        <f t="shared" si="931"/>
        <v>0</v>
      </c>
      <c r="CM107" s="72">
        <f t="shared" si="932"/>
        <v>0</v>
      </c>
      <c r="CN107" s="71"/>
      <c r="CO107" s="71"/>
      <c r="CP107" s="71"/>
      <c r="CQ107" s="71"/>
      <c r="CR107" s="71">
        <f>VLOOKUP($D107,'факт '!$D$7:$AU$140,29,0)</f>
        <v>0</v>
      </c>
      <c r="CS107" s="71">
        <f>VLOOKUP($D107,'факт '!$D$7:$AU$140,30,0)</f>
        <v>0</v>
      </c>
      <c r="CT107" s="71">
        <f>VLOOKUP($D107,'факт '!$D$7:$AU$140,31,0)</f>
        <v>0</v>
      </c>
      <c r="CU107" s="71">
        <f>VLOOKUP($D107,'факт '!$D$7:$AU$140,32,0)</f>
        <v>0</v>
      </c>
      <c r="CV107" s="71">
        <f t="shared" si="933"/>
        <v>0</v>
      </c>
      <c r="CW107" s="71">
        <f t="shared" si="934"/>
        <v>0</v>
      </c>
      <c r="CX107" s="72">
        <f t="shared" si="935"/>
        <v>0</v>
      </c>
      <c r="CY107" s="72">
        <f t="shared" si="936"/>
        <v>0</v>
      </c>
      <c r="CZ107" s="71"/>
      <c r="DA107" s="71"/>
      <c r="DB107" s="71"/>
      <c r="DC107" s="71"/>
      <c r="DD107" s="71">
        <f>VLOOKUP($D107,'факт '!$D$7:$AU$140,33,0)</f>
        <v>0</v>
      </c>
      <c r="DE107" s="71">
        <f>VLOOKUP($D107,'факт '!$D$7:$AU$140,34,0)</f>
        <v>0</v>
      </c>
      <c r="DF107" s="71"/>
      <c r="DG107" s="71"/>
      <c r="DH107" s="71">
        <f t="shared" si="937"/>
        <v>0</v>
      </c>
      <c r="DI107" s="71">
        <f t="shared" si="938"/>
        <v>0</v>
      </c>
      <c r="DJ107" s="72">
        <f t="shared" si="939"/>
        <v>0</v>
      </c>
      <c r="DK107" s="72">
        <f t="shared" si="940"/>
        <v>0</v>
      </c>
      <c r="DL107" s="71"/>
      <c r="DM107" s="71"/>
      <c r="DN107" s="71"/>
      <c r="DO107" s="71"/>
      <c r="DP107" s="71">
        <f>VLOOKUP($D107,'факт '!$D$7:$AU$140,15,0)</f>
        <v>0</v>
      </c>
      <c r="DQ107" s="71">
        <f>VLOOKUP($D107,'факт '!$D$7:$AU$140,16,0)</f>
        <v>0</v>
      </c>
      <c r="DR107" s="71"/>
      <c r="DS107" s="71"/>
      <c r="DT107" s="71">
        <f t="shared" si="941"/>
        <v>0</v>
      </c>
      <c r="DU107" s="71">
        <f t="shared" si="942"/>
        <v>0</v>
      </c>
      <c r="DV107" s="72">
        <f t="shared" si="943"/>
        <v>0</v>
      </c>
      <c r="DW107" s="72">
        <f t="shared" si="944"/>
        <v>0</v>
      </c>
      <c r="DX107" s="71"/>
      <c r="DY107" s="71"/>
      <c r="DZ107" s="71"/>
      <c r="EA107" s="71"/>
      <c r="EB107" s="71">
        <f>VLOOKUP($D107,'факт '!$D$7:$AU$140,35,0)</f>
        <v>0</v>
      </c>
      <c r="EC107" s="71">
        <f>VLOOKUP($D107,'факт '!$D$7:$AU$140,36,0)</f>
        <v>0</v>
      </c>
      <c r="ED107" s="71">
        <f>VLOOKUP($D107,'факт '!$D$7:$AU$140,37,0)</f>
        <v>0</v>
      </c>
      <c r="EE107" s="71">
        <f>VLOOKUP($D107,'факт '!$D$7:$AU$140,38,0)</f>
        <v>0</v>
      </c>
      <c r="EF107" s="71">
        <f t="shared" si="945"/>
        <v>0</v>
      </c>
      <c r="EG107" s="71">
        <f t="shared" si="946"/>
        <v>0</v>
      </c>
      <c r="EH107" s="72">
        <f t="shared" si="947"/>
        <v>0</v>
      </c>
      <c r="EI107" s="72">
        <f t="shared" si="948"/>
        <v>0</v>
      </c>
      <c r="EJ107" s="71"/>
      <c r="EK107" s="71"/>
      <c r="EL107" s="71"/>
      <c r="EM107" s="71"/>
      <c r="EN107" s="71">
        <f>VLOOKUP($D107,'факт '!$D$7:$AU$140,41,0)</f>
        <v>0</v>
      </c>
      <c r="EO107" s="71">
        <f>VLOOKUP($D107,'факт '!$D$7:$AU$140,42,0)</f>
        <v>0</v>
      </c>
      <c r="EP107" s="71">
        <f>VLOOKUP($D107,'факт '!$D$7:$AU$140,43,0)</f>
        <v>0</v>
      </c>
      <c r="EQ107" s="71">
        <f>VLOOKUP($D107,'факт '!$D$7:$AU$140,44,0)</f>
        <v>0</v>
      </c>
      <c r="ER107" s="71">
        <f t="shared" si="949"/>
        <v>0</v>
      </c>
      <c r="ES107" s="71">
        <f t="shared" si="950"/>
        <v>0</v>
      </c>
      <c r="ET107" s="72">
        <f t="shared" si="951"/>
        <v>0</v>
      </c>
      <c r="EU107" s="72">
        <f t="shared" si="952"/>
        <v>0</v>
      </c>
      <c r="EV107" s="71"/>
      <c r="EW107" s="71"/>
      <c r="EX107" s="71"/>
      <c r="EY107" s="71"/>
      <c r="EZ107" s="71"/>
      <c r="FA107" s="71"/>
      <c r="FB107" s="71"/>
      <c r="FC107" s="71"/>
      <c r="FD107" s="71"/>
      <c r="FE107" s="71"/>
      <c r="FF107" s="72"/>
      <c r="FG107" s="72"/>
      <c r="FH107" s="71"/>
      <c r="FI107" s="71"/>
      <c r="FJ107" s="71"/>
      <c r="FK107" s="71"/>
      <c r="FL107" s="71">
        <f>VLOOKUP($D107,'факт '!$D$7:$AU$140,39,0)</f>
        <v>1</v>
      </c>
      <c r="FM107" s="71">
        <f>VLOOKUP($D107,'факт '!$D$7:$AU$140,40,0)</f>
        <v>132430.14000000001</v>
      </c>
      <c r="FN107" s="71"/>
      <c r="FO107" s="71"/>
      <c r="FP107" s="71">
        <f t="shared" si="953"/>
        <v>1</v>
      </c>
      <c r="FQ107" s="71">
        <f t="shared" si="954"/>
        <v>132430.14000000001</v>
      </c>
      <c r="FR107" s="72">
        <f t="shared" si="955"/>
        <v>1</v>
      </c>
      <c r="FS107" s="72">
        <f t="shared" si="956"/>
        <v>132430.14000000001</v>
      </c>
      <c r="FT107" s="71"/>
      <c r="FU107" s="71"/>
      <c r="FV107" s="71"/>
      <c r="FW107" s="71"/>
      <c r="FX107" s="71"/>
      <c r="FY107" s="71"/>
      <c r="FZ107" s="71"/>
      <c r="GA107" s="71"/>
      <c r="GB107" s="71"/>
      <c r="GC107" s="71"/>
      <c r="GD107" s="72"/>
      <c r="GE107" s="72"/>
      <c r="GF107" s="71"/>
      <c r="GG107" s="71"/>
      <c r="GH107" s="71"/>
      <c r="GI107" s="71"/>
      <c r="GJ107" s="71">
        <f t="shared" si="961"/>
        <v>1</v>
      </c>
      <c r="GK107" s="71">
        <f t="shared" si="962"/>
        <v>132430.14000000001</v>
      </c>
      <c r="GL107" s="71">
        <f t="shared" si="963"/>
        <v>0</v>
      </c>
      <c r="GM107" s="71">
        <f t="shared" si="964"/>
        <v>0</v>
      </c>
      <c r="GN107" s="71">
        <f t="shared" si="965"/>
        <v>1</v>
      </c>
      <c r="GO107" s="71">
        <f t="shared" si="966"/>
        <v>132430.14000000001</v>
      </c>
      <c r="GP107" s="71"/>
      <c r="GQ107" s="71"/>
      <c r="GR107" s="109"/>
      <c r="GS107" s="55"/>
      <c r="GT107" s="123"/>
      <c r="GU107" s="123"/>
      <c r="GV107" s="123"/>
    </row>
    <row r="108" spans="1:204" ht="23.25" customHeight="1" x14ac:dyDescent="0.2">
      <c r="A108" s="21"/>
      <c r="B108" s="55" t="s">
        <v>167</v>
      </c>
      <c r="C108" s="56" t="s">
        <v>168</v>
      </c>
      <c r="D108" s="63">
        <v>300</v>
      </c>
      <c r="E108" s="60" t="s">
        <v>453</v>
      </c>
      <c r="F108" s="63"/>
      <c r="G108" s="70"/>
      <c r="H108" s="71"/>
      <c r="I108" s="71"/>
      <c r="J108" s="71"/>
      <c r="K108" s="71"/>
      <c r="L108" s="71">
        <f>VLOOKUP($D108,'факт '!$D$7:$AU$140,3,0)</f>
        <v>0</v>
      </c>
      <c r="M108" s="71">
        <f>VLOOKUP($D108,'факт '!$D$7:$AU$140,4,0)</f>
        <v>0</v>
      </c>
      <c r="N108" s="71">
        <f>VLOOKUP($D108,'факт '!$D$7:$AU$140,5,0)</f>
        <v>0</v>
      </c>
      <c r="O108" s="71">
        <f>VLOOKUP($D108,'факт '!$D$7:$AU$140,6,0)</f>
        <v>0</v>
      </c>
      <c r="P108" s="71">
        <f t="shared" si="905"/>
        <v>0</v>
      </c>
      <c r="Q108" s="71">
        <f t="shared" si="906"/>
        <v>0</v>
      </c>
      <c r="R108" s="72">
        <f t="shared" si="907"/>
        <v>0</v>
      </c>
      <c r="S108" s="72">
        <f t="shared" si="908"/>
        <v>0</v>
      </c>
      <c r="T108" s="71"/>
      <c r="U108" s="71"/>
      <c r="V108" s="71"/>
      <c r="W108" s="71"/>
      <c r="X108" s="71">
        <f>VLOOKUP($D108,'факт '!$D$7:$AU$140,9,0)</f>
        <v>0</v>
      </c>
      <c r="Y108" s="71">
        <f>VLOOKUP($D108,'факт '!$D$7:$AU$140,10,0)</f>
        <v>0</v>
      </c>
      <c r="Z108" s="71">
        <f>VLOOKUP($D108,'факт '!$D$7:$AU$140,11,0)</f>
        <v>0</v>
      </c>
      <c r="AA108" s="71">
        <f>VLOOKUP($D108,'факт '!$D$7:$AU$140,12,0)</f>
        <v>0</v>
      </c>
      <c r="AB108" s="71">
        <f t="shared" si="909"/>
        <v>0</v>
      </c>
      <c r="AC108" s="71">
        <f t="shared" si="910"/>
        <v>0</v>
      </c>
      <c r="AD108" s="72">
        <f t="shared" si="911"/>
        <v>0</v>
      </c>
      <c r="AE108" s="72">
        <f t="shared" si="912"/>
        <v>0</v>
      </c>
      <c r="AF108" s="71"/>
      <c r="AG108" s="71"/>
      <c r="AH108" s="71"/>
      <c r="AI108" s="71"/>
      <c r="AJ108" s="71">
        <f>VLOOKUP($D108,'факт '!$D$7:$AU$140,7,0)</f>
        <v>0</v>
      </c>
      <c r="AK108" s="71">
        <f>VLOOKUP($D108,'факт '!$D$7:$AU$140,8,0)</f>
        <v>0</v>
      </c>
      <c r="AL108" s="71"/>
      <c r="AM108" s="71"/>
      <c r="AN108" s="71"/>
      <c r="AO108" s="71"/>
      <c r="AP108" s="72">
        <f t="shared" si="915"/>
        <v>0</v>
      </c>
      <c r="AQ108" s="72">
        <f t="shared" si="916"/>
        <v>0</v>
      </c>
      <c r="AR108" s="71"/>
      <c r="AS108" s="71"/>
      <c r="AT108" s="71"/>
      <c r="AU108" s="71"/>
      <c r="AV108" s="71">
        <f>VLOOKUP($D108,'факт '!$D$7:$AU$140,13,0)</f>
        <v>0</v>
      </c>
      <c r="AW108" s="71">
        <f>VLOOKUP($D108,'факт '!$D$7:$AU$140,14,0)</f>
        <v>0</v>
      </c>
      <c r="AX108" s="71"/>
      <c r="AY108" s="71"/>
      <c r="AZ108" s="71">
        <f t="shared" si="917"/>
        <v>0</v>
      </c>
      <c r="BA108" s="71">
        <f t="shared" si="918"/>
        <v>0</v>
      </c>
      <c r="BB108" s="72">
        <f t="shared" si="919"/>
        <v>0</v>
      </c>
      <c r="BC108" s="72">
        <f t="shared" si="920"/>
        <v>0</v>
      </c>
      <c r="BD108" s="71"/>
      <c r="BE108" s="71"/>
      <c r="BF108" s="71"/>
      <c r="BG108" s="71"/>
      <c r="BH108" s="71">
        <f>VLOOKUP($D108,'факт '!$D$7:$AU$140,17,0)</f>
        <v>1</v>
      </c>
      <c r="BI108" s="71">
        <f>VLOOKUP($D108,'факт '!$D$7:$AU$140,18,0)</f>
        <v>132430.14000000001</v>
      </c>
      <c r="BJ108" s="71">
        <f>VLOOKUP($D108,'факт '!$D$7:$AU$140,19,0)</f>
        <v>0</v>
      </c>
      <c r="BK108" s="71">
        <f>VLOOKUP($D108,'факт '!$D$7:$AU$140,20,0)</f>
        <v>0</v>
      </c>
      <c r="BL108" s="71">
        <f t="shared" si="921"/>
        <v>1</v>
      </c>
      <c r="BM108" s="71">
        <f t="shared" si="922"/>
        <v>132430.14000000001</v>
      </c>
      <c r="BN108" s="72">
        <f t="shared" si="923"/>
        <v>1</v>
      </c>
      <c r="BO108" s="72">
        <f t="shared" si="924"/>
        <v>132430.14000000001</v>
      </c>
      <c r="BP108" s="71"/>
      <c r="BQ108" s="71"/>
      <c r="BR108" s="71"/>
      <c r="BS108" s="71"/>
      <c r="BT108" s="71">
        <f>VLOOKUP($D108,'факт '!$D$7:$AU$140,21,0)</f>
        <v>0</v>
      </c>
      <c r="BU108" s="71">
        <f>VLOOKUP($D108,'факт '!$D$7:$AU$140,22,0)</f>
        <v>0</v>
      </c>
      <c r="BV108" s="71">
        <f>VLOOKUP($D108,'факт '!$D$7:$AU$140,23,0)</f>
        <v>0</v>
      </c>
      <c r="BW108" s="71">
        <f>VLOOKUP($D108,'факт '!$D$7:$AU$140,24,0)</f>
        <v>0</v>
      </c>
      <c r="BX108" s="71">
        <f t="shared" si="925"/>
        <v>0</v>
      </c>
      <c r="BY108" s="71">
        <f t="shared" si="926"/>
        <v>0</v>
      </c>
      <c r="BZ108" s="72">
        <f t="shared" si="927"/>
        <v>0</v>
      </c>
      <c r="CA108" s="72">
        <f t="shared" si="928"/>
        <v>0</v>
      </c>
      <c r="CB108" s="71"/>
      <c r="CC108" s="71"/>
      <c r="CD108" s="71"/>
      <c r="CE108" s="71"/>
      <c r="CF108" s="71">
        <f>VLOOKUP($D108,'факт '!$D$7:$AU$140,25,0)</f>
        <v>0</v>
      </c>
      <c r="CG108" s="71">
        <f>VLOOKUP($D108,'факт '!$D$7:$AU$140,26,0)</f>
        <v>0</v>
      </c>
      <c r="CH108" s="71">
        <f>VLOOKUP($D108,'факт '!$D$7:$AU$140,27,0)</f>
        <v>0</v>
      </c>
      <c r="CI108" s="71">
        <f>VLOOKUP($D108,'факт '!$D$7:$AU$140,28,0)</f>
        <v>0</v>
      </c>
      <c r="CJ108" s="71">
        <f t="shared" si="929"/>
        <v>0</v>
      </c>
      <c r="CK108" s="71">
        <f t="shared" si="930"/>
        <v>0</v>
      </c>
      <c r="CL108" s="72">
        <f t="shared" si="931"/>
        <v>0</v>
      </c>
      <c r="CM108" s="72">
        <f t="shared" si="932"/>
        <v>0</v>
      </c>
      <c r="CN108" s="71"/>
      <c r="CO108" s="71"/>
      <c r="CP108" s="71"/>
      <c r="CQ108" s="71"/>
      <c r="CR108" s="71">
        <f>VLOOKUP($D108,'факт '!$D$7:$AU$140,29,0)</f>
        <v>0</v>
      </c>
      <c r="CS108" s="71">
        <f>VLOOKUP($D108,'факт '!$D$7:$AU$140,30,0)</f>
        <v>0</v>
      </c>
      <c r="CT108" s="71">
        <f>VLOOKUP($D108,'факт '!$D$7:$AU$140,31,0)</f>
        <v>0</v>
      </c>
      <c r="CU108" s="71">
        <f>VLOOKUP($D108,'факт '!$D$7:$AU$140,32,0)</f>
        <v>0</v>
      </c>
      <c r="CV108" s="71">
        <f t="shared" si="933"/>
        <v>0</v>
      </c>
      <c r="CW108" s="71">
        <f t="shared" si="934"/>
        <v>0</v>
      </c>
      <c r="CX108" s="72">
        <f t="shared" si="935"/>
        <v>0</v>
      </c>
      <c r="CY108" s="72">
        <f t="shared" si="936"/>
        <v>0</v>
      </c>
      <c r="CZ108" s="71"/>
      <c r="DA108" s="71"/>
      <c r="DB108" s="71"/>
      <c r="DC108" s="71"/>
      <c r="DD108" s="71">
        <f>VLOOKUP($D108,'факт '!$D$7:$AU$140,33,0)</f>
        <v>0</v>
      </c>
      <c r="DE108" s="71">
        <f>VLOOKUP($D108,'факт '!$D$7:$AU$140,34,0)</f>
        <v>0</v>
      </c>
      <c r="DF108" s="71"/>
      <c r="DG108" s="71"/>
      <c r="DH108" s="71">
        <f t="shared" si="937"/>
        <v>0</v>
      </c>
      <c r="DI108" s="71">
        <f t="shared" si="938"/>
        <v>0</v>
      </c>
      <c r="DJ108" s="72">
        <f t="shared" si="939"/>
        <v>0</v>
      </c>
      <c r="DK108" s="72">
        <f t="shared" si="940"/>
        <v>0</v>
      </c>
      <c r="DL108" s="71"/>
      <c r="DM108" s="71"/>
      <c r="DN108" s="71"/>
      <c r="DO108" s="71"/>
      <c r="DP108" s="71">
        <f>VLOOKUP($D108,'факт '!$D$7:$AU$140,15,0)</f>
        <v>0</v>
      </c>
      <c r="DQ108" s="71">
        <f>VLOOKUP($D108,'факт '!$D$7:$AU$140,16,0)</f>
        <v>0</v>
      </c>
      <c r="DR108" s="71"/>
      <c r="DS108" s="71"/>
      <c r="DT108" s="71">
        <f t="shared" si="941"/>
        <v>0</v>
      </c>
      <c r="DU108" s="71">
        <f t="shared" si="942"/>
        <v>0</v>
      </c>
      <c r="DV108" s="72">
        <f t="shared" si="943"/>
        <v>0</v>
      </c>
      <c r="DW108" s="72">
        <f t="shared" si="944"/>
        <v>0</v>
      </c>
      <c r="DX108" s="71"/>
      <c r="DY108" s="71"/>
      <c r="DZ108" s="71"/>
      <c r="EA108" s="71"/>
      <c r="EB108" s="71">
        <f>VLOOKUP($D108,'факт '!$D$7:$AU$140,35,0)</f>
        <v>0</v>
      </c>
      <c r="EC108" s="71">
        <f>VLOOKUP($D108,'факт '!$D$7:$AU$140,36,0)</f>
        <v>0</v>
      </c>
      <c r="ED108" s="71">
        <f>VLOOKUP($D108,'факт '!$D$7:$AU$140,37,0)</f>
        <v>0</v>
      </c>
      <c r="EE108" s="71">
        <f>VLOOKUP($D108,'факт '!$D$7:$AU$140,38,0)</f>
        <v>0</v>
      </c>
      <c r="EF108" s="71">
        <f t="shared" si="945"/>
        <v>0</v>
      </c>
      <c r="EG108" s="71">
        <f t="shared" si="946"/>
        <v>0</v>
      </c>
      <c r="EH108" s="72">
        <f t="shared" si="947"/>
        <v>0</v>
      </c>
      <c r="EI108" s="72">
        <f t="shared" si="948"/>
        <v>0</v>
      </c>
      <c r="EJ108" s="71"/>
      <c r="EK108" s="71"/>
      <c r="EL108" s="71"/>
      <c r="EM108" s="71"/>
      <c r="EN108" s="71">
        <f>VLOOKUP($D108,'факт '!$D$7:$AU$140,41,0)</f>
        <v>0</v>
      </c>
      <c r="EO108" s="71">
        <f>VLOOKUP($D108,'факт '!$D$7:$AU$140,42,0)</f>
        <v>0</v>
      </c>
      <c r="EP108" s="71">
        <f>VLOOKUP($D108,'факт '!$D$7:$AU$140,43,0)</f>
        <v>0</v>
      </c>
      <c r="EQ108" s="71">
        <f>VLOOKUP($D108,'факт '!$D$7:$AU$140,44,0)</f>
        <v>0</v>
      </c>
      <c r="ER108" s="71">
        <f t="shared" si="949"/>
        <v>0</v>
      </c>
      <c r="ES108" s="71">
        <f t="shared" si="950"/>
        <v>0</v>
      </c>
      <c r="ET108" s="72">
        <f t="shared" si="951"/>
        <v>0</v>
      </c>
      <c r="EU108" s="72">
        <f t="shared" si="952"/>
        <v>0</v>
      </c>
      <c r="EV108" s="71"/>
      <c r="EW108" s="71"/>
      <c r="EX108" s="71"/>
      <c r="EY108" s="71"/>
      <c r="EZ108" s="71"/>
      <c r="FA108" s="71"/>
      <c r="FB108" s="71"/>
      <c r="FC108" s="71"/>
      <c r="FD108" s="71"/>
      <c r="FE108" s="71"/>
      <c r="FF108" s="72"/>
      <c r="FG108" s="72"/>
      <c r="FH108" s="71"/>
      <c r="FI108" s="71"/>
      <c r="FJ108" s="71"/>
      <c r="FK108" s="71"/>
      <c r="FL108" s="71">
        <f>VLOOKUP($D108,'факт '!$D$7:$AU$140,39,0)</f>
        <v>0</v>
      </c>
      <c r="FM108" s="71">
        <f>VLOOKUP($D108,'факт '!$D$7:$AU$140,40,0)</f>
        <v>0</v>
      </c>
      <c r="FN108" s="71"/>
      <c r="FO108" s="71"/>
      <c r="FP108" s="71">
        <f t="shared" si="953"/>
        <v>0</v>
      </c>
      <c r="FQ108" s="71">
        <f t="shared" si="954"/>
        <v>0</v>
      </c>
      <c r="FR108" s="72">
        <f t="shared" si="955"/>
        <v>0</v>
      </c>
      <c r="FS108" s="72">
        <f t="shared" si="956"/>
        <v>0</v>
      </c>
      <c r="FT108" s="71"/>
      <c r="FU108" s="71"/>
      <c r="FV108" s="71"/>
      <c r="FW108" s="71"/>
      <c r="FX108" s="71"/>
      <c r="FY108" s="71"/>
      <c r="FZ108" s="71"/>
      <c r="GA108" s="71"/>
      <c r="GB108" s="71"/>
      <c r="GC108" s="71"/>
      <c r="GD108" s="72"/>
      <c r="GE108" s="72"/>
      <c r="GF108" s="71"/>
      <c r="GG108" s="71"/>
      <c r="GH108" s="71"/>
      <c r="GI108" s="71"/>
      <c r="GJ108" s="71">
        <f t="shared" si="961"/>
        <v>1</v>
      </c>
      <c r="GK108" s="71">
        <f t="shared" si="962"/>
        <v>132430.14000000001</v>
      </c>
      <c r="GL108" s="71">
        <f t="shared" si="963"/>
        <v>0</v>
      </c>
      <c r="GM108" s="71">
        <f t="shared" si="964"/>
        <v>0</v>
      </c>
      <c r="GN108" s="71">
        <f t="shared" si="965"/>
        <v>1</v>
      </c>
      <c r="GO108" s="71">
        <f t="shared" si="966"/>
        <v>132430.14000000001</v>
      </c>
      <c r="GP108" s="71"/>
      <c r="GQ108" s="71"/>
      <c r="GR108" s="109"/>
      <c r="GS108" s="55"/>
      <c r="GT108" s="123"/>
      <c r="GU108" s="123"/>
      <c r="GV108" s="123"/>
    </row>
    <row r="109" spans="1:204" ht="23.25" customHeight="1" x14ac:dyDescent="0.2">
      <c r="A109" s="21">
        <v>1</v>
      </c>
      <c r="B109" s="55" t="s">
        <v>167</v>
      </c>
      <c r="C109" s="56" t="s">
        <v>168</v>
      </c>
      <c r="D109" s="63">
        <v>301</v>
      </c>
      <c r="E109" s="60" t="s">
        <v>175</v>
      </c>
      <c r="F109" s="63">
        <v>16</v>
      </c>
      <c r="G109" s="70">
        <v>132430.14440000002</v>
      </c>
      <c r="H109" s="71"/>
      <c r="I109" s="71"/>
      <c r="J109" s="71"/>
      <c r="K109" s="71"/>
      <c r="L109" s="71">
        <f>VLOOKUP($D109,'факт '!$D$7:$AU$140,3,0)</f>
        <v>0</v>
      </c>
      <c r="M109" s="71">
        <f>VLOOKUP($D109,'факт '!$D$7:$AU$140,4,0)</f>
        <v>0</v>
      </c>
      <c r="N109" s="71">
        <f>VLOOKUP($D109,'факт '!$D$7:$AU$140,5,0)</f>
        <v>0</v>
      </c>
      <c r="O109" s="71">
        <f>VLOOKUP($D109,'факт '!$D$7:$AU$140,6,0)</f>
        <v>0</v>
      </c>
      <c r="P109" s="71">
        <f t="shared" si="905"/>
        <v>0</v>
      </c>
      <c r="Q109" s="71">
        <f t="shared" si="906"/>
        <v>0</v>
      </c>
      <c r="R109" s="72">
        <f t="shared" si="907"/>
        <v>0</v>
      </c>
      <c r="S109" s="72">
        <f t="shared" si="908"/>
        <v>0</v>
      </c>
      <c r="T109" s="71"/>
      <c r="U109" s="71"/>
      <c r="V109" s="71"/>
      <c r="W109" s="71"/>
      <c r="X109" s="71">
        <f>VLOOKUP($D109,'факт '!$D$7:$AU$140,9,0)</f>
        <v>0</v>
      </c>
      <c r="Y109" s="71">
        <f>VLOOKUP($D109,'факт '!$D$7:$AU$140,10,0)</f>
        <v>0</v>
      </c>
      <c r="Z109" s="71">
        <f>VLOOKUP($D109,'факт '!$D$7:$AU$140,11,0)</f>
        <v>0</v>
      </c>
      <c r="AA109" s="71">
        <f>VLOOKUP($D109,'факт '!$D$7:$AU$140,12,0)</f>
        <v>0</v>
      </c>
      <c r="AB109" s="71">
        <f t="shared" si="909"/>
        <v>0</v>
      </c>
      <c r="AC109" s="71">
        <f t="shared" si="910"/>
        <v>0</v>
      </c>
      <c r="AD109" s="72">
        <f t="shared" si="911"/>
        <v>0</v>
      </c>
      <c r="AE109" s="72">
        <f t="shared" si="912"/>
        <v>0</v>
      </c>
      <c r="AF109" s="71"/>
      <c r="AG109" s="71"/>
      <c r="AH109" s="71"/>
      <c r="AI109" s="71"/>
      <c r="AJ109" s="71">
        <f>VLOOKUP($D109,'факт '!$D$7:$AU$140,7,0)</f>
        <v>0</v>
      </c>
      <c r="AK109" s="71">
        <f>VLOOKUP($D109,'факт '!$D$7:$AU$140,8,0)</f>
        <v>0</v>
      </c>
      <c r="AL109" s="71"/>
      <c r="AM109" s="71"/>
      <c r="AN109" s="71">
        <f t="shared" si="913"/>
        <v>0</v>
      </c>
      <c r="AO109" s="71">
        <f t="shared" si="914"/>
        <v>0</v>
      </c>
      <c r="AP109" s="72">
        <f t="shared" si="915"/>
        <v>0</v>
      </c>
      <c r="AQ109" s="72">
        <f t="shared" si="916"/>
        <v>0</v>
      </c>
      <c r="AR109" s="71"/>
      <c r="AS109" s="71"/>
      <c r="AT109" s="71"/>
      <c r="AU109" s="71"/>
      <c r="AV109" s="71">
        <f>VLOOKUP($D109,'факт '!$D$7:$AU$140,13,0)</f>
        <v>5</v>
      </c>
      <c r="AW109" s="71">
        <f>VLOOKUP($D109,'факт '!$D$7:$AU$140,14,0)</f>
        <v>662150.70000000007</v>
      </c>
      <c r="AX109" s="71"/>
      <c r="AY109" s="71"/>
      <c r="AZ109" s="71">
        <f t="shared" si="917"/>
        <v>5</v>
      </c>
      <c r="BA109" s="71">
        <f t="shared" si="918"/>
        <v>662150.70000000007</v>
      </c>
      <c r="BB109" s="72">
        <f t="shared" si="919"/>
        <v>5</v>
      </c>
      <c r="BC109" s="72">
        <f t="shared" si="920"/>
        <v>662150.70000000007</v>
      </c>
      <c r="BD109" s="71"/>
      <c r="BE109" s="71"/>
      <c r="BF109" s="71"/>
      <c r="BG109" s="71"/>
      <c r="BH109" s="71">
        <f>VLOOKUP($D109,'факт '!$D$7:$AU$140,17,0)</f>
        <v>5</v>
      </c>
      <c r="BI109" s="71">
        <f>VLOOKUP($D109,'факт '!$D$7:$AU$140,18,0)</f>
        <v>662150.70000000007</v>
      </c>
      <c r="BJ109" s="71">
        <f>VLOOKUP($D109,'факт '!$D$7:$AU$140,19,0)</f>
        <v>0</v>
      </c>
      <c r="BK109" s="71">
        <f>VLOOKUP($D109,'факт '!$D$7:$AU$140,20,0)</f>
        <v>0</v>
      </c>
      <c r="BL109" s="71">
        <f t="shared" si="921"/>
        <v>5</v>
      </c>
      <c r="BM109" s="71">
        <f t="shared" si="922"/>
        <v>662150.70000000007</v>
      </c>
      <c r="BN109" s="72">
        <f t="shared" si="923"/>
        <v>5</v>
      </c>
      <c r="BO109" s="72">
        <f t="shared" si="924"/>
        <v>662150.70000000007</v>
      </c>
      <c r="BP109" s="71"/>
      <c r="BQ109" s="71"/>
      <c r="BR109" s="71"/>
      <c r="BS109" s="71"/>
      <c r="BT109" s="71">
        <f>VLOOKUP($D109,'факт '!$D$7:$AU$140,21,0)</f>
        <v>0</v>
      </c>
      <c r="BU109" s="71">
        <f>VLOOKUP($D109,'факт '!$D$7:$AU$140,22,0)</f>
        <v>0</v>
      </c>
      <c r="BV109" s="71">
        <f>VLOOKUP($D109,'факт '!$D$7:$AU$140,23,0)</f>
        <v>0</v>
      </c>
      <c r="BW109" s="71">
        <f>VLOOKUP($D109,'факт '!$D$7:$AU$140,24,0)</f>
        <v>0</v>
      </c>
      <c r="BX109" s="71">
        <f t="shared" si="925"/>
        <v>0</v>
      </c>
      <c r="BY109" s="71">
        <f t="shared" si="926"/>
        <v>0</v>
      </c>
      <c r="BZ109" s="72">
        <f t="shared" si="927"/>
        <v>0</v>
      </c>
      <c r="CA109" s="72">
        <f t="shared" si="928"/>
        <v>0</v>
      </c>
      <c r="CB109" s="71"/>
      <c r="CC109" s="71"/>
      <c r="CD109" s="71"/>
      <c r="CE109" s="71"/>
      <c r="CF109" s="71">
        <f>VLOOKUP($D109,'факт '!$D$7:$AU$140,25,0)</f>
        <v>0</v>
      </c>
      <c r="CG109" s="71">
        <f>VLOOKUP($D109,'факт '!$D$7:$AU$140,26,0)</f>
        <v>0</v>
      </c>
      <c r="CH109" s="71">
        <f>VLOOKUP($D109,'факт '!$D$7:$AU$140,27,0)</f>
        <v>0</v>
      </c>
      <c r="CI109" s="71">
        <f>VLOOKUP($D109,'факт '!$D$7:$AU$140,28,0)</f>
        <v>0</v>
      </c>
      <c r="CJ109" s="71">
        <f t="shared" si="929"/>
        <v>0</v>
      </c>
      <c r="CK109" s="71">
        <f t="shared" si="930"/>
        <v>0</v>
      </c>
      <c r="CL109" s="72">
        <f t="shared" si="931"/>
        <v>0</v>
      </c>
      <c r="CM109" s="72">
        <f t="shared" si="932"/>
        <v>0</v>
      </c>
      <c r="CN109" s="71"/>
      <c r="CO109" s="71"/>
      <c r="CP109" s="71"/>
      <c r="CQ109" s="71"/>
      <c r="CR109" s="71">
        <f>VLOOKUP($D109,'факт '!$D$7:$AU$140,29,0)</f>
        <v>0</v>
      </c>
      <c r="CS109" s="71">
        <f>VLOOKUP($D109,'факт '!$D$7:$AU$140,30,0)</f>
        <v>0</v>
      </c>
      <c r="CT109" s="71">
        <f>VLOOKUP($D109,'факт '!$D$7:$AU$140,31,0)</f>
        <v>0</v>
      </c>
      <c r="CU109" s="71">
        <f>VLOOKUP($D109,'факт '!$D$7:$AU$140,32,0)</f>
        <v>0</v>
      </c>
      <c r="CV109" s="71">
        <f t="shared" si="933"/>
        <v>0</v>
      </c>
      <c r="CW109" s="71">
        <f t="shared" si="934"/>
        <v>0</v>
      </c>
      <c r="CX109" s="72">
        <f t="shared" si="935"/>
        <v>0</v>
      </c>
      <c r="CY109" s="72">
        <f t="shared" si="936"/>
        <v>0</v>
      </c>
      <c r="CZ109" s="71"/>
      <c r="DA109" s="71"/>
      <c r="DB109" s="71"/>
      <c r="DC109" s="71"/>
      <c r="DD109" s="71">
        <f>VLOOKUP($D109,'факт '!$D$7:$AU$140,33,0)</f>
        <v>0</v>
      </c>
      <c r="DE109" s="71">
        <f>VLOOKUP($D109,'факт '!$D$7:$AU$140,34,0)</f>
        <v>0</v>
      </c>
      <c r="DF109" s="71"/>
      <c r="DG109" s="71"/>
      <c r="DH109" s="71">
        <f t="shared" si="937"/>
        <v>0</v>
      </c>
      <c r="DI109" s="71">
        <f t="shared" si="938"/>
        <v>0</v>
      </c>
      <c r="DJ109" s="72">
        <f t="shared" si="939"/>
        <v>0</v>
      </c>
      <c r="DK109" s="72">
        <f t="shared" si="940"/>
        <v>0</v>
      </c>
      <c r="DL109" s="71"/>
      <c r="DM109" s="71"/>
      <c r="DN109" s="71"/>
      <c r="DO109" s="71"/>
      <c r="DP109" s="71">
        <f>VLOOKUP($D109,'факт '!$D$7:$AU$140,15,0)</f>
        <v>0</v>
      </c>
      <c r="DQ109" s="71">
        <f>VLOOKUP($D109,'факт '!$D$7:$AU$140,16,0)</f>
        <v>0</v>
      </c>
      <c r="DR109" s="71"/>
      <c r="DS109" s="71"/>
      <c r="DT109" s="71">
        <f t="shared" si="941"/>
        <v>0</v>
      </c>
      <c r="DU109" s="71">
        <f t="shared" si="942"/>
        <v>0</v>
      </c>
      <c r="DV109" s="72">
        <f t="shared" si="943"/>
        <v>0</v>
      </c>
      <c r="DW109" s="72">
        <f t="shared" si="944"/>
        <v>0</v>
      </c>
      <c r="DX109" s="71"/>
      <c r="DY109" s="71"/>
      <c r="DZ109" s="71"/>
      <c r="EA109" s="71"/>
      <c r="EB109" s="71">
        <f>VLOOKUP($D109,'факт '!$D$7:$AU$140,35,0)</f>
        <v>0</v>
      </c>
      <c r="EC109" s="71">
        <f>VLOOKUP($D109,'факт '!$D$7:$AU$140,36,0)</f>
        <v>0</v>
      </c>
      <c r="ED109" s="71">
        <f>VLOOKUP($D109,'факт '!$D$7:$AU$140,37,0)</f>
        <v>0</v>
      </c>
      <c r="EE109" s="71">
        <f>VLOOKUP($D109,'факт '!$D$7:$AU$140,38,0)</f>
        <v>0</v>
      </c>
      <c r="EF109" s="71">
        <f t="shared" si="945"/>
        <v>0</v>
      </c>
      <c r="EG109" s="71">
        <f t="shared" si="946"/>
        <v>0</v>
      </c>
      <c r="EH109" s="72">
        <f t="shared" si="947"/>
        <v>0</v>
      </c>
      <c r="EI109" s="72">
        <f t="shared" si="948"/>
        <v>0</v>
      </c>
      <c r="EJ109" s="71"/>
      <c r="EK109" s="71"/>
      <c r="EL109" s="71"/>
      <c r="EM109" s="71"/>
      <c r="EN109" s="71">
        <f>VLOOKUP($D109,'факт '!$D$7:$AU$140,41,0)</f>
        <v>0</v>
      </c>
      <c r="EO109" s="71">
        <f>VLOOKUP($D109,'факт '!$D$7:$AU$140,42,0)</f>
        <v>0</v>
      </c>
      <c r="EP109" s="71">
        <f>VLOOKUP($D109,'факт '!$D$7:$AU$140,43,0)</f>
        <v>0</v>
      </c>
      <c r="EQ109" s="71">
        <f>VLOOKUP($D109,'факт '!$D$7:$AU$140,44,0)</f>
        <v>0</v>
      </c>
      <c r="ER109" s="71">
        <f t="shared" si="949"/>
        <v>0</v>
      </c>
      <c r="ES109" s="71">
        <f t="shared" si="950"/>
        <v>0</v>
      </c>
      <c r="ET109" s="72">
        <f t="shared" si="951"/>
        <v>0</v>
      </c>
      <c r="EU109" s="72">
        <f t="shared" si="952"/>
        <v>0</v>
      </c>
      <c r="EV109" s="71"/>
      <c r="EW109" s="71"/>
      <c r="EX109" s="71"/>
      <c r="EY109" s="71"/>
      <c r="EZ109" s="71"/>
      <c r="FA109" s="71"/>
      <c r="FB109" s="71"/>
      <c r="FC109" s="71"/>
      <c r="FD109" s="71">
        <f>SUM(EZ109+FB109)</f>
        <v>0</v>
      </c>
      <c r="FE109" s="71">
        <f>SUM(FA109+FC109)</f>
        <v>0</v>
      </c>
      <c r="FF109" s="72">
        <f t="shared" si="884"/>
        <v>0</v>
      </c>
      <c r="FG109" s="72">
        <f t="shared" si="885"/>
        <v>0</v>
      </c>
      <c r="FH109" s="71"/>
      <c r="FI109" s="71"/>
      <c r="FJ109" s="71"/>
      <c r="FK109" s="71"/>
      <c r="FL109" s="71">
        <f>VLOOKUP($D109,'факт '!$D$7:$AU$140,39,0)</f>
        <v>0</v>
      </c>
      <c r="FM109" s="71">
        <f>VLOOKUP($D109,'факт '!$D$7:$AU$140,40,0)</f>
        <v>0</v>
      </c>
      <c r="FN109" s="71"/>
      <c r="FO109" s="71"/>
      <c r="FP109" s="71">
        <f t="shared" si="953"/>
        <v>0</v>
      </c>
      <c r="FQ109" s="71">
        <f t="shared" si="954"/>
        <v>0</v>
      </c>
      <c r="FR109" s="72">
        <f t="shared" si="955"/>
        <v>0</v>
      </c>
      <c r="FS109" s="72">
        <f t="shared" si="956"/>
        <v>0</v>
      </c>
      <c r="FT109" s="71"/>
      <c r="FU109" s="71"/>
      <c r="FV109" s="71"/>
      <c r="FW109" s="71"/>
      <c r="FX109" s="71"/>
      <c r="FY109" s="71"/>
      <c r="FZ109" s="71"/>
      <c r="GA109" s="71"/>
      <c r="GB109" s="71">
        <f t="shared" si="957"/>
        <v>0</v>
      </c>
      <c r="GC109" s="71">
        <f t="shared" si="958"/>
        <v>0</v>
      </c>
      <c r="GD109" s="72">
        <f t="shared" si="959"/>
        <v>0</v>
      </c>
      <c r="GE109" s="72">
        <f t="shared" si="960"/>
        <v>0</v>
      </c>
      <c r="GF109" s="71">
        <f>SUM(H109,T109,AF109,AR109,BD109,BP109,CB109,CN109,CZ109,DL109,DX109,EJ109,EV109)</f>
        <v>0</v>
      </c>
      <c r="GG109" s="71">
        <f>SUM(I109,U109,AG109,AS109,BE109,BQ109,CC109,CO109,DA109,DM109,DY109,EK109,EW109)</f>
        <v>0</v>
      </c>
      <c r="GH109" s="71">
        <f>SUM(J109,V109,AH109,AT109,BF109,BR109,CD109,CP109,DB109,DN109,DZ109,EL109,EX109)</f>
        <v>0</v>
      </c>
      <c r="GI109" s="71">
        <f>SUM(K109,W109,AI109,AU109,BG109,BS109,CE109,CQ109,DC109,DO109,EA109,EM109,EY109)</f>
        <v>0</v>
      </c>
      <c r="GJ109" s="71">
        <f t="shared" si="961"/>
        <v>10</v>
      </c>
      <c r="GK109" s="71">
        <f t="shared" si="962"/>
        <v>1324301.4000000001</v>
      </c>
      <c r="GL109" s="71">
        <f t="shared" si="963"/>
        <v>0</v>
      </c>
      <c r="GM109" s="71">
        <f t="shared" si="964"/>
        <v>0</v>
      </c>
      <c r="GN109" s="71">
        <f t="shared" si="965"/>
        <v>10</v>
      </c>
      <c r="GO109" s="71">
        <f t="shared" si="966"/>
        <v>1324301.4000000001</v>
      </c>
      <c r="GP109" s="71"/>
      <c r="GQ109" s="71"/>
      <c r="GR109" s="109"/>
      <c r="GS109" s="55"/>
      <c r="GT109" s="123">
        <v>132430.14440000002</v>
      </c>
      <c r="GU109" s="123">
        <f t="shared" si="968"/>
        <v>132430.14000000001</v>
      </c>
      <c r="GV109" s="123">
        <f t="shared" si="967"/>
        <v>4.4000000052619725E-3</v>
      </c>
    </row>
    <row r="110" spans="1:204" ht="23.25" customHeight="1" x14ac:dyDescent="0.2">
      <c r="A110" s="21"/>
      <c r="B110" s="55" t="s">
        <v>167</v>
      </c>
      <c r="C110" s="56" t="s">
        <v>168</v>
      </c>
      <c r="D110" s="63">
        <v>303</v>
      </c>
      <c r="E110" s="60" t="s">
        <v>423</v>
      </c>
      <c r="F110" s="63"/>
      <c r="G110" s="70"/>
      <c r="H110" s="71"/>
      <c r="I110" s="71"/>
      <c r="J110" s="71"/>
      <c r="K110" s="71"/>
      <c r="L110" s="71">
        <f>VLOOKUP($D110,'факт '!$D$7:$AU$140,3,0)</f>
        <v>0</v>
      </c>
      <c r="M110" s="71">
        <f>VLOOKUP($D110,'факт '!$D$7:$AU$140,4,0)</f>
        <v>0</v>
      </c>
      <c r="N110" s="71">
        <f>VLOOKUP($D110,'факт '!$D$7:$AU$140,5,0)</f>
        <v>0</v>
      </c>
      <c r="O110" s="71">
        <f>VLOOKUP($D110,'факт '!$D$7:$AU$140,6,0)</f>
        <v>0</v>
      </c>
      <c r="P110" s="71">
        <f t="shared" si="905"/>
        <v>0</v>
      </c>
      <c r="Q110" s="71">
        <f t="shared" si="906"/>
        <v>0</v>
      </c>
      <c r="R110" s="72">
        <f t="shared" si="907"/>
        <v>0</v>
      </c>
      <c r="S110" s="72">
        <f t="shared" si="908"/>
        <v>0</v>
      </c>
      <c r="T110" s="71"/>
      <c r="U110" s="71"/>
      <c r="V110" s="71"/>
      <c r="W110" s="71"/>
      <c r="X110" s="71">
        <f>VLOOKUP($D110,'факт '!$D$7:$AU$140,9,0)</f>
        <v>0</v>
      </c>
      <c r="Y110" s="71">
        <f>VLOOKUP($D110,'факт '!$D$7:$AU$140,10,0)</f>
        <v>0</v>
      </c>
      <c r="Z110" s="71">
        <f>VLOOKUP($D110,'факт '!$D$7:$AU$140,11,0)</f>
        <v>0</v>
      </c>
      <c r="AA110" s="71">
        <f>VLOOKUP($D110,'факт '!$D$7:$AU$140,12,0)</f>
        <v>0</v>
      </c>
      <c r="AB110" s="71">
        <f t="shared" si="909"/>
        <v>0</v>
      </c>
      <c r="AC110" s="71">
        <f t="shared" si="910"/>
        <v>0</v>
      </c>
      <c r="AD110" s="72">
        <f t="shared" si="911"/>
        <v>0</v>
      </c>
      <c r="AE110" s="72">
        <f t="shared" si="912"/>
        <v>0</v>
      </c>
      <c r="AF110" s="71"/>
      <c r="AG110" s="71"/>
      <c r="AH110" s="71"/>
      <c r="AI110" s="71"/>
      <c r="AJ110" s="71">
        <f>VLOOKUP($D110,'факт '!$D$7:$AU$140,7,0)</f>
        <v>0</v>
      </c>
      <c r="AK110" s="71">
        <f>VLOOKUP($D110,'факт '!$D$7:$AU$140,8,0)</f>
        <v>0</v>
      </c>
      <c r="AL110" s="71"/>
      <c r="AM110" s="71"/>
      <c r="AN110" s="71"/>
      <c r="AO110" s="71"/>
      <c r="AP110" s="72">
        <f t="shared" si="915"/>
        <v>0</v>
      </c>
      <c r="AQ110" s="72">
        <f t="shared" si="916"/>
        <v>0</v>
      </c>
      <c r="AR110" s="71"/>
      <c r="AS110" s="71"/>
      <c r="AT110" s="71"/>
      <c r="AU110" s="71"/>
      <c r="AV110" s="71">
        <f>VLOOKUP($D110,'факт '!$D$7:$AU$140,13,0)</f>
        <v>1</v>
      </c>
      <c r="AW110" s="71">
        <f>VLOOKUP($D110,'факт '!$D$7:$AU$140,14,0)</f>
        <v>132430.14000000001</v>
      </c>
      <c r="AX110" s="71"/>
      <c r="AY110" s="71"/>
      <c r="AZ110" s="71">
        <f t="shared" si="917"/>
        <v>1</v>
      </c>
      <c r="BA110" s="71">
        <f t="shared" si="918"/>
        <v>132430.14000000001</v>
      </c>
      <c r="BB110" s="72">
        <f t="shared" si="919"/>
        <v>1</v>
      </c>
      <c r="BC110" s="72">
        <f t="shared" si="920"/>
        <v>132430.14000000001</v>
      </c>
      <c r="BD110" s="71"/>
      <c r="BE110" s="71"/>
      <c r="BF110" s="71"/>
      <c r="BG110" s="71"/>
      <c r="BH110" s="71">
        <f>VLOOKUP($D110,'факт '!$D$7:$AU$140,17,0)</f>
        <v>0</v>
      </c>
      <c r="BI110" s="71">
        <f>VLOOKUP($D110,'факт '!$D$7:$AU$140,18,0)</f>
        <v>0</v>
      </c>
      <c r="BJ110" s="71">
        <f>VLOOKUP($D110,'факт '!$D$7:$AU$140,19,0)</f>
        <v>0</v>
      </c>
      <c r="BK110" s="71">
        <f>VLOOKUP($D110,'факт '!$D$7:$AU$140,20,0)</f>
        <v>0</v>
      </c>
      <c r="BL110" s="71">
        <f t="shared" si="921"/>
        <v>0</v>
      </c>
      <c r="BM110" s="71">
        <f t="shared" si="922"/>
        <v>0</v>
      </c>
      <c r="BN110" s="72">
        <f t="shared" si="923"/>
        <v>0</v>
      </c>
      <c r="BO110" s="72">
        <f t="shared" si="924"/>
        <v>0</v>
      </c>
      <c r="BP110" s="71"/>
      <c r="BQ110" s="71"/>
      <c r="BR110" s="71"/>
      <c r="BS110" s="71"/>
      <c r="BT110" s="71">
        <f>VLOOKUP($D110,'факт '!$D$7:$AU$140,21,0)</f>
        <v>0</v>
      </c>
      <c r="BU110" s="71">
        <f>VLOOKUP($D110,'факт '!$D$7:$AU$140,22,0)</f>
        <v>0</v>
      </c>
      <c r="BV110" s="71">
        <f>VLOOKUP($D110,'факт '!$D$7:$AU$140,23,0)</f>
        <v>0</v>
      </c>
      <c r="BW110" s="71">
        <f>VLOOKUP($D110,'факт '!$D$7:$AU$140,24,0)</f>
        <v>0</v>
      </c>
      <c r="BX110" s="71">
        <f t="shared" si="925"/>
        <v>0</v>
      </c>
      <c r="BY110" s="71">
        <f t="shared" si="926"/>
        <v>0</v>
      </c>
      <c r="BZ110" s="72">
        <f t="shared" si="927"/>
        <v>0</v>
      </c>
      <c r="CA110" s="72">
        <f t="shared" si="928"/>
        <v>0</v>
      </c>
      <c r="CB110" s="71"/>
      <c r="CC110" s="71"/>
      <c r="CD110" s="71"/>
      <c r="CE110" s="71"/>
      <c r="CF110" s="71">
        <f>VLOOKUP($D110,'факт '!$D$7:$AU$140,25,0)</f>
        <v>0</v>
      </c>
      <c r="CG110" s="71">
        <f>VLOOKUP($D110,'факт '!$D$7:$AU$140,26,0)</f>
        <v>0</v>
      </c>
      <c r="CH110" s="71">
        <f>VLOOKUP($D110,'факт '!$D$7:$AU$140,27,0)</f>
        <v>0</v>
      </c>
      <c r="CI110" s="71">
        <f>VLOOKUP($D110,'факт '!$D$7:$AU$140,28,0)</f>
        <v>0</v>
      </c>
      <c r="CJ110" s="71">
        <f t="shared" si="929"/>
        <v>0</v>
      </c>
      <c r="CK110" s="71">
        <f t="shared" si="930"/>
        <v>0</v>
      </c>
      <c r="CL110" s="72">
        <f t="shared" si="931"/>
        <v>0</v>
      </c>
      <c r="CM110" s="72">
        <f t="shared" si="932"/>
        <v>0</v>
      </c>
      <c r="CN110" s="71"/>
      <c r="CO110" s="71"/>
      <c r="CP110" s="71"/>
      <c r="CQ110" s="71"/>
      <c r="CR110" s="71">
        <f>VLOOKUP($D110,'факт '!$D$7:$AU$140,29,0)</f>
        <v>0</v>
      </c>
      <c r="CS110" s="71">
        <f>VLOOKUP($D110,'факт '!$D$7:$AU$140,30,0)</f>
        <v>0</v>
      </c>
      <c r="CT110" s="71">
        <f>VLOOKUP($D110,'факт '!$D$7:$AU$140,31,0)</f>
        <v>0</v>
      </c>
      <c r="CU110" s="71">
        <f>VLOOKUP($D110,'факт '!$D$7:$AU$140,32,0)</f>
        <v>0</v>
      </c>
      <c r="CV110" s="71">
        <f t="shared" si="933"/>
        <v>0</v>
      </c>
      <c r="CW110" s="71">
        <f t="shared" si="934"/>
        <v>0</v>
      </c>
      <c r="CX110" s="72">
        <f t="shared" si="935"/>
        <v>0</v>
      </c>
      <c r="CY110" s="72">
        <f t="shared" si="936"/>
        <v>0</v>
      </c>
      <c r="CZ110" s="71"/>
      <c r="DA110" s="71"/>
      <c r="DB110" s="71"/>
      <c r="DC110" s="71"/>
      <c r="DD110" s="71">
        <f>VLOOKUP($D110,'факт '!$D$7:$AU$140,33,0)</f>
        <v>0</v>
      </c>
      <c r="DE110" s="71">
        <f>VLOOKUP($D110,'факт '!$D$7:$AU$140,34,0)</f>
        <v>0</v>
      </c>
      <c r="DF110" s="71"/>
      <c r="DG110" s="71"/>
      <c r="DH110" s="71">
        <f t="shared" si="937"/>
        <v>0</v>
      </c>
      <c r="DI110" s="71">
        <f t="shared" si="938"/>
        <v>0</v>
      </c>
      <c r="DJ110" s="72">
        <f t="shared" si="939"/>
        <v>0</v>
      </c>
      <c r="DK110" s="72">
        <f t="shared" si="940"/>
        <v>0</v>
      </c>
      <c r="DL110" s="71"/>
      <c r="DM110" s="71"/>
      <c r="DN110" s="71"/>
      <c r="DO110" s="71"/>
      <c r="DP110" s="71">
        <f>VLOOKUP($D110,'факт '!$D$7:$AU$140,15,0)</f>
        <v>0</v>
      </c>
      <c r="DQ110" s="71">
        <f>VLOOKUP($D110,'факт '!$D$7:$AU$140,16,0)</f>
        <v>0</v>
      </c>
      <c r="DR110" s="71"/>
      <c r="DS110" s="71"/>
      <c r="DT110" s="71">
        <f t="shared" si="941"/>
        <v>0</v>
      </c>
      <c r="DU110" s="71">
        <f t="shared" si="942"/>
        <v>0</v>
      </c>
      <c r="DV110" s="72">
        <f t="shared" si="943"/>
        <v>0</v>
      </c>
      <c r="DW110" s="72">
        <f t="shared" si="944"/>
        <v>0</v>
      </c>
      <c r="DX110" s="71"/>
      <c r="DY110" s="71"/>
      <c r="DZ110" s="71"/>
      <c r="EA110" s="71"/>
      <c r="EB110" s="71">
        <f>VLOOKUP($D110,'факт '!$D$7:$AU$140,35,0)</f>
        <v>0</v>
      </c>
      <c r="EC110" s="71">
        <f>VLOOKUP($D110,'факт '!$D$7:$AU$140,36,0)</f>
        <v>0</v>
      </c>
      <c r="ED110" s="71">
        <f>VLOOKUP($D110,'факт '!$D$7:$AU$140,37,0)</f>
        <v>0</v>
      </c>
      <c r="EE110" s="71">
        <f>VLOOKUP($D110,'факт '!$D$7:$AU$140,38,0)</f>
        <v>0</v>
      </c>
      <c r="EF110" s="71">
        <f t="shared" si="945"/>
        <v>0</v>
      </c>
      <c r="EG110" s="71">
        <f t="shared" si="946"/>
        <v>0</v>
      </c>
      <c r="EH110" s="72">
        <f t="shared" si="947"/>
        <v>0</v>
      </c>
      <c r="EI110" s="72">
        <f t="shared" si="948"/>
        <v>0</v>
      </c>
      <c r="EJ110" s="71"/>
      <c r="EK110" s="71"/>
      <c r="EL110" s="71"/>
      <c r="EM110" s="71"/>
      <c r="EN110" s="71">
        <f>VLOOKUP($D110,'факт '!$D$7:$AU$140,41,0)</f>
        <v>0</v>
      </c>
      <c r="EO110" s="71">
        <f>VLOOKUP($D110,'факт '!$D$7:$AU$140,42,0)</f>
        <v>0</v>
      </c>
      <c r="EP110" s="71">
        <f>VLOOKUP($D110,'факт '!$D$7:$AU$140,43,0)</f>
        <v>0</v>
      </c>
      <c r="EQ110" s="71">
        <f>VLOOKUP($D110,'факт '!$D$7:$AU$140,44,0)</f>
        <v>0</v>
      </c>
      <c r="ER110" s="71">
        <f t="shared" si="949"/>
        <v>0</v>
      </c>
      <c r="ES110" s="71">
        <f t="shared" si="950"/>
        <v>0</v>
      </c>
      <c r="ET110" s="72">
        <f t="shared" si="951"/>
        <v>0</v>
      </c>
      <c r="EU110" s="72">
        <f t="shared" si="952"/>
        <v>0</v>
      </c>
      <c r="EV110" s="71"/>
      <c r="EW110" s="71"/>
      <c r="EX110" s="71"/>
      <c r="EY110" s="71"/>
      <c r="EZ110" s="71"/>
      <c r="FA110" s="71"/>
      <c r="FB110" s="71"/>
      <c r="FC110" s="71"/>
      <c r="FD110" s="71"/>
      <c r="FE110" s="71"/>
      <c r="FF110" s="72"/>
      <c r="FG110" s="72"/>
      <c r="FH110" s="71"/>
      <c r="FI110" s="71"/>
      <c r="FJ110" s="71"/>
      <c r="FK110" s="71"/>
      <c r="FL110" s="71">
        <f>VLOOKUP($D110,'факт '!$D$7:$AU$140,39,0)</f>
        <v>0</v>
      </c>
      <c r="FM110" s="71">
        <f>VLOOKUP($D110,'факт '!$D$7:$AU$140,40,0)</f>
        <v>0</v>
      </c>
      <c r="FN110" s="71"/>
      <c r="FO110" s="71"/>
      <c r="FP110" s="71">
        <f t="shared" si="953"/>
        <v>0</v>
      </c>
      <c r="FQ110" s="71">
        <f t="shared" si="954"/>
        <v>0</v>
      </c>
      <c r="FR110" s="72">
        <f t="shared" si="955"/>
        <v>0</v>
      </c>
      <c r="FS110" s="72">
        <f t="shared" si="956"/>
        <v>0</v>
      </c>
      <c r="FT110" s="71"/>
      <c r="FU110" s="71"/>
      <c r="FV110" s="71"/>
      <c r="FW110" s="71"/>
      <c r="FX110" s="71"/>
      <c r="FY110" s="71"/>
      <c r="FZ110" s="71"/>
      <c r="GA110" s="71"/>
      <c r="GB110" s="71"/>
      <c r="GC110" s="71"/>
      <c r="GD110" s="72"/>
      <c r="GE110" s="72"/>
      <c r="GF110" s="71"/>
      <c r="GG110" s="71"/>
      <c r="GH110" s="71"/>
      <c r="GI110" s="71"/>
      <c r="GJ110" s="71">
        <f t="shared" si="961"/>
        <v>1</v>
      </c>
      <c r="GK110" s="71">
        <f t="shared" si="962"/>
        <v>132430.14000000001</v>
      </c>
      <c r="GL110" s="71">
        <f t="shared" si="963"/>
        <v>0</v>
      </c>
      <c r="GM110" s="71">
        <f t="shared" si="964"/>
        <v>0</v>
      </c>
      <c r="GN110" s="71">
        <f t="shared" si="965"/>
        <v>1</v>
      </c>
      <c r="GO110" s="71">
        <f t="shared" si="966"/>
        <v>132430.14000000001</v>
      </c>
      <c r="GP110" s="71"/>
      <c r="GQ110" s="71"/>
      <c r="GR110" s="109"/>
      <c r="GS110" s="55"/>
      <c r="GT110" s="123"/>
      <c r="GU110" s="123"/>
      <c r="GV110" s="123"/>
    </row>
    <row r="111" spans="1:204" ht="23.25" customHeight="1" x14ac:dyDescent="0.2">
      <c r="A111" s="21">
        <v>16</v>
      </c>
      <c r="B111" s="55" t="s">
        <v>167</v>
      </c>
      <c r="C111" s="56" t="s">
        <v>168</v>
      </c>
      <c r="D111" s="63">
        <v>341</v>
      </c>
      <c r="E111" s="60" t="s">
        <v>360</v>
      </c>
      <c r="F111" s="63">
        <v>16</v>
      </c>
      <c r="G111" s="70">
        <v>132430.14440000002</v>
      </c>
      <c r="H111" s="71"/>
      <c r="I111" s="71"/>
      <c r="J111" s="71"/>
      <c r="K111" s="71"/>
      <c r="L111" s="71">
        <f>VLOOKUP($D111,'факт '!$D$7:$AU$140,3,0)</f>
        <v>0</v>
      </c>
      <c r="M111" s="71">
        <f>VLOOKUP($D111,'факт '!$D$7:$AU$140,4,0)</f>
        <v>0</v>
      </c>
      <c r="N111" s="71">
        <f>VLOOKUP($D111,'факт '!$D$7:$AU$140,5,0)</f>
        <v>0</v>
      </c>
      <c r="O111" s="71">
        <f>VLOOKUP($D111,'факт '!$D$7:$AU$140,6,0)</f>
        <v>0</v>
      </c>
      <c r="P111" s="71">
        <f t="shared" si="905"/>
        <v>0</v>
      </c>
      <c r="Q111" s="71">
        <f t="shared" si="906"/>
        <v>0</v>
      </c>
      <c r="R111" s="72">
        <f t="shared" si="907"/>
        <v>0</v>
      </c>
      <c r="S111" s="72">
        <f t="shared" si="908"/>
        <v>0</v>
      </c>
      <c r="T111" s="71"/>
      <c r="U111" s="71"/>
      <c r="V111" s="71"/>
      <c r="W111" s="71"/>
      <c r="X111" s="71">
        <f>VLOOKUP($D111,'факт '!$D$7:$AU$140,9,0)</f>
        <v>0</v>
      </c>
      <c r="Y111" s="71">
        <f>VLOOKUP($D111,'факт '!$D$7:$AU$140,10,0)</f>
        <v>0</v>
      </c>
      <c r="Z111" s="71">
        <f>VLOOKUP($D111,'факт '!$D$7:$AU$140,11,0)</f>
        <v>0</v>
      </c>
      <c r="AA111" s="71">
        <f>VLOOKUP($D111,'факт '!$D$7:$AU$140,12,0)</f>
        <v>0</v>
      </c>
      <c r="AB111" s="71">
        <f t="shared" si="909"/>
        <v>0</v>
      </c>
      <c r="AC111" s="71">
        <f t="shared" si="910"/>
        <v>0</v>
      </c>
      <c r="AD111" s="72">
        <f t="shared" si="911"/>
        <v>0</v>
      </c>
      <c r="AE111" s="72">
        <f t="shared" si="912"/>
        <v>0</v>
      </c>
      <c r="AF111" s="71"/>
      <c r="AG111" s="71"/>
      <c r="AH111" s="71"/>
      <c r="AI111" s="71"/>
      <c r="AJ111" s="71">
        <f>VLOOKUP($D111,'факт '!$D$7:$AU$140,7,0)</f>
        <v>0</v>
      </c>
      <c r="AK111" s="71">
        <f>VLOOKUP($D111,'факт '!$D$7:$AU$140,8,0)</f>
        <v>0</v>
      </c>
      <c r="AL111" s="71"/>
      <c r="AM111" s="71"/>
      <c r="AN111" s="71">
        <f t="shared" si="913"/>
        <v>0</v>
      </c>
      <c r="AO111" s="71">
        <f t="shared" si="914"/>
        <v>0</v>
      </c>
      <c r="AP111" s="72">
        <f t="shared" si="915"/>
        <v>0</v>
      </c>
      <c r="AQ111" s="72">
        <f t="shared" si="916"/>
        <v>0</v>
      </c>
      <c r="AR111" s="71"/>
      <c r="AS111" s="71"/>
      <c r="AT111" s="71"/>
      <c r="AU111" s="71"/>
      <c r="AV111" s="71">
        <f>VLOOKUP($D111,'факт '!$D$7:$AU$140,13,0)</f>
        <v>4</v>
      </c>
      <c r="AW111" s="71">
        <f>VLOOKUP($D111,'факт '!$D$7:$AU$140,14,0)</f>
        <v>529720.56000000006</v>
      </c>
      <c r="AX111" s="71"/>
      <c r="AY111" s="71"/>
      <c r="AZ111" s="71">
        <f t="shared" si="917"/>
        <v>4</v>
      </c>
      <c r="BA111" s="71">
        <f t="shared" si="918"/>
        <v>529720.56000000006</v>
      </c>
      <c r="BB111" s="72">
        <f t="shared" si="919"/>
        <v>4</v>
      </c>
      <c r="BC111" s="72">
        <f t="shared" si="920"/>
        <v>529720.56000000006</v>
      </c>
      <c r="BD111" s="71"/>
      <c r="BE111" s="71"/>
      <c r="BF111" s="71"/>
      <c r="BG111" s="71"/>
      <c r="BH111" s="71">
        <f>VLOOKUP($D111,'факт '!$D$7:$AU$140,17,0)</f>
        <v>0</v>
      </c>
      <c r="BI111" s="71">
        <f>VLOOKUP($D111,'факт '!$D$7:$AU$140,18,0)</f>
        <v>0</v>
      </c>
      <c r="BJ111" s="71">
        <f>VLOOKUP($D111,'факт '!$D$7:$AU$140,19,0)</f>
        <v>0</v>
      </c>
      <c r="BK111" s="71">
        <f>VLOOKUP($D111,'факт '!$D$7:$AU$140,20,0)</f>
        <v>0</v>
      </c>
      <c r="BL111" s="71">
        <f t="shared" si="921"/>
        <v>0</v>
      </c>
      <c r="BM111" s="71">
        <f t="shared" si="922"/>
        <v>0</v>
      </c>
      <c r="BN111" s="72">
        <f t="shared" si="923"/>
        <v>0</v>
      </c>
      <c r="BO111" s="72">
        <f t="shared" si="924"/>
        <v>0</v>
      </c>
      <c r="BP111" s="71"/>
      <c r="BQ111" s="71"/>
      <c r="BR111" s="71"/>
      <c r="BS111" s="71"/>
      <c r="BT111" s="71">
        <f>VLOOKUP($D111,'факт '!$D$7:$AU$140,21,0)</f>
        <v>0</v>
      </c>
      <c r="BU111" s="71">
        <f>VLOOKUP($D111,'факт '!$D$7:$AU$140,22,0)</f>
        <v>0</v>
      </c>
      <c r="BV111" s="71">
        <f>VLOOKUP($D111,'факт '!$D$7:$AU$140,23,0)</f>
        <v>0</v>
      </c>
      <c r="BW111" s="71">
        <f>VLOOKUP($D111,'факт '!$D$7:$AU$140,24,0)</f>
        <v>0</v>
      </c>
      <c r="BX111" s="71">
        <f t="shared" si="925"/>
        <v>0</v>
      </c>
      <c r="BY111" s="71">
        <f t="shared" si="926"/>
        <v>0</v>
      </c>
      <c r="BZ111" s="72">
        <f t="shared" si="927"/>
        <v>0</v>
      </c>
      <c r="CA111" s="72">
        <f t="shared" si="928"/>
        <v>0</v>
      </c>
      <c r="CB111" s="71"/>
      <c r="CC111" s="71"/>
      <c r="CD111" s="71"/>
      <c r="CE111" s="71"/>
      <c r="CF111" s="71">
        <f>VLOOKUP($D111,'факт '!$D$7:$AU$140,25,0)</f>
        <v>0</v>
      </c>
      <c r="CG111" s="71">
        <f>VLOOKUP($D111,'факт '!$D$7:$AU$140,26,0)</f>
        <v>0</v>
      </c>
      <c r="CH111" s="71">
        <f>VLOOKUP($D111,'факт '!$D$7:$AU$140,27,0)</f>
        <v>0</v>
      </c>
      <c r="CI111" s="71">
        <f>VLOOKUP($D111,'факт '!$D$7:$AU$140,28,0)</f>
        <v>0</v>
      </c>
      <c r="CJ111" s="71">
        <f t="shared" si="929"/>
        <v>0</v>
      </c>
      <c r="CK111" s="71">
        <f t="shared" si="930"/>
        <v>0</v>
      </c>
      <c r="CL111" s="72">
        <f t="shared" si="931"/>
        <v>0</v>
      </c>
      <c r="CM111" s="72">
        <f t="shared" si="932"/>
        <v>0</v>
      </c>
      <c r="CN111" s="71"/>
      <c r="CO111" s="71"/>
      <c r="CP111" s="71"/>
      <c r="CQ111" s="71"/>
      <c r="CR111" s="71">
        <f>VLOOKUP($D111,'факт '!$D$7:$AU$140,29,0)</f>
        <v>0</v>
      </c>
      <c r="CS111" s="71">
        <f>VLOOKUP($D111,'факт '!$D$7:$AU$140,30,0)</f>
        <v>0</v>
      </c>
      <c r="CT111" s="71">
        <f>VLOOKUP($D111,'факт '!$D$7:$AU$140,31,0)</f>
        <v>0</v>
      </c>
      <c r="CU111" s="71">
        <f>VLOOKUP($D111,'факт '!$D$7:$AU$140,32,0)</f>
        <v>0</v>
      </c>
      <c r="CV111" s="71">
        <f t="shared" si="933"/>
        <v>0</v>
      </c>
      <c r="CW111" s="71">
        <f t="shared" si="934"/>
        <v>0</v>
      </c>
      <c r="CX111" s="72">
        <f t="shared" si="935"/>
        <v>0</v>
      </c>
      <c r="CY111" s="72">
        <f t="shared" si="936"/>
        <v>0</v>
      </c>
      <c r="CZ111" s="71"/>
      <c r="DA111" s="71"/>
      <c r="DB111" s="71"/>
      <c r="DC111" s="71"/>
      <c r="DD111" s="71">
        <f>VLOOKUP($D111,'факт '!$D$7:$AU$140,33,0)</f>
        <v>0</v>
      </c>
      <c r="DE111" s="71">
        <f>VLOOKUP($D111,'факт '!$D$7:$AU$140,34,0)</f>
        <v>0</v>
      </c>
      <c r="DF111" s="71"/>
      <c r="DG111" s="71"/>
      <c r="DH111" s="71">
        <f t="shared" si="937"/>
        <v>0</v>
      </c>
      <c r="DI111" s="71">
        <f t="shared" si="938"/>
        <v>0</v>
      </c>
      <c r="DJ111" s="72">
        <f t="shared" si="939"/>
        <v>0</v>
      </c>
      <c r="DK111" s="72">
        <f t="shared" si="940"/>
        <v>0</v>
      </c>
      <c r="DL111" s="71"/>
      <c r="DM111" s="71"/>
      <c r="DN111" s="71"/>
      <c r="DO111" s="71"/>
      <c r="DP111" s="71">
        <f>VLOOKUP($D111,'факт '!$D$7:$AU$140,15,0)</f>
        <v>0</v>
      </c>
      <c r="DQ111" s="71">
        <f>VLOOKUP($D111,'факт '!$D$7:$AU$140,16,0)</f>
        <v>0</v>
      </c>
      <c r="DR111" s="71"/>
      <c r="DS111" s="71"/>
      <c r="DT111" s="71">
        <f t="shared" si="941"/>
        <v>0</v>
      </c>
      <c r="DU111" s="71">
        <f t="shared" si="942"/>
        <v>0</v>
      </c>
      <c r="DV111" s="72">
        <f t="shared" si="943"/>
        <v>0</v>
      </c>
      <c r="DW111" s="72">
        <f t="shared" si="944"/>
        <v>0</v>
      </c>
      <c r="DX111" s="71"/>
      <c r="DY111" s="71"/>
      <c r="DZ111" s="71"/>
      <c r="EA111" s="71"/>
      <c r="EB111" s="71">
        <f>VLOOKUP($D111,'факт '!$D$7:$AU$140,35,0)</f>
        <v>0</v>
      </c>
      <c r="EC111" s="71">
        <f>VLOOKUP($D111,'факт '!$D$7:$AU$140,36,0)</f>
        <v>0</v>
      </c>
      <c r="ED111" s="71">
        <f>VLOOKUP($D111,'факт '!$D$7:$AU$140,37,0)</f>
        <v>0</v>
      </c>
      <c r="EE111" s="71">
        <f>VLOOKUP($D111,'факт '!$D$7:$AU$140,38,0)</f>
        <v>0</v>
      </c>
      <c r="EF111" s="71">
        <f t="shared" si="945"/>
        <v>0</v>
      </c>
      <c r="EG111" s="71">
        <f t="shared" si="946"/>
        <v>0</v>
      </c>
      <c r="EH111" s="72">
        <f t="shared" si="947"/>
        <v>0</v>
      </c>
      <c r="EI111" s="72">
        <f t="shared" si="948"/>
        <v>0</v>
      </c>
      <c r="EJ111" s="71"/>
      <c r="EK111" s="71"/>
      <c r="EL111" s="71"/>
      <c r="EM111" s="71"/>
      <c r="EN111" s="71">
        <f>VLOOKUP($D111,'факт '!$D$7:$AU$140,41,0)</f>
        <v>0</v>
      </c>
      <c r="EO111" s="71">
        <f>VLOOKUP($D111,'факт '!$D$7:$AU$140,42,0)</f>
        <v>0</v>
      </c>
      <c r="EP111" s="71">
        <f>VLOOKUP($D111,'факт '!$D$7:$AU$140,43,0)</f>
        <v>0</v>
      </c>
      <c r="EQ111" s="71">
        <f>VLOOKUP($D111,'факт '!$D$7:$AU$140,44,0)</f>
        <v>0</v>
      </c>
      <c r="ER111" s="71">
        <f t="shared" si="949"/>
        <v>0</v>
      </c>
      <c r="ES111" s="71">
        <f t="shared" si="950"/>
        <v>0</v>
      </c>
      <c r="ET111" s="72">
        <f t="shared" si="951"/>
        <v>0</v>
      </c>
      <c r="EU111" s="72">
        <f t="shared" si="952"/>
        <v>0</v>
      </c>
      <c r="EV111" s="71"/>
      <c r="EW111" s="71"/>
      <c r="EX111" s="71"/>
      <c r="EY111" s="71"/>
      <c r="EZ111" s="71"/>
      <c r="FA111" s="71"/>
      <c r="FB111" s="71"/>
      <c r="FC111" s="71"/>
      <c r="FD111" s="71"/>
      <c r="FE111" s="71"/>
      <c r="FF111" s="72"/>
      <c r="FG111" s="72"/>
      <c r="FH111" s="71"/>
      <c r="FI111" s="71"/>
      <c r="FJ111" s="71"/>
      <c r="FK111" s="71"/>
      <c r="FL111" s="71">
        <f>VLOOKUP($D111,'факт '!$D$7:$AU$140,39,0)</f>
        <v>0</v>
      </c>
      <c r="FM111" s="71">
        <f>VLOOKUP($D111,'факт '!$D$7:$AU$140,40,0)</f>
        <v>0</v>
      </c>
      <c r="FN111" s="71"/>
      <c r="FO111" s="71"/>
      <c r="FP111" s="71">
        <f t="shared" si="953"/>
        <v>0</v>
      </c>
      <c r="FQ111" s="71">
        <f t="shared" si="954"/>
        <v>0</v>
      </c>
      <c r="FR111" s="72">
        <f t="shared" si="955"/>
        <v>0</v>
      </c>
      <c r="FS111" s="72">
        <f t="shared" si="956"/>
        <v>0</v>
      </c>
      <c r="FT111" s="71"/>
      <c r="FU111" s="71"/>
      <c r="FV111" s="71"/>
      <c r="FW111" s="71"/>
      <c r="FX111" s="71"/>
      <c r="FY111" s="71"/>
      <c r="FZ111" s="71"/>
      <c r="GA111" s="71"/>
      <c r="GB111" s="71">
        <f t="shared" si="957"/>
        <v>0</v>
      </c>
      <c r="GC111" s="71">
        <f t="shared" si="958"/>
        <v>0</v>
      </c>
      <c r="GD111" s="72">
        <f t="shared" si="959"/>
        <v>0</v>
      </c>
      <c r="GE111" s="72">
        <f t="shared" si="960"/>
        <v>0</v>
      </c>
      <c r="GF111" s="71"/>
      <c r="GG111" s="71"/>
      <c r="GH111" s="71"/>
      <c r="GI111" s="71"/>
      <c r="GJ111" s="71">
        <f t="shared" si="961"/>
        <v>4</v>
      </c>
      <c r="GK111" s="71">
        <f t="shared" si="962"/>
        <v>529720.56000000006</v>
      </c>
      <c r="GL111" s="71">
        <f t="shared" si="963"/>
        <v>0</v>
      </c>
      <c r="GM111" s="71">
        <f t="shared" si="964"/>
        <v>0</v>
      </c>
      <c r="GN111" s="71">
        <f t="shared" si="965"/>
        <v>4</v>
      </c>
      <c r="GO111" s="71">
        <f t="shared" si="966"/>
        <v>529720.56000000006</v>
      </c>
      <c r="GP111" s="71"/>
      <c r="GQ111" s="71"/>
      <c r="GR111" s="109"/>
      <c r="GS111" s="55"/>
      <c r="GT111" s="123">
        <v>132430.14440000002</v>
      </c>
      <c r="GU111" s="123">
        <f t="shared" si="968"/>
        <v>132430.14000000001</v>
      </c>
      <c r="GV111" s="123">
        <f t="shared" si="967"/>
        <v>4.4000000052619725E-3</v>
      </c>
    </row>
    <row r="112" spans="1:204" ht="23.25" customHeight="1" x14ac:dyDescent="0.2">
      <c r="A112" s="21">
        <v>1</v>
      </c>
      <c r="B112" s="55" t="s">
        <v>167</v>
      </c>
      <c r="C112" s="56" t="s">
        <v>168</v>
      </c>
      <c r="D112" s="63">
        <v>323</v>
      </c>
      <c r="E112" s="60" t="s">
        <v>293</v>
      </c>
      <c r="F112" s="63">
        <v>16</v>
      </c>
      <c r="G112" s="70">
        <v>132430.14440000002</v>
      </c>
      <c r="H112" s="71"/>
      <c r="I112" s="71"/>
      <c r="J112" s="71"/>
      <c r="K112" s="71"/>
      <c r="L112" s="71">
        <f>VLOOKUP($D112,'факт '!$D$7:$AU$140,3,0)</f>
        <v>0</v>
      </c>
      <c r="M112" s="71">
        <f>VLOOKUP($D112,'факт '!$D$7:$AU$140,4,0)</f>
        <v>0</v>
      </c>
      <c r="N112" s="71">
        <f>VLOOKUP($D112,'факт '!$D$7:$AU$140,5,0)</f>
        <v>0</v>
      </c>
      <c r="O112" s="71">
        <f>VLOOKUP($D112,'факт '!$D$7:$AU$140,6,0)</f>
        <v>0</v>
      </c>
      <c r="P112" s="71">
        <f t="shared" si="905"/>
        <v>0</v>
      </c>
      <c r="Q112" s="71">
        <f t="shared" si="906"/>
        <v>0</v>
      </c>
      <c r="R112" s="72">
        <f t="shared" si="907"/>
        <v>0</v>
      </c>
      <c r="S112" s="72">
        <f t="shared" si="908"/>
        <v>0</v>
      </c>
      <c r="T112" s="71"/>
      <c r="U112" s="71"/>
      <c r="V112" s="71"/>
      <c r="W112" s="71"/>
      <c r="X112" s="71">
        <f>VLOOKUP($D112,'факт '!$D$7:$AU$140,9,0)</f>
        <v>0</v>
      </c>
      <c r="Y112" s="71">
        <f>VLOOKUP($D112,'факт '!$D$7:$AU$140,10,0)</f>
        <v>0</v>
      </c>
      <c r="Z112" s="71">
        <f>VLOOKUP($D112,'факт '!$D$7:$AU$140,11,0)</f>
        <v>0</v>
      </c>
      <c r="AA112" s="71">
        <f>VLOOKUP($D112,'факт '!$D$7:$AU$140,12,0)</f>
        <v>0</v>
      </c>
      <c r="AB112" s="71">
        <f t="shared" si="909"/>
        <v>0</v>
      </c>
      <c r="AC112" s="71">
        <f t="shared" si="910"/>
        <v>0</v>
      </c>
      <c r="AD112" s="72">
        <f t="shared" si="911"/>
        <v>0</v>
      </c>
      <c r="AE112" s="72">
        <f t="shared" si="912"/>
        <v>0</v>
      </c>
      <c r="AF112" s="71"/>
      <c r="AG112" s="71"/>
      <c r="AH112" s="71"/>
      <c r="AI112" s="71"/>
      <c r="AJ112" s="71">
        <f>VLOOKUP($D112,'факт '!$D$7:$AU$140,7,0)</f>
        <v>0</v>
      </c>
      <c r="AK112" s="71">
        <f>VLOOKUP($D112,'факт '!$D$7:$AU$140,8,0)</f>
        <v>0</v>
      </c>
      <c r="AL112" s="71"/>
      <c r="AM112" s="71"/>
      <c r="AN112" s="71">
        <f t="shared" si="913"/>
        <v>0</v>
      </c>
      <c r="AO112" s="71">
        <f t="shared" si="914"/>
        <v>0</v>
      </c>
      <c r="AP112" s="72">
        <f t="shared" si="915"/>
        <v>0</v>
      </c>
      <c r="AQ112" s="72">
        <f t="shared" si="916"/>
        <v>0</v>
      </c>
      <c r="AR112" s="71"/>
      <c r="AS112" s="71"/>
      <c r="AT112" s="71"/>
      <c r="AU112" s="71"/>
      <c r="AV112" s="71">
        <f>VLOOKUP($D112,'факт '!$D$7:$AU$140,13,0)</f>
        <v>4</v>
      </c>
      <c r="AW112" s="71">
        <f>VLOOKUP($D112,'факт '!$D$7:$AU$140,14,0)</f>
        <v>529720.56000000006</v>
      </c>
      <c r="AX112" s="71"/>
      <c r="AY112" s="71"/>
      <c r="AZ112" s="71">
        <f t="shared" si="917"/>
        <v>4</v>
      </c>
      <c r="BA112" s="71">
        <f t="shared" si="918"/>
        <v>529720.56000000006</v>
      </c>
      <c r="BB112" s="72">
        <f t="shared" si="919"/>
        <v>4</v>
      </c>
      <c r="BC112" s="72">
        <f t="shared" si="920"/>
        <v>529720.56000000006</v>
      </c>
      <c r="BD112" s="71"/>
      <c r="BE112" s="71"/>
      <c r="BF112" s="71"/>
      <c r="BG112" s="71"/>
      <c r="BH112" s="71">
        <f>VLOOKUP($D112,'факт '!$D$7:$AU$140,17,0)</f>
        <v>0</v>
      </c>
      <c r="BI112" s="71">
        <f>VLOOKUP($D112,'факт '!$D$7:$AU$140,18,0)</f>
        <v>0</v>
      </c>
      <c r="BJ112" s="71">
        <f>VLOOKUP($D112,'факт '!$D$7:$AU$140,19,0)</f>
        <v>0</v>
      </c>
      <c r="BK112" s="71">
        <f>VLOOKUP($D112,'факт '!$D$7:$AU$140,20,0)</f>
        <v>0</v>
      </c>
      <c r="BL112" s="71">
        <f t="shared" si="921"/>
        <v>0</v>
      </c>
      <c r="BM112" s="71">
        <f t="shared" si="922"/>
        <v>0</v>
      </c>
      <c r="BN112" s="72">
        <f t="shared" si="923"/>
        <v>0</v>
      </c>
      <c r="BO112" s="72">
        <f t="shared" si="924"/>
        <v>0</v>
      </c>
      <c r="BP112" s="71"/>
      <c r="BQ112" s="71"/>
      <c r="BR112" s="71"/>
      <c r="BS112" s="71"/>
      <c r="BT112" s="71">
        <f>VLOOKUP($D112,'факт '!$D$7:$AU$140,21,0)</f>
        <v>0</v>
      </c>
      <c r="BU112" s="71">
        <f>VLOOKUP($D112,'факт '!$D$7:$AU$140,22,0)</f>
        <v>0</v>
      </c>
      <c r="BV112" s="71">
        <f>VLOOKUP($D112,'факт '!$D$7:$AU$140,23,0)</f>
        <v>0</v>
      </c>
      <c r="BW112" s="71">
        <f>VLOOKUP($D112,'факт '!$D$7:$AU$140,24,0)</f>
        <v>0</v>
      </c>
      <c r="BX112" s="71">
        <f t="shared" si="925"/>
        <v>0</v>
      </c>
      <c r="BY112" s="71">
        <f t="shared" si="926"/>
        <v>0</v>
      </c>
      <c r="BZ112" s="72">
        <f t="shared" si="927"/>
        <v>0</v>
      </c>
      <c r="CA112" s="72">
        <f t="shared" si="928"/>
        <v>0</v>
      </c>
      <c r="CB112" s="71"/>
      <c r="CC112" s="71"/>
      <c r="CD112" s="71"/>
      <c r="CE112" s="71"/>
      <c r="CF112" s="71">
        <f>VLOOKUP($D112,'факт '!$D$7:$AU$140,25,0)</f>
        <v>0</v>
      </c>
      <c r="CG112" s="71">
        <f>VLOOKUP($D112,'факт '!$D$7:$AU$140,26,0)</f>
        <v>0</v>
      </c>
      <c r="CH112" s="71">
        <f>VLOOKUP($D112,'факт '!$D$7:$AU$140,27,0)</f>
        <v>0</v>
      </c>
      <c r="CI112" s="71">
        <f>VLOOKUP($D112,'факт '!$D$7:$AU$140,28,0)</f>
        <v>0</v>
      </c>
      <c r="CJ112" s="71">
        <f t="shared" si="929"/>
        <v>0</v>
      </c>
      <c r="CK112" s="71">
        <f t="shared" si="930"/>
        <v>0</v>
      </c>
      <c r="CL112" s="72">
        <f t="shared" si="931"/>
        <v>0</v>
      </c>
      <c r="CM112" s="72">
        <f t="shared" si="932"/>
        <v>0</v>
      </c>
      <c r="CN112" s="71"/>
      <c r="CO112" s="71"/>
      <c r="CP112" s="71"/>
      <c r="CQ112" s="71"/>
      <c r="CR112" s="71">
        <f>VLOOKUP($D112,'факт '!$D$7:$AU$140,29,0)</f>
        <v>0</v>
      </c>
      <c r="CS112" s="71">
        <f>VLOOKUP($D112,'факт '!$D$7:$AU$140,30,0)</f>
        <v>0</v>
      </c>
      <c r="CT112" s="71">
        <f>VLOOKUP($D112,'факт '!$D$7:$AU$140,31,0)</f>
        <v>0</v>
      </c>
      <c r="CU112" s="71">
        <f>VLOOKUP($D112,'факт '!$D$7:$AU$140,32,0)</f>
        <v>0</v>
      </c>
      <c r="CV112" s="71">
        <f t="shared" si="933"/>
        <v>0</v>
      </c>
      <c r="CW112" s="71">
        <f t="shared" si="934"/>
        <v>0</v>
      </c>
      <c r="CX112" s="72">
        <f t="shared" si="935"/>
        <v>0</v>
      </c>
      <c r="CY112" s="72">
        <f t="shared" si="936"/>
        <v>0</v>
      </c>
      <c r="CZ112" s="71"/>
      <c r="DA112" s="71"/>
      <c r="DB112" s="71"/>
      <c r="DC112" s="71"/>
      <c r="DD112" s="71">
        <f>VLOOKUP($D112,'факт '!$D$7:$AU$140,33,0)</f>
        <v>0</v>
      </c>
      <c r="DE112" s="71">
        <f>VLOOKUP($D112,'факт '!$D$7:$AU$140,34,0)</f>
        <v>0</v>
      </c>
      <c r="DF112" s="71"/>
      <c r="DG112" s="71"/>
      <c r="DH112" s="71">
        <f t="shared" si="937"/>
        <v>0</v>
      </c>
      <c r="DI112" s="71">
        <f t="shared" si="938"/>
        <v>0</v>
      </c>
      <c r="DJ112" s="72">
        <f t="shared" si="939"/>
        <v>0</v>
      </c>
      <c r="DK112" s="72">
        <f t="shared" si="940"/>
        <v>0</v>
      </c>
      <c r="DL112" s="71"/>
      <c r="DM112" s="71"/>
      <c r="DN112" s="71"/>
      <c r="DO112" s="71"/>
      <c r="DP112" s="71">
        <f>VLOOKUP($D112,'факт '!$D$7:$AU$140,15,0)</f>
        <v>0</v>
      </c>
      <c r="DQ112" s="71">
        <f>VLOOKUP($D112,'факт '!$D$7:$AU$140,16,0)</f>
        <v>0</v>
      </c>
      <c r="DR112" s="71"/>
      <c r="DS112" s="71"/>
      <c r="DT112" s="71">
        <f t="shared" si="941"/>
        <v>0</v>
      </c>
      <c r="DU112" s="71">
        <f t="shared" si="942"/>
        <v>0</v>
      </c>
      <c r="DV112" s="72">
        <f t="shared" si="943"/>
        <v>0</v>
      </c>
      <c r="DW112" s="72">
        <f t="shared" si="944"/>
        <v>0</v>
      </c>
      <c r="DX112" s="71"/>
      <c r="DY112" s="71"/>
      <c r="DZ112" s="71"/>
      <c r="EA112" s="71"/>
      <c r="EB112" s="71">
        <f>VLOOKUP($D112,'факт '!$D$7:$AU$140,35,0)</f>
        <v>0</v>
      </c>
      <c r="EC112" s="71">
        <f>VLOOKUP($D112,'факт '!$D$7:$AU$140,36,0)</f>
        <v>0</v>
      </c>
      <c r="ED112" s="71">
        <f>VLOOKUP($D112,'факт '!$D$7:$AU$140,37,0)</f>
        <v>0</v>
      </c>
      <c r="EE112" s="71">
        <f>VLOOKUP($D112,'факт '!$D$7:$AU$140,38,0)</f>
        <v>0</v>
      </c>
      <c r="EF112" s="71">
        <f t="shared" si="945"/>
        <v>0</v>
      </c>
      <c r="EG112" s="71">
        <f t="shared" si="946"/>
        <v>0</v>
      </c>
      <c r="EH112" s="72">
        <f t="shared" si="947"/>
        <v>0</v>
      </c>
      <c r="EI112" s="72">
        <f t="shared" si="948"/>
        <v>0</v>
      </c>
      <c r="EJ112" s="71"/>
      <c r="EK112" s="71"/>
      <c r="EL112" s="71"/>
      <c r="EM112" s="71"/>
      <c r="EN112" s="71">
        <f>VLOOKUP($D112,'факт '!$D$7:$AU$140,41,0)</f>
        <v>0</v>
      </c>
      <c r="EO112" s="71">
        <f>VLOOKUP($D112,'факт '!$D$7:$AU$140,42,0)</f>
        <v>0</v>
      </c>
      <c r="EP112" s="71">
        <f>VLOOKUP($D112,'факт '!$D$7:$AU$140,43,0)</f>
        <v>0</v>
      </c>
      <c r="EQ112" s="71">
        <f>VLOOKUP($D112,'факт '!$D$7:$AU$140,44,0)</f>
        <v>0</v>
      </c>
      <c r="ER112" s="71">
        <f t="shared" si="949"/>
        <v>0</v>
      </c>
      <c r="ES112" s="71">
        <f t="shared" si="950"/>
        <v>0</v>
      </c>
      <c r="ET112" s="72">
        <f t="shared" si="951"/>
        <v>0</v>
      </c>
      <c r="EU112" s="72">
        <f t="shared" si="952"/>
        <v>0</v>
      </c>
      <c r="EV112" s="71"/>
      <c r="EW112" s="71"/>
      <c r="EX112" s="71"/>
      <c r="EY112" s="71"/>
      <c r="EZ112" s="71"/>
      <c r="FA112" s="71"/>
      <c r="FB112" s="71"/>
      <c r="FC112" s="71"/>
      <c r="FD112" s="71"/>
      <c r="FE112" s="71"/>
      <c r="FF112" s="72"/>
      <c r="FG112" s="72"/>
      <c r="FH112" s="71"/>
      <c r="FI112" s="71"/>
      <c r="FJ112" s="71"/>
      <c r="FK112" s="71"/>
      <c r="FL112" s="71">
        <f>VLOOKUP($D112,'факт '!$D$7:$AU$140,39,0)</f>
        <v>0</v>
      </c>
      <c r="FM112" s="71">
        <f>VLOOKUP($D112,'факт '!$D$7:$AU$140,40,0)</f>
        <v>0</v>
      </c>
      <c r="FN112" s="71"/>
      <c r="FO112" s="71"/>
      <c r="FP112" s="71">
        <f t="shared" si="953"/>
        <v>0</v>
      </c>
      <c r="FQ112" s="71">
        <f t="shared" si="954"/>
        <v>0</v>
      </c>
      <c r="FR112" s="72">
        <f t="shared" si="955"/>
        <v>0</v>
      </c>
      <c r="FS112" s="72">
        <f t="shared" si="956"/>
        <v>0</v>
      </c>
      <c r="FT112" s="71"/>
      <c r="FU112" s="71"/>
      <c r="FV112" s="71"/>
      <c r="FW112" s="71"/>
      <c r="FX112" s="71"/>
      <c r="FY112" s="71"/>
      <c r="FZ112" s="71"/>
      <c r="GA112" s="71"/>
      <c r="GB112" s="71">
        <f t="shared" si="957"/>
        <v>0</v>
      </c>
      <c r="GC112" s="71">
        <f t="shared" si="958"/>
        <v>0</v>
      </c>
      <c r="GD112" s="72">
        <f t="shared" si="959"/>
        <v>0</v>
      </c>
      <c r="GE112" s="72">
        <f t="shared" si="960"/>
        <v>0</v>
      </c>
      <c r="GF112" s="71"/>
      <c r="GG112" s="71"/>
      <c r="GH112" s="71"/>
      <c r="GI112" s="71"/>
      <c r="GJ112" s="71">
        <f t="shared" si="961"/>
        <v>4</v>
      </c>
      <c r="GK112" s="71">
        <f t="shared" si="962"/>
        <v>529720.56000000006</v>
      </c>
      <c r="GL112" s="71">
        <f t="shared" si="963"/>
        <v>0</v>
      </c>
      <c r="GM112" s="71">
        <f t="shared" si="964"/>
        <v>0</v>
      </c>
      <c r="GN112" s="71">
        <f t="shared" si="965"/>
        <v>4</v>
      </c>
      <c r="GO112" s="71">
        <f t="shared" si="966"/>
        <v>529720.56000000006</v>
      </c>
      <c r="GP112" s="71"/>
      <c r="GQ112" s="71"/>
      <c r="GR112" s="109"/>
      <c r="GS112" s="55"/>
      <c r="GT112" s="123">
        <v>132430.14440000002</v>
      </c>
      <c r="GU112" s="123">
        <f t="shared" si="968"/>
        <v>132430.14000000001</v>
      </c>
      <c r="GV112" s="123">
        <f t="shared" si="967"/>
        <v>4.4000000052619725E-3</v>
      </c>
    </row>
    <row r="113" spans="1:204" ht="23.25" customHeight="1" x14ac:dyDescent="0.2">
      <c r="A113" s="21">
        <v>1</v>
      </c>
      <c r="B113" s="55" t="s">
        <v>167</v>
      </c>
      <c r="C113" s="56" t="s">
        <v>168</v>
      </c>
      <c r="D113" s="63">
        <v>324</v>
      </c>
      <c r="E113" s="60" t="s">
        <v>294</v>
      </c>
      <c r="F113" s="63">
        <v>16</v>
      </c>
      <c r="G113" s="70">
        <v>132430.14440000002</v>
      </c>
      <c r="H113" s="71"/>
      <c r="I113" s="71"/>
      <c r="J113" s="71"/>
      <c r="K113" s="71"/>
      <c r="L113" s="71">
        <f>VLOOKUP($D113,'факт '!$D$7:$AU$140,3,0)</f>
        <v>0</v>
      </c>
      <c r="M113" s="71">
        <f>VLOOKUP($D113,'факт '!$D$7:$AU$140,4,0)</f>
        <v>0</v>
      </c>
      <c r="N113" s="71">
        <f>VLOOKUP($D113,'факт '!$D$7:$AU$140,5,0)</f>
        <v>0</v>
      </c>
      <c r="O113" s="71">
        <f>VLOOKUP($D113,'факт '!$D$7:$AU$140,6,0)</f>
        <v>0</v>
      </c>
      <c r="P113" s="71">
        <f t="shared" si="905"/>
        <v>0</v>
      </c>
      <c r="Q113" s="71">
        <f t="shared" si="906"/>
        <v>0</v>
      </c>
      <c r="R113" s="72">
        <f t="shared" si="907"/>
        <v>0</v>
      </c>
      <c r="S113" s="72">
        <f t="shared" si="908"/>
        <v>0</v>
      </c>
      <c r="T113" s="71"/>
      <c r="U113" s="71"/>
      <c r="V113" s="71"/>
      <c r="W113" s="71"/>
      <c r="X113" s="71">
        <f>VLOOKUP($D113,'факт '!$D$7:$AU$140,9,0)</f>
        <v>0</v>
      </c>
      <c r="Y113" s="71">
        <f>VLOOKUP($D113,'факт '!$D$7:$AU$140,10,0)</f>
        <v>0</v>
      </c>
      <c r="Z113" s="71">
        <f>VLOOKUP($D113,'факт '!$D$7:$AU$140,11,0)</f>
        <v>0</v>
      </c>
      <c r="AA113" s="71">
        <f>VLOOKUP($D113,'факт '!$D$7:$AU$140,12,0)</f>
        <v>0</v>
      </c>
      <c r="AB113" s="71">
        <f t="shared" si="909"/>
        <v>0</v>
      </c>
      <c r="AC113" s="71">
        <f t="shared" si="910"/>
        <v>0</v>
      </c>
      <c r="AD113" s="72">
        <f t="shared" si="911"/>
        <v>0</v>
      </c>
      <c r="AE113" s="72">
        <f t="shared" si="912"/>
        <v>0</v>
      </c>
      <c r="AF113" s="71"/>
      <c r="AG113" s="71"/>
      <c r="AH113" s="71"/>
      <c r="AI113" s="71"/>
      <c r="AJ113" s="71">
        <f>VLOOKUP($D113,'факт '!$D$7:$AU$140,7,0)</f>
        <v>0</v>
      </c>
      <c r="AK113" s="71">
        <f>VLOOKUP($D113,'факт '!$D$7:$AU$140,8,0)</f>
        <v>0</v>
      </c>
      <c r="AL113" s="71"/>
      <c r="AM113" s="71"/>
      <c r="AN113" s="71">
        <f t="shared" si="913"/>
        <v>0</v>
      </c>
      <c r="AO113" s="71">
        <f t="shared" si="914"/>
        <v>0</v>
      </c>
      <c r="AP113" s="72">
        <f t="shared" si="915"/>
        <v>0</v>
      </c>
      <c r="AQ113" s="72">
        <f t="shared" si="916"/>
        <v>0</v>
      </c>
      <c r="AR113" s="71"/>
      <c r="AS113" s="71"/>
      <c r="AT113" s="71"/>
      <c r="AU113" s="71"/>
      <c r="AV113" s="71">
        <f>VLOOKUP($D113,'факт '!$D$7:$AU$140,13,0)</f>
        <v>8</v>
      </c>
      <c r="AW113" s="71">
        <f>VLOOKUP($D113,'факт '!$D$7:$AU$140,14,0)</f>
        <v>1059441.1200000001</v>
      </c>
      <c r="AX113" s="71"/>
      <c r="AY113" s="71"/>
      <c r="AZ113" s="71">
        <f t="shared" si="917"/>
        <v>8</v>
      </c>
      <c r="BA113" s="71">
        <f t="shared" si="918"/>
        <v>1059441.1200000001</v>
      </c>
      <c r="BB113" s="72">
        <f t="shared" si="919"/>
        <v>8</v>
      </c>
      <c r="BC113" s="72">
        <f t="shared" si="920"/>
        <v>1059441.1200000001</v>
      </c>
      <c r="BD113" s="71"/>
      <c r="BE113" s="71"/>
      <c r="BF113" s="71"/>
      <c r="BG113" s="71"/>
      <c r="BH113" s="71">
        <f>VLOOKUP($D113,'факт '!$D$7:$AU$140,17,0)</f>
        <v>0</v>
      </c>
      <c r="BI113" s="71">
        <f>VLOOKUP($D113,'факт '!$D$7:$AU$140,18,0)</f>
        <v>0</v>
      </c>
      <c r="BJ113" s="71">
        <f>VLOOKUP($D113,'факт '!$D$7:$AU$140,19,0)</f>
        <v>0</v>
      </c>
      <c r="BK113" s="71">
        <f>VLOOKUP($D113,'факт '!$D$7:$AU$140,20,0)</f>
        <v>0</v>
      </c>
      <c r="BL113" s="71">
        <f t="shared" si="921"/>
        <v>0</v>
      </c>
      <c r="BM113" s="71">
        <f t="shared" si="922"/>
        <v>0</v>
      </c>
      <c r="BN113" s="72">
        <f t="shared" si="923"/>
        <v>0</v>
      </c>
      <c r="BO113" s="72">
        <f t="shared" si="924"/>
        <v>0</v>
      </c>
      <c r="BP113" s="71"/>
      <c r="BQ113" s="71"/>
      <c r="BR113" s="71"/>
      <c r="BS113" s="71"/>
      <c r="BT113" s="71">
        <f>VLOOKUP($D113,'факт '!$D$7:$AU$140,21,0)</f>
        <v>0</v>
      </c>
      <c r="BU113" s="71">
        <f>VLOOKUP($D113,'факт '!$D$7:$AU$140,22,0)</f>
        <v>0</v>
      </c>
      <c r="BV113" s="71">
        <f>VLOOKUP($D113,'факт '!$D$7:$AU$140,23,0)</f>
        <v>0</v>
      </c>
      <c r="BW113" s="71">
        <f>VLOOKUP($D113,'факт '!$D$7:$AU$140,24,0)</f>
        <v>0</v>
      </c>
      <c r="BX113" s="71">
        <f t="shared" si="925"/>
        <v>0</v>
      </c>
      <c r="BY113" s="71">
        <f t="shared" si="926"/>
        <v>0</v>
      </c>
      <c r="BZ113" s="72">
        <f t="shared" si="927"/>
        <v>0</v>
      </c>
      <c r="CA113" s="72">
        <f t="shared" si="928"/>
        <v>0</v>
      </c>
      <c r="CB113" s="71"/>
      <c r="CC113" s="71"/>
      <c r="CD113" s="71"/>
      <c r="CE113" s="71"/>
      <c r="CF113" s="71">
        <f>VLOOKUP($D113,'факт '!$D$7:$AU$140,25,0)</f>
        <v>0</v>
      </c>
      <c r="CG113" s="71">
        <f>VLOOKUP($D113,'факт '!$D$7:$AU$140,26,0)</f>
        <v>0</v>
      </c>
      <c r="CH113" s="71">
        <f>VLOOKUP($D113,'факт '!$D$7:$AU$140,27,0)</f>
        <v>0</v>
      </c>
      <c r="CI113" s="71">
        <f>VLOOKUP($D113,'факт '!$D$7:$AU$140,28,0)</f>
        <v>0</v>
      </c>
      <c r="CJ113" s="71">
        <f t="shared" si="929"/>
        <v>0</v>
      </c>
      <c r="CK113" s="71">
        <f t="shared" si="930"/>
        <v>0</v>
      </c>
      <c r="CL113" s="72">
        <f t="shared" si="931"/>
        <v>0</v>
      </c>
      <c r="CM113" s="72">
        <f t="shared" si="932"/>
        <v>0</v>
      </c>
      <c r="CN113" s="71"/>
      <c r="CO113" s="71"/>
      <c r="CP113" s="71"/>
      <c r="CQ113" s="71"/>
      <c r="CR113" s="71">
        <f>VLOOKUP($D113,'факт '!$D$7:$AU$140,29,0)</f>
        <v>0</v>
      </c>
      <c r="CS113" s="71">
        <f>VLOOKUP($D113,'факт '!$D$7:$AU$140,30,0)</f>
        <v>0</v>
      </c>
      <c r="CT113" s="71">
        <f>VLOOKUP($D113,'факт '!$D$7:$AU$140,31,0)</f>
        <v>0</v>
      </c>
      <c r="CU113" s="71">
        <f>VLOOKUP($D113,'факт '!$D$7:$AU$140,32,0)</f>
        <v>0</v>
      </c>
      <c r="CV113" s="71">
        <f t="shared" si="933"/>
        <v>0</v>
      </c>
      <c r="CW113" s="71">
        <f t="shared" si="934"/>
        <v>0</v>
      </c>
      <c r="CX113" s="72">
        <f t="shared" si="935"/>
        <v>0</v>
      </c>
      <c r="CY113" s="72">
        <f t="shared" si="936"/>
        <v>0</v>
      </c>
      <c r="CZ113" s="71"/>
      <c r="DA113" s="71"/>
      <c r="DB113" s="71"/>
      <c r="DC113" s="71"/>
      <c r="DD113" s="71">
        <f>VLOOKUP($D113,'факт '!$D$7:$AU$140,33,0)</f>
        <v>0</v>
      </c>
      <c r="DE113" s="71">
        <f>VLOOKUP($D113,'факт '!$D$7:$AU$140,34,0)</f>
        <v>0</v>
      </c>
      <c r="DF113" s="71"/>
      <c r="DG113" s="71"/>
      <c r="DH113" s="71">
        <f t="shared" si="937"/>
        <v>0</v>
      </c>
      <c r="DI113" s="71">
        <f t="shared" si="938"/>
        <v>0</v>
      </c>
      <c r="DJ113" s="72">
        <f t="shared" si="939"/>
        <v>0</v>
      </c>
      <c r="DK113" s="72">
        <f t="shared" si="940"/>
        <v>0</v>
      </c>
      <c r="DL113" s="71"/>
      <c r="DM113" s="71"/>
      <c r="DN113" s="71"/>
      <c r="DO113" s="71"/>
      <c r="DP113" s="71">
        <f>VLOOKUP($D113,'факт '!$D$7:$AU$140,15,0)</f>
        <v>0</v>
      </c>
      <c r="DQ113" s="71">
        <f>VLOOKUP($D113,'факт '!$D$7:$AU$140,16,0)</f>
        <v>0</v>
      </c>
      <c r="DR113" s="71"/>
      <c r="DS113" s="71"/>
      <c r="DT113" s="71">
        <f t="shared" si="941"/>
        <v>0</v>
      </c>
      <c r="DU113" s="71">
        <f t="shared" si="942"/>
        <v>0</v>
      </c>
      <c r="DV113" s="72">
        <f t="shared" si="943"/>
        <v>0</v>
      </c>
      <c r="DW113" s="72">
        <f t="shared" si="944"/>
        <v>0</v>
      </c>
      <c r="DX113" s="71"/>
      <c r="DY113" s="71"/>
      <c r="DZ113" s="71"/>
      <c r="EA113" s="71"/>
      <c r="EB113" s="71">
        <f>VLOOKUP($D113,'факт '!$D$7:$AU$140,35,0)</f>
        <v>0</v>
      </c>
      <c r="EC113" s="71">
        <f>VLOOKUP($D113,'факт '!$D$7:$AU$140,36,0)</f>
        <v>0</v>
      </c>
      <c r="ED113" s="71">
        <f>VLOOKUP($D113,'факт '!$D$7:$AU$140,37,0)</f>
        <v>0</v>
      </c>
      <c r="EE113" s="71">
        <f>VLOOKUP($D113,'факт '!$D$7:$AU$140,38,0)</f>
        <v>0</v>
      </c>
      <c r="EF113" s="71">
        <f t="shared" si="945"/>
        <v>0</v>
      </c>
      <c r="EG113" s="71">
        <f t="shared" si="946"/>
        <v>0</v>
      </c>
      <c r="EH113" s="72">
        <f t="shared" si="947"/>
        <v>0</v>
      </c>
      <c r="EI113" s="72">
        <f t="shared" si="948"/>
        <v>0</v>
      </c>
      <c r="EJ113" s="71"/>
      <c r="EK113" s="71"/>
      <c r="EL113" s="71"/>
      <c r="EM113" s="71"/>
      <c r="EN113" s="71">
        <f>VLOOKUP($D113,'факт '!$D$7:$AU$140,41,0)</f>
        <v>0</v>
      </c>
      <c r="EO113" s="71">
        <f>VLOOKUP($D113,'факт '!$D$7:$AU$140,42,0)</f>
        <v>0</v>
      </c>
      <c r="EP113" s="71">
        <f>VLOOKUP($D113,'факт '!$D$7:$AU$140,43,0)</f>
        <v>0</v>
      </c>
      <c r="EQ113" s="71">
        <f>VLOOKUP($D113,'факт '!$D$7:$AU$140,44,0)</f>
        <v>0</v>
      </c>
      <c r="ER113" s="71">
        <f t="shared" si="949"/>
        <v>0</v>
      </c>
      <c r="ES113" s="71">
        <f t="shared" si="950"/>
        <v>0</v>
      </c>
      <c r="ET113" s="72">
        <f t="shared" si="951"/>
        <v>0</v>
      </c>
      <c r="EU113" s="72">
        <f t="shared" si="952"/>
        <v>0</v>
      </c>
      <c r="EV113" s="71"/>
      <c r="EW113" s="71"/>
      <c r="EX113" s="71"/>
      <c r="EY113" s="71"/>
      <c r="EZ113" s="71"/>
      <c r="FA113" s="71"/>
      <c r="FB113" s="71"/>
      <c r="FC113" s="71"/>
      <c r="FD113" s="71"/>
      <c r="FE113" s="71"/>
      <c r="FF113" s="72"/>
      <c r="FG113" s="72"/>
      <c r="FH113" s="71"/>
      <c r="FI113" s="71"/>
      <c r="FJ113" s="71"/>
      <c r="FK113" s="71"/>
      <c r="FL113" s="71">
        <f>VLOOKUP($D113,'факт '!$D$7:$AU$140,39,0)</f>
        <v>0</v>
      </c>
      <c r="FM113" s="71">
        <f>VLOOKUP($D113,'факт '!$D$7:$AU$140,40,0)</f>
        <v>0</v>
      </c>
      <c r="FN113" s="71"/>
      <c r="FO113" s="71"/>
      <c r="FP113" s="71">
        <f t="shared" si="953"/>
        <v>0</v>
      </c>
      <c r="FQ113" s="71">
        <f t="shared" si="954"/>
        <v>0</v>
      </c>
      <c r="FR113" s="72">
        <f t="shared" si="955"/>
        <v>0</v>
      </c>
      <c r="FS113" s="72">
        <f t="shared" si="956"/>
        <v>0</v>
      </c>
      <c r="FT113" s="71"/>
      <c r="FU113" s="71"/>
      <c r="FV113" s="71"/>
      <c r="FW113" s="71"/>
      <c r="FX113" s="71"/>
      <c r="FY113" s="71"/>
      <c r="FZ113" s="71"/>
      <c r="GA113" s="71"/>
      <c r="GB113" s="71">
        <f t="shared" si="957"/>
        <v>0</v>
      </c>
      <c r="GC113" s="71">
        <f t="shared" si="958"/>
        <v>0</v>
      </c>
      <c r="GD113" s="72">
        <f t="shared" si="959"/>
        <v>0</v>
      </c>
      <c r="GE113" s="72">
        <f t="shared" si="960"/>
        <v>0</v>
      </c>
      <c r="GF113" s="71"/>
      <c r="GG113" s="71"/>
      <c r="GH113" s="71"/>
      <c r="GI113" s="71"/>
      <c r="GJ113" s="71">
        <f t="shared" si="961"/>
        <v>8</v>
      </c>
      <c r="GK113" s="71">
        <f t="shared" si="962"/>
        <v>1059441.1200000001</v>
      </c>
      <c r="GL113" s="71">
        <f t="shared" si="963"/>
        <v>0</v>
      </c>
      <c r="GM113" s="71">
        <f t="shared" si="964"/>
        <v>0</v>
      </c>
      <c r="GN113" s="71">
        <f t="shared" si="965"/>
        <v>8</v>
      </c>
      <c r="GO113" s="71">
        <f t="shared" si="966"/>
        <v>1059441.1200000001</v>
      </c>
      <c r="GP113" s="71"/>
      <c r="GQ113" s="71"/>
      <c r="GR113" s="109"/>
      <c r="GS113" s="55"/>
      <c r="GT113" s="123">
        <v>132430.14440000002</v>
      </c>
      <c r="GU113" s="123">
        <f t="shared" si="968"/>
        <v>132430.14000000001</v>
      </c>
      <c r="GV113" s="123">
        <f t="shared" si="967"/>
        <v>4.4000000052619725E-3</v>
      </c>
    </row>
    <row r="114" spans="1:204" ht="23.25" customHeight="1" x14ac:dyDescent="0.2">
      <c r="A114" s="21">
        <v>1</v>
      </c>
      <c r="B114" s="55" t="s">
        <v>167</v>
      </c>
      <c r="C114" s="56" t="s">
        <v>168</v>
      </c>
      <c r="D114" s="63">
        <v>326</v>
      </c>
      <c r="E114" s="60" t="s">
        <v>295</v>
      </c>
      <c r="F114" s="63">
        <v>16</v>
      </c>
      <c r="G114" s="70">
        <v>132430.14440000002</v>
      </c>
      <c r="H114" s="71"/>
      <c r="I114" s="71"/>
      <c r="J114" s="71"/>
      <c r="K114" s="71"/>
      <c r="L114" s="71">
        <f>VLOOKUP($D114,'факт '!$D$7:$AU$140,3,0)</f>
        <v>0</v>
      </c>
      <c r="M114" s="71">
        <f>VLOOKUP($D114,'факт '!$D$7:$AU$140,4,0)</f>
        <v>0</v>
      </c>
      <c r="N114" s="71">
        <f>VLOOKUP($D114,'факт '!$D$7:$AU$140,5,0)</f>
        <v>0</v>
      </c>
      <c r="O114" s="71">
        <f>VLOOKUP($D114,'факт '!$D$7:$AU$140,6,0)</f>
        <v>0</v>
      </c>
      <c r="P114" s="71">
        <f t="shared" si="905"/>
        <v>0</v>
      </c>
      <c r="Q114" s="71">
        <f t="shared" si="906"/>
        <v>0</v>
      </c>
      <c r="R114" s="72">
        <f t="shared" si="907"/>
        <v>0</v>
      </c>
      <c r="S114" s="72">
        <f t="shared" si="908"/>
        <v>0</v>
      </c>
      <c r="T114" s="71"/>
      <c r="U114" s="71"/>
      <c r="V114" s="71"/>
      <c r="W114" s="71"/>
      <c r="X114" s="71">
        <f>VLOOKUP($D114,'факт '!$D$7:$AU$140,9,0)</f>
        <v>0</v>
      </c>
      <c r="Y114" s="71">
        <f>VLOOKUP($D114,'факт '!$D$7:$AU$140,10,0)</f>
        <v>0</v>
      </c>
      <c r="Z114" s="71">
        <f>VLOOKUP($D114,'факт '!$D$7:$AU$140,11,0)</f>
        <v>0</v>
      </c>
      <c r="AA114" s="71">
        <f>VLOOKUP($D114,'факт '!$D$7:$AU$140,12,0)</f>
        <v>0</v>
      </c>
      <c r="AB114" s="71">
        <f t="shared" si="909"/>
        <v>0</v>
      </c>
      <c r="AC114" s="71">
        <f t="shared" si="910"/>
        <v>0</v>
      </c>
      <c r="AD114" s="72">
        <f t="shared" si="911"/>
        <v>0</v>
      </c>
      <c r="AE114" s="72">
        <f t="shared" si="912"/>
        <v>0</v>
      </c>
      <c r="AF114" s="71"/>
      <c r="AG114" s="71"/>
      <c r="AH114" s="71"/>
      <c r="AI114" s="71"/>
      <c r="AJ114" s="71">
        <f>VLOOKUP($D114,'факт '!$D$7:$AU$140,7,0)</f>
        <v>0</v>
      </c>
      <c r="AK114" s="71">
        <f>VLOOKUP($D114,'факт '!$D$7:$AU$140,8,0)</f>
        <v>0</v>
      </c>
      <c r="AL114" s="71"/>
      <c r="AM114" s="71"/>
      <c r="AN114" s="71">
        <f t="shared" si="913"/>
        <v>0</v>
      </c>
      <c r="AO114" s="71">
        <f t="shared" si="914"/>
        <v>0</v>
      </c>
      <c r="AP114" s="72">
        <f t="shared" si="915"/>
        <v>0</v>
      </c>
      <c r="AQ114" s="72">
        <f t="shared" si="916"/>
        <v>0</v>
      </c>
      <c r="AR114" s="71"/>
      <c r="AS114" s="71"/>
      <c r="AT114" s="71"/>
      <c r="AU114" s="71"/>
      <c r="AV114" s="71">
        <f>VLOOKUP($D114,'факт '!$D$7:$AU$140,13,0)</f>
        <v>11</v>
      </c>
      <c r="AW114" s="71">
        <f>VLOOKUP($D114,'факт '!$D$7:$AU$140,14,0)</f>
        <v>1456731.54</v>
      </c>
      <c r="AX114" s="71"/>
      <c r="AY114" s="71"/>
      <c r="AZ114" s="71">
        <f t="shared" si="917"/>
        <v>11</v>
      </c>
      <c r="BA114" s="71">
        <f t="shared" si="918"/>
        <v>1456731.54</v>
      </c>
      <c r="BB114" s="72">
        <f t="shared" si="919"/>
        <v>11</v>
      </c>
      <c r="BC114" s="72">
        <f t="shared" si="920"/>
        <v>1456731.54</v>
      </c>
      <c r="BD114" s="71"/>
      <c r="BE114" s="71"/>
      <c r="BF114" s="71"/>
      <c r="BG114" s="71"/>
      <c r="BH114" s="71">
        <f>VLOOKUP($D114,'факт '!$D$7:$AU$140,17,0)</f>
        <v>0</v>
      </c>
      <c r="BI114" s="71">
        <f>VLOOKUP($D114,'факт '!$D$7:$AU$140,18,0)</f>
        <v>0</v>
      </c>
      <c r="BJ114" s="71">
        <f>VLOOKUP($D114,'факт '!$D$7:$AU$140,19,0)</f>
        <v>0</v>
      </c>
      <c r="BK114" s="71">
        <f>VLOOKUP($D114,'факт '!$D$7:$AU$140,20,0)</f>
        <v>0</v>
      </c>
      <c r="BL114" s="71">
        <f t="shared" si="921"/>
        <v>0</v>
      </c>
      <c r="BM114" s="71">
        <f t="shared" si="922"/>
        <v>0</v>
      </c>
      <c r="BN114" s="72">
        <f t="shared" si="923"/>
        <v>0</v>
      </c>
      <c r="BO114" s="72">
        <f t="shared" si="924"/>
        <v>0</v>
      </c>
      <c r="BP114" s="71"/>
      <c r="BQ114" s="71"/>
      <c r="BR114" s="71"/>
      <c r="BS114" s="71"/>
      <c r="BT114" s="71">
        <f>VLOOKUP($D114,'факт '!$D$7:$AU$140,21,0)</f>
        <v>0</v>
      </c>
      <c r="BU114" s="71">
        <f>VLOOKUP($D114,'факт '!$D$7:$AU$140,22,0)</f>
        <v>0</v>
      </c>
      <c r="BV114" s="71">
        <f>VLOOKUP($D114,'факт '!$D$7:$AU$140,23,0)</f>
        <v>0</v>
      </c>
      <c r="BW114" s="71">
        <f>VLOOKUP($D114,'факт '!$D$7:$AU$140,24,0)</f>
        <v>0</v>
      </c>
      <c r="BX114" s="71">
        <f t="shared" si="925"/>
        <v>0</v>
      </c>
      <c r="BY114" s="71">
        <f t="shared" si="926"/>
        <v>0</v>
      </c>
      <c r="BZ114" s="72">
        <f t="shared" si="927"/>
        <v>0</v>
      </c>
      <c r="CA114" s="72">
        <f t="shared" si="928"/>
        <v>0</v>
      </c>
      <c r="CB114" s="71"/>
      <c r="CC114" s="71"/>
      <c r="CD114" s="71"/>
      <c r="CE114" s="71"/>
      <c r="CF114" s="71">
        <f>VLOOKUP($D114,'факт '!$D$7:$AU$140,25,0)</f>
        <v>0</v>
      </c>
      <c r="CG114" s="71">
        <f>VLOOKUP($D114,'факт '!$D$7:$AU$140,26,0)</f>
        <v>0</v>
      </c>
      <c r="CH114" s="71">
        <f>VLOOKUP($D114,'факт '!$D$7:$AU$140,27,0)</f>
        <v>0</v>
      </c>
      <c r="CI114" s="71">
        <f>VLOOKUP($D114,'факт '!$D$7:$AU$140,28,0)</f>
        <v>0</v>
      </c>
      <c r="CJ114" s="71">
        <f t="shared" si="929"/>
        <v>0</v>
      </c>
      <c r="CK114" s="71">
        <f t="shared" si="930"/>
        <v>0</v>
      </c>
      <c r="CL114" s="72">
        <f t="shared" si="931"/>
        <v>0</v>
      </c>
      <c r="CM114" s="72">
        <f t="shared" si="932"/>
        <v>0</v>
      </c>
      <c r="CN114" s="71"/>
      <c r="CO114" s="71"/>
      <c r="CP114" s="71"/>
      <c r="CQ114" s="71"/>
      <c r="CR114" s="71">
        <f>VLOOKUP($D114,'факт '!$D$7:$AU$140,29,0)</f>
        <v>0</v>
      </c>
      <c r="CS114" s="71">
        <f>VLOOKUP($D114,'факт '!$D$7:$AU$140,30,0)</f>
        <v>0</v>
      </c>
      <c r="CT114" s="71">
        <f>VLOOKUP($D114,'факт '!$D$7:$AU$140,31,0)</f>
        <v>0</v>
      </c>
      <c r="CU114" s="71">
        <f>VLOOKUP($D114,'факт '!$D$7:$AU$140,32,0)</f>
        <v>0</v>
      </c>
      <c r="CV114" s="71">
        <f t="shared" si="933"/>
        <v>0</v>
      </c>
      <c r="CW114" s="71">
        <f t="shared" si="934"/>
        <v>0</v>
      </c>
      <c r="CX114" s="72">
        <f t="shared" si="935"/>
        <v>0</v>
      </c>
      <c r="CY114" s="72">
        <f t="shared" si="936"/>
        <v>0</v>
      </c>
      <c r="CZ114" s="71"/>
      <c r="DA114" s="71"/>
      <c r="DB114" s="71"/>
      <c r="DC114" s="71"/>
      <c r="DD114" s="71">
        <f>VLOOKUP($D114,'факт '!$D$7:$AU$140,33,0)</f>
        <v>0</v>
      </c>
      <c r="DE114" s="71">
        <f>VLOOKUP($D114,'факт '!$D$7:$AU$140,34,0)</f>
        <v>0</v>
      </c>
      <c r="DF114" s="71"/>
      <c r="DG114" s="71"/>
      <c r="DH114" s="71">
        <f t="shared" si="937"/>
        <v>0</v>
      </c>
      <c r="DI114" s="71">
        <f t="shared" si="938"/>
        <v>0</v>
      </c>
      <c r="DJ114" s="72">
        <f t="shared" si="939"/>
        <v>0</v>
      </c>
      <c r="DK114" s="72">
        <f t="shared" si="940"/>
        <v>0</v>
      </c>
      <c r="DL114" s="71"/>
      <c r="DM114" s="71"/>
      <c r="DN114" s="71"/>
      <c r="DO114" s="71"/>
      <c r="DP114" s="71">
        <f>VLOOKUP($D114,'факт '!$D$7:$AU$140,15,0)</f>
        <v>0</v>
      </c>
      <c r="DQ114" s="71">
        <f>VLOOKUP($D114,'факт '!$D$7:$AU$140,16,0)</f>
        <v>0</v>
      </c>
      <c r="DR114" s="71"/>
      <c r="DS114" s="71"/>
      <c r="DT114" s="71">
        <f t="shared" si="941"/>
        <v>0</v>
      </c>
      <c r="DU114" s="71">
        <f t="shared" si="942"/>
        <v>0</v>
      </c>
      <c r="DV114" s="72">
        <f t="shared" si="943"/>
        <v>0</v>
      </c>
      <c r="DW114" s="72">
        <f t="shared" si="944"/>
        <v>0</v>
      </c>
      <c r="DX114" s="71"/>
      <c r="DY114" s="71"/>
      <c r="DZ114" s="71"/>
      <c r="EA114" s="71"/>
      <c r="EB114" s="71">
        <f>VLOOKUP($D114,'факт '!$D$7:$AU$140,35,0)</f>
        <v>0</v>
      </c>
      <c r="EC114" s="71">
        <f>VLOOKUP($D114,'факт '!$D$7:$AU$140,36,0)</f>
        <v>0</v>
      </c>
      <c r="ED114" s="71">
        <f>VLOOKUP($D114,'факт '!$D$7:$AU$140,37,0)</f>
        <v>0</v>
      </c>
      <c r="EE114" s="71">
        <f>VLOOKUP($D114,'факт '!$D$7:$AU$140,38,0)</f>
        <v>0</v>
      </c>
      <c r="EF114" s="71">
        <f t="shared" si="945"/>
        <v>0</v>
      </c>
      <c r="EG114" s="71">
        <f t="shared" si="946"/>
        <v>0</v>
      </c>
      <c r="EH114" s="72">
        <f t="shared" si="947"/>
        <v>0</v>
      </c>
      <c r="EI114" s="72">
        <f t="shared" si="948"/>
        <v>0</v>
      </c>
      <c r="EJ114" s="71"/>
      <c r="EK114" s="71"/>
      <c r="EL114" s="71"/>
      <c r="EM114" s="71"/>
      <c r="EN114" s="71">
        <f>VLOOKUP($D114,'факт '!$D$7:$AU$140,41,0)</f>
        <v>0</v>
      </c>
      <c r="EO114" s="71">
        <f>VLOOKUP($D114,'факт '!$D$7:$AU$140,42,0)</f>
        <v>0</v>
      </c>
      <c r="EP114" s="71">
        <f>VLOOKUP($D114,'факт '!$D$7:$AU$140,43,0)</f>
        <v>0</v>
      </c>
      <c r="EQ114" s="71">
        <f>VLOOKUP($D114,'факт '!$D$7:$AU$140,44,0)</f>
        <v>0</v>
      </c>
      <c r="ER114" s="71">
        <f t="shared" si="949"/>
        <v>0</v>
      </c>
      <c r="ES114" s="71">
        <f t="shared" si="950"/>
        <v>0</v>
      </c>
      <c r="ET114" s="72">
        <f t="shared" si="951"/>
        <v>0</v>
      </c>
      <c r="EU114" s="72">
        <f t="shared" si="952"/>
        <v>0</v>
      </c>
      <c r="EV114" s="71"/>
      <c r="EW114" s="71"/>
      <c r="EX114" s="71"/>
      <c r="EY114" s="71"/>
      <c r="EZ114" s="71"/>
      <c r="FA114" s="71"/>
      <c r="FB114" s="71"/>
      <c r="FC114" s="71"/>
      <c r="FD114" s="71"/>
      <c r="FE114" s="71"/>
      <c r="FF114" s="72"/>
      <c r="FG114" s="72"/>
      <c r="FH114" s="71"/>
      <c r="FI114" s="71"/>
      <c r="FJ114" s="71"/>
      <c r="FK114" s="71"/>
      <c r="FL114" s="71">
        <f>VLOOKUP($D114,'факт '!$D$7:$AU$140,39,0)</f>
        <v>1</v>
      </c>
      <c r="FM114" s="71">
        <f>VLOOKUP($D114,'факт '!$D$7:$AU$140,40,0)</f>
        <v>132430.14000000001</v>
      </c>
      <c r="FN114" s="71"/>
      <c r="FO114" s="71"/>
      <c r="FP114" s="71">
        <f t="shared" si="953"/>
        <v>1</v>
      </c>
      <c r="FQ114" s="71">
        <f t="shared" si="954"/>
        <v>132430.14000000001</v>
      </c>
      <c r="FR114" s="72">
        <f t="shared" si="955"/>
        <v>1</v>
      </c>
      <c r="FS114" s="72">
        <f t="shared" si="956"/>
        <v>132430.14000000001</v>
      </c>
      <c r="FT114" s="71"/>
      <c r="FU114" s="71"/>
      <c r="FV114" s="71"/>
      <c r="FW114" s="71"/>
      <c r="FX114" s="71"/>
      <c r="FY114" s="71"/>
      <c r="FZ114" s="71"/>
      <c r="GA114" s="71"/>
      <c r="GB114" s="71">
        <f t="shared" si="957"/>
        <v>0</v>
      </c>
      <c r="GC114" s="71">
        <f t="shared" si="958"/>
        <v>0</v>
      </c>
      <c r="GD114" s="72">
        <f t="shared" si="959"/>
        <v>0</v>
      </c>
      <c r="GE114" s="72">
        <f t="shared" si="960"/>
        <v>0</v>
      </c>
      <c r="GF114" s="71"/>
      <c r="GG114" s="71"/>
      <c r="GH114" s="71"/>
      <c r="GI114" s="71"/>
      <c r="GJ114" s="71">
        <f t="shared" si="961"/>
        <v>12</v>
      </c>
      <c r="GK114" s="71">
        <f t="shared" si="962"/>
        <v>1589161.6800000002</v>
      </c>
      <c r="GL114" s="71">
        <f t="shared" si="963"/>
        <v>0</v>
      </c>
      <c r="GM114" s="71">
        <f t="shared" si="964"/>
        <v>0</v>
      </c>
      <c r="GN114" s="71">
        <f t="shared" si="965"/>
        <v>12</v>
      </c>
      <c r="GO114" s="71">
        <f t="shared" si="966"/>
        <v>1589161.6800000002</v>
      </c>
      <c r="GP114" s="71"/>
      <c r="GQ114" s="71"/>
      <c r="GR114" s="109"/>
      <c r="GS114" s="55"/>
      <c r="GT114" s="123">
        <v>132430.14440000002</v>
      </c>
      <c r="GU114" s="123">
        <f t="shared" si="968"/>
        <v>132430.14000000001</v>
      </c>
      <c r="GV114" s="123">
        <f t="shared" si="967"/>
        <v>4.4000000052619725E-3</v>
      </c>
    </row>
    <row r="115" spans="1:204" ht="23.25" customHeight="1" x14ac:dyDescent="0.2">
      <c r="A115" s="21"/>
      <c r="B115" s="55" t="s">
        <v>167</v>
      </c>
      <c r="C115" s="56" t="s">
        <v>168</v>
      </c>
      <c r="D115" s="63">
        <v>329</v>
      </c>
      <c r="E115" s="60" t="s">
        <v>424</v>
      </c>
      <c r="F115" s="63"/>
      <c r="G115" s="70"/>
      <c r="H115" s="71"/>
      <c r="I115" s="71"/>
      <c r="J115" s="71"/>
      <c r="K115" s="71"/>
      <c r="L115" s="71">
        <f>VLOOKUP($D115,'факт '!$D$7:$AU$140,3,0)</f>
        <v>0</v>
      </c>
      <c r="M115" s="71">
        <f>VLOOKUP($D115,'факт '!$D$7:$AU$140,4,0)</f>
        <v>0</v>
      </c>
      <c r="N115" s="71">
        <f>VLOOKUP($D115,'факт '!$D$7:$AU$140,5,0)</f>
        <v>0</v>
      </c>
      <c r="O115" s="71">
        <f>VLOOKUP($D115,'факт '!$D$7:$AU$140,6,0)</f>
        <v>0</v>
      </c>
      <c r="P115" s="71">
        <f t="shared" si="905"/>
        <v>0</v>
      </c>
      <c r="Q115" s="71">
        <f t="shared" si="906"/>
        <v>0</v>
      </c>
      <c r="R115" s="72">
        <f t="shared" si="907"/>
        <v>0</v>
      </c>
      <c r="S115" s="72">
        <f t="shared" si="908"/>
        <v>0</v>
      </c>
      <c r="T115" s="71"/>
      <c r="U115" s="71"/>
      <c r="V115" s="71"/>
      <c r="W115" s="71"/>
      <c r="X115" s="71">
        <f>VLOOKUP($D115,'факт '!$D$7:$AU$140,9,0)</f>
        <v>0</v>
      </c>
      <c r="Y115" s="71">
        <f>VLOOKUP($D115,'факт '!$D$7:$AU$140,10,0)</f>
        <v>0</v>
      </c>
      <c r="Z115" s="71">
        <f>VLOOKUP($D115,'факт '!$D$7:$AU$140,11,0)</f>
        <v>0</v>
      </c>
      <c r="AA115" s="71">
        <f>VLOOKUP($D115,'факт '!$D$7:$AU$140,12,0)</f>
        <v>0</v>
      </c>
      <c r="AB115" s="71">
        <f t="shared" si="909"/>
        <v>0</v>
      </c>
      <c r="AC115" s="71">
        <f t="shared" si="910"/>
        <v>0</v>
      </c>
      <c r="AD115" s="72">
        <f t="shared" si="911"/>
        <v>0</v>
      </c>
      <c r="AE115" s="72">
        <f t="shared" si="912"/>
        <v>0</v>
      </c>
      <c r="AF115" s="71"/>
      <c r="AG115" s="71"/>
      <c r="AH115" s="71"/>
      <c r="AI115" s="71"/>
      <c r="AJ115" s="71">
        <f>VLOOKUP($D115,'факт '!$D$7:$AU$140,7,0)</f>
        <v>0</v>
      </c>
      <c r="AK115" s="71">
        <f>VLOOKUP($D115,'факт '!$D$7:$AU$140,8,0)</f>
        <v>0</v>
      </c>
      <c r="AL115" s="71"/>
      <c r="AM115" s="71"/>
      <c r="AN115" s="71"/>
      <c r="AO115" s="71"/>
      <c r="AP115" s="72">
        <f t="shared" si="915"/>
        <v>0</v>
      </c>
      <c r="AQ115" s="72">
        <f t="shared" si="916"/>
        <v>0</v>
      </c>
      <c r="AR115" s="71"/>
      <c r="AS115" s="71"/>
      <c r="AT115" s="71"/>
      <c r="AU115" s="71"/>
      <c r="AV115" s="71">
        <f>VLOOKUP($D115,'факт '!$D$7:$AU$140,13,0)</f>
        <v>0</v>
      </c>
      <c r="AW115" s="71">
        <f>VLOOKUP($D115,'факт '!$D$7:$AU$140,14,0)</f>
        <v>0</v>
      </c>
      <c r="AX115" s="71"/>
      <c r="AY115" s="71"/>
      <c r="AZ115" s="71">
        <f t="shared" si="917"/>
        <v>0</v>
      </c>
      <c r="BA115" s="71">
        <f t="shared" si="918"/>
        <v>0</v>
      </c>
      <c r="BB115" s="72">
        <f t="shared" si="919"/>
        <v>0</v>
      </c>
      <c r="BC115" s="72">
        <f t="shared" si="920"/>
        <v>0</v>
      </c>
      <c r="BD115" s="71"/>
      <c r="BE115" s="71"/>
      <c r="BF115" s="71"/>
      <c r="BG115" s="71"/>
      <c r="BH115" s="71">
        <f>VLOOKUP($D115,'факт '!$D$7:$AU$140,17,0)</f>
        <v>0</v>
      </c>
      <c r="BI115" s="71">
        <f>VLOOKUP($D115,'факт '!$D$7:$AU$140,18,0)</f>
        <v>0</v>
      </c>
      <c r="BJ115" s="71">
        <f>VLOOKUP($D115,'факт '!$D$7:$AU$140,19,0)</f>
        <v>0</v>
      </c>
      <c r="BK115" s="71">
        <f>VLOOKUP($D115,'факт '!$D$7:$AU$140,20,0)</f>
        <v>0</v>
      </c>
      <c r="BL115" s="71">
        <f t="shared" si="921"/>
        <v>0</v>
      </c>
      <c r="BM115" s="71">
        <f t="shared" si="922"/>
        <v>0</v>
      </c>
      <c r="BN115" s="72">
        <f t="shared" si="923"/>
        <v>0</v>
      </c>
      <c r="BO115" s="72">
        <f t="shared" si="924"/>
        <v>0</v>
      </c>
      <c r="BP115" s="71"/>
      <c r="BQ115" s="71"/>
      <c r="BR115" s="71"/>
      <c r="BS115" s="71"/>
      <c r="BT115" s="71">
        <f>VLOOKUP($D115,'факт '!$D$7:$AU$140,21,0)</f>
        <v>0</v>
      </c>
      <c r="BU115" s="71">
        <f>VLOOKUP($D115,'факт '!$D$7:$AU$140,22,0)</f>
        <v>0</v>
      </c>
      <c r="BV115" s="71">
        <f>VLOOKUP($D115,'факт '!$D$7:$AU$140,23,0)</f>
        <v>0</v>
      </c>
      <c r="BW115" s="71">
        <f>VLOOKUP($D115,'факт '!$D$7:$AU$140,24,0)</f>
        <v>0</v>
      </c>
      <c r="BX115" s="71">
        <f t="shared" si="925"/>
        <v>0</v>
      </c>
      <c r="BY115" s="71">
        <f t="shared" si="926"/>
        <v>0</v>
      </c>
      <c r="BZ115" s="72">
        <f t="shared" si="927"/>
        <v>0</v>
      </c>
      <c r="CA115" s="72">
        <f t="shared" si="928"/>
        <v>0</v>
      </c>
      <c r="CB115" s="71"/>
      <c r="CC115" s="71"/>
      <c r="CD115" s="71"/>
      <c r="CE115" s="71"/>
      <c r="CF115" s="71">
        <f>VLOOKUP($D115,'факт '!$D$7:$AU$140,25,0)</f>
        <v>0</v>
      </c>
      <c r="CG115" s="71">
        <f>VLOOKUP($D115,'факт '!$D$7:$AU$140,26,0)</f>
        <v>0</v>
      </c>
      <c r="CH115" s="71">
        <f>VLOOKUP($D115,'факт '!$D$7:$AU$140,27,0)</f>
        <v>0</v>
      </c>
      <c r="CI115" s="71">
        <f>VLOOKUP($D115,'факт '!$D$7:$AU$140,28,0)</f>
        <v>0</v>
      </c>
      <c r="CJ115" s="71">
        <f t="shared" si="929"/>
        <v>0</v>
      </c>
      <c r="CK115" s="71">
        <f t="shared" si="930"/>
        <v>0</v>
      </c>
      <c r="CL115" s="72">
        <f t="shared" si="931"/>
        <v>0</v>
      </c>
      <c r="CM115" s="72">
        <f t="shared" si="932"/>
        <v>0</v>
      </c>
      <c r="CN115" s="71"/>
      <c r="CO115" s="71"/>
      <c r="CP115" s="71"/>
      <c r="CQ115" s="71"/>
      <c r="CR115" s="71">
        <f>VLOOKUP($D115,'факт '!$D$7:$AU$140,29,0)</f>
        <v>0</v>
      </c>
      <c r="CS115" s="71">
        <f>VLOOKUP($D115,'факт '!$D$7:$AU$140,30,0)</f>
        <v>0</v>
      </c>
      <c r="CT115" s="71">
        <f>VLOOKUP($D115,'факт '!$D$7:$AU$140,31,0)</f>
        <v>0</v>
      </c>
      <c r="CU115" s="71">
        <f>VLOOKUP($D115,'факт '!$D$7:$AU$140,32,0)</f>
        <v>0</v>
      </c>
      <c r="CV115" s="71">
        <f t="shared" si="933"/>
        <v>0</v>
      </c>
      <c r="CW115" s="71">
        <f t="shared" si="934"/>
        <v>0</v>
      </c>
      <c r="CX115" s="72">
        <f t="shared" si="935"/>
        <v>0</v>
      </c>
      <c r="CY115" s="72">
        <f t="shared" si="936"/>
        <v>0</v>
      </c>
      <c r="CZ115" s="71"/>
      <c r="DA115" s="71"/>
      <c r="DB115" s="71"/>
      <c r="DC115" s="71"/>
      <c r="DD115" s="71">
        <f>VLOOKUP($D115,'факт '!$D$7:$AU$140,33,0)</f>
        <v>0</v>
      </c>
      <c r="DE115" s="71">
        <f>VLOOKUP($D115,'факт '!$D$7:$AU$140,34,0)</f>
        <v>0</v>
      </c>
      <c r="DF115" s="71"/>
      <c r="DG115" s="71"/>
      <c r="DH115" s="71">
        <f t="shared" si="937"/>
        <v>0</v>
      </c>
      <c r="DI115" s="71">
        <f t="shared" si="938"/>
        <v>0</v>
      </c>
      <c r="DJ115" s="72">
        <f t="shared" si="939"/>
        <v>0</v>
      </c>
      <c r="DK115" s="72">
        <f t="shared" si="940"/>
        <v>0</v>
      </c>
      <c r="DL115" s="71"/>
      <c r="DM115" s="71"/>
      <c r="DN115" s="71"/>
      <c r="DO115" s="71"/>
      <c r="DP115" s="71">
        <f>VLOOKUP($D115,'факт '!$D$7:$AU$140,15,0)</f>
        <v>0</v>
      </c>
      <c r="DQ115" s="71">
        <f>VLOOKUP($D115,'факт '!$D$7:$AU$140,16,0)</f>
        <v>0</v>
      </c>
      <c r="DR115" s="71"/>
      <c r="DS115" s="71"/>
      <c r="DT115" s="71">
        <f t="shared" si="941"/>
        <v>0</v>
      </c>
      <c r="DU115" s="71">
        <f t="shared" si="942"/>
        <v>0</v>
      </c>
      <c r="DV115" s="72">
        <f t="shared" si="943"/>
        <v>0</v>
      </c>
      <c r="DW115" s="72">
        <f t="shared" si="944"/>
        <v>0</v>
      </c>
      <c r="DX115" s="71"/>
      <c r="DY115" s="71"/>
      <c r="DZ115" s="71"/>
      <c r="EA115" s="71"/>
      <c r="EB115" s="71">
        <f>VLOOKUP($D115,'факт '!$D$7:$AU$140,35,0)</f>
        <v>0</v>
      </c>
      <c r="EC115" s="71">
        <f>VLOOKUP($D115,'факт '!$D$7:$AU$140,36,0)</f>
        <v>0</v>
      </c>
      <c r="ED115" s="71">
        <f>VLOOKUP($D115,'факт '!$D$7:$AU$140,37,0)</f>
        <v>0</v>
      </c>
      <c r="EE115" s="71">
        <f>VLOOKUP($D115,'факт '!$D$7:$AU$140,38,0)</f>
        <v>0</v>
      </c>
      <c r="EF115" s="71">
        <f t="shared" si="945"/>
        <v>0</v>
      </c>
      <c r="EG115" s="71">
        <f t="shared" si="946"/>
        <v>0</v>
      </c>
      <c r="EH115" s="72">
        <f t="shared" si="947"/>
        <v>0</v>
      </c>
      <c r="EI115" s="72">
        <f t="shared" si="948"/>
        <v>0</v>
      </c>
      <c r="EJ115" s="71"/>
      <c r="EK115" s="71"/>
      <c r="EL115" s="71"/>
      <c r="EM115" s="71"/>
      <c r="EN115" s="71">
        <f>VLOOKUP($D115,'факт '!$D$7:$AU$140,41,0)</f>
        <v>0</v>
      </c>
      <c r="EO115" s="71">
        <f>VLOOKUP($D115,'факт '!$D$7:$AU$140,42,0)</f>
        <v>0</v>
      </c>
      <c r="EP115" s="71">
        <f>VLOOKUP($D115,'факт '!$D$7:$AU$140,43,0)</f>
        <v>0</v>
      </c>
      <c r="EQ115" s="71">
        <f>VLOOKUP($D115,'факт '!$D$7:$AU$140,44,0)</f>
        <v>0</v>
      </c>
      <c r="ER115" s="71">
        <f t="shared" si="949"/>
        <v>0</v>
      </c>
      <c r="ES115" s="71">
        <f t="shared" si="950"/>
        <v>0</v>
      </c>
      <c r="ET115" s="72">
        <f t="shared" si="951"/>
        <v>0</v>
      </c>
      <c r="EU115" s="72">
        <f t="shared" si="952"/>
        <v>0</v>
      </c>
      <c r="EV115" s="71"/>
      <c r="EW115" s="71"/>
      <c r="EX115" s="71"/>
      <c r="EY115" s="71"/>
      <c r="EZ115" s="71"/>
      <c r="FA115" s="71"/>
      <c r="FB115" s="71"/>
      <c r="FC115" s="71"/>
      <c r="FD115" s="71"/>
      <c r="FE115" s="71"/>
      <c r="FF115" s="72"/>
      <c r="FG115" s="72"/>
      <c r="FH115" s="71"/>
      <c r="FI115" s="71"/>
      <c r="FJ115" s="71"/>
      <c r="FK115" s="71"/>
      <c r="FL115" s="71">
        <f>VLOOKUP($D115,'факт '!$D$7:$AU$140,39,0)</f>
        <v>1</v>
      </c>
      <c r="FM115" s="71">
        <f>VLOOKUP($D115,'факт '!$D$7:$AU$140,40,0)</f>
        <v>132430.14000000001</v>
      </c>
      <c r="FN115" s="71"/>
      <c r="FO115" s="71"/>
      <c r="FP115" s="71">
        <f t="shared" si="953"/>
        <v>1</v>
      </c>
      <c r="FQ115" s="71">
        <f t="shared" si="954"/>
        <v>132430.14000000001</v>
      </c>
      <c r="FR115" s="72">
        <f t="shared" si="955"/>
        <v>1</v>
      </c>
      <c r="FS115" s="72">
        <f t="shared" si="956"/>
        <v>132430.14000000001</v>
      </c>
      <c r="FT115" s="71"/>
      <c r="FU115" s="71"/>
      <c r="FV115" s="71"/>
      <c r="FW115" s="71"/>
      <c r="FX115" s="71"/>
      <c r="FY115" s="71"/>
      <c r="FZ115" s="71"/>
      <c r="GA115" s="71"/>
      <c r="GB115" s="71"/>
      <c r="GC115" s="71"/>
      <c r="GD115" s="72"/>
      <c r="GE115" s="72"/>
      <c r="GF115" s="71"/>
      <c r="GG115" s="71"/>
      <c r="GH115" s="71"/>
      <c r="GI115" s="71"/>
      <c r="GJ115" s="71">
        <f t="shared" si="961"/>
        <v>1</v>
      </c>
      <c r="GK115" s="71">
        <f t="shared" si="962"/>
        <v>132430.14000000001</v>
      </c>
      <c r="GL115" s="71">
        <f t="shared" si="963"/>
        <v>0</v>
      </c>
      <c r="GM115" s="71">
        <f t="shared" si="964"/>
        <v>0</v>
      </c>
      <c r="GN115" s="71">
        <f t="shared" si="965"/>
        <v>1</v>
      </c>
      <c r="GO115" s="71">
        <f t="shared" si="966"/>
        <v>132430.14000000001</v>
      </c>
      <c r="GP115" s="71"/>
      <c r="GQ115" s="71"/>
      <c r="GR115" s="109"/>
      <c r="GS115" s="55"/>
      <c r="GT115" s="123"/>
      <c r="GU115" s="123"/>
      <c r="GV115" s="123"/>
    </row>
    <row r="116" spans="1:204" ht="23.25" customHeight="1" x14ac:dyDescent="0.2">
      <c r="A116" s="21">
        <v>1</v>
      </c>
      <c r="B116" s="55" t="s">
        <v>167</v>
      </c>
      <c r="C116" s="56" t="s">
        <v>168</v>
      </c>
      <c r="D116" s="63">
        <v>331</v>
      </c>
      <c r="E116" s="60" t="s">
        <v>296</v>
      </c>
      <c r="F116" s="63">
        <v>16</v>
      </c>
      <c r="G116" s="70">
        <v>132430.14440000002</v>
      </c>
      <c r="H116" s="71"/>
      <c r="I116" s="71"/>
      <c r="J116" s="71"/>
      <c r="K116" s="71"/>
      <c r="L116" s="71">
        <f>VLOOKUP($D116,'факт '!$D$7:$AU$140,3,0)</f>
        <v>0</v>
      </c>
      <c r="M116" s="71">
        <f>VLOOKUP($D116,'факт '!$D$7:$AU$140,4,0)</f>
        <v>0</v>
      </c>
      <c r="N116" s="71">
        <f>VLOOKUP($D116,'факт '!$D$7:$AU$140,5,0)</f>
        <v>0</v>
      </c>
      <c r="O116" s="71">
        <f>VLOOKUP($D116,'факт '!$D$7:$AU$140,6,0)</f>
        <v>0</v>
      </c>
      <c r="P116" s="71">
        <f t="shared" si="905"/>
        <v>0</v>
      </c>
      <c r="Q116" s="71">
        <f t="shared" si="906"/>
        <v>0</v>
      </c>
      <c r="R116" s="72">
        <f t="shared" si="907"/>
        <v>0</v>
      </c>
      <c r="S116" s="72">
        <f t="shared" si="908"/>
        <v>0</v>
      </c>
      <c r="T116" s="71"/>
      <c r="U116" s="71"/>
      <c r="V116" s="71"/>
      <c r="W116" s="71"/>
      <c r="X116" s="71">
        <f>VLOOKUP($D116,'факт '!$D$7:$AU$140,9,0)</f>
        <v>0</v>
      </c>
      <c r="Y116" s="71">
        <f>VLOOKUP($D116,'факт '!$D$7:$AU$140,10,0)</f>
        <v>0</v>
      </c>
      <c r="Z116" s="71">
        <f>VLOOKUP($D116,'факт '!$D$7:$AU$140,11,0)</f>
        <v>0</v>
      </c>
      <c r="AA116" s="71">
        <f>VLOOKUP($D116,'факт '!$D$7:$AU$140,12,0)</f>
        <v>0</v>
      </c>
      <c r="AB116" s="71">
        <f t="shared" si="909"/>
        <v>0</v>
      </c>
      <c r="AC116" s="71">
        <f t="shared" si="910"/>
        <v>0</v>
      </c>
      <c r="AD116" s="72">
        <f t="shared" si="911"/>
        <v>0</v>
      </c>
      <c r="AE116" s="72">
        <f t="shared" si="912"/>
        <v>0</v>
      </c>
      <c r="AF116" s="71"/>
      <c r="AG116" s="71"/>
      <c r="AH116" s="71"/>
      <c r="AI116" s="71"/>
      <c r="AJ116" s="71">
        <f>VLOOKUP($D116,'факт '!$D$7:$AU$140,7,0)</f>
        <v>0</v>
      </c>
      <c r="AK116" s="71">
        <f>VLOOKUP($D116,'факт '!$D$7:$AU$140,8,0)</f>
        <v>0</v>
      </c>
      <c r="AL116" s="71"/>
      <c r="AM116" s="71"/>
      <c r="AN116" s="71">
        <f t="shared" si="913"/>
        <v>0</v>
      </c>
      <c r="AO116" s="71">
        <f t="shared" si="914"/>
        <v>0</v>
      </c>
      <c r="AP116" s="72">
        <f t="shared" si="915"/>
        <v>0</v>
      </c>
      <c r="AQ116" s="72">
        <f t="shared" si="916"/>
        <v>0</v>
      </c>
      <c r="AR116" s="71"/>
      <c r="AS116" s="71"/>
      <c r="AT116" s="71"/>
      <c r="AU116" s="71"/>
      <c r="AV116" s="71">
        <f>VLOOKUP($D116,'факт '!$D$7:$AU$140,13,0)</f>
        <v>3</v>
      </c>
      <c r="AW116" s="71">
        <f>VLOOKUP($D116,'факт '!$D$7:$AU$140,14,0)</f>
        <v>397290.42000000004</v>
      </c>
      <c r="AX116" s="71"/>
      <c r="AY116" s="71"/>
      <c r="AZ116" s="71">
        <f t="shared" si="917"/>
        <v>3</v>
      </c>
      <c r="BA116" s="71">
        <f t="shared" si="918"/>
        <v>397290.42000000004</v>
      </c>
      <c r="BB116" s="72">
        <f t="shared" si="919"/>
        <v>3</v>
      </c>
      <c r="BC116" s="72">
        <f t="shared" si="920"/>
        <v>397290.42000000004</v>
      </c>
      <c r="BD116" s="71"/>
      <c r="BE116" s="71"/>
      <c r="BF116" s="71"/>
      <c r="BG116" s="71"/>
      <c r="BH116" s="71">
        <f>VLOOKUP($D116,'факт '!$D$7:$AU$140,17,0)</f>
        <v>0</v>
      </c>
      <c r="BI116" s="71">
        <f>VLOOKUP($D116,'факт '!$D$7:$AU$140,18,0)</f>
        <v>0</v>
      </c>
      <c r="BJ116" s="71">
        <f>VLOOKUP($D116,'факт '!$D$7:$AU$140,19,0)</f>
        <v>0</v>
      </c>
      <c r="BK116" s="71">
        <f>VLOOKUP($D116,'факт '!$D$7:$AU$140,20,0)</f>
        <v>0</v>
      </c>
      <c r="BL116" s="71">
        <f t="shared" si="921"/>
        <v>0</v>
      </c>
      <c r="BM116" s="71">
        <f t="shared" si="922"/>
        <v>0</v>
      </c>
      <c r="BN116" s="72">
        <f t="shared" si="923"/>
        <v>0</v>
      </c>
      <c r="BO116" s="72">
        <f t="shared" si="924"/>
        <v>0</v>
      </c>
      <c r="BP116" s="71"/>
      <c r="BQ116" s="71"/>
      <c r="BR116" s="71"/>
      <c r="BS116" s="71"/>
      <c r="BT116" s="71">
        <f>VLOOKUP($D116,'факт '!$D$7:$AU$140,21,0)</f>
        <v>0</v>
      </c>
      <c r="BU116" s="71">
        <f>VLOOKUP($D116,'факт '!$D$7:$AU$140,22,0)</f>
        <v>0</v>
      </c>
      <c r="BV116" s="71">
        <f>VLOOKUP($D116,'факт '!$D$7:$AU$140,23,0)</f>
        <v>0</v>
      </c>
      <c r="BW116" s="71">
        <f>VLOOKUP($D116,'факт '!$D$7:$AU$140,24,0)</f>
        <v>0</v>
      </c>
      <c r="BX116" s="71">
        <f t="shared" si="925"/>
        <v>0</v>
      </c>
      <c r="BY116" s="71">
        <f t="shared" si="926"/>
        <v>0</v>
      </c>
      <c r="BZ116" s="72">
        <f t="shared" si="927"/>
        <v>0</v>
      </c>
      <c r="CA116" s="72">
        <f t="shared" si="928"/>
        <v>0</v>
      </c>
      <c r="CB116" s="71"/>
      <c r="CC116" s="71"/>
      <c r="CD116" s="71"/>
      <c r="CE116" s="71"/>
      <c r="CF116" s="71">
        <f>VLOOKUP($D116,'факт '!$D$7:$AU$140,25,0)</f>
        <v>0</v>
      </c>
      <c r="CG116" s="71">
        <f>VLOOKUP($D116,'факт '!$D$7:$AU$140,26,0)</f>
        <v>0</v>
      </c>
      <c r="CH116" s="71">
        <f>VLOOKUP($D116,'факт '!$D$7:$AU$140,27,0)</f>
        <v>0</v>
      </c>
      <c r="CI116" s="71">
        <f>VLOOKUP($D116,'факт '!$D$7:$AU$140,28,0)</f>
        <v>0</v>
      </c>
      <c r="CJ116" s="71">
        <f t="shared" si="929"/>
        <v>0</v>
      </c>
      <c r="CK116" s="71">
        <f t="shared" si="930"/>
        <v>0</v>
      </c>
      <c r="CL116" s="72">
        <f t="shared" si="931"/>
        <v>0</v>
      </c>
      <c r="CM116" s="72">
        <f t="shared" si="932"/>
        <v>0</v>
      </c>
      <c r="CN116" s="71"/>
      <c r="CO116" s="71"/>
      <c r="CP116" s="71"/>
      <c r="CQ116" s="71"/>
      <c r="CR116" s="71">
        <f>VLOOKUP($D116,'факт '!$D$7:$AU$140,29,0)</f>
        <v>0</v>
      </c>
      <c r="CS116" s="71">
        <f>VLOOKUP($D116,'факт '!$D$7:$AU$140,30,0)</f>
        <v>0</v>
      </c>
      <c r="CT116" s="71">
        <f>VLOOKUP($D116,'факт '!$D$7:$AU$140,31,0)</f>
        <v>0</v>
      </c>
      <c r="CU116" s="71">
        <f>VLOOKUP($D116,'факт '!$D$7:$AU$140,32,0)</f>
        <v>0</v>
      </c>
      <c r="CV116" s="71">
        <f t="shared" si="933"/>
        <v>0</v>
      </c>
      <c r="CW116" s="71">
        <f t="shared" si="934"/>
        <v>0</v>
      </c>
      <c r="CX116" s="72">
        <f t="shared" si="935"/>
        <v>0</v>
      </c>
      <c r="CY116" s="72">
        <f t="shared" si="936"/>
        <v>0</v>
      </c>
      <c r="CZ116" s="71"/>
      <c r="DA116" s="71"/>
      <c r="DB116" s="71"/>
      <c r="DC116" s="71"/>
      <c r="DD116" s="71">
        <f>VLOOKUP($D116,'факт '!$D$7:$AU$140,33,0)</f>
        <v>0</v>
      </c>
      <c r="DE116" s="71">
        <f>VLOOKUP($D116,'факт '!$D$7:$AU$140,34,0)</f>
        <v>0</v>
      </c>
      <c r="DF116" s="71"/>
      <c r="DG116" s="71"/>
      <c r="DH116" s="71">
        <f t="shared" si="937"/>
        <v>0</v>
      </c>
      <c r="DI116" s="71">
        <f t="shared" si="938"/>
        <v>0</v>
      </c>
      <c r="DJ116" s="72">
        <f t="shared" si="939"/>
        <v>0</v>
      </c>
      <c r="DK116" s="72">
        <f t="shared" si="940"/>
        <v>0</v>
      </c>
      <c r="DL116" s="71"/>
      <c r="DM116" s="71"/>
      <c r="DN116" s="71"/>
      <c r="DO116" s="71"/>
      <c r="DP116" s="71">
        <f>VLOOKUP($D116,'факт '!$D$7:$AU$140,15,0)</f>
        <v>0</v>
      </c>
      <c r="DQ116" s="71">
        <f>VLOOKUP($D116,'факт '!$D$7:$AU$140,16,0)</f>
        <v>0</v>
      </c>
      <c r="DR116" s="71"/>
      <c r="DS116" s="71"/>
      <c r="DT116" s="71">
        <f t="shared" si="941"/>
        <v>0</v>
      </c>
      <c r="DU116" s="71">
        <f t="shared" si="942"/>
        <v>0</v>
      </c>
      <c r="DV116" s="72">
        <f t="shared" si="943"/>
        <v>0</v>
      </c>
      <c r="DW116" s="72">
        <f t="shared" si="944"/>
        <v>0</v>
      </c>
      <c r="DX116" s="71"/>
      <c r="DY116" s="71"/>
      <c r="DZ116" s="71"/>
      <c r="EA116" s="71"/>
      <c r="EB116" s="71">
        <f>VLOOKUP($D116,'факт '!$D$7:$AU$140,35,0)</f>
        <v>0</v>
      </c>
      <c r="EC116" s="71">
        <f>VLOOKUP($D116,'факт '!$D$7:$AU$140,36,0)</f>
        <v>0</v>
      </c>
      <c r="ED116" s="71">
        <f>VLOOKUP($D116,'факт '!$D$7:$AU$140,37,0)</f>
        <v>0</v>
      </c>
      <c r="EE116" s="71">
        <f>VLOOKUP($D116,'факт '!$D$7:$AU$140,38,0)</f>
        <v>0</v>
      </c>
      <c r="EF116" s="71">
        <f t="shared" si="945"/>
        <v>0</v>
      </c>
      <c r="EG116" s="71">
        <f t="shared" si="946"/>
        <v>0</v>
      </c>
      <c r="EH116" s="72">
        <f t="shared" si="947"/>
        <v>0</v>
      </c>
      <c r="EI116" s="72">
        <f t="shared" si="948"/>
        <v>0</v>
      </c>
      <c r="EJ116" s="71"/>
      <c r="EK116" s="71"/>
      <c r="EL116" s="71"/>
      <c r="EM116" s="71"/>
      <c r="EN116" s="71">
        <f>VLOOKUP($D116,'факт '!$D$7:$AU$140,41,0)</f>
        <v>0</v>
      </c>
      <c r="EO116" s="71">
        <f>VLOOKUP($D116,'факт '!$D$7:$AU$140,42,0)</f>
        <v>0</v>
      </c>
      <c r="EP116" s="71">
        <f>VLOOKUP($D116,'факт '!$D$7:$AU$140,43,0)</f>
        <v>0</v>
      </c>
      <c r="EQ116" s="71">
        <f>VLOOKUP($D116,'факт '!$D$7:$AU$140,44,0)</f>
        <v>0</v>
      </c>
      <c r="ER116" s="71">
        <f t="shared" si="949"/>
        <v>0</v>
      </c>
      <c r="ES116" s="71">
        <f t="shared" si="950"/>
        <v>0</v>
      </c>
      <c r="ET116" s="72">
        <f t="shared" si="951"/>
        <v>0</v>
      </c>
      <c r="EU116" s="72">
        <f t="shared" si="952"/>
        <v>0</v>
      </c>
      <c r="EV116" s="71"/>
      <c r="EW116" s="71"/>
      <c r="EX116" s="71"/>
      <c r="EY116" s="71"/>
      <c r="EZ116" s="71"/>
      <c r="FA116" s="71"/>
      <c r="FB116" s="71"/>
      <c r="FC116" s="71"/>
      <c r="FD116" s="71"/>
      <c r="FE116" s="71"/>
      <c r="FF116" s="72"/>
      <c r="FG116" s="72"/>
      <c r="FH116" s="71"/>
      <c r="FI116" s="71"/>
      <c r="FJ116" s="71"/>
      <c r="FK116" s="71"/>
      <c r="FL116" s="71">
        <f>VLOOKUP($D116,'факт '!$D$7:$AU$140,39,0)</f>
        <v>0</v>
      </c>
      <c r="FM116" s="71">
        <f>VLOOKUP($D116,'факт '!$D$7:$AU$140,40,0)</f>
        <v>0</v>
      </c>
      <c r="FN116" s="71"/>
      <c r="FO116" s="71"/>
      <c r="FP116" s="71">
        <f t="shared" si="953"/>
        <v>0</v>
      </c>
      <c r="FQ116" s="71">
        <f t="shared" si="954"/>
        <v>0</v>
      </c>
      <c r="FR116" s="72">
        <f t="shared" si="955"/>
        <v>0</v>
      </c>
      <c r="FS116" s="72">
        <f t="shared" si="956"/>
        <v>0</v>
      </c>
      <c r="FT116" s="71"/>
      <c r="FU116" s="71"/>
      <c r="FV116" s="71"/>
      <c r="FW116" s="71"/>
      <c r="FX116" s="71"/>
      <c r="FY116" s="71"/>
      <c r="FZ116" s="71"/>
      <c r="GA116" s="71"/>
      <c r="GB116" s="71">
        <f t="shared" si="957"/>
        <v>0</v>
      </c>
      <c r="GC116" s="71">
        <f t="shared" si="958"/>
        <v>0</v>
      </c>
      <c r="GD116" s="72">
        <f t="shared" si="959"/>
        <v>0</v>
      </c>
      <c r="GE116" s="72">
        <f t="shared" si="960"/>
        <v>0</v>
      </c>
      <c r="GF116" s="71"/>
      <c r="GG116" s="71"/>
      <c r="GH116" s="71"/>
      <c r="GI116" s="71"/>
      <c r="GJ116" s="71">
        <f t="shared" si="961"/>
        <v>3</v>
      </c>
      <c r="GK116" s="71">
        <f t="shared" si="962"/>
        <v>397290.42000000004</v>
      </c>
      <c r="GL116" s="71">
        <f t="shared" si="963"/>
        <v>0</v>
      </c>
      <c r="GM116" s="71">
        <f t="shared" si="964"/>
        <v>0</v>
      </c>
      <c r="GN116" s="71">
        <f t="shared" si="965"/>
        <v>3</v>
      </c>
      <c r="GO116" s="71">
        <f t="shared" si="966"/>
        <v>397290.42000000004</v>
      </c>
      <c r="GP116" s="71"/>
      <c r="GQ116" s="71"/>
      <c r="GR116" s="109"/>
      <c r="GS116" s="55"/>
      <c r="GT116" s="123">
        <v>132430.14440000002</v>
      </c>
      <c r="GU116" s="123">
        <f t="shared" si="968"/>
        <v>132430.14000000001</v>
      </c>
      <c r="GV116" s="123">
        <f t="shared" si="967"/>
        <v>4.4000000052619725E-3</v>
      </c>
    </row>
    <row r="117" spans="1:204" ht="23.25" customHeight="1" x14ac:dyDescent="0.2">
      <c r="A117" s="21">
        <v>1</v>
      </c>
      <c r="B117" s="55" t="s">
        <v>167</v>
      </c>
      <c r="C117" s="56" t="s">
        <v>168</v>
      </c>
      <c r="D117" s="63">
        <v>336</v>
      </c>
      <c r="E117" s="60" t="s">
        <v>176</v>
      </c>
      <c r="F117" s="63">
        <v>16</v>
      </c>
      <c r="G117" s="70">
        <v>132430.14440000002</v>
      </c>
      <c r="H117" s="71"/>
      <c r="I117" s="71"/>
      <c r="J117" s="71"/>
      <c r="K117" s="71"/>
      <c r="L117" s="71">
        <f>VLOOKUP($D117,'факт '!$D$7:$AU$140,3,0)</f>
        <v>0</v>
      </c>
      <c r="M117" s="71">
        <f>VLOOKUP($D117,'факт '!$D$7:$AU$140,4,0)</f>
        <v>0</v>
      </c>
      <c r="N117" s="71">
        <f>VLOOKUP($D117,'факт '!$D$7:$AU$140,5,0)</f>
        <v>0</v>
      </c>
      <c r="O117" s="71">
        <f>VLOOKUP($D117,'факт '!$D$7:$AU$140,6,0)</f>
        <v>0</v>
      </c>
      <c r="P117" s="71">
        <f t="shared" si="905"/>
        <v>0</v>
      </c>
      <c r="Q117" s="71">
        <f t="shared" si="906"/>
        <v>0</v>
      </c>
      <c r="R117" s="72">
        <f t="shared" si="907"/>
        <v>0</v>
      </c>
      <c r="S117" s="72">
        <f t="shared" si="908"/>
        <v>0</v>
      </c>
      <c r="T117" s="71"/>
      <c r="U117" s="71"/>
      <c r="V117" s="71"/>
      <c r="W117" s="71"/>
      <c r="X117" s="71">
        <f>VLOOKUP($D117,'факт '!$D$7:$AU$140,9,0)</f>
        <v>0</v>
      </c>
      <c r="Y117" s="71">
        <f>VLOOKUP($D117,'факт '!$D$7:$AU$140,10,0)</f>
        <v>0</v>
      </c>
      <c r="Z117" s="71">
        <f>VLOOKUP($D117,'факт '!$D$7:$AU$140,11,0)</f>
        <v>0</v>
      </c>
      <c r="AA117" s="71">
        <f>VLOOKUP($D117,'факт '!$D$7:$AU$140,12,0)</f>
        <v>0</v>
      </c>
      <c r="AB117" s="71">
        <f t="shared" si="909"/>
        <v>0</v>
      </c>
      <c r="AC117" s="71">
        <f t="shared" si="910"/>
        <v>0</v>
      </c>
      <c r="AD117" s="72">
        <f t="shared" si="911"/>
        <v>0</v>
      </c>
      <c r="AE117" s="72">
        <f t="shared" si="912"/>
        <v>0</v>
      </c>
      <c r="AF117" s="71"/>
      <c r="AG117" s="71"/>
      <c r="AH117" s="71"/>
      <c r="AI117" s="71"/>
      <c r="AJ117" s="71">
        <f>VLOOKUP($D117,'факт '!$D$7:$AU$140,7,0)</f>
        <v>0</v>
      </c>
      <c r="AK117" s="71">
        <f>VLOOKUP($D117,'факт '!$D$7:$AU$140,8,0)</f>
        <v>0</v>
      </c>
      <c r="AL117" s="71"/>
      <c r="AM117" s="71"/>
      <c r="AN117" s="71">
        <f t="shared" si="913"/>
        <v>0</v>
      </c>
      <c r="AO117" s="71">
        <f t="shared" si="914"/>
        <v>0</v>
      </c>
      <c r="AP117" s="72">
        <f t="shared" si="915"/>
        <v>0</v>
      </c>
      <c r="AQ117" s="72">
        <f t="shared" si="916"/>
        <v>0</v>
      </c>
      <c r="AR117" s="71"/>
      <c r="AS117" s="71"/>
      <c r="AT117" s="71"/>
      <c r="AU117" s="71"/>
      <c r="AV117" s="71">
        <f>VLOOKUP($D117,'факт '!$D$7:$AU$140,13,0)</f>
        <v>3</v>
      </c>
      <c r="AW117" s="71">
        <f>VLOOKUP($D117,'факт '!$D$7:$AU$140,14,0)</f>
        <v>397290.42000000004</v>
      </c>
      <c r="AX117" s="71"/>
      <c r="AY117" s="71"/>
      <c r="AZ117" s="71">
        <f t="shared" si="917"/>
        <v>3</v>
      </c>
      <c r="BA117" s="71">
        <f t="shared" si="918"/>
        <v>397290.42000000004</v>
      </c>
      <c r="BB117" s="72">
        <f t="shared" si="919"/>
        <v>3</v>
      </c>
      <c r="BC117" s="72">
        <f t="shared" si="920"/>
        <v>397290.42000000004</v>
      </c>
      <c r="BD117" s="71"/>
      <c r="BE117" s="71"/>
      <c r="BF117" s="71"/>
      <c r="BG117" s="71"/>
      <c r="BH117" s="71">
        <f>VLOOKUP($D117,'факт '!$D$7:$AU$140,17,0)</f>
        <v>0</v>
      </c>
      <c r="BI117" s="71">
        <f>VLOOKUP($D117,'факт '!$D$7:$AU$140,18,0)</f>
        <v>0</v>
      </c>
      <c r="BJ117" s="71">
        <f>VLOOKUP($D117,'факт '!$D$7:$AU$140,19,0)</f>
        <v>0</v>
      </c>
      <c r="BK117" s="71">
        <f>VLOOKUP($D117,'факт '!$D$7:$AU$140,20,0)</f>
        <v>0</v>
      </c>
      <c r="BL117" s="71">
        <f t="shared" si="921"/>
        <v>0</v>
      </c>
      <c r="BM117" s="71">
        <f t="shared" si="922"/>
        <v>0</v>
      </c>
      <c r="BN117" s="72">
        <f t="shared" si="923"/>
        <v>0</v>
      </c>
      <c r="BO117" s="72">
        <f t="shared" si="924"/>
        <v>0</v>
      </c>
      <c r="BP117" s="71"/>
      <c r="BQ117" s="71"/>
      <c r="BR117" s="71"/>
      <c r="BS117" s="71"/>
      <c r="BT117" s="71">
        <f>VLOOKUP($D117,'факт '!$D$7:$AU$140,21,0)</f>
        <v>0</v>
      </c>
      <c r="BU117" s="71">
        <f>VLOOKUP($D117,'факт '!$D$7:$AU$140,22,0)</f>
        <v>0</v>
      </c>
      <c r="BV117" s="71">
        <f>VLOOKUP($D117,'факт '!$D$7:$AU$140,23,0)</f>
        <v>0</v>
      </c>
      <c r="BW117" s="71">
        <f>VLOOKUP($D117,'факт '!$D$7:$AU$140,24,0)</f>
        <v>0</v>
      </c>
      <c r="BX117" s="71">
        <f t="shared" si="925"/>
        <v>0</v>
      </c>
      <c r="BY117" s="71">
        <f t="shared" si="926"/>
        <v>0</v>
      </c>
      <c r="BZ117" s="72">
        <f t="shared" si="927"/>
        <v>0</v>
      </c>
      <c r="CA117" s="72">
        <f t="shared" si="928"/>
        <v>0</v>
      </c>
      <c r="CB117" s="71"/>
      <c r="CC117" s="71"/>
      <c r="CD117" s="71"/>
      <c r="CE117" s="71"/>
      <c r="CF117" s="71">
        <f>VLOOKUP($D117,'факт '!$D$7:$AU$140,25,0)</f>
        <v>0</v>
      </c>
      <c r="CG117" s="71">
        <f>VLOOKUP($D117,'факт '!$D$7:$AU$140,26,0)</f>
        <v>0</v>
      </c>
      <c r="CH117" s="71">
        <f>VLOOKUP($D117,'факт '!$D$7:$AU$140,27,0)</f>
        <v>0</v>
      </c>
      <c r="CI117" s="71">
        <f>VLOOKUP($D117,'факт '!$D$7:$AU$140,28,0)</f>
        <v>0</v>
      </c>
      <c r="CJ117" s="71">
        <f t="shared" si="929"/>
        <v>0</v>
      </c>
      <c r="CK117" s="71">
        <f t="shared" si="930"/>
        <v>0</v>
      </c>
      <c r="CL117" s="72">
        <f t="shared" si="931"/>
        <v>0</v>
      </c>
      <c r="CM117" s="72">
        <f t="shared" si="932"/>
        <v>0</v>
      </c>
      <c r="CN117" s="71"/>
      <c r="CO117" s="71"/>
      <c r="CP117" s="71"/>
      <c r="CQ117" s="71"/>
      <c r="CR117" s="71">
        <f>VLOOKUP($D117,'факт '!$D$7:$AU$140,29,0)</f>
        <v>0</v>
      </c>
      <c r="CS117" s="71">
        <f>VLOOKUP($D117,'факт '!$D$7:$AU$140,30,0)</f>
        <v>0</v>
      </c>
      <c r="CT117" s="71">
        <f>VLOOKUP($D117,'факт '!$D$7:$AU$140,31,0)</f>
        <v>0</v>
      </c>
      <c r="CU117" s="71">
        <f>VLOOKUP($D117,'факт '!$D$7:$AU$140,32,0)</f>
        <v>0</v>
      </c>
      <c r="CV117" s="71">
        <f t="shared" si="933"/>
        <v>0</v>
      </c>
      <c r="CW117" s="71">
        <f t="shared" si="934"/>
        <v>0</v>
      </c>
      <c r="CX117" s="72">
        <f t="shared" si="935"/>
        <v>0</v>
      </c>
      <c r="CY117" s="72">
        <f t="shared" si="936"/>
        <v>0</v>
      </c>
      <c r="CZ117" s="71"/>
      <c r="DA117" s="71"/>
      <c r="DB117" s="71"/>
      <c r="DC117" s="71"/>
      <c r="DD117" s="71">
        <f>VLOOKUP($D117,'факт '!$D$7:$AU$140,33,0)</f>
        <v>0</v>
      </c>
      <c r="DE117" s="71">
        <f>VLOOKUP($D117,'факт '!$D$7:$AU$140,34,0)</f>
        <v>0</v>
      </c>
      <c r="DF117" s="71"/>
      <c r="DG117" s="71"/>
      <c r="DH117" s="71">
        <f t="shared" si="937"/>
        <v>0</v>
      </c>
      <c r="DI117" s="71">
        <f t="shared" si="938"/>
        <v>0</v>
      </c>
      <c r="DJ117" s="72">
        <f t="shared" si="939"/>
        <v>0</v>
      </c>
      <c r="DK117" s="72">
        <f t="shared" si="940"/>
        <v>0</v>
      </c>
      <c r="DL117" s="71"/>
      <c r="DM117" s="71"/>
      <c r="DN117" s="71"/>
      <c r="DO117" s="71"/>
      <c r="DP117" s="71">
        <f>VLOOKUP($D117,'факт '!$D$7:$AU$140,15,0)</f>
        <v>0</v>
      </c>
      <c r="DQ117" s="71">
        <f>VLOOKUP($D117,'факт '!$D$7:$AU$140,16,0)</f>
        <v>0</v>
      </c>
      <c r="DR117" s="71"/>
      <c r="DS117" s="71"/>
      <c r="DT117" s="71">
        <f t="shared" si="941"/>
        <v>0</v>
      </c>
      <c r="DU117" s="71">
        <f t="shared" si="942"/>
        <v>0</v>
      </c>
      <c r="DV117" s="72">
        <f t="shared" si="943"/>
        <v>0</v>
      </c>
      <c r="DW117" s="72">
        <f t="shared" si="944"/>
        <v>0</v>
      </c>
      <c r="DX117" s="71"/>
      <c r="DY117" s="71"/>
      <c r="DZ117" s="71"/>
      <c r="EA117" s="71"/>
      <c r="EB117" s="71">
        <f>VLOOKUP($D117,'факт '!$D$7:$AU$140,35,0)</f>
        <v>0</v>
      </c>
      <c r="EC117" s="71">
        <f>VLOOKUP($D117,'факт '!$D$7:$AU$140,36,0)</f>
        <v>0</v>
      </c>
      <c r="ED117" s="71">
        <f>VLOOKUP($D117,'факт '!$D$7:$AU$140,37,0)</f>
        <v>0</v>
      </c>
      <c r="EE117" s="71">
        <f>VLOOKUP($D117,'факт '!$D$7:$AU$140,38,0)</f>
        <v>0</v>
      </c>
      <c r="EF117" s="71">
        <f t="shared" si="945"/>
        <v>0</v>
      </c>
      <c r="EG117" s="71">
        <f t="shared" si="946"/>
        <v>0</v>
      </c>
      <c r="EH117" s="72">
        <f t="shared" si="947"/>
        <v>0</v>
      </c>
      <c r="EI117" s="72">
        <f t="shared" si="948"/>
        <v>0</v>
      </c>
      <c r="EJ117" s="71"/>
      <c r="EK117" s="71"/>
      <c r="EL117" s="71"/>
      <c r="EM117" s="71"/>
      <c r="EN117" s="71">
        <f>VLOOKUP($D117,'факт '!$D$7:$AU$140,41,0)</f>
        <v>0</v>
      </c>
      <c r="EO117" s="71">
        <f>VLOOKUP($D117,'факт '!$D$7:$AU$140,42,0)</f>
        <v>0</v>
      </c>
      <c r="EP117" s="71">
        <f>VLOOKUP($D117,'факт '!$D$7:$AU$140,43,0)</f>
        <v>0</v>
      </c>
      <c r="EQ117" s="71">
        <f>VLOOKUP($D117,'факт '!$D$7:$AU$140,44,0)</f>
        <v>0</v>
      </c>
      <c r="ER117" s="71">
        <f t="shared" si="949"/>
        <v>0</v>
      </c>
      <c r="ES117" s="71">
        <f t="shared" si="950"/>
        <v>0</v>
      </c>
      <c r="ET117" s="72">
        <f t="shared" si="951"/>
        <v>0</v>
      </c>
      <c r="EU117" s="72">
        <f t="shared" si="952"/>
        <v>0</v>
      </c>
      <c r="EV117" s="71"/>
      <c r="EW117" s="71"/>
      <c r="EX117" s="71"/>
      <c r="EY117" s="71"/>
      <c r="EZ117" s="71"/>
      <c r="FA117" s="71"/>
      <c r="FB117" s="71"/>
      <c r="FC117" s="71"/>
      <c r="FD117" s="71">
        <f t="shared" ref="FD117:FE119" si="970">SUM(EZ117+FB117)</f>
        <v>0</v>
      </c>
      <c r="FE117" s="71">
        <f t="shared" si="970"/>
        <v>0</v>
      </c>
      <c r="FF117" s="72">
        <f t="shared" si="884"/>
        <v>0</v>
      </c>
      <c r="FG117" s="72">
        <f t="shared" si="885"/>
        <v>0</v>
      </c>
      <c r="FH117" s="71"/>
      <c r="FI117" s="71"/>
      <c r="FJ117" s="71"/>
      <c r="FK117" s="71"/>
      <c r="FL117" s="71">
        <f>VLOOKUP($D117,'факт '!$D$7:$AU$140,39,0)</f>
        <v>0</v>
      </c>
      <c r="FM117" s="71">
        <f>VLOOKUP($D117,'факт '!$D$7:$AU$140,40,0)</f>
        <v>0</v>
      </c>
      <c r="FN117" s="71"/>
      <c r="FO117" s="71"/>
      <c r="FP117" s="71">
        <f t="shared" si="953"/>
        <v>0</v>
      </c>
      <c r="FQ117" s="71">
        <f t="shared" si="954"/>
        <v>0</v>
      </c>
      <c r="FR117" s="72">
        <f t="shared" si="955"/>
        <v>0</v>
      </c>
      <c r="FS117" s="72">
        <f t="shared" si="956"/>
        <v>0</v>
      </c>
      <c r="FT117" s="71"/>
      <c r="FU117" s="71"/>
      <c r="FV117" s="71"/>
      <c r="FW117" s="71"/>
      <c r="FX117" s="71"/>
      <c r="FY117" s="71"/>
      <c r="FZ117" s="71"/>
      <c r="GA117" s="71"/>
      <c r="GB117" s="71">
        <f t="shared" si="957"/>
        <v>0</v>
      </c>
      <c r="GC117" s="71">
        <f t="shared" si="958"/>
        <v>0</v>
      </c>
      <c r="GD117" s="72">
        <f t="shared" si="959"/>
        <v>0</v>
      </c>
      <c r="GE117" s="72">
        <f t="shared" si="960"/>
        <v>0</v>
      </c>
      <c r="GF117" s="71">
        <f t="shared" ref="GF117:GI118" si="971">SUM(H117,T117,AF117,AR117,BD117,BP117,CB117,CN117,CZ117,DL117,DX117,EJ117,EV117)</f>
        <v>0</v>
      </c>
      <c r="GG117" s="71">
        <f t="shared" si="971"/>
        <v>0</v>
      </c>
      <c r="GH117" s="71">
        <f t="shared" si="971"/>
        <v>0</v>
      </c>
      <c r="GI117" s="71">
        <f t="shared" si="971"/>
        <v>0</v>
      </c>
      <c r="GJ117" s="71">
        <f t="shared" si="961"/>
        <v>3</v>
      </c>
      <c r="GK117" s="71">
        <f t="shared" si="962"/>
        <v>397290.42000000004</v>
      </c>
      <c r="GL117" s="71">
        <f t="shared" si="963"/>
        <v>0</v>
      </c>
      <c r="GM117" s="71">
        <f t="shared" si="964"/>
        <v>0</v>
      </c>
      <c r="GN117" s="71">
        <f t="shared" si="965"/>
        <v>3</v>
      </c>
      <c r="GO117" s="71">
        <f t="shared" si="966"/>
        <v>397290.42000000004</v>
      </c>
      <c r="GP117" s="71"/>
      <c r="GQ117" s="71"/>
      <c r="GR117" s="109"/>
      <c r="GS117" s="55"/>
      <c r="GT117" s="123">
        <v>132430.14440000002</v>
      </c>
      <c r="GU117" s="123">
        <f t="shared" si="968"/>
        <v>132430.14000000001</v>
      </c>
      <c r="GV117" s="123">
        <f t="shared" si="967"/>
        <v>4.4000000052619725E-3</v>
      </c>
    </row>
    <row r="118" spans="1:204" ht="54.75" customHeight="1" x14ac:dyDescent="0.2">
      <c r="A118" s="21">
        <v>1</v>
      </c>
      <c r="B118" s="55" t="s">
        <v>167</v>
      </c>
      <c r="C118" s="56" t="s">
        <v>168</v>
      </c>
      <c r="D118" s="63">
        <v>338</v>
      </c>
      <c r="E118" s="60" t="s">
        <v>177</v>
      </c>
      <c r="F118" s="63">
        <v>16</v>
      </c>
      <c r="G118" s="70">
        <v>132430.14440000002</v>
      </c>
      <c r="H118" s="71"/>
      <c r="I118" s="71"/>
      <c r="J118" s="71"/>
      <c r="K118" s="71"/>
      <c r="L118" s="71">
        <f>VLOOKUP($D118,'факт '!$D$7:$AU$140,3,0)</f>
        <v>0</v>
      </c>
      <c r="M118" s="71">
        <f>VLOOKUP($D118,'факт '!$D$7:$AU$140,4,0)</f>
        <v>0</v>
      </c>
      <c r="N118" s="71">
        <f>VLOOKUP($D118,'факт '!$D$7:$AU$140,5,0)</f>
        <v>0</v>
      </c>
      <c r="O118" s="71">
        <f>VLOOKUP($D118,'факт '!$D$7:$AU$140,6,0)</f>
        <v>0</v>
      </c>
      <c r="P118" s="71">
        <f t="shared" si="905"/>
        <v>0</v>
      </c>
      <c r="Q118" s="71">
        <f t="shared" si="906"/>
        <v>0</v>
      </c>
      <c r="R118" s="72">
        <f t="shared" si="907"/>
        <v>0</v>
      </c>
      <c r="S118" s="72">
        <f t="shared" si="908"/>
        <v>0</v>
      </c>
      <c r="T118" s="71"/>
      <c r="U118" s="71"/>
      <c r="V118" s="71"/>
      <c r="W118" s="71"/>
      <c r="X118" s="71">
        <f>VLOOKUP($D118,'факт '!$D$7:$AU$140,9,0)</f>
        <v>0</v>
      </c>
      <c r="Y118" s="71">
        <f>VLOOKUP($D118,'факт '!$D$7:$AU$140,10,0)</f>
        <v>0</v>
      </c>
      <c r="Z118" s="71">
        <f>VLOOKUP($D118,'факт '!$D$7:$AU$140,11,0)</f>
        <v>0</v>
      </c>
      <c r="AA118" s="71">
        <f>VLOOKUP($D118,'факт '!$D$7:$AU$140,12,0)</f>
        <v>0</v>
      </c>
      <c r="AB118" s="71">
        <f t="shared" si="909"/>
        <v>0</v>
      </c>
      <c r="AC118" s="71">
        <f t="shared" si="910"/>
        <v>0</v>
      </c>
      <c r="AD118" s="72">
        <f t="shared" si="911"/>
        <v>0</v>
      </c>
      <c r="AE118" s="72">
        <f t="shared" si="912"/>
        <v>0</v>
      </c>
      <c r="AF118" s="71"/>
      <c r="AG118" s="71"/>
      <c r="AH118" s="71"/>
      <c r="AI118" s="71"/>
      <c r="AJ118" s="71">
        <f>VLOOKUP($D118,'факт '!$D$7:$AU$140,7,0)</f>
        <v>0</v>
      </c>
      <c r="AK118" s="71">
        <f>VLOOKUP($D118,'факт '!$D$7:$AU$140,8,0)</f>
        <v>0</v>
      </c>
      <c r="AL118" s="71"/>
      <c r="AM118" s="71"/>
      <c r="AN118" s="71">
        <f t="shared" si="913"/>
        <v>0</v>
      </c>
      <c r="AO118" s="71">
        <f t="shared" si="914"/>
        <v>0</v>
      </c>
      <c r="AP118" s="72">
        <f t="shared" si="915"/>
        <v>0</v>
      </c>
      <c r="AQ118" s="72">
        <f t="shared" si="916"/>
        <v>0</v>
      </c>
      <c r="AR118" s="71"/>
      <c r="AS118" s="71"/>
      <c r="AT118" s="71"/>
      <c r="AU118" s="71"/>
      <c r="AV118" s="71">
        <f>VLOOKUP($D118,'факт '!$D$7:$AU$140,13,0)</f>
        <v>14</v>
      </c>
      <c r="AW118" s="71">
        <f>VLOOKUP($D118,'факт '!$D$7:$AU$140,14,0)</f>
        <v>1854021.9600000004</v>
      </c>
      <c r="AX118" s="71"/>
      <c r="AY118" s="71"/>
      <c r="AZ118" s="71">
        <f t="shared" si="917"/>
        <v>14</v>
      </c>
      <c r="BA118" s="71">
        <f t="shared" si="918"/>
        <v>1854021.9600000004</v>
      </c>
      <c r="BB118" s="72">
        <f t="shared" si="919"/>
        <v>14</v>
      </c>
      <c r="BC118" s="72">
        <f t="shared" si="920"/>
        <v>1854021.9600000004</v>
      </c>
      <c r="BD118" s="71"/>
      <c r="BE118" s="71"/>
      <c r="BF118" s="71"/>
      <c r="BG118" s="71"/>
      <c r="BH118" s="71">
        <f>VLOOKUP($D118,'факт '!$D$7:$AU$140,17,0)</f>
        <v>0</v>
      </c>
      <c r="BI118" s="71">
        <f>VLOOKUP($D118,'факт '!$D$7:$AU$140,18,0)</f>
        <v>0</v>
      </c>
      <c r="BJ118" s="71">
        <f>VLOOKUP($D118,'факт '!$D$7:$AU$140,19,0)</f>
        <v>0</v>
      </c>
      <c r="BK118" s="71">
        <f>VLOOKUP($D118,'факт '!$D$7:$AU$140,20,0)</f>
        <v>0</v>
      </c>
      <c r="BL118" s="71">
        <f t="shared" si="921"/>
        <v>0</v>
      </c>
      <c r="BM118" s="71">
        <f t="shared" si="922"/>
        <v>0</v>
      </c>
      <c r="BN118" s="72">
        <f t="shared" si="923"/>
        <v>0</v>
      </c>
      <c r="BO118" s="72">
        <f t="shared" si="924"/>
        <v>0</v>
      </c>
      <c r="BP118" s="71"/>
      <c r="BQ118" s="71"/>
      <c r="BR118" s="71"/>
      <c r="BS118" s="71"/>
      <c r="BT118" s="71">
        <f>VLOOKUP($D118,'факт '!$D$7:$AU$140,21,0)</f>
        <v>0</v>
      </c>
      <c r="BU118" s="71">
        <f>VLOOKUP($D118,'факт '!$D$7:$AU$140,22,0)</f>
        <v>0</v>
      </c>
      <c r="BV118" s="71">
        <f>VLOOKUP($D118,'факт '!$D$7:$AU$140,23,0)</f>
        <v>0</v>
      </c>
      <c r="BW118" s="71">
        <f>VLOOKUP($D118,'факт '!$D$7:$AU$140,24,0)</f>
        <v>0</v>
      </c>
      <c r="BX118" s="71">
        <f t="shared" si="925"/>
        <v>0</v>
      </c>
      <c r="BY118" s="71">
        <f t="shared" si="926"/>
        <v>0</v>
      </c>
      <c r="BZ118" s="72">
        <f t="shared" si="927"/>
        <v>0</v>
      </c>
      <c r="CA118" s="72">
        <f t="shared" si="928"/>
        <v>0</v>
      </c>
      <c r="CB118" s="71"/>
      <c r="CC118" s="71"/>
      <c r="CD118" s="71"/>
      <c r="CE118" s="71"/>
      <c r="CF118" s="71">
        <f>VLOOKUP($D118,'факт '!$D$7:$AU$140,25,0)</f>
        <v>0</v>
      </c>
      <c r="CG118" s="71">
        <f>VLOOKUP($D118,'факт '!$D$7:$AU$140,26,0)</f>
        <v>0</v>
      </c>
      <c r="CH118" s="71">
        <f>VLOOKUP($D118,'факт '!$D$7:$AU$140,27,0)</f>
        <v>0</v>
      </c>
      <c r="CI118" s="71">
        <f>VLOOKUP($D118,'факт '!$D$7:$AU$140,28,0)</f>
        <v>0</v>
      </c>
      <c r="CJ118" s="71">
        <f t="shared" si="929"/>
        <v>0</v>
      </c>
      <c r="CK118" s="71">
        <f t="shared" si="930"/>
        <v>0</v>
      </c>
      <c r="CL118" s="72">
        <f t="shared" si="931"/>
        <v>0</v>
      </c>
      <c r="CM118" s="72">
        <f t="shared" si="932"/>
        <v>0</v>
      </c>
      <c r="CN118" s="71"/>
      <c r="CO118" s="71"/>
      <c r="CP118" s="71"/>
      <c r="CQ118" s="71"/>
      <c r="CR118" s="71">
        <f>VLOOKUP($D118,'факт '!$D$7:$AU$140,29,0)</f>
        <v>0</v>
      </c>
      <c r="CS118" s="71">
        <f>VLOOKUP($D118,'факт '!$D$7:$AU$140,30,0)</f>
        <v>0</v>
      </c>
      <c r="CT118" s="71">
        <f>VLOOKUP($D118,'факт '!$D$7:$AU$140,31,0)</f>
        <v>0</v>
      </c>
      <c r="CU118" s="71">
        <f>VLOOKUP($D118,'факт '!$D$7:$AU$140,32,0)</f>
        <v>0</v>
      </c>
      <c r="CV118" s="71">
        <f t="shared" si="933"/>
        <v>0</v>
      </c>
      <c r="CW118" s="71">
        <f t="shared" si="934"/>
        <v>0</v>
      </c>
      <c r="CX118" s="72">
        <f t="shared" si="935"/>
        <v>0</v>
      </c>
      <c r="CY118" s="72">
        <f t="shared" si="936"/>
        <v>0</v>
      </c>
      <c r="CZ118" s="71"/>
      <c r="DA118" s="71"/>
      <c r="DB118" s="71"/>
      <c r="DC118" s="71"/>
      <c r="DD118" s="71">
        <f>VLOOKUP($D118,'факт '!$D$7:$AU$140,33,0)</f>
        <v>0</v>
      </c>
      <c r="DE118" s="71">
        <f>VLOOKUP($D118,'факт '!$D$7:$AU$140,34,0)</f>
        <v>0</v>
      </c>
      <c r="DF118" s="71"/>
      <c r="DG118" s="71"/>
      <c r="DH118" s="71">
        <f t="shared" si="937"/>
        <v>0</v>
      </c>
      <c r="DI118" s="71">
        <f t="shared" si="938"/>
        <v>0</v>
      </c>
      <c r="DJ118" s="72">
        <f t="shared" si="939"/>
        <v>0</v>
      </c>
      <c r="DK118" s="72">
        <f t="shared" si="940"/>
        <v>0</v>
      </c>
      <c r="DL118" s="71"/>
      <c r="DM118" s="71"/>
      <c r="DN118" s="71"/>
      <c r="DO118" s="71"/>
      <c r="DP118" s="71">
        <f>VLOOKUP($D118,'факт '!$D$7:$AU$140,15,0)</f>
        <v>0</v>
      </c>
      <c r="DQ118" s="71">
        <f>VLOOKUP($D118,'факт '!$D$7:$AU$140,16,0)</f>
        <v>0</v>
      </c>
      <c r="DR118" s="71"/>
      <c r="DS118" s="71"/>
      <c r="DT118" s="71">
        <f t="shared" si="941"/>
        <v>0</v>
      </c>
      <c r="DU118" s="71">
        <f t="shared" si="942"/>
        <v>0</v>
      </c>
      <c r="DV118" s="72">
        <f t="shared" si="943"/>
        <v>0</v>
      </c>
      <c r="DW118" s="72">
        <f t="shared" si="944"/>
        <v>0</v>
      </c>
      <c r="DX118" s="71"/>
      <c r="DY118" s="71"/>
      <c r="DZ118" s="71"/>
      <c r="EA118" s="71"/>
      <c r="EB118" s="71">
        <f>VLOOKUP($D118,'факт '!$D$7:$AU$140,35,0)</f>
        <v>0</v>
      </c>
      <c r="EC118" s="71">
        <f>VLOOKUP($D118,'факт '!$D$7:$AU$140,36,0)</f>
        <v>0</v>
      </c>
      <c r="ED118" s="71">
        <f>VLOOKUP($D118,'факт '!$D$7:$AU$140,37,0)</f>
        <v>0</v>
      </c>
      <c r="EE118" s="71">
        <f>VLOOKUP($D118,'факт '!$D$7:$AU$140,38,0)</f>
        <v>0</v>
      </c>
      <c r="EF118" s="71">
        <f t="shared" si="945"/>
        <v>0</v>
      </c>
      <c r="EG118" s="71">
        <f t="shared" si="946"/>
        <v>0</v>
      </c>
      <c r="EH118" s="72">
        <f t="shared" si="947"/>
        <v>0</v>
      </c>
      <c r="EI118" s="72">
        <f t="shared" si="948"/>
        <v>0</v>
      </c>
      <c r="EJ118" s="71"/>
      <c r="EK118" s="71"/>
      <c r="EL118" s="71"/>
      <c r="EM118" s="71"/>
      <c r="EN118" s="71">
        <f>VLOOKUP($D118,'факт '!$D$7:$AU$140,41,0)</f>
        <v>0</v>
      </c>
      <c r="EO118" s="71">
        <f>VLOOKUP($D118,'факт '!$D$7:$AU$140,42,0)</f>
        <v>0</v>
      </c>
      <c r="EP118" s="71">
        <f>VLOOKUP($D118,'факт '!$D$7:$AU$140,43,0)</f>
        <v>0</v>
      </c>
      <c r="EQ118" s="71">
        <f>VLOOKUP($D118,'факт '!$D$7:$AU$140,44,0)</f>
        <v>0</v>
      </c>
      <c r="ER118" s="71">
        <f t="shared" si="949"/>
        <v>0</v>
      </c>
      <c r="ES118" s="71">
        <f t="shared" si="950"/>
        <v>0</v>
      </c>
      <c r="ET118" s="72">
        <f t="shared" si="951"/>
        <v>0</v>
      </c>
      <c r="EU118" s="72">
        <f t="shared" si="952"/>
        <v>0</v>
      </c>
      <c r="EV118" s="71"/>
      <c r="EW118" s="71"/>
      <c r="EX118" s="71"/>
      <c r="EY118" s="71"/>
      <c r="EZ118" s="71"/>
      <c r="FA118" s="71"/>
      <c r="FB118" s="71"/>
      <c r="FC118" s="71"/>
      <c r="FD118" s="71">
        <f t="shared" si="970"/>
        <v>0</v>
      </c>
      <c r="FE118" s="71">
        <f t="shared" si="970"/>
        <v>0</v>
      </c>
      <c r="FF118" s="72">
        <f t="shared" si="884"/>
        <v>0</v>
      </c>
      <c r="FG118" s="72">
        <f t="shared" si="885"/>
        <v>0</v>
      </c>
      <c r="FH118" s="71"/>
      <c r="FI118" s="71"/>
      <c r="FJ118" s="71"/>
      <c r="FK118" s="71"/>
      <c r="FL118" s="71">
        <f>VLOOKUP($D118,'факт '!$D$7:$AU$140,39,0)</f>
        <v>1</v>
      </c>
      <c r="FM118" s="71">
        <f>VLOOKUP($D118,'факт '!$D$7:$AU$140,40,0)</f>
        <v>132430.14000000001</v>
      </c>
      <c r="FN118" s="71"/>
      <c r="FO118" s="71"/>
      <c r="FP118" s="71">
        <f t="shared" si="953"/>
        <v>1</v>
      </c>
      <c r="FQ118" s="71">
        <f t="shared" si="954"/>
        <v>132430.14000000001</v>
      </c>
      <c r="FR118" s="72">
        <f t="shared" si="955"/>
        <v>1</v>
      </c>
      <c r="FS118" s="72">
        <f t="shared" si="956"/>
        <v>132430.14000000001</v>
      </c>
      <c r="FT118" s="71"/>
      <c r="FU118" s="71"/>
      <c r="FV118" s="71"/>
      <c r="FW118" s="71"/>
      <c r="FX118" s="71"/>
      <c r="FY118" s="71"/>
      <c r="FZ118" s="71"/>
      <c r="GA118" s="71"/>
      <c r="GB118" s="71">
        <f t="shared" si="957"/>
        <v>0</v>
      </c>
      <c r="GC118" s="71">
        <f t="shared" si="958"/>
        <v>0</v>
      </c>
      <c r="GD118" s="72">
        <f t="shared" si="959"/>
        <v>0</v>
      </c>
      <c r="GE118" s="72">
        <f t="shared" si="960"/>
        <v>0</v>
      </c>
      <c r="GF118" s="71">
        <f t="shared" si="971"/>
        <v>0</v>
      </c>
      <c r="GG118" s="71">
        <f t="shared" si="971"/>
        <v>0</v>
      </c>
      <c r="GH118" s="71">
        <f t="shared" si="971"/>
        <v>0</v>
      </c>
      <c r="GI118" s="71">
        <f t="shared" si="971"/>
        <v>0</v>
      </c>
      <c r="GJ118" s="71">
        <f t="shared" si="961"/>
        <v>15</v>
      </c>
      <c r="GK118" s="71">
        <f t="shared" si="962"/>
        <v>1986452.1000000006</v>
      </c>
      <c r="GL118" s="71">
        <f t="shared" si="963"/>
        <v>0</v>
      </c>
      <c r="GM118" s="71">
        <f t="shared" si="964"/>
        <v>0</v>
      </c>
      <c r="GN118" s="71">
        <f t="shared" si="965"/>
        <v>15</v>
      </c>
      <c r="GO118" s="71">
        <f t="shared" si="966"/>
        <v>1986452.1000000006</v>
      </c>
      <c r="GP118" s="71"/>
      <c r="GQ118" s="71"/>
      <c r="GR118" s="109"/>
      <c r="GS118" s="55"/>
      <c r="GT118" s="123">
        <v>132430.14440000002</v>
      </c>
      <c r="GU118" s="123">
        <f t="shared" si="968"/>
        <v>132430.14000000004</v>
      </c>
      <c r="GV118" s="123">
        <f t="shared" si="967"/>
        <v>4.3999999761581421E-3</v>
      </c>
    </row>
    <row r="119" spans="1:204" ht="23.25" customHeight="1" x14ac:dyDescent="0.2">
      <c r="A119" s="21"/>
      <c r="B119" s="55" t="s">
        <v>167</v>
      </c>
      <c r="C119" s="56" t="s">
        <v>168</v>
      </c>
      <c r="D119" s="63">
        <v>339</v>
      </c>
      <c r="E119" s="60" t="s">
        <v>334</v>
      </c>
      <c r="F119" s="63">
        <v>16</v>
      </c>
      <c r="G119" s="70">
        <v>132430.14440000002</v>
      </c>
      <c r="H119" s="71"/>
      <c r="I119" s="71"/>
      <c r="J119" s="71"/>
      <c r="K119" s="71"/>
      <c r="L119" s="71">
        <f>VLOOKUP($D119,'факт '!$D$7:$AU$140,3,0)</f>
        <v>0</v>
      </c>
      <c r="M119" s="71">
        <f>VLOOKUP($D119,'факт '!$D$7:$AU$140,4,0)</f>
        <v>0</v>
      </c>
      <c r="N119" s="71">
        <f>VLOOKUP($D119,'факт '!$D$7:$AU$140,5,0)</f>
        <v>0</v>
      </c>
      <c r="O119" s="71">
        <f>VLOOKUP($D119,'факт '!$D$7:$AU$140,6,0)</f>
        <v>0</v>
      </c>
      <c r="P119" s="71">
        <f t="shared" si="905"/>
        <v>0</v>
      </c>
      <c r="Q119" s="71">
        <f t="shared" si="906"/>
        <v>0</v>
      </c>
      <c r="R119" s="72">
        <f t="shared" si="907"/>
        <v>0</v>
      </c>
      <c r="S119" s="72">
        <f t="shared" si="908"/>
        <v>0</v>
      </c>
      <c r="T119" s="71"/>
      <c r="U119" s="71"/>
      <c r="V119" s="71"/>
      <c r="W119" s="71"/>
      <c r="X119" s="71">
        <f>VLOOKUP($D119,'факт '!$D$7:$AU$140,9,0)</f>
        <v>0</v>
      </c>
      <c r="Y119" s="71">
        <f>VLOOKUP($D119,'факт '!$D$7:$AU$140,10,0)</f>
        <v>0</v>
      </c>
      <c r="Z119" s="71">
        <f>VLOOKUP($D119,'факт '!$D$7:$AU$140,11,0)</f>
        <v>0</v>
      </c>
      <c r="AA119" s="71">
        <f>VLOOKUP($D119,'факт '!$D$7:$AU$140,12,0)</f>
        <v>0</v>
      </c>
      <c r="AB119" s="71">
        <f t="shared" si="909"/>
        <v>0</v>
      </c>
      <c r="AC119" s="71">
        <f t="shared" si="910"/>
        <v>0</v>
      </c>
      <c r="AD119" s="72">
        <f t="shared" si="911"/>
        <v>0</v>
      </c>
      <c r="AE119" s="72">
        <f t="shared" si="912"/>
        <v>0</v>
      </c>
      <c r="AF119" s="71"/>
      <c r="AG119" s="71"/>
      <c r="AH119" s="71"/>
      <c r="AI119" s="71"/>
      <c r="AJ119" s="71">
        <f>VLOOKUP($D119,'факт '!$D$7:$AU$140,7,0)</f>
        <v>0</v>
      </c>
      <c r="AK119" s="71">
        <f>VLOOKUP($D119,'факт '!$D$7:$AU$140,8,0)</f>
        <v>0</v>
      </c>
      <c r="AL119" s="71"/>
      <c r="AM119" s="71"/>
      <c r="AN119" s="71">
        <f t="shared" si="913"/>
        <v>0</v>
      </c>
      <c r="AO119" s="71">
        <f t="shared" si="914"/>
        <v>0</v>
      </c>
      <c r="AP119" s="72">
        <f t="shared" si="915"/>
        <v>0</v>
      </c>
      <c r="AQ119" s="72">
        <f t="shared" si="916"/>
        <v>0</v>
      </c>
      <c r="AR119" s="71"/>
      <c r="AS119" s="71"/>
      <c r="AT119" s="71"/>
      <c r="AU119" s="71"/>
      <c r="AV119" s="71">
        <f>VLOOKUP($D119,'факт '!$D$7:$AU$140,13,0)</f>
        <v>4</v>
      </c>
      <c r="AW119" s="71">
        <f>VLOOKUP($D119,'факт '!$D$7:$AU$140,14,0)</f>
        <v>529720.56000000006</v>
      </c>
      <c r="AX119" s="71"/>
      <c r="AY119" s="71"/>
      <c r="AZ119" s="71">
        <f t="shared" si="917"/>
        <v>4</v>
      </c>
      <c r="BA119" s="71">
        <f t="shared" si="918"/>
        <v>529720.56000000006</v>
      </c>
      <c r="BB119" s="72">
        <f t="shared" si="919"/>
        <v>4</v>
      </c>
      <c r="BC119" s="72">
        <f t="shared" si="920"/>
        <v>529720.56000000006</v>
      </c>
      <c r="BD119" s="71"/>
      <c r="BE119" s="71"/>
      <c r="BF119" s="71"/>
      <c r="BG119" s="71"/>
      <c r="BH119" s="71">
        <f>VLOOKUP($D119,'факт '!$D$7:$AU$140,17,0)</f>
        <v>0</v>
      </c>
      <c r="BI119" s="71">
        <f>VLOOKUP($D119,'факт '!$D$7:$AU$140,18,0)</f>
        <v>0</v>
      </c>
      <c r="BJ119" s="71">
        <f>VLOOKUP($D119,'факт '!$D$7:$AU$140,19,0)</f>
        <v>0</v>
      </c>
      <c r="BK119" s="71">
        <f>VLOOKUP($D119,'факт '!$D$7:$AU$140,20,0)</f>
        <v>0</v>
      </c>
      <c r="BL119" s="71">
        <f t="shared" si="921"/>
        <v>0</v>
      </c>
      <c r="BM119" s="71">
        <f t="shared" si="922"/>
        <v>0</v>
      </c>
      <c r="BN119" s="72">
        <f t="shared" si="923"/>
        <v>0</v>
      </c>
      <c r="BO119" s="72">
        <f t="shared" si="924"/>
        <v>0</v>
      </c>
      <c r="BP119" s="71"/>
      <c r="BQ119" s="71"/>
      <c r="BR119" s="71"/>
      <c r="BS119" s="71"/>
      <c r="BT119" s="71">
        <f>VLOOKUP($D119,'факт '!$D$7:$AU$140,21,0)</f>
        <v>0</v>
      </c>
      <c r="BU119" s="71">
        <f>VLOOKUP($D119,'факт '!$D$7:$AU$140,22,0)</f>
        <v>0</v>
      </c>
      <c r="BV119" s="71">
        <f>VLOOKUP($D119,'факт '!$D$7:$AU$140,23,0)</f>
        <v>0</v>
      </c>
      <c r="BW119" s="71">
        <f>VLOOKUP($D119,'факт '!$D$7:$AU$140,24,0)</f>
        <v>0</v>
      </c>
      <c r="BX119" s="71">
        <f t="shared" si="925"/>
        <v>0</v>
      </c>
      <c r="BY119" s="71">
        <f t="shared" si="926"/>
        <v>0</v>
      </c>
      <c r="BZ119" s="72">
        <f t="shared" si="927"/>
        <v>0</v>
      </c>
      <c r="CA119" s="72">
        <f t="shared" si="928"/>
        <v>0</v>
      </c>
      <c r="CB119" s="71"/>
      <c r="CC119" s="71"/>
      <c r="CD119" s="71"/>
      <c r="CE119" s="71"/>
      <c r="CF119" s="71">
        <f>VLOOKUP($D119,'факт '!$D$7:$AU$140,25,0)</f>
        <v>0</v>
      </c>
      <c r="CG119" s="71">
        <f>VLOOKUP($D119,'факт '!$D$7:$AU$140,26,0)</f>
        <v>0</v>
      </c>
      <c r="CH119" s="71">
        <f>VLOOKUP($D119,'факт '!$D$7:$AU$140,27,0)</f>
        <v>0</v>
      </c>
      <c r="CI119" s="71">
        <f>VLOOKUP($D119,'факт '!$D$7:$AU$140,28,0)</f>
        <v>0</v>
      </c>
      <c r="CJ119" s="71">
        <f t="shared" si="929"/>
        <v>0</v>
      </c>
      <c r="CK119" s="71">
        <f t="shared" si="930"/>
        <v>0</v>
      </c>
      <c r="CL119" s="72">
        <f t="shared" si="931"/>
        <v>0</v>
      </c>
      <c r="CM119" s="72">
        <f t="shared" si="932"/>
        <v>0</v>
      </c>
      <c r="CN119" s="71"/>
      <c r="CO119" s="71"/>
      <c r="CP119" s="71"/>
      <c r="CQ119" s="71"/>
      <c r="CR119" s="71">
        <f>VLOOKUP($D119,'факт '!$D$7:$AU$140,29,0)</f>
        <v>0</v>
      </c>
      <c r="CS119" s="71">
        <f>VLOOKUP($D119,'факт '!$D$7:$AU$140,30,0)</f>
        <v>0</v>
      </c>
      <c r="CT119" s="71">
        <f>VLOOKUP($D119,'факт '!$D$7:$AU$140,31,0)</f>
        <v>0</v>
      </c>
      <c r="CU119" s="71">
        <f>VLOOKUP($D119,'факт '!$D$7:$AU$140,32,0)</f>
        <v>0</v>
      </c>
      <c r="CV119" s="71">
        <f t="shared" si="933"/>
        <v>0</v>
      </c>
      <c r="CW119" s="71">
        <f t="shared" si="934"/>
        <v>0</v>
      </c>
      <c r="CX119" s="72">
        <f t="shared" si="935"/>
        <v>0</v>
      </c>
      <c r="CY119" s="72">
        <f t="shared" si="936"/>
        <v>0</v>
      </c>
      <c r="CZ119" s="71"/>
      <c r="DA119" s="71"/>
      <c r="DB119" s="71"/>
      <c r="DC119" s="71"/>
      <c r="DD119" s="71">
        <f>VLOOKUP($D119,'факт '!$D$7:$AU$140,33,0)</f>
        <v>0</v>
      </c>
      <c r="DE119" s="71">
        <f>VLOOKUP($D119,'факт '!$D$7:$AU$140,34,0)</f>
        <v>0</v>
      </c>
      <c r="DF119" s="71"/>
      <c r="DG119" s="71"/>
      <c r="DH119" s="71">
        <f t="shared" si="937"/>
        <v>0</v>
      </c>
      <c r="DI119" s="71">
        <f t="shared" si="938"/>
        <v>0</v>
      </c>
      <c r="DJ119" s="72">
        <f t="shared" si="939"/>
        <v>0</v>
      </c>
      <c r="DK119" s="72">
        <f t="shared" si="940"/>
        <v>0</v>
      </c>
      <c r="DL119" s="71"/>
      <c r="DM119" s="71"/>
      <c r="DN119" s="71"/>
      <c r="DO119" s="71"/>
      <c r="DP119" s="71">
        <f>VLOOKUP($D119,'факт '!$D$7:$AU$140,15,0)</f>
        <v>0</v>
      </c>
      <c r="DQ119" s="71">
        <f>VLOOKUP($D119,'факт '!$D$7:$AU$140,16,0)</f>
        <v>0</v>
      </c>
      <c r="DR119" s="71"/>
      <c r="DS119" s="71"/>
      <c r="DT119" s="71">
        <f t="shared" si="941"/>
        <v>0</v>
      </c>
      <c r="DU119" s="71">
        <f t="shared" si="942"/>
        <v>0</v>
      </c>
      <c r="DV119" s="72">
        <f t="shared" si="943"/>
        <v>0</v>
      </c>
      <c r="DW119" s="72">
        <f t="shared" si="944"/>
        <v>0</v>
      </c>
      <c r="DX119" s="71"/>
      <c r="DY119" s="71"/>
      <c r="DZ119" s="71"/>
      <c r="EA119" s="71"/>
      <c r="EB119" s="71">
        <f>VLOOKUP($D119,'факт '!$D$7:$AU$140,35,0)</f>
        <v>0</v>
      </c>
      <c r="EC119" s="71">
        <f>VLOOKUP($D119,'факт '!$D$7:$AU$140,36,0)</f>
        <v>0</v>
      </c>
      <c r="ED119" s="71">
        <f>VLOOKUP($D119,'факт '!$D$7:$AU$140,37,0)</f>
        <v>0</v>
      </c>
      <c r="EE119" s="71">
        <f>VLOOKUP($D119,'факт '!$D$7:$AU$140,38,0)</f>
        <v>0</v>
      </c>
      <c r="EF119" s="71">
        <f t="shared" si="945"/>
        <v>0</v>
      </c>
      <c r="EG119" s="71">
        <f t="shared" si="946"/>
        <v>0</v>
      </c>
      <c r="EH119" s="72">
        <f t="shared" si="947"/>
        <v>0</v>
      </c>
      <c r="EI119" s="72">
        <f t="shared" si="948"/>
        <v>0</v>
      </c>
      <c r="EJ119" s="71"/>
      <c r="EK119" s="71"/>
      <c r="EL119" s="71"/>
      <c r="EM119" s="71"/>
      <c r="EN119" s="71">
        <f>VLOOKUP($D119,'факт '!$D$7:$AU$140,41,0)</f>
        <v>0</v>
      </c>
      <c r="EO119" s="71">
        <f>VLOOKUP($D119,'факт '!$D$7:$AU$140,42,0)</f>
        <v>0</v>
      </c>
      <c r="EP119" s="71">
        <f>VLOOKUP($D119,'факт '!$D$7:$AU$140,43,0)</f>
        <v>0</v>
      </c>
      <c r="EQ119" s="71">
        <f>VLOOKUP($D119,'факт '!$D$7:$AU$140,44,0)</f>
        <v>0</v>
      </c>
      <c r="ER119" s="71">
        <f t="shared" si="949"/>
        <v>0</v>
      </c>
      <c r="ES119" s="71">
        <f t="shared" si="950"/>
        <v>0</v>
      </c>
      <c r="ET119" s="72">
        <f t="shared" si="951"/>
        <v>0</v>
      </c>
      <c r="EU119" s="72">
        <f t="shared" si="952"/>
        <v>0</v>
      </c>
      <c r="EV119" s="71"/>
      <c r="EW119" s="71"/>
      <c r="EX119" s="71"/>
      <c r="EY119" s="71"/>
      <c r="EZ119" s="71"/>
      <c r="FA119" s="71"/>
      <c r="FB119" s="71"/>
      <c r="FC119" s="71"/>
      <c r="FD119" s="71">
        <f t="shared" si="970"/>
        <v>0</v>
      </c>
      <c r="FE119" s="71">
        <f t="shared" si="970"/>
        <v>0</v>
      </c>
      <c r="FF119" s="72">
        <f>SUM(EZ119-EX119)</f>
        <v>0</v>
      </c>
      <c r="FG119" s="72">
        <f>SUM(FA119-EY119)</f>
        <v>0</v>
      </c>
      <c r="FH119" s="71"/>
      <c r="FI119" s="71"/>
      <c r="FJ119" s="71"/>
      <c r="FK119" s="71"/>
      <c r="FL119" s="71">
        <f>VLOOKUP($D119,'факт '!$D$7:$AU$140,39,0)</f>
        <v>0</v>
      </c>
      <c r="FM119" s="71">
        <f>VLOOKUP($D119,'факт '!$D$7:$AU$140,40,0)</f>
        <v>0</v>
      </c>
      <c r="FN119" s="71"/>
      <c r="FO119" s="71"/>
      <c r="FP119" s="71">
        <f t="shared" si="953"/>
        <v>0</v>
      </c>
      <c r="FQ119" s="71">
        <f t="shared" si="954"/>
        <v>0</v>
      </c>
      <c r="FR119" s="72">
        <f t="shared" si="955"/>
        <v>0</v>
      </c>
      <c r="FS119" s="72">
        <f t="shared" si="956"/>
        <v>0</v>
      </c>
      <c r="FT119" s="71"/>
      <c r="FU119" s="71"/>
      <c r="FV119" s="71"/>
      <c r="FW119" s="71"/>
      <c r="FX119" s="71"/>
      <c r="FY119" s="71"/>
      <c r="FZ119" s="71"/>
      <c r="GA119" s="71"/>
      <c r="GB119" s="71">
        <f t="shared" si="957"/>
        <v>0</v>
      </c>
      <c r="GC119" s="71">
        <f t="shared" si="958"/>
        <v>0</v>
      </c>
      <c r="GD119" s="72">
        <f t="shared" si="959"/>
        <v>0</v>
      </c>
      <c r="GE119" s="72">
        <f t="shared" si="960"/>
        <v>0</v>
      </c>
      <c r="GF119" s="71"/>
      <c r="GG119" s="71"/>
      <c r="GH119" s="71"/>
      <c r="GI119" s="71"/>
      <c r="GJ119" s="71">
        <f t="shared" si="961"/>
        <v>4</v>
      </c>
      <c r="GK119" s="71">
        <f t="shared" si="962"/>
        <v>529720.56000000006</v>
      </c>
      <c r="GL119" s="71">
        <f t="shared" si="963"/>
        <v>0</v>
      </c>
      <c r="GM119" s="71">
        <f t="shared" si="964"/>
        <v>0</v>
      </c>
      <c r="GN119" s="71">
        <f t="shared" si="965"/>
        <v>4</v>
      </c>
      <c r="GO119" s="71">
        <f t="shared" si="966"/>
        <v>529720.56000000006</v>
      </c>
      <c r="GP119" s="71"/>
      <c r="GQ119" s="71"/>
      <c r="GR119" s="109"/>
      <c r="GS119" s="55"/>
      <c r="GT119" s="123">
        <v>132430.14440000002</v>
      </c>
      <c r="GU119" s="123">
        <f t="shared" si="968"/>
        <v>132430.14000000001</v>
      </c>
      <c r="GV119" s="123">
        <f t="shared" si="967"/>
        <v>4.4000000052619725E-3</v>
      </c>
    </row>
    <row r="120" spans="1:204" ht="23.25" customHeight="1" x14ac:dyDescent="0.2">
      <c r="A120" s="21">
        <v>16</v>
      </c>
      <c r="B120" s="55" t="s">
        <v>167</v>
      </c>
      <c r="C120" s="56" t="s">
        <v>168</v>
      </c>
      <c r="D120" s="63">
        <v>315</v>
      </c>
      <c r="E120" s="60" t="s">
        <v>359</v>
      </c>
      <c r="F120" s="63">
        <v>16</v>
      </c>
      <c r="G120" s="70">
        <v>132430.14440000002</v>
      </c>
      <c r="H120" s="71"/>
      <c r="I120" s="71"/>
      <c r="J120" s="71"/>
      <c r="K120" s="71"/>
      <c r="L120" s="71">
        <f>VLOOKUP($D120,'факт '!$D$7:$AU$140,3,0)</f>
        <v>0</v>
      </c>
      <c r="M120" s="71">
        <f>VLOOKUP($D120,'факт '!$D$7:$AU$140,4,0)</f>
        <v>0</v>
      </c>
      <c r="N120" s="71">
        <f>VLOOKUP($D120,'факт '!$D$7:$AU$140,5,0)</f>
        <v>0</v>
      </c>
      <c r="O120" s="71">
        <f>VLOOKUP($D120,'факт '!$D$7:$AU$140,6,0)</f>
        <v>0</v>
      </c>
      <c r="P120" s="71">
        <f t="shared" si="905"/>
        <v>0</v>
      </c>
      <c r="Q120" s="71">
        <f t="shared" si="906"/>
        <v>0</v>
      </c>
      <c r="R120" s="72">
        <f t="shared" si="907"/>
        <v>0</v>
      </c>
      <c r="S120" s="72">
        <f t="shared" si="908"/>
        <v>0</v>
      </c>
      <c r="T120" s="71"/>
      <c r="U120" s="71"/>
      <c r="V120" s="71"/>
      <c r="W120" s="71"/>
      <c r="X120" s="71">
        <f>VLOOKUP($D120,'факт '!$D$7:$AU$140,9,0)</f>
        <v>0</v>
      </c>
      <c r="Y120" s="71">
        <f>VLOOKUP($D120,'факт '!$D$7:$AU$140,10,0)</f>
        <v>0</v>
      </c>
      <c r="Z120" s="71">
        <f>VLOOKUP($D120,'факт '!$D$7:$AU$140,11,0)</f>
        <v>0</v>
      </c>
      <c r="AA120" s="71">
        <f>VLOOKUP($D120,'факт '!$D$7:$AU$140,12,0)</f>
        <v>0</v>
      </c>
      <c r="AB120" s="71">
        <f t="shared" si="909"/>
        <v>0</v>
      </c>
      <c r="AC120" s="71">
        <f t="shared" si="910"/>
        <v>0</v>
      </c>
      <c r="AD120" s="72">
        <f t="shared" si="911"/>
        <v>0</v>
      </c>
      <c r="AE120" s="72">
        <f t="shared" si="912"/>
        <v>0</v>
      </c>
      <c r="AF120" s="71"/>
      <c r="AG120" s="71"/>
      <c r="AH120" s="71"/>
      <c r="AI120" s="71"/>
      <c r="AJ120" s="71">
        <f>VLOOKUP($D120,'факт '!$D$7:$AU$140,7,0)</f>
        <v>0</v>
      </c>
      <c r="AK120" s="71">
        <f>VLOOKUP($D120,'факт '!$D$7:$AU$140,8,0)</f>
        <v>0</v>
      </c>
      <c r="AL120" s="71"/>
      <c r="AM120" s="71"/>
      <c r="AN120" s="71">
        <f t="shared" si="913"/>
        <v>0</v>
      </c>
      <c r="AO120" s="71">
        <f t="shared" si="914"/>
        <v>0</v>
      </c>
      <c r="AP120" s="72">
        <f t="shared" si="915"/>
        <v>0</v>
      </c>
      <c r="AQ120" s="72">
        <f t="shared" si="916"/>
        <v>0</v>
      </c>
      <c r="AR120" s="71"/>
      <c r="AS120" s="71"/>
      <c r="AT120" s="71"/>
      <c r="AU120" s="71"/>
      <c r="AV120" s="71">
        <f>VLOOKUP($D120,'факт '!$D$7:$AU$140,13,0)</f>
        <v>1</v>
      </c>
      <c r="AW120" s="71">
        <f>VLOOKUP($D120,'факт '!$D$7:$AU$140,14,0)</f>
        <v>132430.14000000001</v>
      </c>
      <c r="AX120" s="71"/>
      <c r="AY120" s="71"/>
      <c r="AZ120" s="71">
        <f t="shared" si="917"/>
        <v>1</v>
      </c>
      <c r="BA120" s="71">
        <f t="shared" si="918"/>
        <v>132430.14000000001</v>
      </c>
      <c r="BB120" s="72">
        <f t="shared" si="919"/>
        <v>1</v>
      </c>
      <c r="BC120" s="72">
        <f t="shared" si="920"/>
        <v>132430.14000000001</v>
      </c>
      <c r="BD120" s="71"/>
      <c r="BE120" s="71"/>
      <c r="BF120" s="71"/>
      <c r="BG120" s="71"/>
      <c r="BH120" s="71">
        <f>VLOOKUP($D120,'факт '!$D$7:$AU$140,17,0)</f>
        <v>0</v>
      </c>
      <c r="BI120" s="71">
        <f>VLOOKUP($D120,'факт '!$D$7:$AU$140,18,0)</f>
        <v>0</v>
      </c>
      <c r="BJ120" s="71">
        <f>VLOOKUP($D120,'факт '!$D$7:$AU$140,19,0)</f>
        <v>0</v>
      </c>
      <c r="BK120" s="71">
        <f>VLOOKUP($D120,'факт '!$D$7:$AU$140,20,0)</f>
        <v>0</v>
      </c>
      <c r="BL120" s="71">
        <f t="shared" si="921"/>
        <v>0</v>
      </c>
      <c r="BM120" s="71">
        <f t="shared" si="922"/>
        <v>0</v>
      </c>
      <c r="BN120" s="72">
        <f t="shared" si="923"/>
        <v>0</v>
      </c>
      <c r="BO120" s="72">
        <f t="shared" si="924"/>
        <v>0</v>
      </c>
      <c r="BP120" s="71"/>
      <c r="BQ120" s="71"/>
      <c r="BR120" s="71"/>
      <c r="BS120" s="71"/>
      <c r="BT120" s="71">
        <f>VLOOKUP($D120,'факт '!$D$7:$AU$140,21,0)</f>
        <v>0</v>
      </c>
      <c r="BU120" s="71">
        <f>VLOOKUP($D120,'факт '!$D$7:$AU$140,22,0)</f>
        <v>0</v>
      </c>
      <c r="BV120" s="71">
        <f>VLOOKUP($D120,'факт '!$D$7:$AU$140,23,0)</f>
        <v>0</v>
      </c>
      <c r="BW120" s="71">
        <f>VLOOKUP($D120,'факт '!$D$7:$AU$140,24,0)</f>
        <v>0</v>
      </c>
      <c r="BX120" s="71">
        <f t="shared" si="925"/>
        <v>0</v>
      </c>
      <c r="BY120" s="71">
        <f t="shared" si="926"/>
        <v>0</v>
      </c>
      <c r="BZ120" s="72">
        <f t="shared" si="927"/>
        <v>0</v>
      </c>
      <c r="CA120" s="72">
        <f t="shared" si="928"/>
        <v>0</v>
      </c>
      <c r="CB120" s="71"/>
      <c r="CC120" s="71"/>
      <c r="CD120" s="71"/>
      <c r="CE120" s="71"/>
      <c r="CF120" s="71">
        <f>VLOOKUP($D120,'факт '!$D$7:$AU$140,25,0)</f>
        <v>0</v>
      </c>
      <c r="CG120" s="71">
        <f>VLOOKUP($D120,'факт '!$D$7:$AU$140,26,0)</f>
        <v>0</v>
      </c>
      <c r="CH120" s="71">
        <f>VLOOKUP($D120,'факт '!$D$7:$AU$140,27,0)</f>
        <v>0</v>
      </c>
      <c r="CI120" s="71">
        <f>VLOOKUP($D120,'факт '!$D$7:$AU$140,28,0)</f>
        <v>0</v>
      </c>
      <c r="CJ120" s="71">
        <f t="shared" si="929"/>
        <v>0</v>
      </c>
      <c r="CK120" s="71">
        <f t="shared" si="930"/>
        <v>0</v>
      </c>
      <c r="CL120" s="72">
        <f t="shared" si="931"/>
        <v>0</v>
      </c>
      <c r="CM120" s="72">
        <f t="shared" si="932"/>
        <v>0</v>
      </c>
      <c r="CN120" s="71"/>
      <c r="CO120" s="71"/>
      <c r="CP120" s="71"/>
      <c r="CQ120" s="71"/>
      <c r="CR120" s="71">
        <f>VLOOKUP($D120,'факт '!$D$7:$AU$140,29,0)</f>
        <v>0</v>
      </c>
      <c r="CS120" s="71">
        <f>VLOOKUP($D120,'факт '!$D$7:$AU$140,30,0)</f>
        <v>0</v>
      </c>
      <c r="CT120" s="71">
        <f>VLOOKUP($D120,'факт '!$D$7:$AU$140,31,0)</f>
        <v>0</v>
      </c>
      <c r="CU120" s="71">
        <f>VLOOKUP($D120,'факт '!$D$7:$AU$140,32,0)</f>
        <v>0</v>
      </c>
      <c r="CV120" s="71">
        <f t="shared" si="933"/>
        <v>0</v>
      </c>
      <c r="CW120" s="71">
        <f t="shared" si="934"/>
        <v>0</v>
      </c>
      <c r="CX120" s="72">
        <f t="shared" si="935"/>
        <v>0</v>
      </c>
      <c r="CY120" s="72">
        <f t="shared" si="936"/>
        <v>0</v>
      </c>
      <c r="CZ120" s="71"/>
      <c r="DA120" s="71"/>
      <c r="DB120" s="71"/>
      <c r="DC120" s="71"/>
      <c r="DD120" s="71">
        <f>VLOOKUP($D120,'факт '!$D$7:$AU$140,33,0)</f>
        <v>0</v>
      </c>
      <c r="DE120" s="71">
        <f>VLOOKUP($D120,'факт '!$D$7:$AU$140,34,0)</f>
        <v>0</v>
      </c>
      <c r="DF120" s="71"/>
      <c r="DG120" s="71"/>
      <c r="DH120" s="71">
        <f t="shared" si="937"/>
        <v>0</v>
      </c>
      <c r="DI120" s="71">
        <f t="shared" si="938"/>
        <v>0</v>
      </c>
      <c r="DJ120" s="72">
        <f t="shared" si="939"/>
        <v>0</v>
      </c>
      <c r="DK120" s="72">
        <f t="shared" si="940"/>
        <v>0</v>
      </c>
      <c r="DL120" s="71"/>
      <c r="DM120" s="71"/>
      <c r="DN120" s="71"/>
      <c r="DO120" s="71"/>
      <c r="DP120" s="71">
        <f>VLOOKUP($D120,'факт '!$D$7:$AU$140,15,0)</f>
        <v>0</v>
      </c>
      <c r="DQ120" s="71">
        <f>VLOOKUP($D120,'факт '!$D$7:$AU$140,16,0)</f>
        <v>0</v>
      </c>
      <c r="DR120" s="71"/>
      <c r="DS120" s="71"/>
      <c r="DT120" s="71">
        <f t="shared" si="941"/>
        <v>0</v>
      </c>
      <c r="DU120" s="71">
        <f t="shared" si="942"/>
        <v>0</v>
      </c>
      <c r="DV120" s="72">
        <f t="shared" si="943"/>
        <v>0</v>
      </c>
      <c r="DW120" s="72">
        <f t="shared" si="944"/>
        <v>0</v>
      </c>
      <c r="DX120" s="71"/>
      <c r="DY120" s="71"/>
      <c r="DZ120" s="71"/>
      <c r="EA120" s="71"/>
      <c r="EB120" s="71">
        <f>VLOOKUP($D120,'факт '!$D$7:$AU$140,35,0)</f>
        <v>0</v>
      </c>
      <c r="EC120" s="71">
        <f>VLOOKUP($D120,'факт '!$D$7:$AU$140,36,0)</f>
        <v>0</v>
      </c>
      <c r="ED120" s="71">
        <f>VLOOKUP($D120,'факт '!$D$7:$AU$140,37,0)</f>
        <v>0</v>
      </c>
      <c r="EE120" s="71">
        <f>VLOOKUP($D120,'факт '!$D$7:$AU$140,38,0)</f>
        <v>0</v>
      </c>
      <c r="EF120" s="71">
        <f t="shared" si="945"/>
        <v>0</v>
      </c>
      <c r="EG120" s="71">
        <f t="shared" si="946"/>
        <v>0</v>
      </c>
      <c r="EH120" s="72">
        <f t="shared" si="947"/>
        <v>0</v>
      </c>
      <c r="EI120" s="72">
        <f t="shared" si="948"/>
        <v>0</v>
      </c>
      <c r="EJ120" s="71"/>
      <c r="EK120" s="71"/>
      <c r="EL120" s="71"/>
      <c r="EM120" s="71"/>
      <c r="EN120" s="71">
        <f>VLOOKUP($D120,'факт '!$D$7:$AU$140,41,0)</f>
        <v>0</v>
      </c>
      <c r="EO120" s="71">
        <f>VLOOKUP($D120,'факт '!$D$7:$AU$140,42,0)</f>
        <v>0</v>
      </c>
      <c r="EP120" s="71">
        <f>VLOOKUP($D120,'факт '!$D$7:$AU$140,43,0)</f>
        <v>0</v>
      </c>
      <c r="EQ120" s="71">
        <f>VLOOKUP($D120,'факт '!$D$7:$AU$140,44,0)</f>
        <v>0</v>
      </c>
      <c r="ER120" s="71">
        <f t="shared" si="949"/>
        <v>0</v>
      </c>
      <c r="ES120" s="71">
        <f t="shared" si="950"/>
        <v>0</v>
      </c>
      <c r="ET120" s="72">
        <f t="shared" si="951"/>
        <v>0</v>
      </c>
      <c r="EU120" s="72">
        <f t="shared" si="952"/>
        <v>0</v>
      </c>
      <c r="EV120" s="71"/>
      <c r="EW120" s="71"/>
      <c r="EX120" s="71"/>
      <c r="EY120" s="71"/>
      <c r="EZ120" s="71"/>
      <c r="FA120" s="71"/>
      <c r="FB120" s="71"/>
      <c r="FC120" s="71"/>
      <c r="FD120" s="71"/>
      <c r="FE120" s="71"/>
      <c r="FF120" s="72"/>
      <c r="FG120" s="72"/>
      <c r="FH120" s="71"/>
      <c r="FI120" s="71"/>
      <c r="FJ120" s="71"/>
      <c r="FK120" s="71"/>
      <c r="FL120" s="71">
        <f>VLOOKUP($D120,'факт '!$D$7:$AU$140,39,0)</f>
        <v>0</v>
      </c>
      <c r="FM120" s="71">
        <f>VLOOKUP($D120,'факт '!$D$7:$AU$140,40,0)</f>
        <v>0</v>
      </c>
      <c r="FN120" s="71"/>
      <c r="FO120" s="71"/>
      <c r="FP120" s="71">
        <f t="shared" si="953"/>
        <v>0</v>
      </c>
      <c r="FQ120" s="71">
        <f t="shared" si="954"/>
        <v>0</v>
      </c>
      <c r="FR120" s="72">
        <f t="shared" si="955"/>
        <v>0</v>
      </c>
      <c r="FS120" s="72">
        <f t="shared" si="956"/>
        <v>0</v>
      </c>
      <c r="FT120" s="71"/>
      <c r="FU120" s="71"/>
      <c r="FV120" s="71"/>
      <c r="FW120" s="71"/>
      <c r="FX120" s="71"/>
      <c r="FY120" s="71"/>
      <c r="FZ120" s="71"/>
      <c r="GA120" s="71"/>
      <c r="GB120" s="71">
        <f t="shared" si="957"/>
        <v>0</v>
      </c>
      <c r="GC120" s="71">
        <f t="shared" si="958"/>
        <v>0</v>
      </c>
      <c r="GD120" s="72">
        <f t="shared" si="959"/>
        <v>0</v>
      </c>
      <c r="GE120" s="72">
        <f t="shared" si="960"/>
        <v>0</v>
      </c>
      <c r="GF120" s="71"/>
      <c r="GG120" s="71"/>
      <c r="GH120" s="71"/>
      <c r="GI120" s="71"/>
      <c r="GJ120" s="71">
        <f t="shared" si="961"/>
        <v>1</v>
      </c>
      <c r="GK120" s="71">
        <f t="shared" si="962"/>
        <v>132430.14000000001</v>
      </c>
      <c r="GL120" s="71">
        <f t="shared" si="963"/>
        <v>0</v>
      </c>
      <c r="GM120" s="71">
        <f t="shared" si="964"/>
        <v>0</v>
      </c>
      <c r="GN120" s="71">
        <f t="shared" si="965"/>
        <v>1</v>
      </c>
      <c r="GO120" s="71">
        <f t="shared" si="966"/>
        <v>132430.14000000001</v>
      </c>
      <c r="GP120" s="71"/>
      <c r="GQ120" s="71"/>
      <c r="GR120" s="109"/>
      <c r="GS120" s="55"/>
      <c r="GT120" s="123">
        <v>132430.14440000002</v>
      </c>
      <c r="GU120" s="123">
        <f t="shared" si="968"/>
        <v>132430.14000000001</v>
      </c>
      <c r="GV120" s="123">
        <f t="shared" si="967"/>
        <v>4.4000000052619725E-3</v>
      </c>
    </row>
    <row r="121" spans="1:204" ht="23.25" customHeight="1" x14ac:dyDescent="0.2">
      <c r="A121" s="21">
        <v>16</v>
      </c>
      <c r="B121" s="55" t="s">
        <v>167</v>
      </c>
      <c r="C121" s="56" t="s">
        <v>168</v>
      </c>
      <c r="D121" s="63">
        <v>344</v>
      </c>
      <c r="E121" s="60" t="s">
        <v>460</v>
      </c>
      <c r="F121" s="63"/>
      <c r="G121" s="70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2"/>
      <c r="S121" s="72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2"/>
      <c r="AE121" s="72"/>
      <c r="AF121" s="71"/>
      <c r="AG121" s="71"/>
      <c r="AH121" s="71"/>
      <c r="AI121" s="71"/>
      <c r="AJ121" s="71"/>
      <c r="AK121" s="71"/>
      <c r="AL121" s="71"/>
      <c r="AM121" s="71"/>
      <c r="AN121" s="71"/>
      <c r="AO121" s="71"/>
      <c r="AP121" s="72"/>
      <c r="AQ121" s="72"/>
      <c r="AR121" s="71"/>
      <c r="AS121" s="71"/>
      <c r="AT121" s="71"/>
      <c r="AU121" s="71"/>
      <c r="AV121" s="71"/>
      <c r="AW121" s="71"/>
      <c r="AX121" s="71"/>
      <c r="AY121" s="71"/>
      <c r="AZ121" s="71"/>
      <c r="BA121" s="71"/>
      <c r="BB121" s="72"/>
      <c r="BC121" s="72"/>
      <c r="BD121" s="71"/>
      <c r="BE121" s="71"/>
      <c r="BF121" s="71"/>
      <c r="BG121" s="71"/>
      <c r="BH121" s="71">
        <f>VLOOKUP($D121,'факт '!$D$7:$AU$140,17,0)</f>
        <v>1</v>
      </c>
      <c r="BI121" s="71">
        <f>VLOOKUP($D121,'факт '!$D$7:$AU$140,18,0)</f>
        <v>132430.14000000001</v>
      </c>
      <c r="BJ121" s="71">
        <f>VLOOKUP($D121,'факт '!$D$7:$AU$140,19,0)</f>
        <v>0</v>
      </c>
      <c r="BK121" s="71">
        <f>VLOOKUP($D121,'факт '!$D$7:$AU$140,20,0)</f>
        <v>0</v>
      </c>
      <c r="BL121" s="71">
        <f t="shared" ref="BL121" si="972">SUM(BH121+BJ121)</f>
        <v>1</v>
      </c>
      <c r="BM121" s="71">
        <f t="shared" ref="BM121" si="973">SUM(BI121+BK121)</f>
        <v>132430.14000000001</v>
      </c>
      <c r="BN121" s="72">
        <f t="shared" ref="BN121" si="974">SUM(BH121-BF121)</f>
        <v>1</v>
      </c>
      <c r="BO121" s="72">
        <f t="shared" ref="BO121" si="975">SUM(BI121-BG121)</f>
        <v>132430.14000000001</v>
      </c>
      <c r="BP121" s="71"/>
      <c r="BQ121" s="71"/>
      <c r="BR121" s="71"/>
      <c r="BS121" s="71"/>
      <c r="BT121" s="71"/>
      <c r="BU121" s="71"/>
      <c r="BV121" s="71"/>
      <c r="BW121" s="71"/>
      <c r="BX121" s="71"/>
      <c r="BY121" s="71"/>
      <c r="BZ121" s="72"/>
      <c r="CA121" s="72"/>
      <c r="CB121" s="71"/>
      <c r="CC121" s="71"/>
      <c r="CD121" s="71"/>
      <c r="CE121" s="71"/>
      <c r="CF121" s="71"/>
      <c r="CG121" s="71"/>
      <c r="CH121" s="71"/>
      <c r="CI121" s="71"/>
      <c r="CJ121" s="71"/>
      <c r="CK121" s="71"/>
      <c r="CL121" s="72"/>
      <c r="CM121" s="72"/>
      <c r="CN121" s="71"/>
      <c r="CO121" s="71"/>
      <c r="CP121" s="71"/>
      <c r="CQ121" s="71"/>
      <c r="CR121" s="71"/>
      <c r="CS121" s="71"/>
      <c r="CT121" s="71"/>
      <c r="CU121" s="71"/>
      <c r="CV121" s="71"/>
      <c r="CW121" s="71"/>
      <c r="CX121" s="72"/>
      <c r="CY121" s="72"/>
      <c r="CZ121" s="71"/>
      <c r="DA121" s="71"/>
      <c r="DB121" s="71"/>
      <c r="DC121" s="71"/>
      <c r="DD121" s="71"/>
      <c r="DE121" s="71"/>
      <c r="DF121" s="71"/>
      <c r="DG121" s="71"/>
      <c r="DH121" s="71"/>
      <c r="DI121" s="71"/>
      <c r="DJ121" s="72"/>
      <c r="DK121" s="72"/>
      <c r="DL121" s="71"/>
      <c r="DM121" s="71"/>
      <c r="DN121" s="71"/>
      <c r="DO121" s="71"/>
      <c r="DP121" s="71"/>
      <c r="DQ121" s="71"/>
      <c r="DR121" s="71"/>
      <c r="DS121" s="71"/>
      <c r="DT121" s="71"/>
      <c r="DU121" s="71"/>
      <c r="DV121" s="72"/>
      <c r="DW121" s="72"/>
      <c r="DX121" s="71"/>
      <c r="DY121" s="71"/>
      <c r="DZ121" s="71"/>
      <c r="EA121" s="71"/>
      <c r="EB121" s="71"/>
      <c r="EC121" s="71"/>
      <c r="ED121" s="71"/>
      <c r="EE121" s="71"/>
      <c r="EF121" s="71"/>
      <c r="EG121" s="71"/>
      <c r="EH121" s="72"/>
      <c r="EI121" s="72"/>
      <c r="EJ121" s="71"/>
      <c r="EK121" s="71"/>
      <c r="EL121" s="71"/>
      <c r="EM121" s="71"/>
      <c r="EN121" s="71"/>
      <c r="EO121" s="71"/>
      <c r="EP121" s="71"/>
      <c r="EQ121" s="71"/>
      <c r="ER121" s="71"/>
      <c r="ES121" s="71"/>
      <c r="ET121" s="72"/>
      <c r="EU121" s="72"/>
      <c r="EV121" s="71"/>
      <c r="EW121" s="71"/>
      <c r="EX121" s="71"/>
      <c r="EY121" s="71"/>
      <c r="EZ121" s="71"/>
      <c r="FA121" s="71"/>
      <c r="FB121" s="71"/>
      <c r="FC121" s="71"/>
      <c r="FD121" s="71"/>
      <c r="FE121" s="71"/>
      <c r="FF121" s="72"/>
      <c r="FG121" s="72"/>
      <c r="FH121" s="71"/>
      <c r="FI121" s="71"/>
      <c r="FJ121" s="71"/>
      <c r="FK121" s="71"/>
      <c r="FL121" s="71"/>
      <c r="FM121" s="71"/>
      <c r="FN121" s="71"/>
      <c r="FO121" s="71"/>
      <c r="FP121" s="71"/>
      <c r="FQ121" s="71"/>
      <c r="FR121" s="72"/>
      <c r="FS121" s="72"/>
      <c r="FT121" s="71"/>
      <c r="FU121" s="71"/>
      <c r="FV121" s="71"/>
      <c r="FW121" s="71"/>
      <c r="FX121" s="71"/>
      <c r="FY121" s="71"/>
      <c r="FZ121" s="71"/>
      <c r="GA121" s="71"/>
      <c r="GB121" s="71"/>
      <c r="GC121" s="71"/>
      <c r="GD121" s="72"/>
      <c r="GE121" s="72"/>
      <c r="GF121" s="71"/>
      <c r="GG121" s="71"/>
      <c r="GH121" s="71"/>
      <c r="GI121" s="71"/>
      <c r="GJ121" s="71">
        <f t="shared" ref="GJ121" si="976">SUM(L121,X121,AJ121,AV121,BH121,BT121,CF121,CR121,DD121,DP121,EB121,EN121,EZ121,FL121)</f>
        <v>1</v>
      </c>
      <c r="GK121" s="71">
        <f t="shared" ref="GK121" si="977">SUM(M121,Y121,AK121,AW121,BI121,BU121,CG121,CS121,DE121,DQ121,EC121,EO121,FA121,FM121)</f>
        <v>132430.14000000001</v>
      </c>
      <c r="GL121" s="71">
        <f t="shared" ref="GL121" si="978">SUM(N121,Z121,AL121,AX121,BJ121,BV121,CH121,CT121,DF121,DR121,ED121,EP121,FB121,FN121)</f>
        <v>0</v>
      </c>
      <c r="GM121" s="71">
        <f t="shared" ref="GM121" si="979">SUM(O121,AA121,AM121,AY121,BK121,BW121,CI121,CU121,DG121,DS121,EE121,EQ121,FC121,FO121)</f>
        <v>0</v>
      </c>
      <c r="GN121" s="71">
        <f t="shared" ref="GN121" si="980">SUM(P121,AB121,AN121,AZ121,BL121,BX121,CJ121,CV121,DH121,DT121,EF121,ER121,FD121,FP121)</f>
        <v>1</v>
      </c>
      <c r="GO121" s="71">
        <f t="shared" ref="GO121" si="981">SUM(Q121,AC121,AO121,BA121,BM121,BY121,CK121,CW121,DI121,DU121,EG121,ES121,FE121,FQ121)</f>
        <v>132430.14000000001</v>
      </c>
      <c r="GP121" s="71"/>
      <c r="GQ121" s="71"/>
      <c r="GR121" s="109"/>
      <c r="GS121" s="55"/>
      <c r="GT121" s="123"/>
      <c r="GU121" s="123"/>
      <c r="GV121" s="123"/>
    </row>
    <row r="122" spans="1:204" ht="60" customHeight="1" x14ac:dyDescent="0.2">
      <c r="A122" s="21"/>
      <c r="B122" s="55" t="s">
        <v>338</v>
      </c>
      <c r="C122" s="56" t="s">
        <v>339</v>
      </c>
      <c r="D122" s="63">
        <v>348</v>
      </c>
      <c r="E122" s="60" t="s">
        <v>335</v>
      </c>
      <c r="F122" s="63">
        <v>16</v>
      </c>
      <c r="G122" s="70">
        <v>132430.14440000002</v>
      </c>
      <c r="H122" s="71"/>
      <c r="I122" s="71"/>
      <c r="J122" s="71"/>
      <c r="K122" s="71"/>
      <c r="L122" s="71">
        <f>VLOOKUP($D122,'факт '!$D$7:$AU$140,3,0)</f>
        <v>0</v>
      </c>
      <c r="M122" s="71">
        <f>VLOOKUP($D122,'факт '!$D$7:$AU$140,4,0)</f>
        <v>0</v>
      </c>
      <c r="N122" s="71">
        <f>VLOOKUP($D122,'факт '!$D$7:$AU$140,5,0)</f>
        <v>0</v>
      </c>
      <c r="O122" s="71">
        <f>VLOOKUP($D122,'факт '!$D$7:$AU$140,6,0)</f>
        <v>0</v>
      </c>
      <c r="P122" s="71">
        <f t="shared" si="905"/>
        <v>0</v>
      </c>
      <c r="Q122" s="71">
        <f t="shared" si="906"/>
        <v>0</v>
      </c>
      <c r="R122" s="72">
        <f t="shared" si="907"/>
        <v>0</v>
      </c>
      <c r="S122" s="72">
        <f t="shared" si="908"/>
        <v>0</v>
      </c>
      <c r="T122" s="71"/>
      <c r="U122" s="71"/>
      <c r="V122" s="71"/>
      <c r="W122" s="71"/>
      <c r="X122" s="71">
        <f>VLOOKUP($D122,'факт '!$D$7:$AU$140,9,0)</f>
        <v>0</v>
      </c>
      <c r="Y122" s="71">
        <f>VLOOKUP($D122,'факт '!$D$7:$AU$140,10,0)</f>
        <v>0</v>
      </c>
      <c r="Z122" s="71">
        <f>VLOOKUP($D122,'факт '!$D$7:$AU$140,11,0)</f>
        <v>0</v>
      </c>
      <c r="AA122" s="71">
        <f>VLOOKUP($D122,'факт '!$D$7:$AU$140,12,0)</f>
        <v>0</v>
      </c>
      <c r="AB122" s="71">
        <f t="shared" si="909"/>
        <v>0</v>
      </c>
      <c r="AC122" s="71">
        <f t="shared" si="910"/>
        <v>0</v>
      </c>
      <c r="AD122" s="72">
        <f t="shared" si="911"/>
        <v>0</v>
      </c>
      <c r="AE122" s="72">
        <f t="shared" si="912"/>
        <v>0</v>
      </c>
      <c r="AF122" s="71"/>
      <c r="AG122" s="71"/>
      <c r="AH122" s="71"/>
      <c r="AI122" s="71"/>
      <c r="AJ122" s="71">
        <f>VLOOKUP($D122,'факт '!$D$7:$AU$140,7,0)</f>
        <v>0</v>
      </c>
      <c r="AK122" s="71">
        <f>VLOOKUP($D122,'факт '!$D$7:$AU$140,8,0)</f>
        <v>0</v>
      </c>
      <c r="AL122" s="71"/>
      <c r="AM122" s="71"/>
      <c r="AN122" s="71">
        <f t="shared" si="913"/>
        <v>0</v>
      </c>
      <c r="AO122" s="71">
        <f t="shared" si="914"/>
        <v>0</v>
      </c>
      <c r="AP122" s="72">
        <f t="shared" si="915"/>
        <v>0</v>
      </c>
      <c r="AQ122" s="72">
        <f t="shared" si="916"/>
        <v>0</v>
      </c>
      <c r="AR122" s="71"/>
      <c r="AS122" s="71"/>
      <c r="AT122" s="71"/>
      <c r="AU122" s="71"/>
      <c r="AV122" s="71">
        <f>VLOOKUP($D122,'факт '!$D$7:$AU$140,13,0)</f>
        <v>0</v>
      </c>
      <c r="AW122" s="71">
        <f>VLOOKUP($D122,'факт '!$D$7:$AU$140,14,0)</f>
        <v>0</v>
      </c>
      <c r="AX122" s="71"/>
      <c r="AY122" s="71"/>
      <c r="AZ122" s="71">
        <f t="shared" si="917"/>
        <v>0</v>
      </c>
      <c r="BA122" s="71">
        <f t="shared" si="918"/>
        <v>0</v>
      </c>
      <c r="BB122" s="72">
        <f t="shared" si="919"/>
        <v>0</v>
      </c>
      <c r="BC122" s="72">
        <f t="shared" si="920"/>
        <v>0</v>
      </c>
      <c r="BD122" s="71"/>
      <c r="BE122" s="71"/>
      <c r="BF122" s="71"/>
      <c r="BG122" s="71"/>
      <c r="BH122" s="71">
        <f>VLOOKUP($D122,'факт '!$D$7:$AU$140,17,0)</f>
        <v>0</v>
      </c>
      <c r="BI122" s="71">
        <f>VLOOKUP($D122,'факт '!$D$7:$AU$140,18,0)</f>
        <v>0</v>
      </c>
      <c r="BJ122" s="71">
        <f>VLOOKUP($D122,'факт '!$D$7:$AU$140,19,0)</f>
        <v>0</v>
      </c>
      <c r="BK122" s="71">
        <f>VLOOKUP($D122,'факт '!$D$7:$AU$140,20,0)</f>
        <v>0</v>
      </c>
      <c r="BL122" s="71">
        <f t="shared" si="921"/>
        <v>0</v>
      </c>
      <c r="BM122" s="71">
        <f t="shared" si="922"/>
        <v>0</v>
      </c>
      <c r="BN122" s="72">
        <f t="shared" si="923"/>
        <v>0</v>
      </c>
      <c r="BO122" s="72">
        <f t="shared" si="924"/>
        <v>0</v>
      </c>
      <c r="BP122" s="71"/>
      <c r="BQ122" s="71"/>
      <c r="BR122" s="71"/>
      <c r="BS122" s="71"/>
      <c r="BT122" s="71">
        <f>VLOOKUP($D122,'факт '!$D$7:$AU$140,21,0)</f>
        <v>0</v>
      </c>
      <c r="BU122" s="71">
        <f>VLOOKUP($D122,'факт '!$D$7:$AU$140,22,0)</f>
        <v>0</v>
      </c>
      <c r="BV122" s="71">
        <f>VLOOKUP($D122,'факт '!$D$7:$AU$140,23,0)</f>
        <v>0</v>
      </c>
      <c r="BW122" s="71">
        <f>VLOOKUP($D122,'факт '!$D$7:$AU$140,24,0)</f>
        <v>0</v>
      </c>
      <c r="BX122" s="71">
        <f t="shared" si="925"/>
        <v>0</v>
      </c>
      <c r="BY122" s="71">
        <f t="shared" si="926"/>
        <v>0</v>
      </c>
      <c r="BZ122" s="72">
        <f t="shared" si="927"/>
        <v>0</v>
      </c>
      <c r="CA122" s="72">
        <f t="shared" si="928"/>
        <v>0</v>
      </c>
      <c r="CB122" s="71"/>
      <c r="CC122" s="71"/>
      <c r="CD122" s="71"/>
      <c r="CE122" s="71"/>
      <c r="CF122" s="71">
        <f>VLOOKUP($D122,'факт '!$D$7:$AU$140,25,0)</f>
        <v>0</v>
      </c>
      <c r="CG122" s="71">
        <f>VLOOKUP($D122,'факт '!$D$7:$AU$140,26,0)</f>
        <v>0</v>
      </c>
      <c r="CH122" s="71">
        <f>VLOOKUP($D122,'факт '!$D$7:$AU$140,27,0)</f>
        <v>0</v>
      </c>
      <c r="CI122" s="71">
        <f>VLOOKUP($D122,'факт '!$D$7:$AU$140,28,0)</f>
        <v>0</v>
      </c>
      <c r="CJ122" s="71">
        <f t="shared" si="929"/>
        <v>0</v>
      </c>
      <c r="CK122" s="71">
        <f t="shared" si="930"/>
        <v>0</v>
      </c>
      <c r="CL122" s="72">
        <f t="shared" si="931"/>
        <v>0</v>
      </c>
      <c r="CM122" s="72">
        <f t="shared" si="932"/>
        <v>0</v>
      </c>
      <c r="CN122" s="71"/>
      <c r="CO122" s="71"/>
      <c r="CP122" s="71"/>
      <c r="CQ122" s="71"/>
      <c r="CR122" s="71">
        <f>VLOOKUP($D122,'факт '!$D$7:$AU$140,29,0)</f>
        <v>0</v>
      </c>
      <c r="CS122" s="71">
        <f>VLOOKUP($D122,'факт '!$D$7:$AU$140,30,0)</f>
        <v>0</v>
      </c>
      <c r="CT122" s="71">
        <f>VLOOKUP($D122,'факт '!$D$7:$AU$140,31,0)</f>
        <v>0</v>
      </c>
      <c r="CU122" s="71">
        <f>VLOOKUP($D122,'факт '!$D$7:$AU$140,32,0)</f>
        <v>0</v>
      </c>
      <c r="CV122" s="71">
        <f t="shared" si="933"/>
        <v>0</v>
      </c>
      <c r="CW122" s="71">
        <f t="shared" si="934"/>
        <v>0</v>
      </c>
      <c r="CX122" s="72">
        <f t="shared" si="935"/>
        <v>0</v>
      </c>
      <c r="CY122" s="72">
        <f t="shared" si="936"/>
        <v>0</v>
      </c>
      <c r="CZ122" s="71"/>
      <c r="DA122" s="71"/>
      <c r="DB122" s="71"/>
      <c r="DC122" s="71"/>
      <c r="DD122" s="71">
        <f>VLOOKUP($D122,'факт '!$D$7:$AU$140,33,0)</f>
        <v>0</v>
      </c>
      <c r="DE122" s="71">
        <f>VLOOKUP($D122,'факт '!$D$7:$AU$140,34,0)</f>
        <v>0</v>
      </c>
      <c r="DF122" s="71"/>
      <c r="DG122" s="71"/>
      <c r="DH122" s="71">
        <f t="shared" si="937"/>
        <v>0</v>
      </c>
      <c r="DI122" s="71">
        <f t="shared" si="938"/>
        <v>0</v>
      </c>
      <c r="DJ122" s="72">
        <f t="shared" si="939"/>
        <v>0</v>
      </c>
      <c r="DK122" s="72">
        <f t="shared" si="940"/>
        <v>0</v>
      </c>
      <c r="DL122" s="71"/>
      <c r="DM122" s="71"/>
      <c r="DN122" s="71"/>
      <c r="DO122" s="71"/>
      <c r="DP122" s="71">
        <f>VLOOKUP($D122,'факт '!$D$7:$AU$140,15,0)</f>
        <v>0</v>
      </c>
      <c r="DQ122" s="71">
        <f>VLOOKUP($D122,'факт '!$D$7:$AU$140,16,0)</f>
        <v>0</v>
      </c>
      <c r="DR122" s="71"/>
      <c r="DS122" s="71"/>
      <c r="DT122" s="71">
        <f t="shared" si="941"/>
        <v>0</v>
      </c>
      <c r="DU122" s="71">
        <f t="shared" si="942"/>
        <v>0</v>
      </c>
      <c r="DV122" s="72">
        <f t="shared" si="943"/>
        <v>0</v>
      </c>
      <c r="DW122" s="72">
        <f t="shared" si="944"/>
        <v>0</v>
      </c>
      <c r="DX122" s="71"/>
      <c r="DY122" s="71"/>
      <c r="DZ122" s="71"/>
      <c r="EA122" s="71"/>
      <c r="EB122" s="71">
        <f>VLOOKUP($D122,'факт '!$D$7:$AU$140,35,0)</f>
        <v>0</v>
      </c>
      <c r="EC122" s="71">
        <f>VLOOKUP($D122,'факт '!$D$7:$AU$140,36,0)</f>
        <v>0</v>
      </c>
      <c r="ED122" s="71">
        <f>VLOOKUP($D122,'факт '!$D$7:$AU$140,37,0)</f>
        <v>0</v>
      </c>
      <c r="EE122" s="71">
        <f>VLOOKUP($D122,'факт '!$D$7:$AU$140,38,0)</f>
        <v>0</v>
      </c>
      <c r="EF122" s="71">
        <f t="shared" si="945"/>
        <v>0</v>
      </c>
      <c r="EG122" s="71">
        <f t="shared" si="946"/>
        <v>0</v>
      </c>
      <c r="EH122" s="72">
        <f t="shared" si="947"/>
        <v>0</v>
      </c>
      <c r="EI122" s="72">
        <f t="shared" si="948"/>
        <v>0</v>
      </c>
      <c r="EJ122" s="71"/>
      <c r="EK122" s="71"/>
      <c r="EL122" s="71"/>
      <c r="EM122" s="71"/>
      <c r="EN122" s="71">
        <f>VLOOKUP($D122,'факт '!$D$7:$AU$140,41,0)</f>
        <v>0</v>
      </c>
      <c r="EO122" s="71">
        <f>VLOOKUP($D122,'факт '!$D$7:$AU$140,42,0)</f>
        <v>0</v>
      </c>
      <c r="EP122" s="71">
        <f>VLOOKUP($D122,'факт '!$D$7:$AU$140,43,0)</f>
        <v>0</v>
      </c>
      <c r="EQ122" s="71">
        <f>VLOOKUP($D122,'факт '!$D$7:$AU$140,44,0)</f>
        <v>0</v>
      </c>
      <c r="ER122" s="71">
        <f t="shared" si="949"/>
        <v>0</v>
      </c>
      <c r="ES122" s="71">
        <f t="shared" si="950"/>
        <v>0</v>
      </c>
      <c r="ET122" s="72">
        <f t="shared" si="951"/>
        <v>0</v>
      </c>
      <c r="EU122" s="72">
        <f t="shared" si="952"/>
        <v>0</v>
      </c>
      <c r="EV122" s="71"/>
      <c r="EW122" s="71"/>
      <c r="EX122" s="71"/>
      <c r="EY122" s="71"/>
      <c r="EZ122" s="71"/>
      <c r="FA122" s="71"/>
      <c r="FB122" s="71"/>
      <c r="FC122" s="71"/>
      <c r="FD122" s="71">
        <f>SUM(EZ122+FB122)</f>
        <v>0</v>
      </c>
      <c r="FE122" s="71">
        <f>SUM(FA122+FC122)</f>
        <v>0</v>
      </c>
      <c r="FF122" s="72">
        <f>SUM(EZ122-EX122)</f>
        <v>0</v>
      </c>
      <c r="FG122" s="72">
        <f>SUM(FA122-EY122)</f>
        <v>0</v>
      </c>
      <c r="FH122" s="71"/>
      <c r="FI122" s="71"/>
      <c r="FJ122" s="71"/>
      <c r="FK122" s="71"/>
      <c r="FL122" s="71">
        <f>VLOOKUP($D122,'факт '!$D$7:$AU$140,39,0)</f>
        <v>14</v>
      </c>
      <c r="FM122" s="71">
        <f>VLOOKUP($D122,'факт '!$D$7:$AU$140,40,0)</f>
        <v>1854021.9600000009</v>
      </c>
      <c r="FN122" s="71"/>
      <c r="FO122" s="71"/>
      <c r="FP122" s="71">
        <f t="shared" si="953"/>
        <v>14</v>
      </c>
      <c r="FQ122" s="71">
        <f t="shared" si="954"/>
        <v>1854021.9600000009</v>
      </c>
      <c r="FR122" s="72">
        <f t="shared" si="955"/>
        <v>14</v>
      </c>
      <c r="FS122" s="72">
        <f t="shared" si="956"/>
        <v>1854021.9600000009</v>
      </c>
      <c r="FT122" s="71"/>
      <c r="FU122" s="71"/>
      <c r="FV122" s="71"/>
      <c r="FW122" s="71"/>
      <c r="FX122" s="71"/>
      <c r="FY122" s="71"/>
      <c r="FZ122" s="71"/>
      <c r="GA122" s="71"/>
      <c r="GB122" s="71">
        <f t="shared" si="957"/>
        <v>0</v>
      </c>
      <c r="GC122" s="71">
        <f t="shared" si="958"/>
        <v>0</v>
      </c>
      <c r="GD122" s="72">
        <f t="shared" si="959"/>
        <v>0</v>
      </c>
      <c r="GE122" s="72">
        <f t="shared" si="960"/>
        <v>0</v>
      </c>
      <c r="GF122" s="71"/>
      <c r="GG122" s="71"/>
      <c r="GH122" s="71"/>
      <c r="GI122" s="71"/>
      <c r="GJ122" s="71">
        <f t="shared" si="961"/>
        <v>14</v>
      </c>
      <c r="GK122" s="71">
        <f t="shared" si="962"/>
        <v>1854021.9600000009</v>
      </c>
      <c r="GL122" s="71">
        <f t="shared" si="963"/>
        <v>0</v>
      </c>
      <c r="GM122" s="71">
        <f t="shared" si="964"/>
        <v>0</v>
      </c>
      <c r="GN122" s="71">
        <f t="shared" si="965"/>
        <v>14</v>
      </c>
      <c r="GO122" s="71">
        <f t="shared" si="966"/>
        <v>1854021.9600000009</v>
      </c>
      <c r="GP122" s="71"/>
      <c r="GQ122" s="71"/>
      <c r="GR122" s="109"/>
      <c r="GS122" s="55"/>
      <c r="GT122" s="123">
        <v>132430.14440000002</v>
      </c>
      <c r="GU122" s="123">
        <f t="shared" si="968"/>
        <v>132430.14000000007</v>
      </c>
      <c r="GV122" s="123">
        <f t="shared" si="967"/>
        <v>4.3999999470543116E-3</v>
      </c>
    </row>
    <row r="123" spans="1:204" x14ac:dyDescent="0.2">
      <c r="A123" s="21">
        <v>1</v>
      </c>
      <c r="B123" s="55"/>
      <c r="C123" s="56"/>
      <c r="D123" s="63"/>
      <c r="E123" s="60"/>
      <c r="F123" s="63"/>
      <c r="G123" s="70"/>
      <c r="H123" s="71"/>
      <c r="I123" s="71"/>
      <c r="J123" s="71"/>
      <c r="K123" s="71"/>
      <c r="L123" s="71"/>
      <c r="M123" s="71"/>
      <c r="N123" s="71"/>
      <c r="O123" s="71"/>
      <c r="P123" s="71">
        <f>SUM(L123+N123)</f>
        <v>0</v>
      </c>
      <c r="Q123" s="71">
        <f>SUM(M123+O123)</f>
        <v>0</v>
      </c>
      <c r="R123" s="72">
        <f t="shared" ref="R123:R138" si="982">SUM(L123-J123)</f>
        <v>0</v>
      </c>
      <c r="S123" s="72">
        <f t="shared" ref="S123:S138" si="983">SUM(M123-K123)</f>
        <v>0</v>
      </c>
      <c r="T123" s="71"/>
      <c r="U123" s="71"/>
      <c r="V123" s="71"/>
      <c r="W123" s="71"/>
      <c r="X123" s="71"/>
      <c r="Y123" s="71"/>
      <c r="Z123" s="71"/>
      <c r="AA123" s="71"/>
      <c r="AB123" s="71">
        <f>SUM(X123+Z123)</f>
        <v>0</v>
      </c>
      <c r="AC123" s="71">
        <f>SUM(Y123+AA123)</f>
        <v>0</v>
      </c>
      <c r="AD123" s="72">
        <f t="shared" ref="AD123:AD133" si="984">SUM(X123-V123)</f>
        <v>0</v>
      </c>
      <c r="AE123" s="72">
        <f t="shared" ref="AE123:AE133" si="985">SUM(Y123-W123)</f>
        <v>0</v>
      </c>
      <c r="AF123" s="71"/>
      <c r="AG123" s="71"/>
      <c r="AH123" s="71"/>
      <c r="AI123" s="71"/>
      <c r="AJ123" s="71"/>
      <c r="AK123" s="71"/>
      <c r="AL123" s="71"/>
      <c r="AM123" s="71"/>
      <c r="AN123" s="71">
        <f>SUM(AJ123+AL123)</f>
        <v>0</v>
      </c>
      <c r="AO123" s="71">
        <f>SUM(AK123+AM123)</f>
        <v>0</v>
      </c>
      <c r="AP123" s="72">
        <f t="shared" ref="AP123:AP133" si="986">SUM(AJ123-AH123)</f>
        <v>0</v>
      </c>
      <c r="AQ123" s="72">
        <f t="shared" ref="AQ123:AQ133" si="987">SUM(AK123-AI123)</f>
        <v>0</v>
      </c>
      <c r="AR123" s="71"/>
      <c r="AS123" s="71"/>
      <c r="AT123" s="71"/>
      <c r="AU123" s="71"/>
      <c r="AV123" s="71"/>
      <c r="AW123" s="71"/>
      <c r="AX123" s="71"/>
      <c r="AY123" s="71"/>
      <c r="AZ123" s="71">
        <f>SUM(AV123+AX123)</f>
        <v>0</v>
      </c>
      <c r="BA123" s="71">
        <f>SUM(AW123+AY123)</f>
        <v>0</v>
      </c>
      <c r="BB123" s="72">
        <f t="shared" ref="BB123:BB133" si="988">SUM(AV123-AT123)</f>
        <v>0</v>
      </c>
      <c r="BC123" s="72">
        <f t="shared" ref="BC123:BC133" si="989">SUM(AW123-AU123)</f>
        <v>0</v>
      </c>
      <c r="BD123" s="71"/>
      <c r="BE123" s="71"/>
      <c r="BF123" s="71"/>
      <c r="BG123" s="71"/>
      <c r="BH123" s="71"/>
      <c r="BI123" s="71"/>
      <c r="BJ123" s="71"/>
      <c r="BK123" s="71"/>
      <c r="BL123" s="71">
        <f>SUM(BH123+BJ123)</f>
        <v>0</v>
      </c>
      <c r="BM123" s="71">
        <f>SUM(BI123+BK123)</f>
        <v>0</v>
      </c>
      <c r="BN123" s="72">
        <f t="shared" ref="BN123:BN133" si="990">SUM(BH123-BF123)</f>
        <v>0</v>
      </c>
      <c r="BO123" s="72">
        <f t="shared" ref="BO123:BO133" si="991">SUM(BI123-BG123)</f>
        <v>0</v>
      </c>
      <c r="BP123" s="71"/>
      <c r="BQ123" s="71"/>
      <c r="BR123" s="71"/>
      <c r="BS123" s="71"/>
      <c r="BT123" s="71"/>
      <c r="BU123" s="71"/>
      <c r="BV123" s="71"/>
      <c r="BW123" s="71"/>
      <c r="BX123" s="71">
        <f>SUM(BT123+BV123)</f>
        <v>0</v>
      </c>
      <c r="BY123" s="71">
        <f>SUM(BU123+BW123)</f>
        <v>0</v>
      </c>
      <c r="BZ123" s="72">
        <f t="shared" ref="BZ123:BZ133" si="992">SUM(BT123-BR123)</f>
        <v>0</v>
      </c>
      <c r="CA123" s="72">
        <f t="shared" ref="CA123:CA133" si="993">SUM(BU123-BS123)</f>
        <v>0</v>
      </c>
      <c r="CB123" s="71"/>
      <c r="CC123" s="71"/>
      <c r="CD123" s="71"/>
      <c r="CE123" s="71"/>
      <c r="CF123" s="71"/>
      <c r="CG123" s="71"/>
      <c r="CH123" s="71"/>
      <c r="CI123" s="71"/>
      <c r="CJ123" s="71">
        <f>SUM(CF123+CH123)</f>
        <v>0</v>
      </c>
      <c r="CK123" s="71">
        <f>SUM(CG123+CI123)</f>
        <v>0</v>
      </c>
      <c r="CL123" s="72">
        <f t="shared" ref="CL123:CL133" si="994">SUM(CF123-CD123)</f>
        <v>0</v>
      </c>
      <c r="CM123" s="72">
        <f t="shared" ref="CM123:CM133" si="995">SUM(CG123-CE123)</f>
        <v>0</v>
      </c>
      <c r="CN123" s="71"/>
      <c r="CO123" s="71"/>
      <c r="CP123" s="71"/>
      <c r="CQ123" s="71"/>
      <c r="CR123" s="71"/>
      <c r="CS123" s="71"/>
      <c r="CT123" s="71"/>
      <c r="CU123" s="71"/>
      <c r="CV123" s="71">
        <f>SUM(CR123+CT123)</f>
        <v>0</v>
      </c>
      <c r="CW123" s="71">
        <f>SUM(CS123+CU123)</f>
        <v>0</v>
      </c>
      <c r="CX123" s="72">
        <f t="shared" ref="CX123:CX133" si="996">SUM(CR123-CP123)</f>
        <v>0</v>
      </c>
      <c r="CY123" s="72">
        <f t="shared" ref="CY123:CY133" si="997">SUM(CS123-CQ123)</f>
        <v>0</v>
      </c>
      <c r="CZ123" s="71"/>
      <c r="DA123" s="71"/>
      <c r="DB123" s="71"/>
      <c r="DC123" s="71"/>
      <c r="DD123" s="71"/>
      <c r="DE123" s="71"/>
      <c r="DF123" s="71"/>
      <c r="DG123" s="71"/>
      <c r="DH123" s="71">
        <f>SUM(DD123+DF123)</f>
        <v>0</v>
      </c>
      <c r="DI123" s="71">
        <f>SUM(DE123+DG123)</f>
        <v>0</v>
      </c>
      <c r="DJ123" s="72">
        <f t="shared" ref="DJ123:DJ133" si="998">SUM(DD123-DB123)</f>
        <v>0</v>
      </c>
      <c r="DK123" s="72">
        <f t="shared" ref="DK123:DK133" si="999">SUM(DE123-DC123)</f>
        <v>0</v>
      </c>
      <c r="DL123" s="71"/>
      <c r="DM123" s="71"/>
      <c r="DN123" s="71"/>
      <c r="DO123" s="71"/>
      <c r="DP123" s="71"/>
      <c r="DQ123" s="71"/>
      <c r="DR123" s="71"/>
      <c r="DS123" s="71"/>
      <c r="DT123" s="71">
        <f>SUM(DP123+DR123)</f>
        <v>0</v>
      </c>
      <c r="DU123" s="71">
        <f>SUM(DQ123+DS123)</f>
        <v>0</v>
      </c>
      <c r="DV123" s="72">
        <f t="shared" ref="DV123:DV133" si="1000">SUM(DP123-DN123)</f>
        <v>0</v>
      </c>
      <c r="DW123" s="72">
        <f t="shared" ref="DW123:DW133" si="1001">SUM(DQ123-DO123)</f>
        <v>0</v>
      </c>
      <c r="DX123" s="71"/>
      <c r="DY123" s="71"/>
      <c r="DZ123" s="71"/>
      <c r="EA123" s="71"/>
      <c r="EB123" s="71"/>
      <c r="EC123" s="71"/>
      <c r="ED123" s="71"/>
      <c r="EE123" s="71"/>
      <c r="EF123" s="71">
        <f>SUM(EB123+ED123)</f>
        <v>0</v>
      </c>
      <c r="EG123" s="71">
        <f>SUM(EC123+EE123)</f>
        <v>0</v>
      </c>
      <c r="EH123" s="72">
        <f t="shared" ref="EH123:EH133" si="1002">SUM(EB123-DZ123)</f>
        <v>0</v>
      </c>
      <c r="EI123" s="72">
        <f t="shared" ref="EI123:EI133" si="1003">SUM(EC123-EA123)</f>
        <v>0</v>
      </c>
      <c r="EJ123" s="71"/>
      <c r="EK123" s="71"/>
      <c r="EL123" s="71"/>
      <c r="EM123" s="71"/>
      <c r="EN123" s="71"/>
      <c r="EO123" s="71"/>
      <c r="EP123" s="71"/>
      <c r="EQ123" s="71"/>
      <c r="ER123" s="71">
        <f>SUM(EN123+EP123)</f>
        <v>0</v>
      </c>
      <c r="ES123" s="71">
        <f>SUM(EO123+EQ123)</f>
        <v>0</v>
      </c>
      <c r="ET123" s="72">
        <f t="shared" ref="ET123:ET133" si="1004">SUM(EN123-EL123)</f>
        <v>0</v>
      </c>
      <c r="EU123" s="72">
        <f t="shared" ref="EU123:EU133" si="1005">SUM(EO123-EM123)</f>
        <v>0</v>
      </c>
      <c r="EV123" s="71"/>
      <c r="EW123" s="71"/>
      <c r="EX123" s="71"/>
      <c r="EY123" s="71"/>
      <c r="EZ123" s="71"/>
      <c r="FA123" s="71"/>
      <c r="FB123" s="71"/>
      <c r="FC123" s="71"/>
      <c r="FD123" s="71">
        <f>SUM(EZ123+FB123)</f>
        <v>0</v>
      </c>
      <c r="FE123" s="71">
        <f>SUM(FA123+FC123)</f>
        <v>0</v>
      </c>
      <c r="FF123" s="72">
        <f t="shared" si="884"/>
        <v>0</v>
      </c>
      <c r="FG123" s="72">
        <f t="shared" si="885"/>
        <v>0</v>
      </c>
      <c r="FH123" s="71"/>
      <c r="FI123" s="71"/>
      <c r="FJ123" s="71"/>
      <c r="FK123" s="71"/>
      <c r="FL123" s="71"/>
      <c r="FM123" s="71"/>
      <c r="FN123" s="71"/>
      <c r="FO123" s="71"/>
      <c r="FP123" s="71">
        <f>SUM(FL123+FN123)</f>
        <v>0</v>
      </c>
      <c r="FQ123" s="71">
        <f>SUM(FM123+FO123)</f>
        <v>0</v>
      </c>
      <c r="FR123" s="72">
        <f t="shared" ref="FR123:FR133" si="1006">SUM(FL123-FJ123)</f>
        <v>0</v>
      </c>
      <c r="FS123" s="72">
        <f t="shared" ref="FS123:FS133" si="1007">SUM(FM123-FK123)</f>
        <v>0</v>
      </c>
      <c r="FT123" s="71"/>
      <c r="FU123" s="71"/>
      <c r="FV123" s="71"/>
      <c r="FW123" s="71"/>
      <c r="FX123" s="71"/>
      <c r="FY123" s="71"/>
      <c r="FZ123" s="71"/>
      <c r="GA123" s="71"/>
      <c r="GB123" s="71">
        <f>SUM(FX123+FZ123)</f>
        <v>0</v>
      </c>
      <c r="GC123" s="71">
        <f>SUM(FY123+GA123)</f>
        <v>0</v>
      </c>
      <c r="GD123" s="72">
        <f t="shared" ref="GD123:GD134" si="1008">SUM(FX123-FV123)</f>
        <v>0</v>
      </c>
      <c r="GE123" s="72">
        <f t="shared" ref="GE123:GE134" si="1009">SUM(FY123-FW123)</f>
        <v>0</v>
      </c>
      <c r="GF123" s="71">
        <f t="shared" ref="GF123:GO123" si="1010">SUM(H123,T123,AF123,AR123,BD123,BP123,CB123,CN123,CZ123,DL123,DX123,EJ123,EV123)</f>
        <v>0</v>
      </c>
      <c r="GG123" s="71">
        <f t="shared" si="1010"/>
        <v>0</v>
      </c>
      <c r="GH123" s="71">
        <f t="shared" si="1010"/>
        <v>0</v>
      </c>
      <c r="GI123" s="71">
        <f t="shared" si="1010"/>
        <v>0</v>
      </c>
      <c r="GJ123" s="71">
        <f t="shared" si="1010"/>
        <v>0</v>
      </c>
      <c r="GK123" s="71">
        <f t="shared" si="1010"/>
        <v>0</v>
      </c>
      <c r="GL123" s="71">
        <f t="shared" si="1010"/>
        <v>0</v>
      </c>
      <c r="GM123" s="71">
        <f t="shared" si="1010"/>
        <v>0</v>
      </c>
      <c r="GN123" s="71">
        <f t="shared" si="1010"/>
        <v>0</v>
      </c>
      <c r="GO123" s="71">
        <f t="shared" si="1010"/>
        <v>0</v>
      </c>
      <c r="GP123" s="71"/>
      <c r="GQ123" s="71"/>
      <c r="GR123" s="109"/>
      <c r="GS123" s="55"/>
      <c r="GT123" s="123"/>
      <c r="GU123" s="123"/>
      <c r="GV123" s="123">
        <f t="shared" ref="GV123:GV134" si="1011">SUM(GT123-GU123)</f>
        <v>0</v>
      </c>
    </row>
    <row r="124" spans="1:204" x14ac:dyDescent="0.2">
      <c r="A124" s="21">
        <v>1</v>
      </c>
      <c r="B124" s="74"/>
      <c r="C124" s="75"/>
      <c r="D124" s="76"/>
      <c r="E124" s="96" t="s">
        <v>43</v>
      </c>
      <c r="F124" s="98">
        <v>18</v>
      </c>
      <c r="G124" s="99">
        <v>139077.76940000002</v>
      </c>
      <c r="H124" s="79">
        <f>VLOOKUP($E124,'ВМП план'!$B$8:$AN$43,8,0)</f>
        <v>32</v>
      </c>
      <c r="I124" s="79">
        <f>VLOOKUP($E124,'ВМП план'!$B$8:$AN$43,9,0)</f>
        <v>4450488.6208000006</v>
      </c>
      <c r="J124" s="79">
        <f>SUM(H124/12*$A$2)</f>
        <v>26.666666666666664</v>
      </c>
      <c r="K124" s="79">
        <f>SUM(I124/12*$A$2)</f>
        <v>3708740.5173333338</v>
      </c>
      <c r="L124" s="79">
        <f t="shared" ref="L124:Q124" si="1012">SUM(L125:L126)</f>
        <v>29</v>
      </c>
      <c r="M124" s="79">
        <f t="shared" si="1012"/>
        <v>4033255.33</v>
      </c>
      <c r="N124" s="79">
        <f t="shared" si="1012"/>
        <v>0</v>
      </c>
      <c r="O124" s="79">
        <f t="shared" si="1012"/>
        <v>0</v>
      </c>
      <c r="P124" s="79">
        <f t="shared" si="1012"/>
        <v>29</v>
      </c>
      <c r="Q124" s="79">
        <f t="shared" si="1012"/>
        <v>4033255.33</v>
      </c>
      <c r="R124" s="95">
        <f t="shared" si="982"/>
        <v>2.3333333333333357</v>
      </c>
      <c r="S124" s="95">
        <f t="shared" si="983"/>
        <v>324514.81266666623</v>
      </c>
      <c r="T124" s="79">
        <f>VLOOKUP($E124,'ВМП план'!$B$8:$AN$43,10,0)</f>
        <v>0</v>
      </c>
      <c r="U124" s="79">
        <f>VLOOKUP($E124,'ВМП план'!$B$8:$AN$43,11,0)</f>
        <v>0</v>
      </c>
      <c r="V124" s="79">
        <f>SUM(T124/12*$A$2)</f>
        <v>0</v>
      </c>
      <c r="W124" s="79">
        <f>SUM(U124/12*$A$2)</f>
        <v>0</v>
      </c>
      <c r="X124" s="79">
        <f t="shared" ref="X124:AC124" si="1013">SUM(X125:X126)</f>
        <v>0</v>
      </c>
      <c r="Y124" s="79">
        <f t="shared" si="1013"/>
        <v>0</v>
      </c>
      <c r="Z124" s="79">
        <f t="shared" si="1013"/>
        <v>0</v>
      </c>
      <c r="AA124" s="79">
        <f t="shared" si="1013"/>
        <v>0</v>
      </c>
      <c r="AB124" s="79">
        <f t="shared" si="1013"/>
        <v>0</v>
      </c>
      <c r="AC124" s="79">
        <f t="shared" si="1013"/>
        <v>0</v>
      </c>
      <c r="AD124" s="95">
        <f t="shared" si="984"/>
        <v>0</v>
      </c>
      <c r="AE124" s="95">
        <f t="shared" si="985"/>
        <v>0</v>
      </c>
      <c r="AF124" s="79">
        <f>VLOOKUP($E124,'ВМП план'!$B$8:$AL$43,12,0)</f>
        <v>0</v>
      </c>
      <c r="AG124" s="79">
        <f>VLOOKUP($E124,'ВМП план'!$B$8:$AL$43,13,0)</f>
        <v>0</v>
      </c>
      <c r="AH124" s="79">
        <f>SUM(AF124/12*$A$2)</f>
        <v>0</v>
      </c>
      <c r="AI124" s="79">
        <f>SUM(AG124/12*$A$2)</f>
        <v>0</v>
      </c>
      <c r="AJ124" s="79">
        <f t="shared" ref="AJ124:AO124" si="1014">SUM(AJ125:AJ126)</f>
        <v>0</v>
      </c>
      <c r="AK124" s="79">
        <f t="shared" si="1014"/>
        <v>0</v>
      </c>
      <c r="AL124" s="79">
        <f t="shared" si="1014"/>
        <v>0</v>
      </c>
      <c r="AM124" s="79">
        <f t="shared" si="1014"/>
        <v>0</v>
      </c>
      <c r="AN124" s="79">
        <f t="shared" si="1014"/>
        <v>0</v>
      </c>
      <c r="AO124" s="79">
        <f t="shared" si="1014"/>
        <v>0</v>
      </c>
      <c r="AP124" s="95">
        <f t="shared" si="986"/>
        <v>0</v>
      </c>
      <c r="AQ124" s="95">
        <f t="shared" si="987"/>
        <v>0</v>
      </c>
      <c r="AR124" s="79"/>
      <c r="AS124" s="79"/>
      <c r="AT124" s="79">
        <f>SUM(AR124/12*$A$2)</f>
        <v>0</v>
      </c>
      <c r="AU124" s="79">
        <f>SUM(AS124/12*$A$2)</f>
        <v>0</v>
      </c>
      <c r="AV124" s="79">
        <f t="shared" ref="AV124:BA124" si="1015">SUM(AV125:AV126)</f>
        <v>0</v>
      </c>
      <c r="AW124" s="79">
        <f t="shared" si="1015"/>
        <v>0</v>
      </c>
      <c r="AX124" s="79">
        <f t="shared" si="1015"/>
        <v>0</v>
      </c>
      <c r="AY124" s="79">
        <f t="shared" si="1015"/>
        <v>0</v>
      </c>
      <c r="AZ124" s="79">
        <f t="shared" si="1015"/>
        <v>0</v>
      </c>
      <c r="BA124" s="79">
        <f t="shared" si="1015"/>
        <v>0</v>
      </c>
      <c r="BB124" s="95">
        <f t="shared" si="988"/>
        <v>0</v>
      </c>
      <c r="BC124" s="95">
        <f t="shared" si="989"/>
        <v>0</v>
      </c>
      <c r="BD124" s="79">
        <f>VLOOKUP($E124,'ВМП план'!$B$8:$AN$43,16,0)</f>
        <v>100</v>
      </c>
      <c r="BE124" s="79">
        <f>VLOOKUP($E124,'ВМП план'!$B$8:$AN$43,17,0)</f>
        <v>13907776.940000001</v>
      </c>
      <c r="BF124" s="79">
        <f>SUM(BD124/12*$A$2)</f>
        <v>83.333333333333343</v>
      </c>
      <c r="BG124" s="79">
        <f>SUM(BE124/12*$A$2)</f>
        <v>11589814.116666669</v>
      </c>
      <c r="BH124" s="79">
        <f t="shared" ref="BH124:BM124" si="1016">SUM(BH125:BH126)</f>
        <v>90</v>
      </c>
      <c r="BI124" s="79">
        <f t="shared" si="1016"/>
        <v>12516999.29999998</v>
      </c>
      <c r="BJ124" s="79">
        <f t="shared" si="1016"/>
        <v>3</v>
      </c>
      <c r="BK124" s="79">
        <f t="shared" si="1016"/>
        <v>417233.30999999994</v>
      </c>
      <c r="BL124" s="79">
        <f t="shared" si="1016"/>
        <v>93</v>
      </c>
      <c r="BM124" s="79">
        <f t="shared" si="1016"/>
        <v>12934232.609999981</v>
      </c>
      <c r="BN124" s="95">
        <f t="shared" si="990"/>
        <v>6.6666666666666572</v>
      </c>
      <c r="BO124" s="95">
        <f t="shared" si="991"/>
        <v>927185.18333331123</v>
      </c>
      <c r="BP124" s="79">
        <f>VLOOKUP($E124,'ВМП план'!$B$8:$AN$43,18,0)</f>
        <v>0</v>
      </c>
      <c r="BQ124" s="79">
        <f>VLOOKUP($E124,'ВМП план'!$B$8:$AN$43,19,0)</f>
        <v>0</v>
      </c>
      <c r="BR124" s="79">
        <f>SUM(BP124/12*$A$2)</f>
        <v>0</v>
      </c>
      <c r="BS124" s="79">
        <f>SUM(BQ124/12*$A$2)</f>
        <v>0</v>
      </c>
      <c r="BT124" s="79">
        <f t="shared" ref="BT124:BY124" si="1017">SUM(BT125:BT126)</f>
        <v>0</v>
      </c>
      <c r="BU124" s="79">
        <f t="shared" si="1017"/>
        <v>0</v>
      </c>
      <c r="BV124" s="79">
        <f t="shared" si="1017"/>
        <v>0</v>
      </c>
      <c r="BW124" s="79">
        <f t="shared" si="1017"/>
        <v>0</v>
      </c>
      <c r="BX124" s="79">
        <f t="shared" si="1017"/>
        <v>0</v>
      </c>
      <c r="BY124" s="79">
        <f t="shared" si="1017"/>
        <v>0</v>
      </c>
      <c r="BZ124" s="95">
        <f t="shared" si="992"/>
        <v>0</v>
      </c>
      <c r="CA124" s="95">
        <f t="shared" si="993"/>
        <v>0</v>
      </c>
      <c r="CB124" s="79"/>
      <c r="CC124" s="79">
        <v>0</v>
      </c>
      <c r="CD124" s="79">
        <f>SUM(CB124/12*$A$2)</f>
        <v>0</v>
      </c>
      <c r="CE124" s="79">
        <f>SUM(CC124/12*$A$2)</f>
        <v>0</v>
      </c>
      <c r="CF124" s="79">
        <f t="shared" ref="CF124:CK124" si="1018">SUM(CF125:CF126)</f>
        <v>0</v>
      </c>
      <c r="CG124" s="79">
        <f t="shared" si="1018"/>
        <v>0</v>
      </c>
      <c r="CH124" s="79">
        <f t="shared" si="1018"/>
        <v>0</v>
      </c>
      <c r="CI124" s="79">
        <f t="shared" si="1018"/>
        <v>0</v>
      </c>
      <c r="CJ124" s="79">
        <f t="shared" si="1018"/>
        <v>0</v>
      </c>
      <c r="CK124" s="79">
        <f t="shared" si="1018"/>
        <v>0</v>
      </c>
      <c r="CL124" s="95">
        <f t="shared" si="994"/>
        <v>0</v>
      </c>
      <c r="CM124" s="95">
        <f t="shared" si="995"/>
        <v>0</v>
      </c>
      <c r="CN124" s="79"/>
      <c r="CO124" s="79"/>
      <c r="CP124" s="79">
        <f>SUM(CN124/12*$A$2)</f>
        <v>0</v>
      </c>
      <c r="CQ124" s="79">
        <f>SUM(CO124/12*$A$2)</f>
        <v>0</v>
      </c>
      <c r="CR124" s="79">
        <f t="shared" ref="CR124:CW124" si="1019">SUM(CR125:CR126)</f>
        <v>0</v>
      </c>
      <c r="CS124" s="79">
        <f t="shared" si="1019"/>
        <v>0</v>
      </c>
      <c r="CT124" s="79">
        <f t="shared" si="1019"/>
        <v>0</v>
      </c>
      <c r="CU124" s="79">
        <f t="shared" si="1019"/>
        <v>0</v>
      </c>
      <c r="CV124" s="79">
        <f t="shared" si="1019"/>
        <v>0</v>
      </c>
      <c r="CW124" s="79">
        <f t="shared" si="1019"/>
        <v>0</v>
      </c>
      <c r="CX124" s="95">
        <f t="shared" si="996"/>
        <v>0</v>
      </c>
      <c r="CY124" s="95">
        <f t="shared" si="997"/>
        <v>0</v>
      </c>
      <c r="CZ124" s="79">
        <f>VLOOKUP($E124,'ВМП план'!$B$8:$AN$43,24,0)</f>
        <v>0</v>
      </c>
      <c r="DA124" s="79">
        <f>VLOOKUP($E124,'ВМП план'!$B$8:$AN$43,25,0)</f>
        <v>0</v>
      </c>
      <c r="DB124" s="79">
        <f>SUM(CZ124/12*$A$2)</f>
        <v>0</v>
      </c>
      <c r="DC124" s="79">
        <f>SUM(DA124/12*$A$2)</f>
        <v>0</v>
      </c>
      <c r="DD124" s="79">
        <f t="shared" ref="DD124:DI124" si="1020">SUM(DD125:DD126)</f>
        <v>0</v>
      </c>
      <c r="DE124" s="79">
        <f t="shared" si="1020"/>
        <v>0</v>
      </c>
      <c r="DF124" s="79">
        <f t="shared" si="1020"/>
        <v>0</v>
      </c>
      <c r="DG124" s="79">
        <f t="shared" si="1020"/>
        <v>0</v>
      </c>
      <c r="DH124" s="79">
        <f t="shared" si="1020"/>
        <v>0</v>
      </c>
      <c r="DI124" s="79">
        <f t="shared" si="1020"/>
        <v>0</v>
      </c>
      <c r="DJ124" s="95">
        <f t="shared" si="998"/>
        <v>0</v>
      </c>
      <c r="DK124" s="95">
        <f t="shared" si="999"/>
        <v>0</v>
      </c>
      <c r="DL124" s="79"/>
      <c r="DM124" s="79"/>
      <c r="DN124" s="79">
        <f>SUM(DL124/12*$A$2)</f>
        <v>0</v>
      </c>
      <c r="DO124" s="79">
        <f>SUM(DM124/12*$A$2)</f>
        <v>0</v>
      </c>
      <c r="DP124" s="79">
        <f t="shared" ref="DP124:DU124" si="1021">SUM(DP125:DP126)</f>
        <v>0</v>
      </c>
      <c r="DQ124" s="79">
        <f t="shared" si="1021"/>
        <v>0</v>
      </c>
      <c r="DR124" s="79">
        <f t="shared" si="1021"/>
        <v>0</v>
      </c>
      <c r="DS124" s="79">
        <f t="shared" si="1021"/>
        <v>0</v>
      </c>
      <c r="DT124" s="79">
        <f t="shared" si="1021"/>
        <v>0</v>
      </c>
      <c r="DU124" s="79">
        <f t="shared" si="1021"/>
        <v>0</v>
      </c>
      <c r="DV124" s="95">
        <f t="shared" si="1000"/>
        <v>0</v>
      </c>
      <c r="DW124" s="95">
        <f t="shared" si="1001"/>
        <v>0</v>
      </c>
      <c r="DX124" s="79">
        <f>VLOOKUP($E124,'ВМП план'!$B$8:$AN$43,28,0)</f>
        <v>0</v>
      </c>
      <c r="DY124" s="79">
        <f>VLOOKUP($E124,'ВМП план'!$B$8:$AN$43,29,0)</f>
        <v>0</v>
      </c>
      <c r="DZ124" s="79">
        <f>SUM(DX124/12*$A$2)</f>
        <v>0</v>
      </c>
      <c r="EA124" s="79">
        <f>SUM(DY124/12*$A$2)</f>
        <v>0</v>
      </c>
      <c r="EB124" s="79">
        <f t="shared" ref="EB124:EG124" si="1022">SUM(EB125:EB126)</f>
        <v>0</v>
      </c>
      <c r="EC124" s="79">
        <f t="shared" si="1022"/>
        <v>0</v>
      </c>
      <c r="ED124" s="79">
        <f t="shared" si="1022"/>
        <v>0</v>
      </c>
      <c r="EE124" s="79">
        <f t="shared" si="1022"/>
        <v>0</v>
      </c>
      <c r="EF124" s="79">
        <f t="shared" si="1022"/>
        <v>0</v>
      </c>
      <c r="EG124" s="79">
        <f t="shared" si="1022"/>
        <v>0</v>
      </c>
      <c r="EH124" s="95">
        <f t="shared" si="1002"/>
        <v>0</v>
      </c>
      <c r="EI124" s="95">
        <f t="shared" si="1003"/>
        <v>0</v>
      </c>
      <c r="EJ124" s="79">
        <f>VLOOKUP($E124,'ВМП план'!$B$8:$AN$43,30,0)</f>
        <v>0</v>
      </c>
      <c r="EK124" s="79">
        <f>VLOOKUP($E124,'ВМП план'!$B$8:$AN$43,31,0)</f>
        <v>0</v>
      </c>
      <c r="EL124" s="79">
        <f>SUM(EJ124/12*$A$2)</f>
        <v>0</v>
      </c>
      <c r="EM124" s="79">
        <f>SUM(EK124/12*$A$2)</f>
        <v>0</v>
      </c>
      <c r="EN124" s="79">
        <f t="shared" ref="EN124:ES124" si="1023">SUM(EN125:EN126)</f>
        <v>0</v>
      </c>
      <c r="EO124" s="79">
        <f t="shared" si="1023"/>
        <v>0</v>
      </c>
      <c r="EP124" s="79">
        <f t="shared" si="1023"/>
        <v>0</v>
      </c>
      <c r="EQ124" s="79">
        <f t="shared" si="1023"/>
        <v>0</v>
      </c>
      <c r="ER124" s="79">
        <f t="shared" si="1023"/>
        <v>0</v>
      </c>
      <c r="ES124" s="79">
        <f t="shared" si="1023"/>
        <v>0</v>
      </c>
      <c r="ET124" s="95">
        <f t="shared" si="1004"/>
        <v>0</v>
      </c>
      <c r="EU124" s="95">
        <f t="shared" si="1005"/>
        <v>0</v>
      </c>
      <c r="EV124" s="79">
        <f>VLOOKUP($E124,'ВМП план'!$B$8:$AN$43,32,0)</f>
        <v>0</v>
      </c>
      <c r="EW124" s="79">
        <f>VLOOKUP($E124,'ВМП план'!$B$8:$AN$43,33,0)</f>
        <v>0</v>
      </c>
      <c r="EX124" s="79">
        <f>SUM(EV124/12*$A$2)</f>
        <v>0</v>
      </c>
      <c r="EY124" s="79">
        <f>SUM(EW124/12*$A$2)</f>
        <v>0</v>
      </c>
      <c r="EZ124" s="79">
        <f t="shared" ref="EZ124:FE124" si="1024">SUM(EZ125:EZ126)</f>
        <v>0</v>
      </c>
      <c r="FA124" s="79">
        <f t="shared" si="1024"/>
        <v>0</v>
      </c>
      <c r="FB124" s="79">
        <f t="shared" si="1024"/>
        <v>0</v>
      </c>
      <c r="FC124" s="79">
        <f t="shared" si="1024"/>
        <v>0</v>
      </c>
      <c r="FD124" s="79">
        <f t="shared" si="1024"/>
        <v>0</v>
      </c>
      <c r="FE124" s="79">
        <f t="shared" si="1024"/>
        <v>0</v>
      </c>
      <c r="FF124" s="95">
        <f t="shared" si="884"/>
        <v>0</v>
      </c>
      <c r="FG124" s="95">
        <f t="shared" si="885"/>
        <v>0</v>
      </c>
      <c r="FH124" s="79">
        <f>VLOOKUP($E124,'ВМП план'!$B$8:$AN$43,34,0)</f>
        <v>25</v>
      </c>
      <c r="FI124" s="79">
        <f>VLOOKUP($E124,'ВМП план'!$B$8:$AN$43,35,0)</f>
        <v>3476944.2350000003</v>
      </c>
      <c r="FJ124" s="79">
        <f>SUM(FH124/12*$A$2)</f>
        <v>20.833333333333336</v>
      </c>
      <c r="FK124" s="79">
        <f>SUM(FI124/12*$A$2)</f>
        <v>2897453.5291666673</v>
      </c>
      <c r="FL124" s="79">
        <f t="shared" ref="FL124:FQ124" si="1025">SUM(FL125:FL126)</f>
        <v>15</v>
      </c>
      <c r="FM124" s="79">
        <f t="shared" si="1025"/>
        <v>2086166.55</v>
      </c>
      <c r="FN124" s="79">
        <f t="shared" si="1025"/>
        <v>0</v>
      </c>
      <c r="FO124" s="79">
        <f t="shared" si="1025"/>
        <v>0</v>
      </c>
      <c r="FP124" s="79">
        <f t="shared" si="1025"/>
        <v>15</v>
      </c>
      <c r="FQ124" s="79">
        <f t="shared" si="1025"/>
        <v>2086166.55</v>
      </c>
      <c r="FR124" s="95">
        <f t="shared" si="1006"/>
        <v>-5.8333333333333357</v>
      </c>
      <c r="FS124" s="95">
        <f t="shared" si="1007"/>
        <v>-811286.97916666721</v>
      </c>
      <c r="FT124" s="79"/>
      <c r="FU124" s="79"/>
      <c r="FV124" s="79">
        <f>SUM(FT124/12*$A$2)</f>
        <v>0</v>
      </c>
      <c r="FW124" s="79">
        <f>SUM(FU124/12*$A$2)</f>
        <v>0</v>
      </c>
      <c r="FX124" s="79">
        <f t="shared" ref="FX124:GC124" si="1026">SUM(FX125:FX126)</f>
        <v>0</v>
      </c>
      <c r="FY124" s="79">
        <f t="shared" si="1026"/>
        <v>0</v>
      </c>
      <c r="FZ124" s="79">
        <f t="shared" si="1026"/>
        <v>0</v>
      </c>
      <c r="GA124" s="79">
        <f t="shared" si="1026"/>
        <v>0</v>
      </c>
      <c r="GB124" s="79">
        <f t="shared" si="1026"/>
        <v>0</v>
      </c>
      <c r="GC124" s="79">
        <f t="shared" si="1026"/>
        <v>0</v>
      </c>
      <c r="GD124" s="95">
        <f t="shared" si="1008"/>
        <v>0</v>
      </c>
      <c r="GE124" s="95">
        <f t="shared" si="1009"/>
        <v>0</v>
      </c>
      <c r="GF124" s="79">
        <f>H124+T124+AF124+AR124+BD124+BP124+CB124+CN124+CZ124+DL124+DX124+EJ124+EV124+FH124+FT124</f>
        <v>157</v>
      </c>
      <c r="GG124" s="79">
        <f>I124+U124+AG124+AS124+BE124+BQ124+CC124+CO124+DA124+DM124+DY124+EK124+EW124+FI124+FU124</f>
        <v>21835209.7958</v>
      </c>
      <c r="GH124" s="102">
        <f>SUM(GF124/12*$A$2)</f>
        <v>130.83333333333334</v>
      </c>
      <c r="GI124" s="128">
        <f>SUM(GG124/12*$A$2)</f>
        <v>18196008.163166668</v>
      </c>
      <c r="GJ124" s="79">
        <f t="shared" ref="GJ124:GO124" si="1027">SUM(GJ125:GJ126)</f>
        <v>134</v>
      </c>
      <c r="GK124" s="79">
        <f t="shared" si="1027"/>
        <v>18636421.179999981</v>
      </c>
      <c r="GL124" s="79">
        <f t="shared" si="1027"/>
        <v>3</v>
      </c>
      <c r="GM124" s="79">
        <f t="shared" si="1027"/>
        <v>417233.30999999994</v>
      </c>
      <c r="GN124" s="79">
        <f t="shared" si="1027"/>
        <v>137</v>
      </c>
      <c r="GO124" s="79">
        <f t="shared" si="1027"/>
        <v>19053654.489999983</v>
      </c>
      <c r="GP124" s="79">
        <f>SUM(GJ124-GH124)</f>
        <v>3.1666666666666572</v>
      </c>
      <c r="GQ124" s="79">
        <f>SUM(GK124-GI124)</f>
        <v>440413.01683331281</v>
      </c>
      <c r="GR124" s="281">
        <f>GJ124/GH124</f>
        <v>1.024203821656051</v>
      </c>
      <c r="GS124" s="281">
        <f>GK124/GI124</f>
        <v>1.0242038260746014</v>
      </c>
      <c r="GT124" s="123">
        <v>139077.76940000002</v>
      </c>
      <c r="GU124" s="123">
        <f>SUM(GK124/GJ124)</f>
        <v>139077.76999999987</v>
      </c>
      <c r="GV124" s="123">
        <f t="shared" si="1011"/>
        <v>-5.9999985387548804E-4</v>
      </c>
    </row>
    <row r="125" spans="1:204" ht="66" customHeight="1" x14ac:dyDescent="0.2">
      <c r="A125" s="21">
        <v>1</v>
      </c>
      <c r="B125" s="55" t="s">
        <v>178</v>
      </c>
      <c r="C125" s="58" t="s">
        <v>179</v>
      </c>
      <c r="D125" s="59">
        <v>356</v>
      </c>
      <c r="E125" s="60" t="s">
        <v>180</v>
      </c>
      <c r="F125" s="63">
        <v>18</v>
      </c>
      <c r="G125" s="70">
        <v>139077.76940000002</v>
      </c>
      <c r="H125" s="71"/>
      <c r="I125" s="71"/>
      <c r="J125" s="71"/>
      <c r="K125" s="71"/>
      <c r="L125" s="71">
        <f>VLOOKUP($D125,'факт '!$D$7:$AU$140,3,0)</f>
        <v>29</v>
      </c>
      <c r="M125" s="71">
        <f>VLOOKUP($D125,'факт '!$D$7:$AU$140,4,0)</f>
        <v>4033255.33</v>
      </c>
      <c r="N125" s="71">
        <f>VLOOKUP($D125,'факт '!$D$7:$AU$140,5,0)</f>
        <v>0</v>
      </c>
      <c r="O125" s="71">
        <f>VLOOKUP($D125,'факт '!$D$7:$AU$140,6,0)</f>
        <v>0</v>
      </c>
      <c r="P125" s="71">
        <f>SUM(L125+N125)</f>
        <v>29</v>
      </c>
      <c r="Q125" s="71">
        <f>SUM(M125+O125)</f>
        <v>4033255.33</v>
      </c>
      <c r="R125" s="72">
        <f t="shared" si="982"/>
        <v>29</v>
      </c>
      <c r="S125" s="72">
        <f t="shared" si="983"/>
        <v>4033255.33</v>
      </c>
      <c r="T125" s="71"/>
      <c r="U125" s="71"/>
      <c r="V125" s="71"/>
      <c r="W125" s="71"/>
      <c r="X125" s="71">
        <f>VLOOKUP($D125,'факт '!$D$7:$AU$140,9,0)</f>
        <v>0</v>
      </c>
      <c r="Y125" s="71">
        <f>VLOOKUP($D125,'факт '!$D$7:$AU$140,10,0)</f>
        <v>0</v>
      </c>
      <c r="Z125" s="71">
        <f>VLOOKUP($D125,'факт '!$D$7:$AU$140,11,0)</f>
        <v>0</v>
      </c>
      <c r="AA125" s="71">
        <f>VLOOKUP($D125,'факт '!$D$7:$AU$140,12,0)</f>
        <v>0</v>
      </c>
      <c r="AB125" s="71">
        <f>SUM(X125+Z125)</f>
        <v>0</v>
      </c>
      <c r="AC125" s="71">
        <f>SUM(Y125+AA125)</f>
        <v>0</v>
      </c>
      <c r="AD125" s="72">
        <f t="shared" ref="AD125" si="1028">SUM(X125-V125)</f>
        <v>0</v>
      </c>
      <c r="AE125" s="72">
        <f t="shared" ref="AE125" si="1029">SUM(Y125-W125)</f>
        <v>0</v>
      </c>
      <c r="AF125" s="71"/>
      <c r="AG125" s="71"/>
      <c r="AH125" s="71"/>
      <c r="AI125" s="71"/>
      <c r="AJ125" s="71">
        <f>VLOOKUP($D125,'факт '!$D$7:$AU$140,7,0)</f>
        <v>0</v>
      </c>
      <c r="AK125" s="71">
        <f>VLOOKUP($D125,'факт '!$D$7:$AU$140,8,0)</f>
        <v>0</v>
      </c>
      <c r="AL125" s="71"/>
      <c r="AM125" s="71"/>
      <c r="AN125" s="71">
        <f>SUM(AJ125+AL125)</f>
        <v>0</v>
      </c>
      <c r="AO125" s="71">
        <f>SUM(AK125+AM125)</f>
        <v>0</v>
      </c>
      <c r="AP125" s="72">
        <f t="shared" ref="AP125" si="1030">SUM(AJ125-AH125)</f>
        <v>0</v>
      </c>
      <c r="AQ125" s="72">
        <f t="shared" ref="AQ125" si="1031">SUM(AK125-AI125)</f>
        <v>0</v>
      </c>
      <c r="AR125" s="71"/>
      <c r="AS125" s="71"/>
      <c r="AT125" s="71"/>
      <c r="AU125" s="71"/>
      <c r="AV125" s="71">
        <f>VLOOKUP($D125,'факт '!$D$7:$AU$140,13,0)</f>
        <v>0</v>
      </c>
      <c r="AW125" s="71">
        <f>VLOOKUP($D125,'факт '!$D$7:$AU$140,14,0)</f>
        <v>0</v>
      </c>
      <c r="AX125" s="71"/>
      <c r="AY125" s="71"/>
      <c r="AZ125" s="71">
        <f>SUM(AV125+AX125)</f>
        <v>0</v>
      </c>
      <c r="BA125" s="71">
        <f>SUM(AW125+AY125)</f>
        <v>0</v>
      </c>
      <c r="BB125" s="72">
        <f t="shared" ref="BB125" si="1032">SUM(AV125-AT125)</f>
        <v>0</v>
      </c>
      <c r="BC125" s="72">
        <f t="shared" ref="BC125" si="1033">SUM(AW125-AU125)</f>
        <v>0</v>
      </c>
      <c r="BD125" s="71"/>
      <c r="BE125" s="71"/>
      <c r="BF125" s="71"/>
      <c r="BG125" s="71"/>
      <c r="BH125" s="71">
        <f>VLOOKUP($D125,'факт '!$D$7:$AU$140,17,0)</f>
        <v>90</v>
      </c>
      <c r="BI125" s="71">
        <f>VLOOKUP($D125,'факт '!$D$7:$AU$140,18,0)</f>
        <v>12516999.29999998</v>
      </c>
      <c r="BJ125" s="71">
        <f>VLOOKUP($D125,'факт '!$D$7:$AU$140,19,0)</f>
        <v>3</v>
      </c>
      <c r="BK125" s="71">
        <f>VLOOKUP($D125,'факт '!$D$7:$AU$140,20,0)</f>
        <v>417233.30999999994</v>
      </c>
      <c r="BL125" s="71">
        <f>SUM(BH125+BJ125)</f>
        <v>93</v>
      </c>
      <c r="BM125" s="71">
        <f>SUM(BI125+BK125)</f>
        <v>12934232.609999981</v>
      </c>
      <c r="BN125" s="72">
        <f t="shared" ref="BN125" si="1034">SUM(BH125-BF125)</f>
        <v>90</v>
      </c>
      <c r="BO125" s="72">
        <f t="shared" ref="BO125" si="1035">SUM(BI125-BG125)</f>
        <v>12516999.29999998</v>
      </c>
      <c r="BP125" s="71"/>
      <c r="BQ125" s="71"/>
      <c r="BR125" s="71"/>
      <c r="BS125" s="71"/>
      <c r="BT125" s="71">
        <f>VLOOKUP($D125,'факт '!$D$7:$AU$140,21,0)</f>
        <v>0</v>
      </c>
      <c r="BU125" s="71">
        <f>VLOOKUP($D125,'факт '!$D$7:$AU$140,22,0)</f>
        <v>0</v>
      </c>
      <c r="BV125" s="71">
        <f>VLOOKUP($D125,'факт '!$D$7:$AU$140,23,0)</f>
        <v>0</v>
      </c>
      <c r="BW125" s="71">
        <f>VLOOKUP($D125,'факт '!$D$7:$AU$140,24,0)</f>
        <v>0</v>
      </c>
      <c r="BX125" s="71">
        <f>SUM(BT125+BV125)</f>
        <v>0</v>
      </c>
      <c r="BY125" s="71">
        <f>SUM(BU125+BW125)</f>
        <v>0</v>
      </c>
      <c r="BZ125" s="72">
        <f t="shared" ref="BZ125" si="1036">SUM(BT125-BR125)</f>
        <v>0</v>
      </c>
      <c r="CA125" s="72">
        <f t="shared" ref="CA125" si="1037">SUM(BU125-BS125)</f>
        <v>0</v>
      </c>
      <c r="CB125" s="71"/>
      <c r="CC125" s="71"/>
      <c r="CD125" s="71"/>
      <c r="CE125" s="71"/>
      <c r="CF125" s="71">
        <f>VLOOKUP($D125,'факт '!$D$7:$AU$140,25,0)</f>
        <v>0</v>
      </c>
      <c r="CG125" s="71">
        <f>VLOOKUP($D125,'факт '!$D$7:$AU$140,26,0)</f>
        <v>0</v>
      </c>
      <c r="CH125" s="71">
        <f>VLOOKUP($D125,'факт '!$D$7:$AU$140,27,0)</f>
        <v>0</v>
      </c>
      <c r="CI125" s="71">
        <f>VLOOKUP($D125,'факт '!$D$7:$AU$140,28,0)</f>
        <v>0</v>
      </c>
      <c r="CJ125" s="71">
        <f>SUM(CF125+CH125)</f>
        <v>0</v>
      </c>
      <c r="CK125" s="71">
        <f>SUM(CG125+CI125)</f>
        <v>0</v>
      </c>
      <c r="CL125" s="72">
        <f t="shared" ref="CL125" si="1038">SUM(CF125-CD125)</f>
        <v>0</v>
      </c>
      <c r="CM125" s="72">
        <f t="shared" ref="CM125" si="1039">SUM(CG125-CE125)</f>
        <v>0</v>
      </c>
      <c r="CN125" s="71"/>
      <c r="CO125" s="71"/>
      <c r="CP125" s="71"/>
      <c r="CQ125" s="71"/>
      <c r="CR125" s="71">
        <f>VLOOKUP($D125,'факт '!$D$7:$AU$140,29,0)</f>
        <v>0</v>
      </c>
      <c r="CS125" s="71">
        <f>VLOOKUP($D125,'факт '!$D$7:$AU$140,30,0)</f>
        <v>0</v>
      </c>
      <c r="CT125" s="71">
        <f>VLOOKUP($D125,'факт '!$D$7:$AU$140,31,0)</f>
        <v>0</v>
      </c>
      <c r="CU125" s="71">
        <f>VLOOKUP($D125,'факт '!$D$7:$AU$140,32,0)</f>
        <v>0</v>
      </c>
      <c r="CV125" s="71">
        <f>SUM(CR125+CT125)</f>
        <v>0</v>
      </c>
      <c r="CW125" s="71">
        <f>SUM(CS125+CU125)</f>
        <v>0</v>
      </c>
      <c r="CX125" s="72">
        <f t="shared" ref="CX125" si="1040">SUM(CR125-CP125)</f>
        <v>0</v>
      </c>
      <c r="CY125" s="72">
        <f t="shared" ref="CY125" si="1041">SUM(CS125-CQ125)</f>
        <v>0</v>
      </c>
      <c r="CZ125" s="71"/>
      <c r="DA125" s="71"/>
      <c r="DB125" s="71"/>
      <c r="DC125" s="71"/>
      <c r="DD125" s="71">
        <f>VLOOKUP($D125,'факт '!$D$7:$AU$140,33,0)</f>
        <v>0</v>
      </c>
      <c r="DE125" s="71">
        <f>VLOOKUP($D125,'факт '!$D$7:$AU$140,34,0)</f>
        <v>0</v>
      </c>
      <c r="DF125" s="71"/>
      <c r="DG125" s="71"/>
      <c r="DH125" s="71">
        <f>SUM(DD125+DF125)</f>
        <v>0</v>
      </c>
      <c r="DI125" s="71">
        <f>SUM(DE125+DG125)</f>
        <v>0</v>
      </c>
      <c r="DJ125" s="72">
        <f t="shared" ref="DJ125" si="1042">SUM(DD125-DB125)</f>
        <v>0</v>
      </c>
      <c r="DK125" s="72">
        <f t="shared" ref="DK125" si="1043">SUM(DE125-DC125)</f>
        <v>0</v>
      </c>
      <c r="DL125" s="71"/>
      <c r="DM125" s="71"/>
      <c r="DN125" s="71"/>
      <c r="DO125" s="71"/>
      <c r="DP125" s="71">
        <f>VLOOKUP($D125,'факт '!$D$7:$AU$140,15,0)</f>
        <v>0</v>
      </c>
      <c r="DQ125" s="71">
        <f>VLOOKUP($D125,'факт '!$D$7:$AU$140,16,0)</f>
        <v>0</v>
      </c>
      <c r="DR125" s="71"/>
      <c r="DS125" s="71"/>
      <c r="DT125" s="71">
        <f>SUM(DP125+DR125)</f>
        <v>0</v>
      </c>
      <c r="DU125" s="71">
        <f>SUM(DQ125+DS125)</f>
        <v>0</v>
      </c>
      <c r="DV125" s="72">
        <f t="shared" ref="DV125" si="1044">SUM(DP125-DN125)</f>
        <v>0</v>
      </c>
      <c r="DW125" s="72">
        <f t="shared" ref="DW125" si="1045">SUM(DQ125-DO125)</f>
        <v>0</v>
      </c>
      <c r="DX125" s="71"/>
      <c r="DY125" s="71"/>
      <c r="DZ125" s="71"/>
      <c r="EA125" s="71"/>
      <c r="EB125" s="71">
        <f>VLOOKUP($D125,'факт '!$D$7:$AU$140,35,0)</f>
        <v>0</v>
      </c>
      <c r="EC125" s="71">
        <f>VLOOKUP($D125,'факт '!$D$7:$AU$140,36,0)</f>
        <v>0</v>
      </c>
      <c r="ED125" s="71">
        <f>VLOOKUP($D125,'факт '!$D$7:$AU$140,37,0)</f>
        <v>0</v>
      </c>
      <c r="EE125" s="71">
        <f>VLOOKUP($D125,'факт '!$D$7:$AU$140,38,0)</f>
        <v>0</v>
      </c>
      <c r="EF125" s="71">
        <f>SUM(EB125+ED125)</f>
        <v>0</v>
      </c>
      <c r="EG125" s="71">
        <f>SUM(EC125+EE125)</f>
        <v>0</v>
      </c>
      <c r="EH125" s="72">
        <f t="shared" ref="EH125" si="1046">SUM(EB125-DZ125)</f>
        <v>0</v>
      </c>
      <c r="EI125" s="72">
        <f t="shared" ref="EI125" si="1047">SUM(EC125-EA125)</f>
        <v>0</v>
      </c>
      <c r="EJ125" s="71"/>
      <c r="EK125" s="71"/>
      <c r="EL125" s="71"/>
      <c r="EM125" s="71"/>
      <c r="EN125" s="71">
        <f>VLOOKUP($D125,'факт '!$D$7:$AU$140,41,0)</f>
        <v>0</v>
      </c>
      <c r="EO125" s="71">
        <f>VLOOKUP($D125,'факт '!$D$7:$AU$140,42,0)</f>
        <v>0</v>
      </c>
      <c r="EP125" s="71">
        <f>VLOOKUP($D125,'факт '!$D$7:$AU$140,43,0)</f>
        <v>0</v>
      </c>
      <c r="EQ125" s="71">
        <f>VLOOKUP($D125,'факт '!$D$7:$AU$140,44,0)</f>
        <v>0</v>
      </c>
      <c r="ER125" s="71">
        <f>SUM(EN125+EP125)</f>
        <v>0</v>
      </c>
      <c r="ES125" s="71">
        <f>SUM(EO125+EQ125)</f>
        <v>0</v>
      </c>
      <c r="ET125" s="72">
        <f t="shared" ref="ET125" si="1048">SUM(EN125-EL125)</f>
        <v>0</v>
      </c>
      <c r="EU125" s="72">
        <f t="shared" ref="EU125" si="1049">SUM(EO125-EM125)</f>
        <v>0</v>
      </c>
      <c r="EV125" s="71"/>
      <c r="EW125" s="71"/>
      <c r="EX125" s="71"/>
      <c r="EY125" s="71"/>
      <c r="EZ125" s="71"/>
      <c r="FA125" s="71"/>
      <c r="FB125" s="71"/>
      <c r="FC125" s="71"/>
      <c r="FD125" s="71">
        <f>SUM(EZ125+FB125)</f>
        <v>0</v>
      </c>
      <c r="FE125" s="71">
        <f>SUM(FA125+FC125)</f>
        <v>0</v>
      </c>
      <c r="FF125" s="72">
        <f t="shared" si="884"/>
        <v>0</v>
      </c>
      <c r="FG125" s="72">
        <f t="shared" si="885"/>
        <v>0</v>
      </c>
      <c r="FH125" s="71"/>
      <c r="FI125" s="71"/>
      <c r="FJ125" s="71"/>
      <c r="FK125" s="71"/>
      <c r="FL125" s="71">
        <f>VLOOKUP($D125,'факт '!$D$7:$AU$140,39,0)</f>
        <v>15</v>
      </c>
      <c r="FM125" s="71">
        <f>VLOOKUP($D125,'факт '!$D$7:$AU$140,40,0)</f>
        <v>2086166.55</v>
      </c>
      <c r="FN125" s="71"/>
      <c r="FO125" s="71"/>
      <c r="FP125" s="71">
        <f>SUM(FL125+FN125)</f>
        <v>15</v>
      </c>
      <c r="FQ125" s="71">
        <f>SUM(FM125+FO125)</f>
        <v>2086166.55</v>
      </c>
      <c r="FR125" s="72">
        <f t="shared" ref="FR125" si="1050">SUM(FL125-FJ125)</f>
        <v>15</v>
      </c>
      <c r="FS125" s="72">
        <f t="shared" ref="FS125" si="1051">SUM(FM125-FK125)</f>
        <v>2086166.55</v>
      </c>
      <c r="FT125" s="71"/>
      <c r="FU125" s="71"/>
      <c r="FV125" s="71"/>
      <c r="FW125" s="71"/>
      <c r="FX125" s="71"/>
      <c r="FY125" s="71"/>
      <c r="FZ125" s="71"/>
      <c r="GA125" s="71"/>
      <c r="GB125" s="71">
        <f>SUM(FX125+FZ125)</f>
        <v>0</v>
      </c>
      <c r="GC125" s="71">
        <f>SUM(FY125+GA125)</f>
        <v>0</v>
      </c>
      <c r="GD125" s="72">
        <f t="shared" si="1008"/>
        <v>0</v>
      </c>
      <c r="GE125" s="72">
        <f t="shared" si="1009"/>
        <v>0</v>
      </c>
      <c r="GF125" s="71">
        <f t="shared" ref="GF125:GI126" si="1052">SUM(H125,T125,AF125,AR125,BD125,BP125,CB125,CN125,CZ125,DL125,DX125,EJ125,EV125)</f>
        <v>0</v>
      </c>
      <c r="GG125" s="71">
        <f t="shared" si="1052"/>
        <v>0</v>
      </c>
      <c r="GH125" s="71">
        <f t="shared" si="1052"/>
        <v>0</v>
      </c>
      <c r="GI125" s="71">
        <f t="shared" si="1052"/>
        <v>0</v>
      </c>
      <c r="GJ125" s="71">
        <f t="shared" ref="GJ125" si="1053">SUM(L125,X125,AJ125,AV125,BH125,BT125,CF125,CR125,DD125,DP125,EB125,EN125,EZ125,FL125)</f>
        <v>134</v>
      </c>
      <c r="GK125" s="71">
        <f t="shared" ref="GK125" si="1054">SUM(M125,Y125,AK125,AW125,BI125,BU125,CG125,CS125,DE125,DQ125,EC125,EO125,FA125,FM125)</f>
        <v>18636421.179999981</v>
      </c>
      <c r="GL125" s="71">
        <f t="shared" ref="GL125" si="1055">SUM(N125,Z125,AL125,AX125,BJ125,BV125,CH125,CT125,DF125,DR125,ED125,EP125,FB125,FN125)</f>
        <v>3</v>
      </c>
      <c r="GM125" s="71">
        <f t="shared" ref="GM125" si="1056">SUM(O125,AA125,AM125,AY125,BK125,BW125,CI125,CU125,DG125,DS125,EE125,EQ125,FC125,FO125)</f>
        <v>417233.30999999994</v>
      </c>
      <c r="GN125" s="71">
        <f t="shared" ref="GN125" si="1057">SUM(P125,AB125,AN125,AZ125,BL125,BX125,CJ125,CV125,DH125,DT125,EF125,ER125,FD125,FP125)</f>
        <v>137</v>
      </c>
      <c r="GO125" s="71">
        <f t="shared" ref="GO125" si="1058">SUM(Q125,AC125,AO125,BA125,BM125,BY125,CK125,CW125,DI125,DU125,EG125,ES125,FE125,FQ125)</f>
        <v>19053654.489999983</v>
      </c>
      <c r="GP125" s="71"/>
      <c r="GQ125" s="71"/>
      <c r="GR125" s="109"/>
      <c r="GS125" s="55"/>
      <c r="GT125" s="123">
        <v>139077.76940000002</v>
      </c>
      <c r="GU125" s="123">
        <f>SUM(GK125/GJ125)</f>
        <v>139077.76999999987</v>
      </c>
      <c r="GV125" s="123">
        <f t="shared" si="1011"/>
        <v>-5.9999985387548804E-4</v>
      </c>
    </row>
    <row r="126" spans="1:204" x14ac:dyDescent="0.2">
      <c r="A126" s="21">
        <v>1</v>
      </c>
      <c r="B126" s="55"/>
      <c r="C126" s="58"/>
      <c r="D126" s="59"/>
      <c r="E126" s="60"/>
      <c r="F126" s="63"/>
      <c r="G126" s="70"/>
      <c r="H126" s="71"/>
      <c r="I126" s="71"/>
      <c r="J126" s="71"/>
      <c r="K126" s="71"/>
      <c r="L126" s="71"/>
      <c r="M126" s="71"/>
      <c r="N126" s="71"/>
      <c r="O126" s="71"/>
      <c r="P126" s="71">
        <f>SUM(L126+N126)</f>
        <v>0</v>
      </c>
      <c r="Q126" s="71">
        <f>SUM(M126+O126)</f>
        <v>0</v>
      </c>
      <c r="R126" s="72">
        <f t="shared" si="982"/>
        <v>0</v>
      </c>
      <c r="S126" s="72">
        <f t="shared" si="983"/>
        <v>0</v>
      </c>
      <c r="T126" s="71"/>
      <c r="U126" s="71"/>
      <c r="V126" s="71"/>
      <c r="W126" s="71"/>
      <c r="X126" s="71"/>
      <c r="Y126" s="71"/>
      <c r="Z126" s="71"/>
      <c r="AA126" s="71"/>
      <c r="AB126" s="71">
        <f>SUM(X126+Z126)</f>
        <v>0</v>
      </c>
      <c r="AC126" s="71">
        <f>SUM(Y126+AA126)</f>
        <v>0</v>
      </c>
      <c r="AD126" s="72">
        <f t="shared" si="984"/>
        <v>0</v>
      </c>
      <c r="AE126" s="72">
        <f t="shared" si="985"/>
        <v>0</v>
      </c>
      <c r="AF126" s="71"/>
      <c r="AG126" s="71"/>
      <c r="AH126" s="71"/>
      <c r="AI126" s="71"/>
      <c r="AJ126" s="71"/>
      <c r="AK126" s="71"/>
      <c r="AL126" s="71"/>
      <c r="AM126" s="71"/>
      <c r="AN126" s="71">
        <f>SUM(AJ126+AL126)</f>
        <v>0</v>
      </c>
      <c r="AO126" s="71">
        <f>SUM(AK126+AM126)</f>
        <v>0</v>
      </c>
      <c r="AP126" s="72">
        <f t="shared" si="986"/>
        <v>0</v>
      </c>
      <c r="AQ126" s="72">
        <f t="shared" si="987"/>
        <v>0</v>
      </c>
      <c r="AR126" s="71"/>
      <c r="AS126" s="71"/>
      <c r="AT126" s="71"/>
      <c r="AU126" s="71"/>
      <c r="AV126" s="71"/>
      <c r="AW126" s="71"/>
      <c r="AX126" s="71"/>
      <c r="AY126" s="71"/>
      <c r="AZ126" s="71">
        <f>SUM(AV126+AX126)</f>
        <v>0</v>
      </c>
      <c r="BA126" s="71">
        <f>SUM(AW126+AY126)</f>
        <v>0</v>
      </c>
      <c r="BB126" s="72">
        <f t="shared" si="988"/>
        <v>0</v>
      </c>
      <c r="BC126" s="72">
        <f t="shared" si="989"/>
        <v>0</v>
      </c>
      <c r="BD126" s="71"/>
      <c r="BE126" s="71"/>
      <c r="BF126" s="71"/>
      <c r="BG126" s="71"/>
      <c r="BH126" s="71"/>
      <c r="BI126" s="71"/>
      <c r="BJ126" s="71"/>
      <c r="BK126" s="71"/>
      <c r="BL126" s="71">
        <f>SUM(BH126+BJ126)</f>
        <v>0</v>
      </c>
      <c r="BM126" s="71">
        <f>SUM(BI126+BK126)</f>
        <v>0</v>
      </c>
      <c r="BN126" s="72">
        <f t="shared" si="990"/>
        <v>0</v>
      </c>
      <c r="BO126" s="72">
        <f t="shared" si="991"/>
        <v>0</v>
      </c>
      <c r="BP126" s="71"/>
      <c r="BQ126" s="71"/>
      <c r="BR126" s="71"/>
      <c r="BS126" s="71"/>
      <c r="BT126" s="71"/>
      <c r="BU126" s="71"/>
      <c r="BV126" s="71"/>
      <c r="BW126" s="71"/>
      <c r="BX126" s="71">
        <f>SUM(BT126+BV126)</f>
        <v>0</v>
      </c>
      <c r="BY126" s="71">
        <f>SUM(BU126+BW126)</f>
        <v>0</v>
      </c>
      <c r="BZ126" s="72">
        <f t="shared" si="992"/>
        <v>0</v>
      </c>
      <c r="CA126" s="72">
        <f t="shared" si="993"/>
        <v>0</v>
      </c>
      <c r="CB126" s="71"/>
      <c r="CC126" s="71"/>
      <c r="CD126" s="71"/>
      <c r="CE126" s="71"/>
      <c r="CF126" s="71"/>
      <c r="CG126" s="71"/>
      <c r="CH126" s="71"/>
      <c r="CI126" s="71"/>
      <c r="CJ126" s="71">
        <f>SUM(CF126+CH126)</f>
        <v>0</v>
      </c>
      <c r="CK126" s="71">
        <f>SUM(CG126+CI126)</f>
        <v>0</v>
      </c>
      <c r="CL126" s="72">
        <f t="shared" si="994"/>
        <v>0</v>
      </c>
      <c r="CM126" s="72">
        <f t="shared" si="995"/>
        <v>0</v>
      </c>
      <c r="CN126" s="71"/>
      <c r="CO126" s="71"/>
      <c r="CP126" s="71"/>
      <c r="CQ126" s="71"/>
      <c r="CR126" s="71"/>
      <c r="CS126" s="71"/>
      <c r="CT126" s="71"/>
      <c r="CU126" s="71"/>
      <c r="CV126" s="71">
        <f>SUM(CR126+CT126)</f>
        <v>0</v>
      </c>
      <c r="CW126" s="71">
        <f>SUM(CS126+CU126)</f>
        <v>0</v>
      </c>
      <c r="CX126" s="72">
        <f t="shared" si="996"/>
        <v>0</v>
      </c>
      <c r="CY126" s="72">
        <f t="shared" si="997"/>
        <v>0</v>
      </c>
      <c r="CZ126" s="71"/>
      <c r="DA126" s="71"/>
      <c r="DB126" s="71"/>
      <c r="DC126" s="71"/>
      <c r="DD126" s="71"/>
      <c r="DE126" s="71"/>
      <c r="DF126" s="71"/>
      <c r="DG126" s="71"/>
      <c r="DH126" s="71">
        <f>SUM(DD126+DF126)</f>
        <v>0</v>
      </c>
      <c r="DI126" s="71">
        <f>SUM(DE126+DG126)</f>
        <v>0</v>
      </c>
      <c r="DJ126" s="72">
        <f t="shared" si="998"/>
        <v>0</v>
      </c>
      <c r="DK126" s="72">
        <f t="shared" si="999"/>
        <v>0</v>
      </c>
      <c r="DL126" s="71"/>
      <c r="DM126" s="71"/>
      <c r="DN126" s="71"/>
      <c r="DO126" s="71"/>
      <c r="DP126" s="71"/>
      <c r="DQ126" s="71"/>
      <c r="DR126" s="71"/>
      <c r="DS126" s="71"/>
      <c r="DT126" s="71">
        <f>SUM(DP126+DR126)</f>
        <v>0</v>
      </c>
      <c r="DU126" s="71">
        <f>SUM(DQ126+DS126)</f>
        <v>0</v>
      </c>
      <c r="DV126" s="72">
        <f t="shared" si="1000"/>
        <v>0</v>
      </c>
      <c r="DW126" s="72">
        <f t="shared" si="1001"/>
        <v>0</v>
      </c>
      <c r="DX126" s="71"/>
      <c r="DY126" s="71"/>
      <c r="DZ126" s="71"/>
      <c r="EA126" s="71"/>
      <c r="EB126" s="71"/>
      <c r="EC126" s="71"/>
      <c r="ED126" s="71"/>
      <c r="EE126" s="71"/>
      <c r="EF126" s="71">
        <f>SUM(EB126+ED126)</f>
        <v>0</v>
      </c>
      <c r="EG126" s="71">
        <f>SUM(EC126+EE126)</f>
        <v>0</v>
      </c>
      <c r="EH126" s="72">
        <f t="shared" si="1002"/>
        <v>0</v>
      </c>
      <c r="EI126" s="72">
        <f t="shared" si="1003"/>
        <v>0</v>
      </c>
      <c r="EJ126" s="71"/>
      <c r="EK126" s="71"/>
      <c r="EL126" s="71"/>
      <c r="EM126" s="71"/>
      <c r="EN126" s="71"/>
      <c r="EO126" s="71"/>
      <c r="EP126" s="71"/>
      <c r="EQ126" s="71"/>
      <c r="ER126" s="71">
        <f>SUM(EN126+EP126)</f>
        <v>0</v>
      </c>
      <c r="ES126" s="71">
        <f>SUM(EO126+EQ126)</f>
        <v>0</v>
      </c>
      <c r="ET126" s="72">
        <f t="shared" si="1004"/>
        <v>0</v>
      </c>
      <c r="EU126" s="72">
        <f t="shared" si="1005"/>
        <v>0</v>
      </c>
      <c r="EV126" s="71"/>
      <c r="EW126" s="71"/>
      <c r="EX126" s="71"/>
      <c r="EY126" s="71"/>
      <c r="EZ126" s="71"/>
      <c r="FA126" s="71"/>
      <c r="FB126" s="71"/>
      <c r="FC126" s="71"/>
      <c r="FD126" s="71">
        <f>SUM(EZ126+FB126)</f>
        <v>0</v>
      </c>
      <c r="FE126" s="71">
        <f>SUM(FA126+FC126)</f>
        <v>0</v>
      </c>
      <c r="FF126" s="72">
        <f t="shared" si="884"/>
        <v>0</v>
      </c>
      <c r="FG126" s="72">
        <f t="shared" si="885"/>
        <v>0</v>
      </c>
      <c r="FH126" s="71"/>
      <c r="FI126" s="71"/>
      <c r="FJ126" s="71"/>
      <c r="FK126" s="71"/>
      <c r="FL126" s="71"/>
      <c r="FM126" s="71"/>
      <c r="FN126" s="71"/>
      <c r="FO126" s="71"/>
      <c r="FP126" s="71">
        <f>SUM(FL126+FN126)</f>
        <v>0</v>
      </c>
      <c r="FQ126" s="71">
        <f>SUM(FM126+FO126)</f>
        <v>0</v>
      </c>
      <c r="FR126" s="72">
        <f t="shared" si="1006"/>
        <v>0</v>
      </c>
      <c r="FS126" s="72">
        <f t="shared" si="1007"/>
        <v>0</v>
      </c>
      <c r="FT126" s="71"/>
      <c r="FU126" s="71"/>
      <c r="FV126" s="71"/>
      <c r="FW126" s="71"/>
      <c r="FX126" s="71"/>
      <c r="FY126" s="71"/>
      <c r="FZ126" s="71"/>
      <c r="GA126" s="71"/>
      <c r="GB126" s="71">
        <f>SUM(FX126+FZ126)</f>
        <v>0</v>
      </c>
      <c r="GC126" s="71">
        <f>SUM(FY126+GA126)</f>
        <v>0</v>
      </c>
      <c r="GD126" s="72">
        <f t="shared" si="1008"/>
        <v>0</v>
      </c>
      <c r="GE126" s="72">
        <f t="shared" si="1009"/>
        <v>0</v>
      </c>
      <c r="GF126" s="71">
        <f t="shared" si="1052"/>
        <v>0</v>
      </c>
      <c r="GG126" s="71">
        <f t="shared" si="1052"/>
        <v>0</v>
      </c>
      <c r="GH126" s="71">
        <f t="shared" si="1052"/>
        <v>0</v>
      </c>
      <c r="GI126" s="71">
        <f t="shared" si="1052"/>
        <v>0</v>
      </c>
      <c r="GJ126" s="71">
        <f t="shared" ref="GJ126:GO126" si="1059">SUM(L126,X126,AJ126,AV126,BH126,BT126,CF126,CR126,DD126,DP126,EB126,EN126,EZ126)</f>
        <v>0</v>
      </c>
      <c r="GK126" s="71">
        <f t="shared" si="1059"/>
        <v>0</v>
      </c>
      <c r="GL126" s="71">
        <f t="shared" si="1059"/>
        <v>0</v>
      </c>
      <c r="GM126" s="71">
        <f t="shared" si="1059"/>
        <v>0</v>
      </c>
      <c r="GN126" s="71">
        <f t="shared" si="1059"/>
        <v>0</v>
      </c>
      <c r="GO126" s="71">
        <f t="shared" si="1059"/>
        <v>0</v>
      </c>
      <c r="GP126" s="71"/>
      <c r="GQ126" s="71"/>
      <c r="GR126" s="109"/>
      <c r="GS126" s="55"/>
      <c r="GT126" s="123"/>
      <c r="GU126" s="123"/>
      <c r="GV126" s="123">
        <f t="shared" si="1011"/>
        <v>0</v>
      </c>
    </row>
    <row r="127" spans="1:204" x14ac:dyDescent="0.2">
      <c r="A127" s="21">
        <v>1</v>
      </c>
      <c r="B127" s="74"/>
      <c r="C127" s="75"/>
      <c r="D127" s="76"/>
      <c r="E127" s="77" t="s">
        <v>44</v>
      </c>
      <c r="F127" s="81"/>
      <c r="G127" s="78"/>
      <c r="H127" s="79">
        <f>SUM(H128:H133)</f>
        <v>0</v>
      </c>
      <c r="I127" s="79">
        <f>SUM(I128:I133)</f>
        <v>0</v>
      </c>
      <c r="J127" s="79">
        <f>SUM(J128:J133)</f>
        <v>0</v>
      </c>
      <c r="K127" s="79">
        <f>SUM(K128:K133)</f>
        <v>0</v>
      </c>
      <c r="L127" s="79">
        <f t="shared" ref="L127:Q127" si="1060">SUM(L133,L128)</f>
        <v>0</v>
      </c>
      <c r="M127" s="79">
        <f t="shared" si="1060"/>
        <v>0</v>
      </c>
      <c r="N127" s="79">
        <f t="shared" si="1060"/>
        <v>0</v>
      </c>
      <c r="O127" s="79">
        <f t="shared" si="1060"/>
        <v>0</v>
      </c>
      <c r="P127" s="79">
        <f t="shared" si="1060"/>
        <v>0</v>
      </c>
      <c r="Q127" s="79">
        <f t="shared" si="1060"/>
        <v>0</v>
      </c>
      <c r="R127" s="72">
        <f t="shared" si="982"/>
        <v>0</v>
      </c>
      <c r="S127" s="72">
        <f t="shared" si="983"/>
        <v>0</v>
      </c>
      <c r="T127" s="79">
        <f>SUM(T128:T133)</f>
        <v>0</v>
      </c>
      <c r="U127" s="79">
        <f>SUM(U128:U133)</f>
        <v>0</v>
      </c>
      <c r="V127" s="79">
        <f>SUM(V128:V133)</f>
        <v>0</v>
      </c>
      <c r="W127" s="79">
        <f>SUM(W128:W133)</f>
        <v>0</v>
      </c>
      <c r="X127" s="79">
        <f t="shared" ref="X127:AC127" si="1061">SUM(X133,X128)</f>
        <v>0</v>
      </c>
      <c r="Y127" s="79">
        <f t="shared" si="1061"/>
        <v>0</v>
      </c>
      <c r="Z127" s="79">
        <f t="shared" si="1061"/>
        <v>0</v>
      </c>
      <c r="AA127" s="79">
        <f t="shared" si="1061"/>
        <v>0</v>
      </c>
      <c r="AB127" s="79">
        <f t="shared" si="1061"/>
        <v>0</v>
      </c>
      <c r="AC127" s="79">
        <f t="shared" si="1061"/>
        <v>0</v>
      </c>
      <c r="AD127" s="72">
        <f t="shared" si="984"/>
        <v>0</v>
      </c>
      <c r="AE127" s="72">
        <f t="shared" si="985"/>
        <v>0</v>
      </c>
      <c r="AF127" s="79">
        <f>SUM(AF128:AF133)</f>
        <v>0</v>
      </c>
      <c r="AG127" s="79">
        <f>SUM(AG128:AG133)</f>
        <v>0</v>
      </c>
      <c r="AH127" s="79">
        <f>SUM(AH128:AH133)</f>
        <v>0</v>
      </c>
      <c r="AI127" s="79">
        <f>SUM(AI128:AI133)</f>
        <v>0</v>
      </c>
      <c r="AJ127" s="79">
        <f t="shared" ref="AJ127:AO127" si="1062">SUM(AJ133,AJ128)</f>
        <v>0</v>
      </c>
      <c r="AK127" s="79">
        <f t="shared" si="1062"/>
        <v>0</v>
      </c>
      <c r="AL127" s="79">
        <f t="shared" si="1062"/>
        <v>0</v>
      </c>
      <c r="AM127" s="79">
        <f t="shared" si="1062"/>
        <v>0</v>
      </c>
      <c r="AN127" s="79">
        <f t="shared" si="1062"/>
        <v>0</v>
      </c>
      <c r="AO127" s="79">
        <f t="shared" si="1062"/>
        <v>0</v>
      </c>
      <c r="AP127" s="72">
        <f t="shared" si="986"/>
        <v>0</v>
      </c>
      <c r="AQ127" s="72">
        <f t="shared" si="987"/>
        <v>0</v>
      </c>
      <c r="AR127" s="79">
        <f>SUM(AR128:AR133)</f>
        <v>0</v>
      </c>
      <c r="AS127" s="79">
        <f>SUM(AS128:AS133)</f>
        <v>0</v>
      </c>
      <c r="AT127" s="79">
        <f>SUM(AT128:AT133)</f>
        <v>0</v>
      </c>
      <c r="AU127" s="79">
        <f>SUM(AU128:AU133)</f>
        <v>0</v>
      </c>
      <c r="AV127" s="79">
        <f t="shared" ref="AV127:BA127" si="1063">SUM(AV133,AV128)</f>
        <v>0</v>
      </c>
      <c r="AW127" s="79">
        <f t="shared" si="1063"/>
        <v>0</v>
      </c>
      <c r="AX127" s="79">
        <f t="shared" si="1063"/>
        <v>0</v>
      </c>
      <c r="AY127" s="79">
        <f t="shared" si="1063"/>
        <v>0</v>
      </c>
      <c r="AZ127" s="79">
        <f t="shared" si="1063"/>
        <v>0</v>
      </c>
      <c r="BA127" s="79">
        <f t="shared" si="1063"/>
        <v>0</v>
      </c>
      <c r="BB127" s="72">
        <f t="shared" si="988"/>
        <v>0</v>
      </c>
      <c r="BC127" s="72">
        <f t="shared" si="989"/>
        <v>0</v>
      </c>
      <c r="BD127" s="79">
        <f>SUM(BD128:BD133)</f>
        <v>50</v>
      </c>
      <c r="BE127" s="79">
        <f>SUM(BE128:BE133)</f>
        <v>4024548.9920000006</v>
      </c>
      <c r="BF127" s="79">
        <f>SUM(BF128:BF133)</f>
        <v>41.666666666666671</v>
      </c>
      <c r="BG127" s="79">
        <f>SUM(BG128:BG133)</f>
        <v>3353790.8266666671</v>
      </c>
      <c r="BH127" s="79">
        <f t="shared" ref="BH127:BM127" si="1064">SUM(BH133,BH128)</f>
        <v>51</v>
      </c>
      <c r="BI127" s="79">
        <f t="shared" si="1064"/>
        <v>3952922.6799999997</v>
      </c>
      <c r="BJ127" s="79">
        <f t="shared" si="1064"/>
        <v>5</v>
      </c>
      <c r="BK127" s="79">
        <f t="shared" si="1064"/>
        <v>354918.19999999995</v>
      </c>
      <c r="BL127" s="79">
        <f t="shared" si="1064"/>
        <v>56</v>
      </c>
      <c r="BM127" s="79">
        <f t="shared" si="1064"/>
        <v>4307840.879999999</v>
      </c>
      <c r="BN127" s="72">
        <f t="shared" si="990"/>
        <v>9.3333333333333286</v>
      </c>
      <c r="BO127" s="72">
        <f t="shared" si="991"/>
        <v>599131.85333333258</v>
      </c>
      <c r="BP127" s="79">
        <f>SUM(BP128:BP133)</f>
        <v>0</v>
      </c>
      <c r="BQ127" s="79">
        <f>SUM(BQ128:BQ133)</f>
        <v>0</v>
      </c>
      <c r="BR127" s="79">
        <f>SUM(BR128:BR133)</f>
        <v>0</v>
      </c>
      <c r="BS127" s="79">
        <f>SUM(BS128:BS133)</f>
        <v>0</v>
      </c>
      <c r="BT127" s="79">
        <f t="shared" ref="BT127:BY127" si="1065">SUM(BT133,BT128)</f>
        <v>0</v>
      </c>
      <c r="BU127" s="79">
        <f t="shared" si="1065"/>
        <v>0</v>
      </c>
      <c r="BV127" s="79">
        <f t="shared" si="1065"/>
        <v>0</v>
      </c>
      <c r="BW127" s="79">
        <f t="shared" si="1065"/>
        <v>0</v>
      </c>
      <c r="BX127" s="79">
        <f t="shared" si="1065"/>
        <v>0</v>
      </c>
      <c r="BY127" s="79">
        <f t="shared" si="1065"/>
        <v>0</v>
      </c>
      <c r="BZ127" s="72">
        <f t="shared" si="992"/>
        <v>0</v>
      </c>
      <c r="CA127" s="72">
        <f t="shared" si="993"/>
        <v>0</v>
      </c>
      <c r="CB127" s="79">
        <f>SUM(CB128:CB133)</f>
        <v>148</v>
      </c>
      <c r="CC127" s="79">
        <f>SUM(CC128:CC133)</f>
        <v>14070832.249599999</v>
      </c>
      <c r="CD127" s="79">
        <f>SUM(CD128:CD133)</f>
        <v>123.33333333333333</v>
      </c>
      <c r="CE127" s="79">
        <f>SUM(CE128:CE133)</f>
        <v>11725693.541333333</v>
      </c>
      <c r="CF127" s="79">
        <f t="shared" ref="CF127:CK127" si="1066">SUM(CF133,CF128)</f>
        <v>128</v>
      </c>
      <c r="CG127" s="79">
        <f t="shared" si="1066"/>
        <v>12556086.48</v>
      </c>
      <c r="CH127" s="79">
        <f t="shared" si="1066"/>
        <v>31</v>
      </c>
      <c r="CI127" s="79">
        <f t="shared" si="1066"/>
        <v>3056153.8000000003</v>
      </c>
      <c r="CJ127" s="79">
        <f t="shared" si="1066"/>
        <v>159</v>
      </c>
      <c r="CK127" s="79">
        <f t="shared" si="1066"/>
        <v>15612240.279999999</v>
      </c>
      <c r="CL127" s="72">
        <f t="shared" si="994"/>
        <v>4.6666666666666714</v>
      </c>
      <c r="CM127" s="72">
        <f t="shared" si="995"/>
        <v>830392.93866666779</v>
      </c>
      <c r="CN127" s="79">
        <f>SUM(CN128:CN133)</f>
        <v>0</v>
      </c>
      <c r="CO127" s="79">
        <f>SUM(CO128:CO133)</f>
        <v>0</v>
      </c>
      <c r="CP127" s="79">
        <f>SUM(CP128:CP133)</f>
        <v>0</v>
      </c>
      <c r="CQ127" s="79">
        <f>SUM(CQ128:CQ133)</f>
        <v>0</v>
      </c>
      <c r="CR127" s="79">
        <f t="shared" ref="CR127:CW127" si="1067">SUM(CR133,CR128)</f>
        <v>0</v>
      </c>
      <c r="CS127" s="79">
        <f t="shared" si="1067"/>
        <v>0</v>
      </c>
      <c r="CT127" s="79">
        <f t="shared" si="1067"/>
        <v>0</v>
      </c>
      <c r="CU127" s="79">
        <f t="shared" si="1067"/>
        <v>0</v>
      </c>
      <c r="CV127" s="79">
        <f t="shared" si="1067"/>
        <v>0</v>
      </c>
      <c r="CW127" s="79">
        <f t="shared" si="1067"/>
        <v>0</v>
      </c>
      <c r="CX127" s="72">
        <f t="shared" si="996"/>
        <v>0</v>
      </c>
      <c r="CY127" s="72">
        <f t="shared" si="997"/>
        <v>0</v>
      </c>
      <c r="CZ127" s="79">
        <f>SUM(CZ128:CZ133)</f>
        <v>5</v>
      </c>
      <c r="DA127" s="79">
        <f>SUM(DA128:DA133)</f>
        <v>354918.17600000004</v>
      </c>
      <c r="DB127" s="79">
        <f>SUM(DB128:DB133)</f>
        <v>4.166666666666667</v>
      </c>
      <c r="DC127" s="79">
        <f>SUM(DC128:DC133)</f>
        <v>295765.14666666673</v>
      </c>
      <c r="DD127" s="79">
        <f t="shared" ref="DD127:DI127" si="1068">SUM(DD133,DD128)</f>
        <v>5</v>
      </c>
      <c r="DE127" s="79">
        <f t="shared" si="1068"/>
        <v>354918.2</v>
      </c>
      <c r="DF127" s="79">
        <f t="shared" si="1068"/>
        <v>0</v>
      </c>
      <c r="DG127" s="79">
        <f t="shared" si="1068"/>
        <v>0</v>
      </c>
      <c r="DH127" s="79">
        <f t="shared" si="1068"/>
        <v>5</v>
      </c>
      <c r="DI127" s="79">
        <f t="shared" si="1068"/>
        <v>354918.2</v>
      </c>
      <c r="DJ127" s="72">
        <f t="shared" si="998"/>
        <v>0.83333333333333304</v>
      </c>
      <c r="DK127" s="72">
        <f t="shared" si="999"/>
        <v>59153.053333333286</v>
      </c>
      <c r="DL127" s="79">
        <f>SUM(DL128:DL133)</f>
        <v>0</v>
      </c>
      <c r="DM127" s="79">
        <f>SUM(DM128:DM133)</f>
        <v>0</v>
      </c>
      <c r="DN127" s="79">
        <f>SUM(DN128:DN133)</f>
        <v>0</v>
      </c>
      <c r="DO127" s="79">
        <f>SUM(DO128:DO133)</f>
        <v>0</v>
      </c>
      <c r="DP127" s="79">
        <f t="shared" ref="DP127:DU127" si="1069">SUM(DP133,DP128)</f>
        <v>0</v>
      </c>
      <c r="DQ127" s="79">
        <f t="shared" si="1069"/>
        <v>0</v>
      </c>
      <c r="DR127" s="79">
        <f t="shared" si="1069"/>
        <v>0</v>
      </c>
      <c r="DS127" s="79">
        <f t="shared" si="1069"/>
        <v>0</v>
      </c>
      <c r="DT127" s="79">
        <f t="shared" si="1069"/>
        <v>0</v>
      </c>
      <c r="DU127" s="79">
        <f t="shared" si="1069"/>
        <v>0</v>
      </c>
      <c r="DV127" s="72">
        <f t="shared" si="1000"/>
        <v>0</v>
      </c>
      <c r="DW127" s="72">
        <f t="shared" si="1001"/>
        <v>0</v>
      </c>
      <c r="DX127" s="79">
        <f>SUM(DX128:DX133)</f>
        <v>0</v>
      </c>
      <c r="DY127" s="79">
        <f>SUM(DY128:DY133)</f>
        <v>0</v>
      </c>
      <c r="DZ127" s="79">
        <f>SUM(DZ128:DZ133)</f>
        <v>0</v>
      </c>
      <c r="EA127" s="79">
        <f>SUM(EA128:EA133)</f>
        <v>0</v>
      </c>
      <c r="EB127" s="79">
        <f t="shared" ref="EB127:EG127" si="1070">SUM(EB133,EB128)</f>
        <v>0</v>
      </c>
      <c r="EC127" s="79">
        <f t="shared" si="1070"/>
        <v>0</v>
      </c>
      <c r="ED127" s="79">
        <f t="shared" si="1070"/>
        <v>0</v>
      </c>
      <c r="EE127" s="79">
        <f t="shared" si="1070"/>
        <v>0</v>
      </c>
      <c r="EF127" s="79">
        <f t="shared" si="1070"/>
        <v>0</v>
      </c>
      <c r="EG127" s="79">
        <f t="shared" si="1070"/>
        <v>0</v>
      </c>
      <c r="EH127" s="72">
        <f t="shared" si="1002"/>
        <v>0</v>
      </c>
      <c r="EI127" s="72">
        <f t="shared" si="1003"/>
        <v>0</v>
      </c>
      <c r="EJ127" s="79">
        <f>SUM(EJ128:EJ133)</f>
        <v>0</v>
      </c>
      <c r="EK127" s="79">
        <f>SUM(EK128:EK133)</f>
        <v>0</v>
      </c>
      <c r="EL127" s="79">
        <f>SUM(EL128:EL133)</f>
        <v>0</v>
      </c>
      <c r="EM127" s="79">
        <f>SUM(EM128:EM133)</f>
        <v>0</v>
      </c>
      <c r="EN127" s="79">
        <f t="shared" ref="EN127:ES127" si="1071">SUM(EN133,EN128)</f>
        <v>0</v>
      </c>
      <c r="EO127" s="79">
        <f t="shared" si="1071"/>
        <v>0</v>
      </c>
      <c r="EP127" s="79">
        <f t="shared" si="1071"/>
        <v>0</v>
      </c>
      <c r="EQ127" s="79">
        <f t="shared" si="1071"/>
        <v>0</v>
      </c>
      <c r="ER127" s="79">
        <f t="shared" si="1071"/>
        <v>0</v>
      </c>
      <c r="ES127" s="79">
        <f t="shared" si="1071"/>
        <v>0</v>
      </c>
      <c r="ET127" s="72">
        <f t="shared" si="1004"/>
        <v>0</v>
      </c>
      <c r="EU127" s="72">
        <f t="shared" si="1005"/>
        <v>0</v>
      </c>
      <c r="EV127" s="79">
        <f>SUM(EV128:EV133)</f>
        <v>0</v>
      </c>
      <c r="EW127" s="79">
        <f>SUM(EW128:EW133)</f>
        <v>0</v>
      </c>
      <c r="EX127" s="79">
        <f>SUM(EX128:EX133)</f>
        <v>0</v>
      </c>
      <c r="EY127" s="79">
        <f>SUM(EY128:EY133)</f>
        <v>0</v>
      </c>
      <c r="EZ127" s="79">
        <f t="shared" ref="EZ127:FE127" si="1072">SUM(EZ133,EZ128)</f>
        <v>0</v>
      </c>
      <c r="FA127" s="79">
        <f t="shared" si="1072"/>
        <v>0</v>
      </c>
      <c r="FB127" s="79">
        <f t="shared" si="1072"/>
        <v>0</v>
      </c>
      <c r="FC127" s="79">
        <f t="shared" si="1072"/>
        <v>0</v>
      </c>
      <c r="FD127" s="79">
        <f t="shared" si="1072"/>
        <v>0</v>
      </c>
      <c r="FE127" s="79">
        <f t="shared" si="1072"/>
        <v>0</v>
      </c>
      <c r="FF127" s="72">
        <f t="shared" si="884"/>
        <v>0</v>
      </c>
      <c r="FG127" s="72">
        <f t="shared" si="885"/>
        <v>0</v>
      </c>
      <c r="FH127" s="79">
        <f>SUM(FH128:FH133)</f>
        <v>0</v>
      </c>
      <c r="FI127" s="79">
        <f>SUM(FI128:FI133)</f>
        <v>0</v>
      </c>
      <c r="FJ127" s="79">
        <f>SUM(FJ128:FJ133)</f>
        <v>0</v>
      </c>
      <c r="FK127" s="79">
        <f>SUM(FK128:FK133)</f>
        <v>0</v>
      </c>
      <c r="FL127" s="79">
        <f t="shared" ref="FL127:FQ127" si="1073">SUM(FL133,FL128)</f>
        <v>0</v>
      </c>
      <c r="FM127" s="79">
        <f t="shared" si="1073"/>
        <v>0</v>
      </c>
      <c r="FN127" s="79">
        <f t="shared" si="1073"/>
        <v>0</v>
      </c>
      <c r="FO127" s="79">
        <f t="shared" si="1073"/>
        <v>0</v>
      </c>
      <c r="FP127" s="79">
        <f t="shared" si="1073"/>
        <v>0</v>
      </c>
      <c r="FQ127" s="79">
        <f t="shared" si="1073"/>
        <v>0</v>
      </c>
      <c r="FR127" s="72">
        <f t="shared" si="1006"/>
        <v>0</v>
      </c>
      <c r="FS127" s="72">
        <f t="shared" si="1007"/>
        <v>0</v>
      </c>
      <c r="FT127" s="79">
        <f>SUM(FT128:FT133)</f>
        <v>0</v>
      </c>
      <c r="FU127" s="79">
        <f>SUM(FU128:FU133)</f>
        <v>0</v>
      </c>
      <c r="FV127" s="79">
        <f>SUM(FV128:FV133)</f>
        <v>0</v>
      </c>
      <c r="FW127" s="79">
        <f>SUM(FW128:FW133)</f>
        <v>0</v>
      </c>
      <c r="FX127" s="79">
        <f t="shared" ref="FX127:GC127" si="1074">SUM(FX133,FX128)</f>
        <v>0</v>
      </c>
      <c r="FY127" s="79">
        <f t="shared" si="1074"/>
        <v>0</v>
      </c>
      <c r="FZ127" s="79">
        <f t="shared" si="1074"/>
        <v>0</v>
      </c>
      <c r="GA127" s="79">
        <f t="shared" si="1074"/>
        <v>0</v>
      </c>
      <c r="GB127" s="79">
        <f t="shared" si="1074"/>
        <v>0</v>
      </c>
      <c r="GC127" s="79">
        <f t="shared" si="1074"/>
        <v>0</v>
      </c>
      <c r="GD127" s="72">
        <f t="shared" si="1008"/>
        <v>0</v>
      </c>
      <c r="GE127" s="72">
        <f t="shared" si="1009"/>
        <v>0</v>
      </c>
      <c r="GF127" s="79">
        <f>SUM(GF128,GF133)</f>
        <v>203</v>
      </c>
      <c r="GG127" s="79">
        <f t="shared" ref="GG127:GO127" si="1075">SUM(GG128,GG133)</f>
        <v>18450299.417599998</v>
      </c>
      <c r="GH127" s="102">
        <f>SUM(GF127/12*$A$2)</f>
        <v>169.16666666666669</v>
      </c>
      <c r="GI127" s="128">
        <f>SUM(GG127/12*$A$2)</f>
        <v>15375249.514666665</v>
      </c>
      <c r="GJ127" s="79">
        <f t="shared" si="1075"/>
        <v>184</v>
      </c>
      <c r="GK127" s="79">
        <f t="shared" si="1075"/>
        <v>16863927.359999999</v>
      </c>
      <c r="GL127" s="79">
        <f t="shared" si="1075"/>
        <v>36</v>
      </c>
      <c r="GM127" s="79">
        <f t="shared" si="1075"/>
        <v>3411072.0000000005</v>
      </c>
      <c r="GN127" s="79">
        <f t="shared" si="1075"/>
        <v>220</v>
      </c>
      <c r="GO127" s="79">
        <f t="shared" si="1075"/>
        <v>20274999.359999999</v>
      </c>
      <c r="GP127" s="79">
        <f>SUM(GP128:GP133)</f>
        <v>14.833333333333329</v>
      </c>
      <c r="GQ127" s="79">
        <f>SUM(GQ128:GQ133)</f>
        <v>1488677.845333335</v>
      </c>
      <c r="GR127" s="281">
        <f>GJ127/GH127</f>
        <v>1.0876847290640392</v>
      </c>
      <c r="GS127" s="281">
        <f>GK127/GI127</f>
        <v>1.0968230040047977</v>
      </c>
      <c r="GT127" s="123"/>
      <c r="GU127" s="123"/>
      <c r="GV127" s="123">
        <f t="shared" si="1011"/>
        <v>0</v>
      </c>
    </row>
    <row r="128" spans="1:204" x14ac:dyDescent="0.2">
      <c r="A128" s="21">
        <v>1</v>
      </c>
      <c r="B128" s="74"/>
      <c r="C128" s="80"/>
      <c r="D128" s="81"/>
      <c r="E128" s="96" t="s">
        <v>45</v>
      </c>
      <c r="F128" s="98">
        <v>19</v>
      </c>
      <c r="G128" s="99">
        <v>118520.3584</v>
      </c>
      <c r="H128" s="79">
        <f>VLOOKUP($E128,'ВМП план'!$B$8:$AN$43,8,0)</f>
        <v>0</v>
      </c>
      <c r="I128" s="79">
        <f>VLOOKUP($E128,'ВМП план'!$B$8:$AN$43,9,0)</f>
        <v>0</v>
      </c>
      <c r="J128" s="79">
        <f>SUM(H128/12*$A$2)</f>
        <v>0</v>
      </c>
      <c r="K128" s="79">
        <f>SUM(I128/12*$A$2)</f>
        <v>0</v>
      </c>
      <c r="L128" s="79">
        <f t="shared" ref="L128:Q128" si="1076">SUM(L129:L132)</f>
        <v>0</v>
      </c>
      <c r="M128" s="79">
        <f t="shared" si="1076"/>
        <v>0</v>
      </c>
      <c r="N128" s="79">
        <f t="shared" si="1076"/>
        <v>0</v>
      </c>
      <c r="O128" s="79">
        <f t="shared" si="1076"/>
        <v>0</v>
      </c>
      <c r="P128" s="79">
        <f t="shared" si="1076"/>
        <v>0</v>
      </c>
      <c r="Q128" s="79">
        <f t="shared" si="1076"/>
        <v>0</v>
      </c>
      <c r="R128" s="95">
        <f t="shared" si="982"/>
        <v>0</v>
      </c>
      <c r="S128" s="95">
        <f t="shared" si="983"/>
        <v>0</v>
      </c>
      <c r="T128" s="79">
        <f>VLOOKUP($E128,'ВМП план'!$B$8:$AN$43,10,0)</f>
        <v>0</v>
      </c>
      <c r="U128" s="79">
        <f>VLOOKUP($E128,'ВМП план'!$B$8:$AN$43,11,0)</f>
        <v>0</v>
      </c>
      <c r="V128" s="79">
        <f>SUM(T128/12*$A$2)</f>
        <v>0</v>
      </c>
      <c r="W128" s="79">
        <f>SUM(U128/12*$A$2)</f>
        <v>0</v>
      </c>
      <c r="X128" s="79">
        <f t="shared" ref="X128:AC128" si="1077">SUM(X129:X132)</f>
        <v>0</v>
      </c>
      <c r="Y128" s="79">
        <f t="shared" si="1077"/>
        <v>0</v>
      </c>
      <c r="Z128" s="79">
        <f t="shared" si="1077"/>
        <v>0</v>
      </c>
      <c r="AA128" s="79">
        <f t="shared" si="1077"/>
        <v>0</v>
      </c>
      <c r="AB128" s="79">
        <f t="shared" si="1077"/>
        <v>0</v>
      </c>
      <c r="AC128" s="79">
        <f t="shared" si="1077"/>
        <v>0</v>
      </c>
      <c r="AD128" s="95">
        <f t="shared" si="984"/>
        <v>0</v>
      </c>
      <c r="AE128" s="95">
        <f t="shared" si="985"/>
        <v>0</v>
      </c>
      <c r="AF128" s="79">
        <f>VLOOKUP($E128,'ВМП план'!$B$8:$AL$43,12,0)</f>
        <v>0</v>
      </c>
      <c r="AG128" s="79">
        <f>VLOOKUP($E128,'ВМП план'!$B$8:$AL$43,13,0)</f>
        <v>0</v>
      </c>
      <c r="AH128" s="79">
        <f>SUM(AF128/12*$A$2)</f>
        <v>0</v>
      </c>
      <c r="AI128" s="79">
        <f>SUM(AG128/12*$A$2)</f>
        <v>0</v>
      </c>
      <c r="AJ128" s="79">
        <f t="shared" ref="AJ128:AO128" si="1078">SUM(AJ129:AJ132)</f>
        <v>0</v>
      </c>
      <c r="AK128" s="79">
        <f t="shared" si="1078"/>
        <v>0</v>
      </c>
      <c r="AL128" s="79">
        <f t="shared" si="1078"/>
        <v>0</v>
      </c>
      <c r="AM128" s="79">
        <f t="shared" si="1078"/>
        <v>0</v>
      </c>
      <c r="AN128" s="79">
        <f t="shared" si="1078"/>
        <v>0</v>
      </c>
      <c r="AO128" s="79">
        <f t="shared" si="1078"/>
        <v>0</v>
      </c>
      <c r="AP128" s="95">
        <f t="shared" si="986"/>
        <v>0</v>
      </c>
      <c r="AQ128" s="95">
        <f t="shared" si="987"/>
        <v>0</v>
      </c>
      <c r="AR128" s="79"/>
      <c r="AS128" s="79"/>
      <c r="AT128" s="79">
        <f>SUM(AR128/12*$A$2)</f>
        <v>0</v>
      </c>
      <c r="AU128" s="79">
        <f>SUM(AS128/12*$A$2)</f>
        <v>0</v>
      </c>
      <c r="AV128" s="79">
        <f t="shared" ref="AV128:BA128" si="1079">SUM(AV129:AV132)</f>
        <v>0</v>
      </c>
      <c r="AW128" s="79">
        <f t="shared" si="1079"/>
        <v>0</v>
      </c>
      <c r="AX128" s="79">
        <f t="shared" si="1079"/>
        <v>0</v>
      </c>
      <c r="AY128" s="79">
        <f t="shared" si="1079"/>
        <v>0</v>
      </c>
      <c r="AZ128" s="79">
        <f t="shared" si="1079"/>
        <v>0</v>
      </c>
      <c r="BA128" s="79">
        <f t="shared" si="1079"/>
        <v>0</v>
      </c>
      <c r="BB128" s="95">
        <f t="shared" si="988"/>
        <v>0</v>
      </c>
      <c r="BC128" s="95">
        <f t="shared" si="989"/>
        <v>0</v>
      </c>
      <c r="BD128" s="79">
        <f>VLOOKUP($E128,'ВМП план'!$B$8:$AN$43,16,0)</f>
        <v>10</v>
      </c>
      <c r="BE128" s="79">
        <f>VLOOKUP($E128,'ВМП план'!$B$8:$AN$43,17,0)</f>
        <v>1185203.584</v>
      </c>
      <c r="BF128" s="79">
        <f>SUM(BD128/12*$A$2)</f>
        <v>8.3333333333333339</v>
      </c>
      <c r="BG128" s="79">
        <f>SUM(BE128/12*$A$2)</f>
        <v>987669.65333333344</v>
      </c>
      <c r="BH128" s="79">
        <f t="shared" ref="BH128:BM128" si="1080">SUM(BH129:BH132)</f>
        <v>7</v>
      </c>
      <c r="BI128" s="79">
        <f t="shared" si="1080"/>
        <v>829642.52</v>
      </c>
      <c r="BJ128" s="79">
        <f t="shared" si="1080"/>
        <v>0</v>
      </c>
      <c r="BK128" s="79">
        <f t="shared" si="1080"/>
        <v>0</v>
      </c>
      <c r="BL128" s="79">
        <f t="shared" si="1080"/>
        <v>7</v>
      </c>
      <c r="BM128" s="79">
        <f t="shared" si="1080"/>
        <v>829642.52</v>
      </c>
      <c r="BN128" s="95">
        <f t="shared" si="990"/>
        <v>-1.3333333333333339</v>
      </c>
      <c r="BO128" s="95">
        <f t="shared" si="991"/>
        <v>-158027.13333333342</v>
      </c>
      <c r="BP128" s="79">
        <f>VLOOKUP($E128,'ВМП план'!$B$8:$AN$43,18,0)</f>
        <v>0</v>
      </c>
      <c r="BQ128" s="79">
        <f>VLOOKUP($E128,'ВМП план'!$B$8:$AN$43,19,0)</f>
        <v>0</v>
      </c>
      <c r="BR128" s="79">
        <f>SUM(BP128/12*$A$2)</f>
        <v>0</v>
      </c>
      <c r="BS128" s="79">
        <f>SUM(BQ128/12*$A$2)</f>
        <v>0</v>
      </c>
      <c r="BT128" s="79">
        <f t="shared" ref="BT128:BY128" si="1081">SUM(BT129:BT132)</f>
        <v>0</v>
      </c>
      <c r="BU128" s="79">
        <f t="shared" si="1081"/>
        <v>0</v>
      </c>
      <c r="BV128" s="79">
        <f t="shared" si="1081"/>
        <v>0</v>
      </c>
      <c r="BW128" s="79">
        <f t="shared" si="1081"/>
        <v>0</v>
      </c>
      <c r="BX128" s="79">
        <f t="shared" si="1081"/>
        <v>0</v>
      </c>
      <c r="BY128" s="79">
        <f t="shared" si="1081"/>
        <v>0</v>
      </c>
      <c r="BZ128" s="95">
        <f t="shared" si="992"/>
        <v>0</v>
      </c>
      <c r="CA128" s="95">
        <f t="shared" si="993"/>
        <v>0</v>
      </c>
      <c r="CB128" s="79">
        <v>75</v>
      </c>
      <c r="CC128" s="79">
        <v>8889026.879999999</v>
      </c>
      <c r="CD128" s="79">
        <f>SUM(CB128/12*$A$2)</f>
        <v>62.5</v>
      </c>
      <c r="CE128" s="79">
        <f>SUM(CC128/12*$A$2)</f>
        <v>7407522.3999999985</v>
      </c>
      <c r="CF128" s="79">
        <f t="shared" ref="CF128:CK128" si="1082">SUM(CF129:CF132)</f>
        <v>73</v>
      </c>
      <c r="CG128" s="79">
        <f t="shared" si="1082"/>
        <v>8651986.2800000012</v>
      </c>
      <c r="CH128" s="79">
        <f t="shared" si="1082"/>
        <v>18</v>
      </c>
      <c r="CI128" s="79">
        <f t="shared" si="1082"/>
        <v>2133366.4800000004</v>
      </c>
      <c r="CJ128" s="79">
        <f t="shared" si="1082"/>
        <v>91</v>
      </c>
      <c r="CK128" s="79">
        <f t="shared" si="1082"/>
        <v>10785352.76</v>
      </c>
      <c r="CL128" s="95">
        <f t="shared" si="994"/>
        <v>10.5</v>
      </c>
      <c r="CM128" s="95">
        <f t="shared" si="995"/>
        <v>1244463.8800000027</v>
      </c>
      <c r="CN128" s="79"/>
      <c r="CO128" s="79"/>
      <c r="CP128" s="79">
        <f>SUM(CN128/12*$A$2)</f>
        <v>0</v>
      </c>
      <c r="CQ128" s="79">
        <f>SUM(CO128/12*$A$2)</f>
        <v>0</v>
      </c>
      <c r="CR128" s="79">
        <f t="shared" ref="CR128:CW128" si="1083">SUM(CR129:CR132)</f>
        <v>0</v>
      </c>
      <c r="CS128" s="79">
        <f t="shared" si="1083"/>
        <v>0</v>
      </c>
      <c r="CT128" s="79">
        <f t="shared" si="1083"/>
        <v>0</v>
      </c>
      <c r="CU128" s="79">
        <f t="shared" si="1083"/>
        <v>0</v>
      </c>
      <c r="CV128" s="79">
        <f t="shared" si="1083"/>
        <v>0</v>
      </c>
      <c r="CW128" s="79">
        <f t="shared" si="1083"/>
        <v>0</v>
      </c>
      <c r="CX128" s="95">
        <f t="shared" si="996"/>
        <v>0</v>
      </c>
      <c r="CY128" s="95">
        <f t="shared" si="997"/>
        <v>0</v>
      </c>
      <c r="CZ128" s="79">
        <f>VLOOKUP($E128,'ВМП план'!$B$8:$AN$43,24,0)</f>
        <v>0</v>
      </c>
      <c r="DA128" s="79">
        <f>VLOOKUP($E128,'ВМП план'!$B$8:$AN$43,25,0)</f>
        <v>0</v>
      </c>
      <c r="DB128" s="79">
        <f>SUM(CZ128/12*$A$2)</f>
        <v>0</v>
      </c>
      <c r="DC128" s="79">
        <f>SUM(DA128/12*$A$2)</f>
        <v>0</v>
      </c>
      <c r="DD128" s="79">
        <f t="shared" ref="DD128:DI128" si="1084">SUM(DD129:DD132)</f>
        <v>0</v>
      </c>
      <c r="DE128" s="79">
        <f t="shared" si="1084"/>
        <v>0</v>
      </c>
      <c r="DF128" s="79">
        <f t="shared" si="1084"/>
        <v>0</v>
      </c>
      <c r="DG128" s="79">
        <f t="shared" si="1084"/>
        <v>0</v>
      </c>
      <c r="DH128" s="79">
        <f t="shared" si="1084"/>
        <v>0</v>
      </c>
      <c r="DI128" s="79">
        <f t="shared" si="1084"/>
        <v>0</v>
      </c>
      <c r="DJ128" s="95">
        <f t="shared" si="998"/>
        <v>0</v>
      </c>
      <c r="DK128" s="95">
        <f t="shared" si="999"/>
        <v>0</v>
      </c>
      <c r="DL128" s="79"/>
      <c r="DM128" s="79"/>
      <c r="DN128" s="79">
        <f>SUM(DL128/12*$A$2)</f>
        <v>0</v>
      </c>
      <c r="DO128" s="79">
        <f>SUM(DM128/12*$A$2)</f>
        <v>0</v>
      </c>
      <c r="DP128" s="79">
        <f t="shared" ref="DP128:DU128" si="1085">SUM(DP129:DP132)</f>
        <v>0</v>
      </c>
      <c r="DQ128" s="79">
        <f t="shared" si="1085"/>
        <v>0</v>
      </c>
      <c r="DR128" s="79">
        <f t="shared" si="1085"/>
        <v>0</v>
      </c>
      <c r="DS128" s="79">
        <f t="shared" si="1085"/>
        <v>0</v>
      </c>
      <c r="DT128" s="79">
        <f t="shared" si="1085"/>
        <v>0</v>
      </c>
      <c r="DU128" s="79">
        <f t="shared" si="1085"/>
        <v>0</v>
      </c>
      <c r="DV128" s="95">
        <f t="shared" si="1000"/>
        <v>0</v>
      </c>
      <c r="DW128" s="95">
        <f t="shared" si="1001"/>
        <v>0</v>
      </c>
      <c r="DX128" s="79">
        <f>VLOOKUP($E128,'ВМП план'!$B$8:$AN$43,28,0)</f>
        <v>0</v>
      </c>
      <c r="DY128" s="79">
        <f>VLOOKUP($E128,'ВМП план'!$B$8:$AN$43,29,0)</f>
        <v>0</v>
      </c>
      <c r="DZ128" s="79">
        <f>SUM(DX128/12*$A$2)</f>
        <v>0</v>
      </c>
      <c r="EA128" s="79">
        <f>SUM(DY128/12*$A$2)</f>
        <v>0</v>
      </c>
      <c r="EB128" s="79">
        <f t="shared" ref="EB128:EG128" si="1086">SUM(EB129:EB132)</f>
        <v>0</v>
      </c>
      <c r="EC128" s="79">
        <f t="shared" si="1086"/>
        <v>0</v>
      </c>
      <c r="ED128" s="79">
        <f t="shared" si="1086"/>
        <v>0</v>
      </c>
      <c r="EE128" s="79">
        <f t="shared" si="1086"/>
        <v>0</v>
      </c>
      <c r="EF128" s="79">
        <f t="shared" si="1086"/>
        <v>0</v>
      </c>
      <c r="EG128" s="79">
        <f t="shared" si="1086"/>
        <v>0</v>
      </c>
      <c r="EH128" s="95">
        <f t="shared" si="1002"/>
        <v>0</v>
      </c>
      <c r="EI128" s="95">
        <f t="shared" si="1003"/>
        <v>0</v>
      </c>
      <c r="EJ128" s="79">
        <f>VLOOKUP($E128,'ВМП план'!$B$8:$AN$43,30,0)</f>
        <v>0</v>
      </c>
      <c r="EK128" s="79">
        <f>VLOOKUP($E128,'ВМП план'!$B$8:$AN$43,31,0)</f>
        <v>0</v>
      </c>
      <c r="EL128" s="79">
        <f>SUM(EJ128/12*$A$2)</f>
        <v>0</v>
      </c>
      <c r="EM128" s="79">
        <f>SUM(EK128/12*$A$2)</f>
        <v>0</v>
      </c>
      <c r="EN128" s="79">
        <f t="shared" ref="EN128:ES128" si="1087">SUM(EN129:EN132)</f>
        <v>0</v>
      </c>
      <c r="EO128" s="79">
        <f t="shared" si="1087"/>
        <v>0</v>
      </c>
      <c r="EP128" s="79">
        <f t="shared" si="1087"/>
        <v>0</v>
      </c>
      <c r="EQ128" s="79">
        <f t="shared" si="1087"/>
        <v>0</v>
      </c>
      <c r="ER128" s="79">
        <f t="shared" si="1087"/>
        <v>0</v>
      </c>
      <c r="ES128" s="79">
        <f t="shared" si="1087"/>
        <v>0</v>
      </c>
      <c r="ET128" s="95">
        <f t="shared" si="1004"/>
        <v>0</v>
      </c>
      <c r="EU128" s="95">
        <f t="shared" si="1005"/>
        <v>0</v>
      </c>
      <c r="EV128" s="79">
        <f>VLOOKUP($E128,'ВМП план'!$B$8:$AN$43,32,0)</f>
        <v>0</v>
      </c>
      <c r="EW128" s="79">
        <f>VLOOKUP($E128,'ВМП план'!$B$8:$AN$43,33,0)</f>
        <v>0</v>
      </c>
      <c r="EX128" s="79">
        <f>SUM(EV128/12*$A$2)</f>
        <v>0</v>
      </c>
      <c r="EY128" s="79">
        <f>SUM(EW128/12*$A$2)</f>
        <v>0</v>
      </c>
      <c r="EZ128" s="79">
        <f t="shared" ref="EZ128:FE128" si="1088">SUM(EZ129:EZ132)</f>
        <v>0</v>
      </c>
      <c r="FA128" s="79">
        <f t="shared" si="1088"/>
        <v>0</v>
      </c>
      <c r="FB128" s="79">
        <f t="shared" si="1088"/>
        <v>0</v>
      </c>
      <c r="FC128" s="79">
        <f t="shared" si="1088"/>
        <v>0</v>
      </c>
      <c r="FD128" s="79">
        <f t="shared" si="1088"/>
        <v>0</v>
      </c>
      <c r="FE128" s="79">
        <f t="shared" si="1088"/>
        <v>0</v>
      </c>
      <c r="FF128" s="95">
        <f t="shared" si="884"/>
        <v>0</v>
      </c>
      <c r="FG128" s="95">
        <f t="shared" si="885"/>
        <v>0</v>
      </c>
      <c r="FH128" s="79">
        <f>VLOOKUP($E128,'ВМП план'!$B$8:$AN$43,34,0)</f>
        <v>0</v>
      </c>
      <c r="FI128" s="79">
        <f>VLOOKUP($E128,'ВМП план'!$B$8:$AN$43,35,0)</f>
        <v>0</v>
      </c>
      <c r="FJ128" s="79">
        <f>SUM(FH128/12*$A$2)</f>
        <v>0</v>
      </c>
      <c r="FK128" s="79">
        <f>SUM(FI128/12*$A$2)</f>
        <v>0</v>
      </c>
      <c r="FL128" s="79">
        <f t="shared" ref="FL128:FQ128" si="1089">SUM(FL129:FL132)</f>
        <v>0</v>
      </c>
      <c r="FM128" s="79">
        <f t="shared" si="1089"/>
        <v>0</v>
      </c>
      <c r="FN128" s="79">
        <f t="shared" si="1089"/>
        <v>0</v>
      </c>
      <c r="FO128" s="79">
        <f t="shared" si="1089"/>
        <v>0</v>
      </c>
      <c r="FP128" s="79">
        <f t="shared" si="1089"/>
        <v>0</v>
      </c>
      <c r="FQ128" s="79">
        <f t="shared" si="1089"/>
        <v>0</v>
      </c>
      <c r="FR128" s="95">
        <f t="shared" si="1006"/>
        <v>0</v>
      </c>
      <c r="FS128" s="95">
        <f t="shared" si="1007"/>
        <v>0</v>
      </c>
      <c r="FT128" s="79"/>
      <c r="FU128" s="79"/>
      <c r="FV128" s="79">
        <f>SUM(FT128/12*$A$2)</f>
        <v>0</v>
      </c>
      <c r="FW128" s="79">
        <f>SUM(FU128/12*$A$2)</f>
        <v>0</v>
      </c>
      <c r="FX128" s="79">
        <f t="shared" ref="FX128:GC128" si="1090">SUM(FX129:FX132)</f>
        <v>0</v>
      </c>
      <c r="FY128" s="79">
        <f t="shared" si="1090"/>
        <v>0</v>
      </c>
      <c r="FZ128" s="79">
        <f t="shared" si="1090"/>
        <v>0</v>
      </c>
      <c r="GA128" s="79">
        <f t="shared" si="1090"/>
        <v>0</v>
      </c>
      <c r="GB128" s="79">
        <f t="shared" si="1090"/>
        <v>0</v>
      </c>
      <c r="GC128" s="79">
        <f t="shared" si="1090"/>
        <v>0</v>
      </c>
      <c r="GD128" s="95">
        <f t="shared" si="1008"/>
        <v>0</v>
      </c>
      <c r="GE128" s="95">
        <f t="shared" si="1009"/>
        <v>0</v>
      </c>
      <c r="GF128" s="79">
        <f>H128+T128+AF128+AR128+BD128+BP128+CB128+CN128+CZ128+DL128+DX128+EJ128+EV128+FH128+FT128</f>
        <v>85</v>
      </c>
      <c r="GG128" s="79">
        <f>I128+U128+AG128+AS128+BE128+BQ128+CC128+CO128+DA128+DM128+DY128+EK128+EW128+FI128+FU128</f>
        <v>10074230.464</v>
      </c>
      <c r="GH128" s="102">
        <f>SUM(GF128/12*$A$2)</f>
        <v>70.833333333333329</v>
      </c>
      <c r="GI128" s="128">
        <f>SUM(GG128/12*$A$2)</f>
        <v>8395192.0533333328</v>
      </c>
      <c r="GJ128" s="79">
        <f t="shared" ref="GJ128:GO128" si="1091">SUM(GJ129:GJ132)</f>
        <v>80</v>
      </c>
      <c r="GK128" s="79">
        <f t="shared" si="1091"/>
        <v>9481628.8000000007</v>
      </c>
      <c r="GL128" s="79">
        <f t="shared" si="1091"/>
        <v>18</v>
      </c>
      <c r="GM128" s="79">
        <f t="shared" si="1091"/>
        <v>2133366.4800000004</v>
      </c>
      <c r="GN128" s="79">
        <f t="shared" si="1091"/>
        <v>98</v>
      </c>
      <c r="GO128" s="79">
        <f t="shared" si="1091"/>
        <v>11614995.279999999</v>
      </c>
      <c r="GP128" s="79">
        <f>SUM(GJ128-GH128)</f>
        <v>9.1666666666666714</v>
      </c>
      <c r="GQ128" s="79">
        <f>SUM(GK128-GI128)</f>
        <v>1086436.746666668</v>
      </c>
      <c r="GR128" s="281">
        <f>GJ128/GH128</f>
        <v>1.1294117647058823</v>
      </c>
      <c r="GS128" s="281">
        <f>GK128/GI128</f>
        <v>1.1294117799527046</v>
      </c>
      <c r="GT128" s="123">
        <v>118520.3584</v>
      </c>
      <c r="GU128" s="123">
        <f>SUM(GK128/GJ128)</f>
        <v>118520.36000000002</v>
      </c>
      <c r="GV128" s="123">
        <f t="shared" si="1011"/>
        <v>-1.6000000177882612E-3</v>
      </c>
    </row>
    <row r="129" spans="1:204" ht="59.25" customHeight="1" x14ac:dyDescent="0.2">
      <c r="A129" s="21">
        <v>1</v>
      </c>
      <c r="B129" s="55" t="s">
        <v>181</v>
      </c>
      <c r="C129" s="56" t="s">
        <v>182</v>
      </c>
      <c r="D129" s="63">
        <v>357</v>
      </c>
      <c r="E129" s="60" t="s">
        <v>183</v>
      </c>
      <c r="F129" s="63">
        <v>19</v>
      </c>
      <c r="G129" s="70">
        <v>118520.3584</v>
      </c>
      <c r="H129" s="71"/>
      <c r="I129" s="71"/>
      <c r="J129" s="71"/>
      <c r="K129" s="71"/>
      <c r="L129" s="71">
        <f>VLOOKUP($D129,'факт '!$D$7:$AU$140,3,0)</f>
        <v>0</v>
      </c>
      <c r="M129" s="71">
        <f>VLOOKUP($D129,'факт '!$D$7:$AU$140,4,0)</f>
        <v>0</v>
      </c>
      <c r="N129" s="71">
        <f>VLOOKUP($D129,'факт '!$D$7:$AU$140,5,0)</f>
        <v>0</v>
      </c>
      <c r="O129" s="71">
        <f>VLOOKUP($D129,'факт '!$D$7:$AU$140,6,0)</f>
        <v>0</v>
      </c>
      <c r="P129" s="71">
        <f t="shared" ref="P129:P131" si="1092">SUM(L129+N129)</f>
        <v>0</v>
      </c>
      <c r="Q129" s="71">
        <f t="shared" ref="Q129:Q131" si="1093">SUM(M129+O129)</f>
        <v>0</v>
      </c>
      <c r="R129" s="72">
        <f t="shared" si="982"/>
        <v>0</v>
      </c>
      <c r="S129" s="72">
        <f t="shared" si="983"/>
        <v>0</v>
      </c>
      <c r="T129" s="71"/>
      <c r="U129" s="71"/>
      <c r="V129" s="71"/>
      <c r="W129" s="71"/>
      <c r="X129" s="71">
        <f>VLOOKUP($D129,'факт '!$D$7:$AU$140,9,0)</f>
        <v>0</v>
      </c>
      <c r="Y129" s="71">
        <f>VLOOKUP($D129,'факт '!$D$7:$AU$140,10,0)</f>
        <v>0</v>
      </c>
      <c r="Z129" s="71">
        <f>VLOOKUP($D129,'факт '!$D$7:$AU$140,11,0)</f>
        <v>0</v>
      </c>
      <c r="AA129" s="71">
        <f>VLOOKUP($D129,'факт '!$D$7:$AU$140,12,0)</f>
        <v>0</v>
      </c>
      <c r="AB129" s="71">
        <f t="shared" ref="AB129:AB131" si="1094">SUM(X129+Z129)</f>
        <v>0</v>
      </c>
      <c r="AC129" s="71">
        <f t="shared" ref="AC129:AC131" si="1095">SUM(Y129+AA129)</f>
        <v>0</v>
      </c>
      <c r="AD129" s="72">
        <f t="shared" ref="AD129:AD131" si="1096">SUM(X129-V129)</f>
        <v>0</v>
      </c>
      <c r="AE129" s="72">
        <f t="shared" ref="AE129:AE131" si="1097">SUM(Y129-W129)</f>
        <v>0</v>
      </c>
      <c r="AF129" s="71"/>
      <c r="AG129" s="71"/>
      <c r="AH129" s="71"/>
      <c r="AI129" s="71"/>
      <c r="AJ129" s="71">
        <f>VLOOKUP($D129,'факт '!$D$7:$AU$140,7,0)</f>
        <v>0</v>
      </c>
      <c r="AK129" s="71">
        <f>VLOOKUP($D129,'факт '!$D$7:$AU$140,8,0)</f>
        <v>0</v>
      </c>
      <c r="AL129" s="71"/>
      <c r="AM129" s="71"/>
      <c r="AN129" s="71">
        <f t="shared" ref="AN129:AO132" si="1098">SUM(AJ129+AL129)</f>
        <v>0</v>
      </c>
      <c r="AO129" s="71">
        <f t="shared" si="1098"/>
        <v>0</v>
      </c>
      <c r="AP129" s="72">
        <f t="shared" ref="AP129:AP131" si="1099">SUM(AJ129-AH129)</f>
        <v>0</v>
      </c>
      <c r="AQ129" s="72">
        <f t="shared" ref="AQ129:AQ131" si="1100">SUM(AK129-AI129)</f>
        <v>0</v>
      </c>
      <c r="AR129" s="71"/>
      <c r="AS129" s="71"/>
      <c r="AT129" s="71"/>
      <c r="AU129" s="71"/>
      <c r="AV129" s="71">
        <f>VLOOKUP($D129,'факт '!$D$7:$AU$140,13,0)</f>
        <v>0</v>
      </c>
      <c r="AW129" s="71">
        <f>VLOOKUP($D129,'факт '!$D$7:$AU$140,14,0)</f>
        <v>0</v>
      </c>
      <c r="AX129" s="71"/>
      <c r="AY129" s="71"/>
      <c r="AZ129" s="71">
        <f t="shared" ref="AZ129:AZ131" si="1101">SUM(AV129+AX129)</f>
        <v>0</v>
      </c>
      <c r="BA129" s="71">
        <f t="shared" ref="BA129:BA131" si="1102">SUM(AW129+AY129)</f>
        <v>0</v>
      </c>
      <c r="BB129" s="72">
        <f t="shared" ref="BB129:BB131" si="1103">SUM(AV129-AT129)</f>
        <v>0</v>
      </c>
      <c r="BC129" s="72">
        <f t="shared" ref="BC129:BC131" si="1104">SUM(AW129-AU129)</f>
        <v>0</v>
      </c>
      <c r="BD129" s="71"/>
      <c r="BE129" s="71"/>
      <c r="BF129" s="71"/>
      <c r="BG129" s="71"/>
      <c r="BH129" s="71">
        <f>VLOOKUP($D129,'факт '!$D$7:$AU$140,17,0)</f>
        <v>7</v>
      </c>
      <c r="BI129" s="71">
        <f>VLOOKUP($D129,'факт '!$D$7:$AU$140,18,0)</f>
        <v>829642.52</v>
      </c>
      <c r="BJ129" s="71">
        <f>VLOOKUP($D129,'факт '!$D$7:$AU$140,19,0)</f>
        <v>0</v>
      </c>
      <c r="BK129" s="71">
        <f>VLOOKUP($D129,'факт '!$D$7:$AU$140,20,0)</f>
        <v>0</v>
      </c>
      <c r="BL129" s="71">
        <f t="shared" ref="BL129:BL131" si="1105">SUM(BH129+BJ129)</f>
        <v>7</v>
      </c>
      <c r="BM129" s="71">
        <f t="shared" ref="BM129:BM131" si="1106">SUM(BI129+BK129)</f>
        <v>829642.52</v>
      </c>
      <c r="BN129" s="72">
        <f t="shared" ref="BN129:BN131" si="1107">SUM(BH129-BF129)</f>
        <v>7</v>
      </c>
      <c r="BO129" s="72">
        <f t="shared" ref="BO129:BO131" si="1108">SUM(BI129-BG129)</f>
        <v>829642.52</v>
      </c>
      <c r="BP129" s="71"/>
      <c r="BQ129" s="71"/>
      <c r="BR129" s="71"/>
      <c r="BS129" s="71"/>
      <c r="BT129" s="71">
        <f>VLOOKUP($D129,'факт '!$D$7:$AU$140,21,0)</f>
        <v>0</v>
      </c>
      <c r="BU129" s="71">
        <f>VLOOKUP($D129,'факт '!$D$7:$AU$140,22,0)</f>
        <v>0</v>
      </c>
      <c r="BV129" s="71">
        <f>VLOOKUP($D129,'факт '!$D$7:$AU$140,23,0)</f>
        <v>0</v>
      </c>
      <c r="BW129" s="71">
        <f>VLOOKUP($D129,'факт '!$D$7:$AU$140,24,0)</f>
        <v>0</v>
      </c>
      <c r="BX129" s="71">
        <f t="shared" ref="BX129:BX131" si="1109">SUM(BT129+BV129)</f>
        <v>0</v>
      </c>
      <c r="BY129" s="71">
        <f t="shared" ref="BY129:BY131" si="1110">SUM(BU129+BW129)</f>
        <v>0</v>
      </c>
      <c r="BZ129" s="72">
        <f t="shared" ref="BZ129:BZ131" si="1111">SUM(BT129-BR129)</f>
        <v>0</v>
      </c>
      <c r="CA129" s="72">
        <f t="shared" ref="CA129:CA131" si="1112">SUM(BU129-BS129)</f>
        <v>0</v>
      </c>
      <c r="CB129" s="71"/>
      <c r="CC129" s="71"/>
      <c r="CD129" s="71"/>
      <c r="CE129" s="71"/>
      <c r="CF129" s="71">
        <f>VLOOKUP($D129,'факт '!$D$7:$AU$140,25,0)</f>
        <v>69</v>
      </c>
      <c r="CG129" s="71">
        <f>VLOOKUP($D129,'факт '!$D$7:$AU$140,26,0)</f>
        <v>8177904.8400000008</v>
      </c>
      <c r="CH129" s="71">
        <f>VLOOKUP($D129,'факт '!$D$7:$AU$140,27,0)</f>
        <v>17</v>
      </c>
      <c r="CI129" s="71">
        <f>VLOOKUP($D129,'факт '!$D$7:$AU$140,28,0)</f>
        <v>2014846.1200000003</v>
      </c>
      <c r="CJ129" s="71">
        <f t="shared" ref="CJ129:CJ131" si="1113">SUM(CF129+CH129)</f>
        <v>86</v>
      </c>
      <c r="CK129" s="71">
        <f t="shared" ref="CK129:CK131" si="1114">SUM(CG129+CI129)</f>
        <v>10192750.960000001</v>
      </c>
      <c r="CL129" s="72">
        <f t="shared" ref="CL129:CL131" si="1115">SUM(CF129-CD129)</f>
        <v>69</v>
      </c>
      <c r="CM129" s="72">
        <f t="shared" ref="CM129:CM131" si="1116">SUM(CG129-CE129)</f>
        <v>8177904.8400000008</v>
      </c>
      <c r="CN129" s="71"/>
      <c r="CO129" s="71"/>
      <c r="CP129" s="71"/>
      <c r="CQ129" s="71"/>
      <c r="CR129" s="71">
        <f>VLOOKUP($D129,'факт '!$D$7:$AU$140,29,0)</f>
        <v>0</v>
      </c>
      <c r="CS129" s="71">
        <f>VLOOKUP($D129,'факт '!$D$7:$AU$140,30,0)</f>
        <v>0</v>
      </c>
      <c r="CT129" s="71">
        <f>VLOOKUP($D129,'факт '!$D$7:$AU$140,31,0)</f>
        <v>0</v>
      </c>
      <c r="CU129" s="71">
        <f>VLOOKUP($D129,'факт '!$D$7:$AU$140,32,0)</f>
        <v>0</v>
      </c>
      <c r="CV129" s="71">
        <f t="shared" ref="CV129:CV131" si="1117">SUM(CR129+CT129)</f>
        <v>0</v>
      </c>
      <c r="CW129" s="71">
        <f t="shared" ref="CW129:CW131" si="1118">SUM(CS129+CU129)</f>
        <v>0</v>
      </c>
      <c r="CX129" s="72">
        <f t="shared" ref="CX129:CX131" si="1119">SUM(CR129-CP129)</f>
        <v>0</v>
      </c>
      <c r="CY129" s="72">
        <f t="shared" ref="CY129:CY131" si="1120">SUM(CS129-CQ129)</f>
        <v>0</v>
      </c>
      <c r="CZ129" s="71"/>
      <c r="DA129" s="71"/>
      <c r="DB129" s="71"/>
      <c r="DC129" s="71"/>
      <c r="DD129" s="71">
        <f>VLOOKUP($D129,'факт '!$D$7:$AU$140,33,0)</f>
        <v>0</v>
      </c>
      <c r="DE129" s="71">
        <f>VLOOKUP($D129,'факт '!$D$7:$AU$140,34,0)</f>
        <v>0</v>
      </c>
      <c r="DF129" s="71"/>
      <c r="DG129" s="71"/>
      <c r="DH129" s="71">
        <f t="shared" ref="DH129:DH131" si="1121">SUM(DD129+DF129)</f>
        <v>0</v>
      </c>
      <c r="DI129" s="71">
        <f t="shared" ref="DI129:DI131" si="1122">SUM(DE129+DG129)</f>
        <v>0</v>
      </c>
      <c r="DJ129" s="72">
        <f t="shared" ref="DJ129:DJ131" si="1123">SUM(DD129-DB129)</f>
        <v>0</v>
      </c>
      <c r="DK129" s="72">
        <f t="shared" ref="DK129:DK131" si="1124">SUM(DE129-DC129)</f>
        <v>0</v>
      </c>
      <c r="DL129" s="71"/>
      <c r="DM129" s="71"/>
      <c r="DN129" s="71"/>
      <c r="DO129" s="71"/>
      <c r="DP129" s="71">
        <f>VLOOKUP($D129,'факт '!$D$7:$AU$140,15,0)</f>
        <v>0</v>
      </c>
      <c r="DQ129" s="71">
        <f>VLOOKUP($D129,'факт '!$D$7:$AU$140,16,0)</f>
        <v>0</v>
      </c>
      <c r="DR129" s="71"/>
      <c r="DS129" s="71"/>
      <c r="DT129" s="71">
        <f t="shared" ref="DT129:DT131" si="1125">SUM(DP129+DR129)</f>
        <v>0</v>
      </c>
      <c r="DU129" s="71">
        <f t="shared" ref="DU129:DU131" si="1126">SUM(DQ129+DS129)</f>
        <v>0</v>
      </c>
      <c r="DV129" s="72">
        <f t="shared" ref="DV129:DV131" si="1127">SUM(DP129-DN129)</f>
        <v>0</v>
      </c>
      <c r="DW129" s="72">
        <f t="shared" ref="DW129:DW131" si="1128">SUM(DQ129-DO129)</f>
        <v>0</v>
      </c>
      <c r="DX129" s="71"/>
      <c r="DY129" s="71"/>
      <c r="DZ129" s="71"/>
      <c r="EA129" s="71"/>
      <c r="EB129" s="71">
        <f>VLOOKUP($D129,'факт '!$D$7:$AU$140,35,0)</f>
        <v>0</v>
      </c>
      <c r="EC129" s="71">
        <f>VLOOKUP($D129,'факт '!$D$7:$AU$140,36,0)</f>
        <v>0</v>
      </c>
      <c r="ED129" s="71">
        <f>VLOOKUP($D129,'факт '!$D$7:$AU$140,37,0)</f>
        <v>0</v>
      </c>
      <c r="EE129" s="71">
        <f>VLOOKUP($D129,'факт '!$D$7:$AU$140,38,0)</f>
        <v>0</v>
      </c>
      <c r="EF129" s="71">
        <f t="shared" ref="EF129:EF131" si="1129">SUM(EB129+ED129)</f>
        <v>0</v>
      </c>
      <c r="EG129" s="71">
        <f t="shared" ref="EG129:EG131" si="1130">SUM(EC129+EE129)</f>
        <v>0</v>
      </c>
      <c r="EH129" s="72">
        <f t="shared" ref="EH129:EH131" si="1131">SUM(EB129-DZ129)</f>
        <v>0</v>
      </c>
      <c r="EI129" s="72">
        <f t="shared" ref="EI129:EI131" si="1132">SUM(EC129-EA129)</f>
        <v>0</v>
      </c>
      <c r="EJ129" s="71"/>
      <c r="EK129" s="71"/>
      <c r="EL129" s="71"/>
      <c r="EM129" s="71"/>
      <c r="EN129" s="71">
        <f>VLOOKUP($D129,'факт '!$D$7:$AU$140,41,0)</f>
        <v>0</v>
      </c>
      <c r="EO129" s="71">
        <f>VLOOKUP($D129,'факт '!$D$7:$AU$140,42,0)</f>
        <v>0</v>
      </c>
      <c r="EP129" s="71">
        <f>VLOOKUP($D129,'факт '!$D$7:$AU$140,43,0)</f>
        <v>0</v>
      </c>
      <c r="EQ129" s="71">
        <f>VLOOKUP($D129,'факт '!$D$7:$AU$140,44,0)</f>
        <v>0</v>
      </c>
      <c r="ER129" s="71">
        <f t="shared" ref="ER129:ER131" si="1133">SUM(EN129+EP129)</f>
        <v>0</v>
      </c>
      <c r="ES129" s="71">
        <f t="shared" ref="ES129:ES131" si="1134">SUM(EO129+EQ129)</f>
        <v>0</v>
      </c>
      <c r="ET129" s="72">
        <f t="shared" ref="ET129:ET131" si="1135">SUM(EN129-EL129)</f>
        <v>0</v>
      </c>
      <c r="EU129" s="72">
        <f t="shared" ref="EU129:EU131" si="1136">SUM(EO129-EM129)</f>
        <v>0</v>
      </c>
      <c r="EV129" s="71"/>
      <c r="EW129" s="71"/>
      <c r="EX129" s="71"/>
      <c r="EY129" s="71"/>
      <c r="EZ129" s="71"/>
      <c r="FA129" s="71"/>
      <c r="FB129" s="71"/>
      <c r="FC129" s="71"/>
      <c r="FD129" s="71">
        <f>SUM(EZ129+FB129)</f>
        <v>0</v>
      </c>
      <c r="FE129" s="71">
        <f>SUM(FA129+FC129)</f>
        <v>0</v>
      </c>
      <c r="FF129" s="72">
        <f t="shared" si="884"/>
        <v>0</v>
      </c>
      <c r="FG129" s="72">
        <f t="shared" si="885"/>
        <v>0</v>
      </c>
      <c r="FH129" s="71"/>
      <c r="FI129" s="71"/>
      <c r="FJ129" s="71"/>
      <c r="FK129" s="71"/>
      <c r="FL129" s="71">
        <f>VLOOKUP($D129,'факт '!$D$7:$AU$140,39,0)</f>
        <v>0</v>
      </c>
      <c r="FM129" s="71">
        <f>VLOOKUP($D129,'факт '!$D$7:$AU$140,40,0)</f>
        <v>0</v>
      </c>
      <c r="FN129" s="71"/>
      <c r="FO129" s="71"/>
      <c r="FP129" s="71">
        <f t="shared" ref="FP129:FP131" si="1137">SUM(FL129+FN129)</f>
        <v>0</v>
      </c>
      <c r="FQ129" s="71">
        <f t="shared" ref="FQ129:FQ131" si="1138">SUM(FM129+FO129)</f>
        <v>0</v>
      </c>
      <c r="FR129" s="72">
        <f t="shared" ref="FR129:FR131" si="1139">SUM(FL129-FJ129)</f>
        <v>0</v>
      </c>
      <c r="FS129" s="72">
        <f t="shared" ref="FS129:FS131" si="1140">SUM(FM129-FK129)</f>
        <v>0</v>
      </c>
      <c r="FT129" s="71"/>
      <c r="FU129" s="71"/>
      <c r="FV129" s="71"/>
      <c r="FW129" s="71"/>
      <c r="FX129" s="71"/>
      <c r="FY129" s="71"/>
      <c r="FZ129" s="71"/>
      <c r="GA129" s="71"/>
      <c r="GB129" s="71">
        <f t="shared" ref="GB129:GC132" si="1141">SUM(FX129+FZ129)</f>
        <v>0</v>
      </c>
      <c r="GC129" s="71">
        <f t="shared" si="1141"/>
        <v>0</v>
      </c>
      <c r="GD129" s="72">
        <f t="shared" si="1008"/>
        <v>0</v>
      </c>
      <c r="GE129" s="72">
        <f t="shared" si="1009"/>
        <v>0</v>
      </c>
      <c r="GF129" s="71">
        <f>SUM(H129,T129,AF129,AR129,BD129,BP129,CB129,CN129,CZ129,DL129,DX129,EJ129,EV129)</f>
        <v>0</v>
      </c>
      <c r="GG129" s="71">
        <f>SUM(I129,U129,AG129,AS129,BE129,BQ129,CC129,CO129,DA129,DM129,DY129,EK129,EW129)</f>
        <v>0</v>
      </c>
      <c r="GH129" s="71">
        <f>SUM(J129,V129,AH129,AT129,BF129,BR129,CD129,CP129,DB129,DN129,DZ129,EL129,EX129)</f>
        <v>0</v>
      </c>
      <c r="GI129" s="71">
        <f>SUM(K129,W129,AI129,AU129,BG129,BS129,CE129,CQ129,DC129,DO129,EA129,EM129,EY129)</f>
        <v>0</v>
      </c>
      <c r="GJ129" s="71">
        <f t="shared" ref="GJ129:GJ131" si="1142">SUM(L129,X129,AJ129,AV129,BH129,BT129,CF129,CR129,DD129,DP129,EB129,EN129,EZ129,FL129)</f>
        <v>76</v>
      </c>
      <c r="GK129" s="71">
        <f t="shared" ref="GK129:GK131" si="1143">SUM(M129,Y129,AK129,AW129,BI129,BU129,CG129,CS129,DE129,DQ129,EC129,EO129,FA129,FM129)</f>
        <v>9007547.3600000013</v>
      </c>
      <c r="GL129" s="71">
        <f t="shared" ref="GL129:GL131" si="1144">SUM(N129,Z129,AL129,AX129,BJ129,BV129,CH129,CT129,DF129,DR129,ED129,EP129,FB129,FN129)</f>
        <v>17</v>
      </c>
      <c r="GM129" s="71">
        <f t="shared" ref="GM129:GM131" si="1145">SUM(O129,AA129,AM129,AY129,BK129,BW129,CI129,CU129,DG129,DS129,EE129,EQ129,FC129,FO129)</f>
        <v>2014846.1200000003</v>
      </c>
      <c r="GN129" s="71">
        <f t="shared" ref="GN129:GN131" si="1146">SUM(P129,AB129,AN129,AZ129,BL129,BX129,CJ129,CV129,DH129,DT129,EF129,ER129,FD129,FP129)</f>
        <v>93</v>
      </c>
      <c r="GO129" s="71">
        <f t="shared" ref="GO129:GO131" si="1147">SUM(Q129,AC129,AO129,BA129,BM129,BY129,CK129,CW129,DI129,DU129,EG129,ES129,FE129,FQ129)</f>
        <v>11022393.48</v>
      </c>
      <c r="GP129" s="71"/>
      <c r="GQ129" s="71"/>
      <c r="GR129" s="109"/>
      <c r="GS129" s="55"/>
      <c r="GT129" s="123">
        <v>118520.3584</v>
      </c>
      <c r="GU129" s="123">
        <f>SUM(GK129/GJ129)</f>
        <v>118520.36000000002</v>
      </c>
      <c r="GV129" s="123">
        <f t="shared" si="1011"/>
        <v>-1.6000000177882612E-3</v>
      </c>
    </row>
    <row r="130" spans="1:204" ht="59.25" customHeight="1" x14ac:dyDescent="0.2">
      <c r="A130" s="21">
        <v>19</v>
      </c>
      <c r="B130" s="55" t="s">
        <v>181</v>
      </c>
      <c r="C130" s="56" t="s">
        <v>182</v>
      </c>
      <c r="D130" s="63">
        <v>358</v>
      </c>
      <c r="E130" s="60" t="s">
        <v>361</v>
      </c>
      <c r="F130" s="63">
        <v>19</v>
      </c>
      <c r="G130" s="70">
        <v>118520.3584</v>
      </c>
      <c r="H130" s="71"/>
      <c r="I130" s="71"/>
      <c r="J130" s="71"/>
      <c r="K130" s="71"/>
      <c r="L130" s="71">
        <f>VLOOKUP($D130,'факт '!$D$7:$AU$140,3,0)</f>
        <v>0</v>
      </c>
      <c r="M130" s="71">
        <f>VLOOKUP($D130,'факт '!$D$7:$AU$140,4,0)</f>
        <v>0</v>
      </c>
      <c r="N130" s="71">
        <f>VLOOKUP($D130,'факт '!$D$7:$AU$140,5,0)</f>
        <v>0</v>
      </c>
      <c r="O130" s="71">
        <f>VLOOKUP($D130,'факт '!$D$7:$AU$140,6,0)</f>
        <v>0</v>
      </c>
      <c r="P130" s="71">
        <f t="shared" si="1092"/>
        <v>0</v>
      </c>
      <c r="Q130" s="71">
        <f t="shared" si="1093"/>
        <v>0</v>
      </c>
      <c r="R130" s="72">
        <f t="shared" si="982"/>
        <v>0</v>
      </c>
      <c r="S130" s="72">
        <f t="shared" si="983"/>
        <v>0</v>
      </c>
      <c r="T130" s="71"/>
      <c r="U130" s="71"/>
      <c r="V130" s="71"/>
      <c r="W130" s="71"/>
      <c r="X130" s="71">
        <f>VLOOKUP($D130,'факт '!$D$7:$AU$140,9,0)</f>
        <v>0</v>
      </c>
      <c r="Y130" s="71">
        <f>VLOOKUP($D130,'факт '!$D$7:$AU$140,10,0)</f>
        <v>0</v>
      </c>
      <c r="Z130" s="71">
        <f>VLOOKUP($D130,'факт '!$D$7:$AU$140,11,0)</f>
        <v>0</v>
      </c>
      <c r="AA130" s="71">
        <f>VLOOKUP($D130,'факт '!$D$7:$AU$140,12,0)</f>
        <v>0</v>
      </c>
      <c r="AB130" s="71">
        <f t="shared" si="1094"/>
        <v>0</v>
      </c>
      <c r="AC130" s="71">
        <f t="shared" si="1095"/>
        <v>0</v>
      </c>
      <c r="AD130" s="72">
        <f t="shared" si="1096"/>
        <v>0</v>
      </c>
      <c r="AE130" s="72">
        <f t="shared" si="1097"/>
        <v>0</v>
      </c>
      <c r="AF130" s="71"/>
      <c r="AG130" s="71"/>
      <c r="AH130" s="71"/>
      <c r="AI130" s="71"/>
      <c r="AJ130" s="71">
        <f>VLOOKUP($D130,'факт '!$D$7:$AU$140,7,0)</f>
        <v>0</v>
      </c>
      <c r="AK130" s="71">
        <f>VLOOKUP($D130,'факт '!$D$7:$AU$140,8,0)</f>
        <v>0</v>
      </c>
      <c r="AL130" s="71"/>
      <c r="AM130" s="71"/>
      <c r="AN130" s="71">
        <f t="shared" si="1098"/>
        <v>0</v>
      </c>
      <c r="AO130" s="71">
        <f t="shared" si="1098"/>
        <v>0</v>
      </c>
      <c r="AP130" s="72">
        <f t="shared" si="1099"/>
        <v>0</v>
      </c>
      <c r="AQ130" s="72">
        <f t="shared" si="1100"/>
        <v>0</v>
      </c>
      <c r="AR130" s="71"/>
      <c r="AS130" s="71"/>
      <c r="AT130" s="71"/>
      <c r="AU130" s="71"/>
      <c r="AV130" s="71">
        <f>VLOOKUP($D130,'факт '!$D$7:$AU$140,13,0)</f>
        <v>0</v>
      </c>
      <c r="AW130" s="71">
        <f>VLOOKUP($D130,'факт '!$D$7:$AU$140,14,0)</f>
        <v>0</v>
      </c>
      <c r="AX130" s="71"/>
      <c r="AY130" s="71"/>
      <c r="AZ130" s="71">
        <f t="shared" si="1101"/>
        <v>0</v>
      </c>
      <c r="BA130" s="71">
        <f t="shared" si="1102"/>
        <v>0</v>
      </c>
      <c r="BB130" s="72">
        <f t="shared" si="1103"/>
        <v>0</v>
      </c>
      <c r="BC130" s="72">
        <f t="shared" si="1104"/>
        <v>0</v>
      </c>
      <c r="BD130" s="71"/>
      <c r="BE130" s="71"/>
      <c r="BF130" s="71"/>
      <c r="BG130" s="71"/>
      <c r="BH130" s="71">
        <f>VLOOKUP($D130,'факт '!$D$7:$AU$140,17,0)</f>
        <v>0</v>
      </c>
      <c r="BI130" s="71">
        <f>VLOOKUP($D130,'факт '!$D$7:$AU$140,18,0)</f>
        <v>0</v>
      </c>
      <c r="BJ130" s="71">
        <f>VLOOKUP($D130,'факт '!$D$7:$AU$140,19,0)</f>
        <v>0</v>
      </c>
      <c r="BK130" s="71">
        <f>VLOOKUP($D130,'факт '!$D$7:$AU$140,20,0)</f>
        <v>0</v>
      </c>
      <c r="BL130" s="71">
        <f t="shared" si="1105"/>
        <v>0</v>
      </c>
      <c r="BM130" s="71">
        <f t="shared" si="1106"/>
        <v>0</v>
      </c>
      <c r="BN130" s="72">
        <f t="shared" si="1107"/>
        <v>0</v>
      </c>
      <c r="BO130" s="72">
        <f t="shared" si="1108"/>
        <v>0</v>
      </c>
      <c r="BP130" s="71"/>
      <c r="BQ130" s="71"/>
      <c r="BR130" s="71"/>
      <c r="BS130" s="71"/>
      <c r="BT130" s="71">
        <f>VLOOKUP($D130,'факт '!$D$7:$AU$140,21,0)</f>
        <v>0</v>
      </c>
      <c r="BU130" s="71">
        <f>VLOOKUP($D130,'факт '!$D$7:$AU$140,22,0)</f>
        <v>0</v>
      </c>
      <c r="BV130" s="71">
        <f>VLOOKUP($D130,'факт '!$D$7:$AU$140,23,0)</f>
        <v>0</v>
      </c>
      <c r="BW130" s="71">
        <f>VLOOKUP($D130,'факт '!$D$7:$AU$140,24,0)</f>
        <v>0</v>
      </c>
      <c r="BX130" s="71">
        <f t="shared" si="1109"/>
        <v>0</v>
      </c>
      <c r="BY130" s="71">
        <f t="shared" si="1110"/>
        <v>0</v>
      </c>
      <c r="BZ130" s="72">
        <f t="shared" si="1111"/>
        <v>0</v>
      </c>
      <c r="CA130" s="72">
        <f t="shared" si="1112"/>
        <v>0</v>
      </c>
      <c r="CB130" s="71"/>
      <c r="CC130" s="71"/>
      <c r="CD130" s="71"/>
      <c r="CE130" s="71"/>
      <c r="CF130" s="71">
        <f>VLOOKUP($D130,'факт '!$D$7:$AU$140,25,0)</f>
        <v>0</v>
      </c>
      <c r="CG130" s="71">
        <f>VLOOKUP($D130,'факт '!$D$7:$AU$140,26,0)</f>
        <v>0</v>
      </c>
      <c r="CH130" s="71">
        <f>VLOOKUP($D130,'факт '!$D$7:$AU$140,27,0)</f>
        <v>1</v>
      </c>
      <c r="CI130" s="71">
        <f>VLOOKUP($D130,'факт '!$D$7:$AU$140,28,0)</f>
        <v>118520.36</v>
      </c>
      <c r="CJ130" s="71">
        <f t="shared" si="1113"/>
        <v>1</v>
      </c>
      <c r="CK130" s="71">
        <f t="shared" si="1114"/>
        <v>118520.36</v>
      </c>
      <c r="CL130" s="72">
        <f t="shared" si="1115"/>
        <v>0</v>
      </c>
      <c r="CM130" s="72">
        <f t="shared" si="1116"/>
        <v>0</v>
      </c>
      <c r="CN130" s="71"/>
      <c r="CO130" s="71"/>
      <c r="CP130" s="71"/>
      <c r="CQ130" s="71"/>
      <c r="CR130" s="71">
        <f>VLOOKUP($D130,'факт '!$D$7:$AU$140,29,0)</f>
        <v>0</v>
      </c>
      <c r="CS130" s="71">
        <f>VLOOKUP($D130,'факт '!$D$7:$AU$140,30,0)</f>
        <v>0</v>
      </c>
      <c r="CT130" s="71">
        <f>VLOOKUP($D130,'факт '!$D$7:$AU$140,31,0)</f>
        <v>0</v>
      </c>
      <c r="CU130" s="71">
        <f>VLOOKUP($D130,'факт '!$D$7:$AU$140,32,0)</f>
        <v>0</v>
      </c>
      <c r="CV130" s="71">
        <f t="shared" si="1117"/>
        <v>0</v>
      </c>
      <c r="CW130" s="71">
        <f t="shared" si="1118"/>
        <v>0</v>
      </c>
      <c r="CX130" s="72">
        <f t="shared" si="1119"/>
        <v>0</v>
      </c>
      <c r="CY130" s="72">
        <f t="shared" si="1120"/>
        <v>0</v>
      </c>
      <c r="CZ130" s="71"/>
      <c r="DA130" s="71"/>
      <c r="DB130" s="71"/>
      <c r="DC130" s="71"/>
      <c r="DD130" s="71">
        <f>VLOOKUP($D130,'факт '!$D$7:$AU$140,33,0)</f>
        <v>0</v>
      </c>
      <c r="DE130" s="71">
        <f>VLOOKUP($D130,'факт '!$D$7:$AU$140,34,0)</f>
        <v>0</v>
      </c>
      <c r="DF130" s="71"/>
      <c r="DG130" s="71"/>
      <c r="DH130" s="71">
        <f t="shared" si="1121"/>
        <v>0</v>
      </c>
      <c r="DI130" s="71">
        <f t="shared" si="1122"/>
        <v>0</v>
      </c>
      <c r="DJ130" s="72">
        <f t="shared" si="1123"/>
        <v>0</v>
      </c>
      <c r="DK130" s="72">
        <f t="shared" si="1124"/>
        <v>0</v>
      </c>
      <c r="DL130" s="71"/>
      <c r="DM130" s="71"/>
      <c r="DN130" s="71"/>
      <c r="DO130" s="71"/>
      <c r="DP130" s="71">
        <f>VLOOKUP($D130,'факт '!$D$7:$AU$140,15,0)</f>
        <v>0</v>
      </c>
      <c r="DQ130" s="71">
        <f>VLOOKUP($D130,'факт '!$D$7:$AU$140,16,0)</f>
        <v>0</v>
      </c>
      <c r="DR130" s="71"/>
      <c r="DS130" s="71"/>
      <c r="DT130" s="71">
        <f t="shared" si="1125"/>
        <v>0</v>
      </c>
      <c r="DU130" s="71">
        <f t="shared" si="1126"/>
        <v>0</v>
      </c>
      <c r="DV130" s="72">
        <f t="shared" si="1127"/>
        <v>0</v>
      </c>
      <c r="DW130" s="72">
        <f t="shared" si="1128"/>
        <v>0</v>
      </c>
      <c r="DX130" s="71"/>
      <c r="DY130" s="71"/>
      <c r="DZ130" s="71"/>
      <c r="EA130" s="71"/>
      <c r="EB130" s="71">
        <f>VLOOKUP($D130,'факт '!$D$7:$AU$140,35,0)</f>
        <v>0</v>
      </c>
      <c r="EC130" s="71">
        <f>VLOOKUP($D130,'факт '!$D$7:$AU$140,36,0)</f>
        <v>0</v>
      </c>
      <c r="ED130" s="71">
        <f>VLOOKUP($D130,'факт '!$D$7:$AU$140,37,0)</f>
        <v>0</v>
      </c>
      <c r="EE130" s="71">
        <f>VLOOKUP($D130,'факт '!$D$7:$AU$140,38,0)</f>
        <v>0</v>
      </c>
      <c r="EF130" s="71">
        <f t="shared" si="1129"/>
        <v>0</v>
      </c>
      <c r="EG130" s="71">
        <f t="shared" si="1130"/>
        <v>0</v>
      </c>
      <c r="EH130" s="72">
        <f t="shared" si="1131"/>
        <v>0</v>
      </c>
      <c r="EI130" s="72">
        <f t="shared" si="1132"/>
        <v>0</v>
      </c>
      <c r="EJ130" s="71"/>
      <c r="EK130" s="71"/>
      <c r="EL130" s="71"/>
      <c r="EM130" s="71"/>
      <c r="EN130" s="71">
        <f>VLOOKUP($D130,'факт '!$D$7:$AU$140,41,0)</f>
        <v>0</v>
      </c>
      <c r="EO130" s="71">
        <f>VLOOKUP($D130,'факт '!$D$7:$AU$140,42,0)</f>
        <v>0</v>
      </c>
      <c r="EP130" s="71">
        <f>VLOOKUP($D130,'факт '!$D$7:$AU$140,43,0)</f>
        <v>0</v>
      </c>
      <c r="EQ130" s="71">
        <f>VLOOKUP($D130,'факт '!$D$7:$AU$140,44,0)</f>
        <v>0</v>
      </c>
      <c r="ER130" s="71">
        <f t="shared" si="1133"/>
        <v>0</v>
      </c>
      <c r="ES130" s="71">
        <f t="shared" si="1134"/>
        <v>0</v>
      </c>
      <c r="ET130" s="72">
        <f t="shared" si="1135"/>
        <v>0</v>
      </c>
      <c r="EU130" s="72">
        <f t="shared" si="1136"/>
        <v>0</v>
      </c>
      <c r="EV130" s="71"/>
      <c r="EW130" s="71"/>
      <c r="EX130" s="71"/>
      <c r="EY130" s="71"/>
      <c r="EZ130" s="71"/>
      <c r="FA130" s="71"/>
      <c r="FB130" s="71"/>
      <c r="FC130" s="71"/>
      <c r="FD130" s="71"/>
      <c r="FE130" s="71"/>
      <c r="FF130" s="72"/>
      <c r="FG130" s="72"/>
      <c r="FH130" s="71"/>
      <c r="FI130" s="71"/>
      <c r="FJ130" s="71"/>
      <c r="FK130" s="71"/>
      <c r="FL130" s="71">
        <f>VLOOKUP($D130,'факт '!$D$7:$AU$140,39,0)</f>
        <v>0</v>
      </c>
      <c r="FM130" s="71">
        <f>VLOOKUP($D130,'факт '!$D$7:$AU$140,40,0)</f>
        <v>0</v>
      </c>
      <c r="FN130" s="71"/>
      <c r="FO130" s="71"/>
      <c r="FP130" s="71">
        <f t="shared" si="1137"/>
        <v>0</v>
      </c>
      <c r="FQ130" s="71">
        <f t="shared" si="1138"/>
        <v>0</v>
      </c>
      <c r="FR130" s="72">
        <f t="shared" si="1139"/>
        <v>0</v>
      </c>
      <c r="FS130" s="72">
        <f t="shared" si="1140"/>
        <v>0</v>
      </c>
      <c r="FT130" s="71"/>
      <c r="FU130" s="71"/>
      <c r="FV130" s="71"/>
      <c r="FW130" s="71"/>
      <c r="FX130" s="71"/>
      <c r="FY130" s="71"/>
      <c r="FZ130" s="71"/>
      <c r="GA130" s="71"/>
      <c r="GB130" s="71">
        <f t="shared" si="1141"/>
        <v>0</v>
      </c>
      <c r="GC130" s="71">
        <f t="shared" si="1141"/>
        <v>0</v>
      </c>
      <c r="GD130" s="72">
        <f t="shared" si="1008"/>
        <v>0</v>
      </c>
      <c r="GE130" s="72">
        <f t="shared" si="1009"/>
        <v>0</v>
      </c>
      <c r="GF130" s="71"/>
      <c r="GG130" s="71"/>
      <c r="GH130" s="71"/>
      <c r="GI130" s="71"/>
      <c r="GJ130" s="71">
        <f t="shared" si="1142"/>
        <v>0</v>
      </c>
      <c r="GK130" s="71">
        <f t="shared" si="1143"/>
        <v>0</v>
      </c>
      <c r="GL130" s="71">
        <f t="shared" si="1144"/>
        <v>1</v>
      </c>
      <c r="GM130" s="71">
        <f t="shared" si="1145"/>
        <v>118520.36</v>
      </c>
      <c r="GN130" s="71">
        <f t="shared" si="1146"/>
        <v>1</v>
      </c>
      <c r="GO130" s="71">
        <f t="shared" si="1147"/>
        <v>118520.36</v>
      </c>
      <c r="GP130" s="71"/>
      <c r="GQ130" s="71"/>
      <c r="GR130" s="109"/>
      <c r="GS130" s="55"/>
      <c r="GT130" s="123">
        <v>118520.3584</v>
      </c>
      <c r="GU130" s="123" t="e">
        <f>SUM(GK130/GJ130)</f>
        <v>#DIV/0!</v>
      </c>
      <c r="GV130" s="123" t="e">
        <f t="shared" si="1011"/>
        <v>#DIV/0!</v>
      </c>
    </row>
    <row r="131" spans="1:204" ht="59.25" customHeight="1" x14ac:dyDescent="0.2">
      <c r="A131" s="21">
        <v>1</v>
      </c>
      <c r="B131" s="55" t="s">
        <v>181</v>
      </c>
      <c r="C131" s="56" t="s">
        <v>182</v>
      </c>
      <c r="D131" s="63">
        <v>359</v>
      </c>
      <c r="E131" s="60" t="s">
        <v>297</v>
      </c>
      <c r="F131" s="63">
        <v>19</v>
      </c>
      <c r="G131" s="70">
        <v>118520.3584</v>
      </c>
      <c r="H131" s="71"/>
      <c r="I131" s="71"/>
      <c r="J131" s="71"/>
      <c r="K131" s="71"/>
      <c r="L131" s="71">
        <f>VLOOKUP($D131,'факт '!$D$7:$AU$140,3,0)</f>
        <v>0</v>
      </c>
      <c r="M131" s="71">
        <f>VLOOKUP($D131,'факт '!$D$7:$AU$140,4,0)</f>
        <v>0</v>
      </c>
      <c r="N131" s="71">
        <f>VLOOKUP($D131,'факт '!$D$7:$AU$140,5,0)</f>
        <v>0</v>
      </c>
      <c r="O131" s="71">
        <f>VLOOKUP($D131,'факт '!$D$7:$AU$140,6,0)</f>
        <v>0</v>
      </c>
      <c r="P131" s="71">
        <f t="shared" si="1092"/>
        <v>0</v>
      </c>
      <c r="Q131" s="71">
        <f t="shared" si="1093"/>
        <v>0</v>
      </c>
      <c r="R131" s="72">
        <f t="shared" si="982"/>
        <v>0</v>
      </c>
      <c r="S131" s="72">
        <f t="shared" si="983"/>
        <v>0</v>
      </c>
      <c r="T131" s="71"/>
      <c r="U131" s="71"/>
      <c r="V131" s="71"/>
      <c r="W131" s="71"/>
      <c r="X131" s="71">
        <f>VLOOKUP($D131,'факт '!$D$7:$AU$140,9,0)</f>
        <v>0</v>
      </c>
      <c r="Y131" s="71">
        <f>VLOOKUP($D131,'факт '!$D$7:$AU$140,10,0)</f>
        <v>0</v>
      </c>
      <c r="Z131" s="71">
        <f>VLOOKUP($D131,'факт '!$D$7:$AU$140,11,0)</f>
        <v>0</v>
      </c>
      <c r="AA131" s="71">
        <f>VLOOKUP($D131,'факт '!$D$7:$AU$140,12,0)</f>
        <v>0</v>
      </c>
      <c r="AB131" s="71">
        <f t="shared" si="1094"/>
        <v>0</v>
      </c>
      <c r="AC131" s="71">
        <f t="shared" si="1095"/>
        <v>0</v>
      </c>
      <c r="AD131" s="72">
        <f t="shared" si="1096"/>
        <v>0</v>
      </c>
      <c r="AE131" s="72">
        <f t="shared" si="1097"/>
        <v>0</v>
      </c>
      <c r="AF131" s="71"/>
      <c r="AG131" s="71"/>
      <c r="AH131" s="71"/>
      <c r="AI131" s="71"/>
      <c r="AJ131" s="71">
        <f>VLOOKUP($D131,'факт '!$D$7:$AU$140,7,0)</f>
        <v>0</v>
      </c>
      <c r="AK131" s="71">
        <f>VLOOKUP($D131,'факт '!$D$7:$AU$140,8,0)</f>
        <v>0</v>
      </c>
      <c r="AL131" s="71"/>
      <c r="AM131" s="71"/>
      <c r="AN131" s="71">
        <f t="shared" si="1098"/>
        <v>0</v>
      </c>
      <c r="AO131" s="71">
        <f t="shared" si="1098"/>
        <v>0</v>
      </c>
      <c r="AP131" s="72">
        <f t="shared" si="1099"/>
        <v>0</v>
      </c>
      <c r="AQ131" s="72">
        <f t="shared" si="1100"/>
        <v>0</v>
      </c>
      <c r="AR131" s="71"/>
      <c r="AS131" s="71"/>
      <c r="AT131" s="71"/>
      <c r="AU131" s="71"/>
      <c r="AV131" s="71">
        <f>VLOOKUP($D131,'факт '!$D$7:$AU$140,13,0)</f>
        <v>0</v>
      </c>
      <c r="AW131" s="71">
        <f>VLOOKUP($D131,'факт '!$D$7:$AU$140,14,0)</f>
        <v>0</v>
      </c>
      <c r="AX131" s="71"/>
      <c r="AY131" s="71"/>
      <c r="AZ131" s="71">
        <f t="shared" si="1101"/>
        <v>0</v>
      </c>
      <c r="BA131" s="71">
        <f t="shared" si="1102"/>
        <v>0</v>
      </c>
      <c r="BB131" s="72">
        <f t="shared" si="1103"/>
        <v>0</v>
      </c>
      <c r="BC131" s="72">
        <f t="shared" si="1104"/>
        <v>0</v>
      </c>
      <c r="BD131" s="71"/>
      <c r="BE131" s="71"/>
      <c r="BF131" s="71"/>
      <c r="BG131" s="71"/>
      <c r="BH131" s="71">
        <f>VLOOKUP($D131,'факт '!$D$7:$AU$140,17,0)</f>
        <v>0</v>
      </c>
      <c r="BI131" s="71">
        <f>VLOOKUP($D131,'факт '!$D$7:$AU$140,18,0)</f>
        <v>0</v>
      </c>
      <c r="BJ131" s="71">
        <f>VLOOKUP($D131,'факт '!$D$7:$AU$140,19,0)</f>
        <v>0</v>
      </c>
      <c r="BK131" s="71">
        <f>VLOOKUP($D131,'факт '!$D$7:$AU$140,20,0)</f>
        <v>0</v>
      </c>
      <c r="BL131" s="71">
        <f t="shared" si="1105"/>
        <v>0</v>
      </c>
      <c r="BM131" s="71">
        <f t="shared" si="1106"/>
        <v>0</v>
      </c>
      <c r="BN131" s="72">
        <f t="shared" si="1107"/>
        <v>0</v>
      </c>
      <c r="BO131" s="72">
        <f t="shared" si="1108"/>
        <v>0</v>
      </c>
      <c r="BP131" s="71"/>
      <c r="BQ131" s="71"/>
      <c r="BR131" s="71"/>
      <c r="BS131" s="71"/>
      <c r="BT131" s="71">
        <f>VLOOKUP($D131,'факт '!$D$7:$AU$140,21,0)</f>
        <v>0</v>
      </c>
      <c r="BU131" s="71">
        <f>VLOOKUP($D131,'факт '!$D$7:$AU$140,22,0)</f>
        <v>0</v>
      </c>
      <c r="BV131" s="71">
        <f>VLOOKUP($D131,'факт '!$D$7:$AU$140,23,0)</f>
        <v>0</v>
      </c>
      <c r="BW131" s="71">
        <f>VLOOKUP($D131,'факт '!$D$7:$AU$140,24,0)</f>
        <v>0</v>
      </c>
      <c r="BX131" s="71">
        <f t="shared" si="1109"/>
        <v>0</v>
      </c>
      <c r="BY131" s="71">
        <f t="shared" si="1110"/>
        <v>0</v>
      </c>
      <c r="BZ131" s="72">
        <f t="shared" si="1111"/>
        <v>0</v>
      </c>
      <c r="CA131" s="72">
        <f t="shared" si="1112"/>
        <v>0</v>
      </c>
      <c r="CB131" s="71"/>
      <c r="CC131" s="71"/>
      <c r="CD131" s="71"/>
      <c r="CE131" s="71"/>
      <c r="CF131" s="71">
        <f>VLOOKUP($D131,'факт '!$D$7:$AU$140,25,0)</f>
        <v>4</v>
      </c>
      <c r="CG131" s="71">
        <f>VLOOKUP($D131,'факт '!$D$7:$AU$140,26,0)</f>
        <v>474081.44</v>
      </c>
      <c r="CH131" s="71">
        <f>VLOOKUP($D131,'факт '!$D$7:$AU$140,27,0)</f>
        <v>0</v>
      </c>
      <c r="CI131" s="71">
        <f>VLOOKUP($D131,'факт '!$D$7:$AU$140,28,0)</f>
        <v>0</v>
      </c>
      <c r="CJ131" s="71">
        <f t="shared" si="1113"/>
        <v>4</v>
      </c>
      <c r="CK131" s="71">
        <f t="shared" si="1114"/>
        <v>474081.44</v>
      </c>
      <c r="CL131" s="72">
        <f t="shared" si="1115"/>
        <v>4</v>
      </c>
      <c r="CM131" s="72">
        <f t="shared" si="1116"/>
        <v>474081.44</v>
      </c>
      <c r="CN131" s="71"/>
      <c r="CO131" s="71"/>
      <c r="CP131" s="71"/>
      <c r="CQ131" s="71"/>
      <c r="CR131" s="71">
        <f>VLOOKUP($D131,'факт '!$D$7:$AU$140,29,0)</f>
        <v>0</v>
      </c>
      <c r="CS131" s="71">
        <f>VLOOKUP($D131,'факт '!$D$7:$AU$140,30,0)</f>
        <v>0</v>
      </c>
      <c r="CT131" s="71">
        <f>VLOOKUP($D131,'факт '!$D$7:$AU$140,31,0)</f>
        <v>0</v>
      </c>
      <c r="CU131" s="71">
        <f>VLOOKUP($D131,'факт '!$D$7:$AU$140,32,0)</f>
        <v>0</v>
      </c>
      <c r="CV131" s="71">
        <f t="shared" si="1117"/>
        <v>0</v>
      </c>
      <c r="CW131" s="71">
        <f t="shared" si="1118"/>
        <v>0</v>
      </c>
      <c r="CX131" s="72">
        <f t="shared" si="1119"/>
        <v>0</v>
      </c>
      <c r="CY131" s="72">
        <f t="shared" si="1120"/>
        <v>0</v>
      </c>
      <c r="CZ131" s="71"/>
      <c r="DA131" s="71"/>
      <c r="DB131" s="71"/>
      <c r="DC131" s="71"/>
      <c r="DD131" s="71">
        <f>VLOOKUP($D131,'факт '!$D$7:$AU$140,33,0)</f>
        <v>0</v>
      </c>
      <c r="DE131" s="71">
        <f>VLOOKUP($D131,'факт '!$D$7:$AU$140,34,0)</f>
        <v>0</v>
      </c>
      <c r="DF131" s="71"/>
      <c r="DG131" s="71"/>
      <c r="DH131" s="71">
        <f t="shared" si="1121"/>
        <v>0</v>
      </c>
      <c r="DI131" s="71">
        <f t="shared" si="1122"/>
        <v>0</v>
      </c>
      <c r="DJ131" s="72">
        <f t="shared" si="1123"/>
        <v>0</v>
      </c>
      <c r="DK131" s="72">
        <f t="shared" si="1124"/>
        <v>0</v>
      </c>
      <c r="DL131" s="71"/>
      <c r="DM131" s="71"/>
      <c r="DN131" s="71"/>
      <c r="DO131" s="71"/>
      <c r="DP131" s="71">
        <f>VLOOKUP($D131,'факт '!$D$7:$AU$140,15,0)</f>
        <v>0</v>
      </c>
      <c r="DQ131" s="71">
        <f>VLOOKUP($D131,'факт '!$D$7:$AU$140,16,0)</f>
        <v>0</v>
      </c>
      <c r="DR131" s="71"/>
      <c r="DS131" s="71"/>
      <c r="DT131" s="71">
        <f t="shared" si="1125"/>
        <v>0</v>
      </c>
      <c r="DU131" s="71">
        <f t="shared" si="1126"/>
        <v>0</v>
      </c>
      <c r="DV131" s="72">
        <f t="shared" si="1127"/>
        <v>0</v>
      </c>
      <c r="DW131" s="72">
        <f t="shared" si="1128"/>
        <v>0</v>
      </c>
      <c r="DX131" s="71"/>
      <c r="DY131" s="71"/>
      <c r="DZ131" s="71"/>
      <c r="EA131" s="71"/>
      <c r="EB131" s="71">
        <f>VLOOKUP($D131,'факт '!$D$7:$AU$140,35,0)</f>
        <v>0</v>
      </c>
      <c r="EC131" s="71">
        <f>VLOOKUP($D131,'факт '!$D$7:$AU$140,36,0)</f>
        <v>0</v>
      </c>
      <c r="ED131" s="71">
        <f>VLOOKUP($D131,'факт '!$D$7:$AU$140,37,0)</f>
        <v>0</v>
      </c>
      <c r="EE131" s="71">
        <f>VLOOKUP($D131,'факт '!$D$7:$AU$140,38,0)</f>
        <v>0</v>
      </c>
      <c r="EF131" s="71">
        <f t="shared" si="1129"/>
        <v>0</v>
      </c>
      <c r="EG131" s="71">
        <f t="shared" si="1130"/>
        <v>0</v>
      </c>
      <c r="EH131" s="72">
        <f t="shared" si="1131"/>
        <v>0</v>
      </c>
      <c r="EI131" s="72">
        <f t="shared" si="1132"/>
        <v>0</v>
      </c>
      <c r="EJ131" s="71"/>
      <c r="EK131" s="71"/>
      <c r="EL131" s="71"/>
      <c r="EM131" s="71"/>
      <c r="EN131" s="71">
        <f>VLOOKUP($D131,'факт '!$D$7:$AU$140,41,0)</f>
        <v>0</v>
      </c>
      <c r="EO131" s="71">
        <f>VLOOKUP($D131,'факт '!$D$7:$AU$140,42,0)</f>
        <v>0</v>
      </c>
      <c r="EP131" s="71">
        <f>VLOOKUP($D131,'факт '!$D$7:$AU$140,43,0)</f>
        <v>0</v>
      </c>
      <c r="EQ131" s="71">
        <f>VLOOKUP($D131,'факт '!$D$7:$AU$140,44,0)</f>
        <v>0</v>
      </c>
      <c r="ER131" s="71">
        <f t="shared" si="1133"/>
        <v>0</v>
      </c>
      <c r="ES131" s="71">
        <f t="shared" si="1134"/>
        <v>0</v>
      </c>
      <c r="ET131" s="72">
        <f t="shared" si="1135"/>
        <v>0</v>
      </c>
      <c r="EU131" s="72">
        <f t="shared" si="1136"/>
        <v>0</v>
      </c>
      <c r="EV131" s="71"/>
      <c r="EW131" s="71"/>
      <c r="EX131" s="71"/>
      <c r="EY131" s="71"/>
      <c r="EZ131" s="71"/>
      <c r="FA131" s="71"/>
      <c r="FB131" s="71"/>
      <c r="FC131" s="71"/>
      <c r="FD131" s="71"/>
      <c r="FE131" s="71"/>
      <c r="FF131" s="72"/>
      <c r="FG131" s="72"/>
      <c r="FH131" s="71"/>
      <c r="FI131" s="71"/>
      <c r="FJ131" s="71"/>
      <c r="FK131" s="71"/>
      <c r="FL131" s="71">
        <f>VLOOKUP($D131,'факт '!$D$7:$AU$140,39,0)</f>
        <v>0</v>
      </c>
      <c r="FM131" s="71">
        <f>VLOOKUP($D131,'факт '!$D$7:$AU$140,40,0)</f>
        <v>0</v>
      </c>
      <c r="FN131" s="71"/>
      <c r="FO131" s="71"/>
      <c r="FP131" s="71">
        <f t="shared" si="1137"/>
        <v>0</v>
      </c>
      <c r="FQ131" s="71">
        <f t="shared" si="1138"/>
        <v>0</v>
      </c>
      <c r="FR131" s="72">
        <f t="shared" si="1139"/>
        <v>0</v>
      </c>
      <c r="FS131" s="72">
        <f t="shared" si="1140"/>
        <v>0</v>
      </c>
      <c r="FT131" s="71"/>
      <c r="FU131" s="71"/>
      <c r="FV131" s="71"/>
      <c r="FW131" s="71"/>
      <c r="FX131" s="71"/>
      <c r="FY131" s="71"/>
      <c r="FZ131" s="71"/>
      <c r="GA131" s="71"/>
      <c r="GB131" s="71">
        <f t="shared" si="1141"/>
        <v>0</v>
      </c>
      <c r="GC131" s="71">
        <f t="shared" si="1141"/>
        <v>0</v>
      </c>
      <c r="GD131" s="72">
        <f t="shared" si="1008"/>
        <v>0</v>
      </c>
      <c r="GE131" s="72">
        <f t="shared" si="1009"/>
        <v>0</v>
      </c>
      <c r="GF131" s="71"/>
      <c r="GG131" s="71"/>
      <c r="GH131" s="71"/>
      <c r="GI131" s="71"/>
      <c r="GJ131" s="71">
        <f t="shared" si="1142"/>
        <v>4</v>
      </c>
      <c r="GK131" s="71">
        <f t="shared" si="1143"/>
        <v>474081.44</v>
      </c>
      <c r="GL131" s="71">
        <f t="shared" si="1144"/>
        <v>0</v>
      </c>
      <c r="GM131" s="71">
        <f t="shared" si="1145"/>
        <v>0</v>
      </c>
      <c r="GN131" s="71">
        <f t="shared" si="1146"/>
        <v>4</v>
      </c>
      <c r="GO131" s="71">
        <f t="shared" si="1147"/>
        <v>474081.44</v>
      </c>
      <c r="GP131" s="71"/>
      <c r="GQ131" s="71"/>
      <c r="GR131" s="109"/>
      <c r="GS131" s="55"/>
      <c r="GT131" s="123">
        <v>118520.3584</v>
      </c>
      <c r="GU131" s="123">
        <f>SUM(GK131/GJ131)</f>
        <v>118520.36</v>
      </c>
      <c r="GV131" s="123">
        <f t="shared" si="1011"/>
        <v>-1.6000000032363459E-3</v>
      </c>
    </row>
    <row r="132" spans="1:204" x14ac:dyDescent="0.2">
      <c r="A132" s="21">
        <v>1</v>
      </c>
      <c r="B132" s="55"/>
      <c r="C132" s="56"/>
      <c r="D132" s="63"/>
      <c r="E132" s="62"/>
      <c r="F132" s="63"/>
      <c r="G132" s="70"/>
      <c r="H132" s="71"/>
      <c r="I132" s="71"/>
      <c r="J132" s="71"/>
      <c r="K132" s="71"/>
      <c r="L132" s="71"/>
      <c r="M132" s="71"/>
      <c r="N132" s="71"/>
      <c r="O132" s="71"/>
      <c r="P132" s="71">
        <f t="shared" ref="P132:Q132" si="1148">SUM(L132+N132)</f>
        <v>0</v>
      </c>
      <c r="Q132" s="71">
        <f t="shared" si="1148"/>
        <v>0</v>
      </c>
      <c r="R132" s="72">
        <f t="shared" si="982"/>
        <v>0</v>
      </c>
      <c r="S132" s="72">
        <f t="shared" si="983"/>
        <v>0</v>
      </c>
      <c r="T132" s="71"/>
      <c r="U132" s="71"/>
      <c r="V132" s="71"/>
      <c r="W132" s="71"/>
      <c r="X132" s="71"/>
      <c r="Y132" s="71"/>
      <c r="Z132" s="71"/>
      <c r="AA132" s="71"/>
      <c r="AB132" s="71">
        <f t="shared" ref="AB132:AC132" si="1149">SUM(X132+Z132)</f>
        <v>0</v>
      </c>
      <c r="AC132" s="71">
        <f t="shared" si="1149"/>
        <v>0</v>
      </c>
      <c r="AD132" s="72">
        <f t="shared" si="984"/>
        <v>0</v>
      </c>
      <c r="AE132" s="72">
        <f t="shared" si="985"/>
        <v>0</v>
      </c>
      <c r="AF132" s="71"/>
      <c r="AG132" s="71"/>
      <c r="AH132" s="71"/>
      <c r="AI132" s="71"/>
      <c r="AJ132" s="71"/>
      <c r="AK132" s="71"/>
      <c r="AL132" s="71"/>
      <c r="AM132" s="71"/>
      <c r="AN132" s="71">
        <f t="shared" si="1098"/>
        <v>0</v>
      </c>
      <c r="AO132" s="71">
        <f t="shared" si="1098"/>
        <v>0</v>
      </c>
      <c r="AP132" s="72">
        <f t="shared" si="986"/>
        <v>0</v>
      </c>
      <c r="AQ132" s="72">
        <f t="shared" si="987"/>
        <v>0</v>
      </c>
      <c r="AR132" s="71"/>
      <c r="AS132" s="71"/>
      <c r="AT132" s="71"/>
      <c r="AU132" s="71"/>
      <c r="AV132" s="71"/>
      <c r="AW132" s="71"/>
      <c r="AX132" s="71"/>
      <c r="AY132" s="71"/>
      <c r="AZ132" s="71">
        <f t="shared" ref="AZ132:BA132" si="1150">SUM(AV132+AX132)</f>
        <v>0</v>
      </c>
      <c r="BA132" s="71">
        <f t="shared" si="1150"/>
        <v>0</v>
      </c>
      <c r="BB132" s="72">
        <f t="shared" si="988"/>
        <v>0</v>
      </c>
      <c r="BC132" s="72">
        <f t="shared" si="989"/>
        <v>0</v>
      </c>
      <c r="BD132" s="71"/>
      <c r="BE132" s="71"/>
      <c r="BF132" s="71"/>
      <c r="BG132" s="71"/>
      <c r="BH132" s="71"/>
      <c r="BI132" s="71"/>
      <c r="BJ132" s="71"/>
      <c r="BK132" s="71"/>
      <c r="BL132" s="71">
        <f t="shared" ref="BL132:BM132" si="1151">SUM(BH132+BJ132)</f>
        <v>0</v>
      </c>
      <c r="BM132" s="71">
        <f t="shared" si="1151"/>
        <v>0</v>
      </c>
      <c r="BN132" s="72">
        <f t="shared" si="990"/>
        <v>0</v>
      </c>
      <c r="BO132" s="72">
        <f t="shared" si="991"/>
        <v>0</v>
      </c>
      <c r="BP132" s="71"/>
      <c r="BQ132" s="71"/>
      <c r="BR132" s="71"/>
      <c r="BS132" s="71"/>
      <c r="BT132" s="71"/>
      <c r="BU132" s="71"/>
      <c r="BV132" s="71"/>
      <c r="BW132" s="71"/>
      <c r="BX132" s="71">
        <f t="shared" ref="BX132:BY132" si="1152">SUM(BT132+BV132)</f>
        <v>0</v>
      </c>
      <c r="BY132" s="71">
        <f t="shared" si="1152"/>
        <v>0</v>
      </c>
      <c r="BZ132" s="72">
        <f t="shared" si="992"/>
        <v>0</v>
      </c>
      <c r="CA132" s="72">
        <f t="shared" si="993"/>
        <v>0</v>
      </c>
      <c r="CB132" s="71"/>
      <c r="CC132" s="71"/>
      <c r="CD132" s="71"/>
      <c r="CE132" s="71"/>
      <c r="CF132" s="71"/>
      <c r="CG132" s="71"/>
      <c r="CH132" s="71"/>
      <c r="CI132" s="71"/>
      <c r="CJ132" s="71">
        <f t="shared" ref="CJ132:CK132" si="1153">SUM(CF132+CH132)</f>
        <v>0</v>
      </c>
      <c r="CK132" s="71">
        <f t="shared" si="1153"/>
        <v>0</v>
      </c>
      <c r="CL132" s="72">
        <f t="shared" si="994"/>
        <v>0</v>
      </c>
      <c r="CM132" s="72">
        <f t="shared" si="995"/>
        <v>0</v>
      </c>
      <c r="CN132" s="71"/>
      <c r="CO132" s="71"/>
      <c r="CP132" s="71"/>
      <c r="CQ132" s="71"/>
      <c r="CR132" s="71"/>
      <c r="CS132" s="71"/>
      <c r="CT132" s="71"/>
      <c r="CU132" s="71"/>
      <c r="CV132" s="71">
        <f t="shared" ref="CV132:CW132" si="1154">SUM(CR132+CT132)</f>
        <v>0</v>
      </c>
      <c r="CW132" s="71">
        <f t="shared" si="1154"/>
        <v>0</v>
      </c>
      <c r="CX132" s="72">
        <f t="shared" si="996"/>
        <v>0</v>
      </c>
      <c r="CY132" s="72">
        <f t="shared" si="997"/>
        <v>0</v>
      </c>
      <c r="CZ132" s="71"/>
      <c r="DA132" s="71"/>
      <c r="DB132" s="71"/>
      <c r="DC132" s="71"/>
      <c r="DD132" s="71"/>
      <c r="DE132" s="71"/>
      <c r="DF132" s="71"/>
      <c r="DG132" s="71"/>
      <c r="DH132" s="71">
        <f t="shared" ref="DH132:DI132" si="1155">SUM(DD132+DF132)</f>
        <v>0</v>
      </c>
      <c r="DI132" s="71">
        <f t="shared" si="1155"/>
        <v>0</v>
      </c>
      <c r="DJ132" s="72">
        <f t="shared" si="998"/>
        <v>0</v>
      </c>
      <c r="DK132" s="72">
        <f t="shared" si="999"/>
        <v>0</v>
      </c>
      <c r="DL132" s="71"/>
      <c r="DM132" s="71"/>
      <c r="DN132" s="71"/>
      <c r="DO132" s="71"/>
      <c r="DP132" s="71"/>
      <c r="DQ132" s="71"/>
      <c r="DR132" s="71"/>
      <c r="DS132" s="71"/>
      <c r="DT132" s="71">
        <f t="shared" ref="DT132:DU132" si="1156">SUM(DP132+DR132)</f>
        <v>0</v>
      </c>
      <c r="DU132" s="71">
        <f t="shared" si="1156"/>
        <v>0</v>
      </c>
      <c r="DV132" s="72">
        <f t="shared" si="1000"/>
        <v>0</v>
      </c>
      <c r="DW132" s="72">
        <f t="shared" si="1001"/>
        <v>0</v>
      </c>
      <c r="DX132" s="71"/>
      <c r="DY132" s="71"/>
      <c r="DZ132" s="71"/>
      <c r="EA132" s="71"/>
      <c r="EB132" s="71"/>
      <c r="EC132" s="71"/>
      <c r="ED132" s="71"/>
      <c r="EE132" s="71"/>
      <c r="EF132" s="71">
        <f t="shared" ref="EF132:EG132" si="1157">SUM(EB132+ED132)</f>
        <v>0</v>
      </c>
      <c r="EG132" s="71">
        <f t="shared" si="1157"/>
        <v>0</v>
      </c>
      <c r="EH132" s="72">
        <f t="shared" si="1002"/>
        <v>0</v>
      </c>
      <c r="EI132" s="72">
        <f t="shared" si="1003"/>
        <v>0</v>
      </c>
      <c r="EJ132" s="71"/>
      <c r="EK132" s="71"/>
      <c r="EL132" s="71"/>
      <c r="EM132" s="71"/>
      <c r="EN132" s="71"/>
      <c r="EO132" s="71"/>
      <c r="EP132" s="71"/>
      <c r="EQ132" s="71"/>
      <c r="ER132" s="71">
        <f t="shared" ref="ER132:ES132" si="1158">SUM(EN132+EP132)</f>
        <v>0</v>
      </c>
      <c r="ES132" s="71">
        <f t="shared" si="1158"/>
        <v>0</v>
      </c>
      <c r="ET132" s="72">
        <f t="shared" si="1004"/>
        <v>0</v>
      </c>
      <c r="EU132" s="72">
        <f t="shared" si="1005"/>
        <v>0</v>
      </c>
      <c r="EV132" s="71"/>
      <c r="EW132" s="71"/>
      <c r="EX132" s="71"/>
      <c r="EY132" s="71"/>
      <c r="EZ132" s="71"/>
      <c r="FA132" s="71"/>
      <c r="FB132" s="71"/>
      <c r="FC132" s="71"/>
      <c r="FD132" s="71">
        <f>SUM(EZ132+FB132)</f>
        <v>0</v>
      </c>
      <c r="FE132" s="71">
        <f>SUM(FA132+FC132)</f>
        <v>0</v>
      </c>
      <c r="FF132" s="72">
        <f t="shared" si="884"/>
        <v>0</v>
      </c>
      <c r="FG132" s="72">
        <f t="shared" si="885"/>
        <v>0</v>
      </c>
      <c r="FH132" s="71"/>
      <c r="FI132" s="71"/>
      <c r="FJ132" s="71"/>
      <c r="FK132" s="71"/>
      <c r="FL132" s="71"/>
      <c r="FM132" s="71"/>
      <c r="FN132" s="71"/>
      <c r="FO132" s="71"/>
      <c r="FP132" s="71">
        <f t="shared" ref="FP132:FQ132" si="1159">SUM(FL132+FN132)</f>
        <v>0</v>
      </c>
      <c r="FQ132" s="71">
        <f t="shared" si="1159"/>
        <v>0</v>
      </c>
      <c r="FR132" s="72">
        <f t="shared" si="1006"/>
        <v>0</v>
      </c>
      <c r="FS132" s="72">
        <f t="shared" si="1007"/>
        <v>0</v>
      </c>
      <c r="FT132" s="71"/>
      <c r="FU132" s="71"/>
      <c r="FV132" s="71"/>
      <c r="FW132" s="71"/>
      <c r="FX132" s="71"/>
      <c r="FY132" s="71"/>
      <c r="FZ132" s="71"/>
      <c r="GA132" s="71"/>
      <c r="GB132" s="71">
        <f t="shared" si="1141"/>
        <v>0</v>
      </c>
      <c r="GC132" s="71">
        <f t="shared" si="1141"/>
        <v>0</v>
      </c>
      <c r="GD132" s="72">
        <f t="shared" si="1008"/>
        <v>0</v>
      </c>
      <c r="GE132" s="72">
        <f t="shared" si="1009"/>
        <v>0</v>
      </c>
      <c r="GF132" s="71">
        <f t="shared" ref="GF132:GO132" si="1160">SUM(H132,T132,AF132,AR132,BD132,BP132,CB132,CN132,CZ132,DL132,DX132,EJ132,EV132)</f>
        <v>0</v>
      </c>
      <c r="GG132" s="71">
        <f t="shared" si="1160"/>
        <v>0</v>
      </c>
      <c r="GH132" s="71">
        <f t="shared" si="1160"/>
        <v>0</v>
      </c>
      <c r="GI132" s="71">
        <f t="shared" si="1160"/>
        <v>0</v>
      </c>
      <c r="GJ132" s="71">
        <f t="shared" si="1160"/>
        <v>0</v>
      </c>
      <c r="GK132" s="71">
        <f t="shared" si="1160"/>
        <v>0</v>
      </c>
      <c r="GL132" s="71">
        <f t="shared" si="1160"/>
        <v>0</v>
      </c>
      <c r="GM132" s="71">
        <f t="shared" si="1160"/>
        <v>0</v>
      </c>
      <c r="GN132" s="71">
        <f t="shared" si="1160"/>
        <v>0</v>
      </c>
      <c r="GO132" s="71">
        <f t="shared" si="1160"/>
        <v>0</v>
      </c>
      <c r="GP132" s="71"/>
      <c r="GQ132" s="71"/>
      <c r="GR132" s="109"/>
      <c r="GS132" s="55"/>
      <c r="GT132" s="123"/>
      <c r="GU132" s="123"/>
      <c r="GV132" s="123">
        <f t="shared" si="1011"/>
        <v>0</v>
      </c>
    </row>
    <row r="133" spans="1:204" x14ac:dyDescent="0.2">
      <c r="A133" s="21">
        <v>1</v>
      </c>
      <c r="B133" s="74"/>
      <c r="C133" s="75"/>
      <c r="D133" s="76"/>
      <c r="E133" s="96" t="s">
        <v>46</v>
      </c>
      <c r="F133" s="98">
        <v>20</v>
      </c>
      <c r="G133" s="99">
        <v>70983.635200000004</v>
      </c>
      <c r="H133" s="79">
        <f>VLOOKUP($E133,'ВМП план'!$B$8:$AN$43,8,0)</f>
        <v>0</v>
      </c>
      <c r="I133" s="79">
        <f>VLOOKUP($E133,'ВМП план'!$B$8:$AN$43,9,0)</f>
        <v>0</v>
      </c>
      <c r="J133" s="79">
        <f>SUM(H133/12*$A$2)</f>
        <v>0</v>
      </c>
      <c r="K133" s="79">
        <f>SUM(I133/12*$A$2)</f>
        <v>0</v>
      </c>
      <c r="L133" s="79">
        <f t="shared" ref="L133:Q133" si="1161">SUM(L134:L139)</f>
        <v>0</v>
      </c>
      <c r="M133" s="79">
        <f t="shared" si="1161"/>
        <v>0</v>
      </c>
      <c r="N133" s="79">
        <f t="shared" si="1161"/>
        <v>0</v>
      </c>
      <c r="O133" s="79">
        <f t="shared" si="1161"/>
        <v>0</v>
      </c>
      <c r="P133" s="79">
        <f t="shared" si="1161"/>
        <v>0</v>
      </c>
      <c r="Q133" s="79">
        <f t="shared" si="1161"/>
        <v>0</v>
      </c>
      <c r="R133" s="95">
        <f t="shared" si="982"/>
        <v>0</v>
      </c>
      <c r="S133" s="95">
        <f t="shared" si="983"/>
        <v>0</v>
      </c>
      <c r="T133" s="79">
        <f>VLOOKUP($E133,'ВМП план'!$B$8:$AN$43,10,0)</f>
        <v>0</v>
      </c>
      <c r="U133" s="79">
        <f>VLOOKUP($E133,'ВМП план'!$B$8:$AN$43,11,0)</f>
        <v>0</v>
      </c>
      <c r="V133" s="79">
        <f>SUM(T133/12*$A$2)</f>
        <v>0</v>
      </c>
      <c r="W133" s="79">
        <f>SUM(U133/12*$A$2)</f>
        <v>0</v>
      </c>
      <c r="X133" s="79">
        <f t="shared" ref="X133:AC133" si="1162">SUM(X134:X139)</f>
        <v>0</v>
      </c>
      <c r="Y133" s="79">
        <f t="shared" si="1162"/>
        <v>0</v>
      </c>
      <c r="Z133" s="79">
        <f t="shared" si="1162"/>
        <v>0</v>
      </c>
      <c r="AA133" s="79">
        <f t="shared" si="1162"/>
        <v>0</v>
      </c>
      <c r="AB133" s="79">
        <f t="shared" si="1162"/>
        <v>0</v>
      </c>
      <c r="AC133" s="79">
        <f t="shared" si="1162"/>
        <v>0</v>
      </c>
      <c r="AD133" s="95">
        <f t="shared" si="984"/>
        <v>0</v>
      </c>
      <c r="AE133" s="95">
        <f t="shared" si="985"/>
        <v>0</v>
      </c>
      <c r="AF133" s="79">
        <f>VLOOKUP($E133,'ВМП план'!$B$8:$AL$43,12,0)</f>
        <v>0</v>
      </c>
      <c r="AG133" s="79">
        <f>VLOOKUP($E133,'ВМП план'!$B$8:$AL$43,13,0)</f>
        <v>0</v>
      </c>
      <c r="AH133" s="79">
        <f>SUM(AF133/12*$A$2)</f>
        <v>0</v>
      </c>
      <c r="AI133" s="79">
        <f>SUM(AG133/12*$A$2)</f>
        <v>0</v>
      </c>
      <c r="AJ133" s="79">
        <f t="shared" ref="AJ133:AO133" si="1163">SUM(AJ134:AJ139)</f>
        <v>0</v>
      </c>
      <c r="AK133" s="79">
        <f t="shared" si="1163"/>
        <v>0</v>
      </c>
      <c r="AL133" s="79">
        <f t="shared" si="1163"/>
        <v>0</v>
      </c>
      <c r="AM133" s="79">
        <f t="shared" si="1163"/>
        <v>0</v>
      </c>
      <c r="AN133" s="79">
        <f t="shared" si="1163"/>
        <v>0</v>
      </c>
      <c r="AO133" s="79">
        <f t="shared" si="1163"/>
        <v>0</v>
      </c>
      <c r="AP133" s="95">
        <f t="shared" si="986"/>
        <v>0</v>
      </c>
      <c r="AQ133" s="95">
        <f t="shared" si="987"/>
        <v>0</v>
      </c>
      <c r="AR133" s="79"/>
      <c r="AS133" s="79"/>
      <c r="AT133" s="79">
        <f>SUM(AR133/12*$A$2)</f>
        <v>0</v>
      </c>
      <c r="AU133" s="79">
        <f>SUM(AS133/12*$A$2)</f>
        <v>0</v>
      </c>
      <c r="AV133" s="79">
        <f t="shared" ref="AV133:BA133" si="1164">SUM(AV134:AV139)</f>
        <v>0</v>
      </c>
      <c r="AW133" s="79">
        <f t="shared" si="1164"/>
        <v>0</v>
      </c>
      <c r="AX133" s="79">
        <f t="shared" si="1164"/>
        <v>0</v>
      </c>
      <c r="AY133" s="79">
        <f t="shared" si="1164"/>
        <v>0</v>
      </c>
      <c r="AZ133" s="79">
        <f t="shared" si="1164"/>
        <v>0</v>
      </c>
      <c r="BA133" s="79">
        <f t="shared" si="1164"/>
        <v>0</v>
      </c>
      <c r="BB133" s="95">
        <f t="shared" si="988"/>
        <v>0</v>
      </c>
      <c r="BC133" s="95">
        <f t="shared" si="989"/>
        <v>0</v>
      </c>
      <c r="BD133" s="79">
        <f>VLOOKUP($E133,'ВМП план'!$B$8:$AN$43,16,0)</f>
        <v>40</v>
      </c>
      <c r="BE133" s="79">
        <f>VLOOKUP($E133,'ВМП план'!$B$8:$AN$43,17,0)</f>
        <v>2839345.4080000003</v>
      </c>
      <c r="BF133" s="79">
        <f>SUM(BD133/12*$A$2)</f>
        <v>33.333333333333336</v>
      </c>
      <c r="BG133" s="79">
        <f>SUM(BE133/12*$A$2)</f>
        <v>2366121.1733333338</v>
      </c>
      <c r="BH133" s="79">
        <f t="shared" ref="BH133:BM133" si="1165">SUM(BH134:BH139)</f>
        <v>44</v>
      </c>
      <c r="BI133" s="79">
        <f t="shared" si="1165"/>
        <v>3123280.1599999997</v>
      </c>
      <c r="BJ133" s="79">
        <f t="shared" si="1165"/>
        <v>5</v>
      </c>
      <c r="BK133" s="79">
        <f t="shared" si="1165"/>
        <v>354918.19999999995</v>
      </c>
      <c r="BL133" s="79">
        <f t="shared" si="1165"/>
        <v>49</v>
      </c>
      <c r="BM133" s="79">
        <f t="shared" si="1165"/>
        <v>3478198.3599999994</v>
      </c>
      <c r="BN133" s="95">
        <f t="shared" si="990"/>
        <v>10.666666666666664</v>
      </c>
      <c r="BO133" s="95">
        <f t="shared" si="991"/>
        <v>757158.98666666588</v>
      </c>
      <c r="BP133" s="79">
        <f>VLOOKUP($E133,'ВМП план'!$B$8:$AN$43,18,0)</f>
        <v>0</v>
      </c>
      <c r="BQ133" s="79">
        <f>VLOOKUP($E133,'ВМП план'!$B$8:$AN$43,19,0)</f>
        <v>0</v>
      </c>
      <c r="BR133" s="79">
        <f>SUM(BP133/12*$A$2)</f>
        <v>0</v>
      </c>
      <c r="BS133" s="79">
        <f>SUM(BQ133/12*$A$2)</f>
        <v>0</v>
      </c>
      <c r="BT133" s="79">
        <f t="shared" ref="BT133:BY133" si="1166">SUM(BT134:BT139)</f>
        <v>0</v>
      </c>
      <c r="BU133" s="79">
        <f t="shared" si="1166"/>
        <v>0</v>
      </c>
      <c r="BV133" s="79">
        <f t="shared" si="1166"/>
        <v>0</v>
      </c>
      <c r="BW133" s="79">
        <f t="shared" si="1166"/>
        <v>0</v>
      </c>
      <c r="BX133" s="79">
        <f t="shared" si="1166"/>
        <v>0</v>
      </c>
      <c r="BY133" s="79">
        <f t="shared" si="1166"/>
        <v>0</v>
      </c>
      <c r="BZ133" s="95">
        <f t="shared" si="992"/>
        <v>0</v>
      </c>
      <c r="CA133" s="95">
        <f t="shared" si="993"/>
        <v>0</v>
      </c>
      <c r="CB133" s="79">
        <v>73</v>
      </c>
      <c r="CC133" s="79">
        <v>5181805.3695999999</v>
      </c>
      <c r="CD133" s="79">
        <f>SUM(CB133/12*$A$2)</f>
        <v>60.833333333333329</v>
      </c>
      <c r="CE133" s="79">
        <f>SUM(CC133/12*$A$2)</f>
        <v>4318171.1413333332</v>
      </c>
      <c r="CF133" s="79">
        <f t="shared" ref="CF133:CK133" si="1167">SUM(CF134:CF139)</f>
        <v>55</v>
      </c>
      <c r="CG133" s="79">
        <f t="shared" si="1167"/>
        <v>3904100.2</v>
      </c>
      <c r="CH133" s="79">
        <f t="shared" si="1167"/>
        <v>13</v>
      </c>
      <c r="CI133" s="79">
        <f t="shared" si="1167"/>
        <v>922787.32</v>
      </c>
      <c r="CJ133" s="79">
        <f t="shared" si="1167"/>
        <v>68</v>
      </c>
      <c r="CK133" s="79">
        <f t="shared" si="1167"/>
        <v>4826887.5199999996</v>
      </c>
      <c r="CL133" s="95">
        <f t="shared" si="994"/>
        <v>-5.8333333333333286</v>
      </c>
      <c r="CM133" s="95">
        <f t="shared" si="995"/>
        <v>-414070.94133333303</v>
      </c>
      <c r="CN133" s="79"/>
      <c r="CO133" s="79"/>
      <c r="CP133" s="79">
        <f>SUM(CN133/12*$A$2)</f>
        <v>0</v>
      </c>
      <c r="CQ133" s="79">
        <f>SUM(CO133/12*$A$2)</f>
        <v>0</v>
      </c>
      <c r="CR133" s="79">
        <f t="shared" ref="CR133:CW133" si="1168">SUM(CR134:CR139)</f>
        <v>0</v>
      </c>
      <c r="CS133" s="79">
        <f t="shared" si="1168"/>
        <v>0</v>
      </c>
      <c r="CT133" s="79">
        <f t="shared" si="1168"/>
        <v>0</v>
      </c>
      <c r="CU133" s="79">
        <f t="shared" si="1168"/>
        <v>0</v>
      </c>
      <c r="CV133" s="79">
        <f t="shared" si="1168"/>
        <v>0</v>
      </c>
      <c r="CW133" s="79">
        <f t="shared" si="1168"/>
        <v>0</v>
      </c>
      <c r="CX133" s="95">
        <f t="shared" si="996"/>
        <v>0</v>
      </c>
      <c r="CY133" s="95">
        <f t="shared" si="997"/>
        <v>0</v>
      </c>
      <c r="CZ133" s="79">
        <f>VLOOKUP($E133,'ВМП план'!$B$8:$AN$43,24,0)</f>
        <v>5</v>
      </c>
      <c r="DA133" s="79">
        <f>VLOOKUP($E133,'ВМП план'!$B$8:$AN$43,25,0)</f>
        <v>354918.17600000004</v>
      </c>
      <c r="DB133" s="79">
        <f>SUM(CZ133/12*$A$2)</f>
        <v>4.166666666666667</v>
      </c>
      <c r="DC133" s="79">
        <f>SUM(DA133/12*$A$2)</f>
        <v>295765.14666666673</v>
      </c>
      <c r="DD133" s="79">
        <f t="shared" ref="DD133:DI133" si="1169">SUM(DD134:DD139)</f>
        <v>5</v>
      </c>
      <c r="DE133" s="79">
        <f t="shared" si="1169"/>
        <v>354918.2</v>
      </c>
      <c r="DF133" s="79">
        <f t="shared" si="1169"/>
        <v>0</v>
      </c>
      <c r="DG133" s="79">
        <f t="shared" si="1169"/>
        <v>0</v>
      </c>
      <c r="DH133" s="79">
        <f t="shared" si="1169"/>
        <v>5</v>
      </c>
      <c r="DI133" s="79">
        <f t="shared" si="1169"/>
        <v>354918.2</v>
      </c>
      <c r="DJ133" s="95">
        <f t="shared" si="998"/>
        <v>0.83333333333333304</v>
      </c>
      <c r="DK133" s="95">
        <f t="shared" si="999"/>
        <v>59153.053333333286</v>
      </c>
      <c r="DL133" s="79"/>
      <c r="DM133" s="79"/>
      <c r="DN133" s="79">
        <f>SUM(DL133/12*$A$2)</f>
        <v>0</v>
      </c>
      <c r="DO133" s="79">
        <f>SUM(DM133/12*$A$2)</f>
        <v>0</v>
      </c>
      <c r="DP133" s="79">
        <f t="shared" ref="DP133:DU133" si="1170">SUM(DP134:DP139)</f>
        <v>0</v>
      </c>
      <c r="DQ133" s="79">
        <f t="shared" si="1170"/>
        <v>0</v>
      </c>
      <c r="DR133" s="79">
        <f t="shared" si="1170"/>
        <v>0</v>
      </c>
      <c r="DS133" s="79">
        <f t="shared" si="1170"/>
        <v>0</v>
      </c>
      <c r="DT133" s="79">
        <f t="shared" si="1170"/>
        <v>0</v>
      </c>
      <c r="DU133" s="79">
        <f t="shared" si="1170"/>
        <v>0</v>
      </c>
      <c r="DV133" s="95">
        <f t="shared" si="1000"/>
        <v>0</v>
      </c>
      <c r="DW133" s="95">
        <f t="shared" si="1001"/>
        <v>0</v>
      </c>
      <c r="DX133" s="79">
        <f>VLOOKUP($E133,'ВМП план'!$B$8:$AN$43,28,0)</f>
        <v>0</v>
      </c>
      <c r="DY133" s="79">
        <f>VLOOKUP($E133,'ВМП план'!$B$8:$AN$43,29,0)</f>
        <v>0</v>
      </c>
      <c r="DZ133" s="79">
        <f>SUM(DX133/12*$A$2)</f>
        <v>0</v>
      </c>
      <c r="EA133" s="79">
        <f>SUM(DY133/12*$A$2)</f>
        <v>0</v>
      </c>
      <c r="EB133" s="79">
        <f t="shared" ref="EB133:EG133" si="1171">SUM(EB134:EB139)</f>
        <v>0</v>
      </c>
      <c r="EC133" s="79">
        <f t="shared" si="1171"/>
        <v>0</v>
      </c>
      <c r="ED133" s="79">
        <f t="shared" si="1171"/>
        <v>0</v>
      </c>
      <c r="EE133" s="79">
        <f t="shared" si="1171"/>
        <v>0</v>
      </c>
      <c r="EF133" s="79">
        <f t="shared" si="1171"/>
        <v>0</v>
      </c>
      <c r="EG133" s="79">
        <f t="shared" si="1171"/>
        <v>0</v>
      </c>
      <c r="EH133" s="95">
        <f t="shared" si="1002"/>
        <v>0</v>
      </c>
      <c r="EI133" s="95">
        <f t="shared" si="1003"/>
        <v>0</v>
      </c>
      <c r="EJ133" s="79">
        <f>VLOOKUP($E133,'ВМП план'!$B$8:$AN$43,30,0)</f>
        <v>0</v>
      </c>
      <c r="EK133" s="79">
        <f>VLOOKUP($E133,'ВМП план'!$B$8:$AN$43,31,0)</f>
        <v>0</v>
      </c>
      <c r="EL133" s="79">
        <f>SUM(EJ133/12*$A$2)</f>
        <v>0</v>
      </c>
      <c r="EM133" s="79">
        <f>SUM(EK133/12*$A$2)</f>
        <v>0</v>
      </c>
      <c r="EN133" s="79">
        <f t="shared" ref="EN133:ES133" si="1172">SUM(EN134:EN139)</f>
        <v>0</v>
      </c>
      <c r="EO133" s="79">
        <f t="shared" si="1172"/>
        <v>0</v>
      </c>
      <c r="EP133" s="79">
        <f t="shared" si="1172"/>
        <v>0</v>
      </c>
      <c r="EQ133" s="79">
        <f t="shared" si="1172"/>
        <v>0</v>
      </c>
      <c r="ER133" s="79">
        <f t="shared" si="1172"/>
        <v>0</v>
      </c>
      <c r="ES133" s="79">
        <f t="shared" si="1172"/>
        <v>0</v>
      </c>
      <c r="ET133" s="95">
        <f t="shared" si="1004"/>
        <v>0</v>
      </c>
      <c r="EU133" s="95">
        <f t="shared" si="1005"/>
        <v>0</v>
      </c>
      <c r="EV133" s="79">
        <f>VLOOKUP($E133,'ВМП план'!$B$8:$AN$43,32,0)</f>
        <v>0</v>
      </c>
      <c r="EW133" s="79">
        <f>VLOOKUP($E133,'ВМП план'!$B$8:$AN$43,33,0)</f>
        <v>0</v>
      </c>
      <c r="EX133" s="79">
        <f>SUM(EV133/12*$A$2)</f>
        <v>0</v>
      </c>
      <c r="EY133" s="79">
        <f>SUM(EW133/12*$A$2)</f>
        <v>0</v>
      </c>
      <c r="EZ133" s="79">
        <f t="shared" ref="EZ133:FE133" si="1173">SUM(EZ134:EZ139)</f>
        <v>0</v>
      </c>
      <c r="FA133" s="79">
        <f t="shared" si="1173"/>
        <v>0</v>
      </c>
      <c r="FB133" s="79">
        <f t="shared" si="1173"/>
        <v>0</v>
      </c>
      <c r="FC133" s="79">
        <f t="shared" si="1173"/>
        <v>0</v>
      </c>
      <c r="FD133" s="79">
        <f t="shared" si="1173"/>
        <v>0</v>
      </c>
      <c r="FE133" s="79">
        <f t="shared" si="1173"/>
        <v>0</v>
      </c>
      <c r="FF133" s="95">
        <f t="shared" si="884"/>
        <v>0</v>
      </c>
      <c r="FG133" s="95">
        <f t="shared" si="885"/>
        <v>0</v>
      </c>
      <c r="FH133" s="79">
        <f>VLOOKUP($E133,'ВМП план'!$B$8:$AN$43,34,0)</f>
        <v>0</v>
      </c>
      <c r="FI133" s="79">
        <f>VLOOKUP($E133,'ВМП план'!$B$8:$AN$43,35,0)</f>
        <v>0</v>
      </c>
      <c r="FJ133" s="79">
        <f>SUM(FH133/12*$A$2)</f>
        <v>0</v>
      </c>
      <c r="FK133" s="79">
        <f>SUM(FI133/12*$A$2)</f>
        <v>0</v>
      </c>
      <c r="FL133" s="79">
        <f t="shared" ref="FL133:FQ133" si="1174">SUM(FL134:FL139)</f>
        <v>0</v>
      </c>
      <c r="FM133" s="79">
        <f t="shared" si="1174"/>
        <v>0</v>
      </c>
      <c r="FN133" s="79">
        <f t="shared" si="1174"/>
        <v>0</v>
      </c>
      <c r="FO133" s="79">
        <f t="shared" si="1174"/>
        <v>0</v>
      </c>
      <c r="FP133" s="79">
        <f t="shared" si="1174"/>
        <v>0</v>
      </c>
      <c r="FQ133" s="79">
        <f t="shared" si="1174"/>
        <v>0</v>
      </c>
      <c r="FR133" s="95">
        <f t="shared" si="1006"/>
        <v>0</v>
      </c>
      <c r="FS133" s="95">
        <f t="shared" si="1007"/>
        <v>0</v>
      </c>
      <c r="FT133" s="79"/>
      <c r="FU133" s="79"/>
      <c r="FV133" s="79">
        <f>SUM(FT133/12*$A$2)</f>
        <v>0</v>
      </c>
      <c r="FW133" s="79">
        <f>SUM(FU133/12*$A$2)</f>
        <v>0</v>
      </c>
      <c r="FX133" s="79">
        <f t="shared" ref="FX133:GC133" si="1175">SUM(FX134:FX139)</f>
        <v>0</v>
      </c>
      <c r="FY133" s="79">
        <f t="shared" si="1175"/>
        <v>0</v>
      </c>
      <c r="FZ133" s="79">
        <f t="shared" si="1175"/>
        <v>0</v>
      </c>
      <c r="GA133" s="79">
        <f t="shared" si="1175"/>
        <v>0</v>
      </c>
      <c r="GB133" s="79">
        <f t="shared" si="1175"/>
        <v>0</v>
      </c>
      <c r="GC133" s="79">
        <f t="shared" si="1175"/>
        <v>0</v>
      </c>
      <c r="GD133" s="95">
        <f t="shared" si="1008"/>
        <v>0</v>
      </c>
      <c r="GE133" s="95">
        <f t="shared" si="1009"/>
        <v>0</v>
      </c>
      <c r="GF133" s="79">
        <f>H133+T133+AF133+AR133+BD133+BP133+CB133+CN133+CZ133+DL133+DX133+EJ133+EV133+FH133+FT133</f>
        <v>118</v>
      </c>
      <c r="GG133" s="79">
        <f>I133+U133+AG133+AS133+BE133+BQ133+CC133+CO133+DA133+DM133+DY133+EK133+EW133+FI133+FU133</f>
        <v>8376068.9535999997</v>
      </c>
      <c r="GH133" s="102">
        <f>SUM(GF133/12*$A$2)</f>
        <v>98.333333333333343</v>
      </c>
      <c r="GI133" s="128">
        <f>SUM(GG133/12*$A$2)</f>
        <v>6980057.4613333326</v>
      </c>
      <c r="GJ133" s="79">
        <f t="shared" ref="GJ133:GO133" si="1176">SUM(GJ134:GJ139)</f>
        <v>104</v>
      </c>
      <c r="GK133" s="79">
        <f t="shared" si="1176"/>
        <v>7382298.5599999996</v>
      </c>
      <c r="GL133" s="79">
        <f t="shared" si="1176"/>
        <v>18</v>
      </c>
      <c r="GM133" s="79">
        <f t="shared" si="1176"/>
        <v>1277705.52</v>
      </c>
      <c r="GN133" s="79">
        <f t="shared" si="1176"/>
        <v>122</v>
      </c>
      <c r="GO133" s="79">
        <f t="shared" si="1176"/>
        <v>8660004.0800000001</v>
      </c>
      <c r="GP133" s="79">
        <f>SUM(GJ133-GH133)</f>
        <v>5.6666666666666572</v>
      </c>
      <c r="GQ133" s="79">
        <f>SUM(GK133-GI133)</f>
        <v>402241.09866666701</v>
      </c>
      <c r="GR133" s="281">
        <f>GJ133/GH133</f>
        <v>1.0576271186440678</v>
      </c>
      <c r="GS133" s="281">
        <f>GK133/GI133</f>
        <v>1.0576271901621037</v>
      </c>
      <c r="GT133" s="123">
        <v>70983.635200000004</v>
      </c>
      <c r="GU133" s="123">
        <f>SUM(GK133/GJ133)</f>
        <v>70983.64</v>
      </c>
      <c r="GV133" s="123">
        <f t="shared" si="1011"/>
        <v>-4.7999999951571226E-3</v>
      </c>
    </row>
    <row r="134" spans="1:204" ht="60" x14ac:dyDescent="0.2">
      <c r="A134" s="21">
        <v>1</v>
      </c>
      <c r="B134" s="55" t="s">
        <v>184</v>
      </c>
      <c r="C134" s="58" t="s">
        <v>185</v>
      </c>
      <c r="D134" s="59">
        <v>367</v>
      </c>
      <c r="E134" s="60" t="s">
        <v>186</v>
      </c>
      <c r="F134" s="63">
        <v>20</v>
      </c>
      <c r="G134" s="70">
        <v>70983.635200000004</v>
      </c>
      <c r="H134" s="71"/>
      <c r="I134" s="71"/>
      <c r="J134" s="71"/>
      <c r="K134" s="71"/>
      <c r="L134" s="71">
        <f>VLOOKUP($D134,'факт '!$D$7:$AU$140,3,0)</f>
        <v>0</v>
      </c>
      <c r="M134" s="71">
        <f>VLOOKUP($D134,'факт '!$D$7:$AU$140,4,0)</f>
        <v>0</v>
      </c>
      <c r="N134" s="71">
        <f>VLOOKUP($D134,'факт '!$D$7:$AU$140,5,0)</f>
        <v>0</v>
      </c>
      <c r="O134" s="71">
        <f>VLOOKUP($D134,'факт '!$D$7:$AU$140,6,0)</f>
        <v>0</v>
      </c>
      <c r="P134" s="71">
        <f t="shared" ref="P134:P138" si="1177">SUM(L134+N134)</f>
        <v>0</v>
      </c>
      <c r="Q134" s="71">
        <f t="shared" ref="Q134:Q138" si="1178">SUM(M134+O134)</f>
        <v>0</v>
      </c>
      <c r="R134" s="72">
        <f t="shared" si="982"/>
        <v>0</v>
      </c>
      <c r="S134" s="72">
        <f t="shared" si="983"/>
        <v>0</v>
      </c>
      <c r="T134" s="71"/>
      <c r="U134" s="71"/>
      <c r="V134" s="71"/>
      <c r="W134" s="71"/>
      <c r="X134" s="71">
        <f>VLOOKUP($D134,'факт '!$D$7:$AU$140,9,0)</f>
        <v>0</v>
      </c>
      <c r="Y134" s="71">
        <f>VLOOKUP($D134,'факт '!$D$7:$AU$140,10,0)</f>
        <v>0</v>
      </c>
      <c r="Z134" s="71">
        <f>VLOOKUP($D134,'факт '!$D$7:$AU$140,11,0)</f>
        <v>0</v>
      </c>
      <c r="AA134" s="71">
        <f>VLOOKUP($D134,'факт '!$D$7:$AU$140,12,0)</f>
        <v>0</v>
      </c>
      <c r="AB134" s="71">
        <f t="shared" ref="AB134:AB138" si="1179">SUM(X134+Z134)</f>
        <v>0</v>
      </c>
      <c r="AC134" s="71">
        <f t="shared" ref="AC134:AC138" si="1180">SUM(Y134+AA134)</f>
        <v>0</v>
      </c>
      <c r="AD134" s="72">
        <f t="shared" ref="AD134:AD138" si="1181">SUM(X134-V134)</f>
        <v>0</v>
      </c>
      <c r="AE134" s="72">
        <f t="shared" ref="AE134:AE138" si="1182">SUM(Y134-W134)</f>
        <v>0</v>
      </c>
      <c r="AF134" s="71"/>
      <c r="AG134" s="71"/>
      <c r="AH134" s="71"/>
      <c r="AI134" s="71"/>
      <c r="AJ134" s="71">
        <f>VLOOKUP($D134,'факт '!$D$7:$AU$140,7,0)</f>
        <v>0</v>
      </c>
      <c r="AK134" s="71">
        <f>VLOOKUP($D134,'факт '!$D$7:$AU$140,8,0)</f>
        <v>0</v>
      </c>
      <c r="AL134" s="71"/>
      <c r="AM134" s="71"/>
      <c r="AN134" s="71">
        <f>SUM(AJ134+AL134)</f>
        <v>0</v>
      </c>
      <c r="AO134" s="71">
        <f>SUM(AK134+AM134)</f>
        <v>0</v>
      </c>
      <c r="AP134" s="72">
        <f t="shared" ref="AP134:AP138" si="1183">SUM(AJ134-AH134)</f>
        <v>0</v>
      </c>
      <c r="AQ134" s="72">
        <f t="shared" ref="AQ134:AQ138" si="1184">SUM(AK134-AI134)</f>
        <v>0</v>
      </c>
      <c r="AR134" s="71"/>
      <c r="AS134" s="71"/>
      <c r="AT134" s="71"/>
      <c r="AU134" s="71"/>
      <c r="AV134" s="71">
        <f>VLOOKUP($D134,'факт '!$D$7:$AU$140,13,0)</f>
        <v>0</v>
      </c>
      <c r="AW134" s="71">
        <f>VLOOKUP($D134,'факт '!$D$7:$AU$140,14,0)</f>
        <v>0</v>
      </c>
      <c r="AX134" s="71"/>
      <c r="AY134" s="71"/>
      <c r="AZ134" s="71">
        <f t="shared" ref="AZ134:AZ138" si="1185">SUM(AV134+AX134)</f>
        <v>0</v>
      </c>
      <c r="BA134" s="71">
        <f t="shared" ref="BA134:BA138" si="1186">SUM(AW134+AY134)</f>
        <v>0</v>
      </c>
      <c r="BB134" s="72">
        <f t="shared" ref="BB134:BB138" si="1187">SUM(AV134-AT134)</f>
        <v>0</v>
      </c>
      <c r="BC134" s="72">
        <f t="shared" ref="BC134:BC138" si="1188">SUM(AW134-AU134)</f>
        <v>0</v>
      </c>
      <c r="BD134" s="71"/>
      <c r="BE134" s="71"/>
      <c r="BF134" s="71"/>
      <c r="BG134" s="71"/>
      <c r="BH134" s="71">
        <f>VLOOKUP($D134,'факт '!$D$7:$AU$140,17,0)</f>
        <v>21</v>
      </c>
      <c r="BI134" s="71">
        <f>VLOOKUP($D134,'факт '!$D$7:$AU$140,18,0)</f>
        <v>1490656.4399999997</v>
      </c>
      <c r="BJ134" s="71">
        <f>VLOOKUP($D134,'факт '!$D$7:$AU$140,19,0)</f>
        <v>3</v>
      </c>
      <c r="BK134" s="71">
        <f>VLOOKUP($D134,'факт '!$D$7:$AU$140,20,0)</f>
        <v>212950.91999999998</v>
      </c>
      <c r="BL134" s="71">
        <f t="shared" ref="BL134:BL138" si="1189">SUM(BH134+BJ134)</f>
        <v>24</v>
      </c>
      <c r="BM134" s="71">
        <f t="shared" ref="BM134:BM138" si="1190">SUM(BI134+BK134)</f>
        <v>1703607.3599999996</v>
      </c>
      <c r="BN134" s="72">
        <f t="shared" ref="BN134:BN138" si="1191">SUM(BH134-BF134)</f>
        <v>21</v>
      </c>
      <c r="BO134" s="72">
        <f t="shared" ref="BO134:BO138" si="1192">SUM(BI134-BG134)</f>
        <v>1490656.4399999997</v>
      </c>
      <c r="BP134" s="71"/>
      <c r="BQ134" s="71"/>
      <c r="BR134" s="71"/>
      <c r="BS134" s="71"/>
      <c r="BT134" s="71">
        <f>VLOOKUP($D134,'факт '!$D$7:$AU$140,21,0)</f>
        <v>0</v>
      </c>
      <c r="BU134" s="71">
        <f>VLOOKUP($D134,'факт '!$D$7:$AU$140,22,0)</f>
        <v>0</v>
      </c>
      <c r="BV134" s="71">
        <f>VLOOKUP($D134,'факт '!$D$7:$AU$140,23,0)</f>
        <v>0</v>
      </c>
      <c r="BW134" s="71">
        <f>VLOOKUP($D134,'факт '!$D$7:$AU$140,24,0)</f>
        <v>0</v>
      </c>
      <c r="BX134" s="71">
        <f t="shared" ref="BX134:BX138" si="1193">SUM(BT134+BV134)</f>
        <v>0</v>
      </c>
      <c r="BY134" s="71">
        <f t="shared" ref="BY134:BY138" si="1194">SUM(BU134+BW134)</f>
        <v>0</v>
      </c>
      <c r="BZ134" s="72">
        <f t="shared" ref="BZ134:BZ138" si="1195">SUM(BT134-BR134)</f>
        <v>0</v>
      </c>
      <c r="CA134" s="72">
        <f t="shared" ref="CA134:CA138" si="1196">SUM(BU134-BS134)</f>
        <v>0</v>
      </c>
      <c r="CB134" s="71"/>
      <c r="CC134" s="71"/>
      <c r="CD134" s="71"/>
      <c r="CE134" s="71"/>
      <c r="CF134" s="71">
        <f>VLOOKUP($D134,'факт '!$D$7:$AU$140,25,0)</f>
        <v>14</v>
      </c>
      <c r="CG134" s="71">
        <f>VLOOKUP($D134,'факт '!$D$7:$AU$140,26,0)</f>
        <v>993770.96000000008</v>
      </c>
      <c r="CH134" s="71">
        <f>VLOOKUP($D134,'факт '!$D$7:$AU$140,27,0)</f>
        <v>1</v>
      </c>
      <c r="CI134" s="71">
        <f>VLOOKUP($D134,'факт '!$D$7:$AU$140,28,0)</f>
        <v>70983.64</v>
      </c>
      <c r="CJ134" s="71">
        <f t="shared" ref="CJ134:CJ138" si="1197">SUM(CF134+CH134)</f>
        <v>15</v>
      </c>
      <c r="CK134" s="71">
        <f t="shared" ref="CK134:CK138" si="1198">SUM(CG134+CI134)</f>
        <v>1064754.6000000001</v>
      </c>
      <c r="CL134" s="72">
        <f t="shared" ref="CL134:CL138" si="1199">SUM(CF134-CD134)</f>
        <v>14</v>
      </c>
      <c r="CM134" s="72">
        <f t="shared" ref="CM134:CM138" si="1200">SUM(CG134-CE134)</f>
        <v>993770.96000000008</v>
      </c>
      <c r="CN134" s="71"/>
      <c r="CO134" s="71"/>
      <c r="CP134" s="71"/>
      <c r="CQ134" s="71"/>
      <c r="CR134" s="71">
        <f>VLOOKUP($D134,'факт '!$D$7:$AU$140,29,0)</f>
        <v>0</v>
      </c>
      <c r="CS134" s="71">
        <f>VLOOKUP($D134,'факт '!$D$7:$AU$140,30,0)</f>
        <v>0</v>
      </c>
      <c r="CT134" s="71">
        <f>VLOOKUP($D134,'факт '!$D$7:$AU$140,31,0)</f>
        <v>0</v>
      </c>
      <c r="CU134" s="71">
        <f>VLOOKUP($D134,'факт '!$D$7:$AU$140,32,0)</f>
        <v>0</v>
      </c>
      <c r="CV134" s="71">
        <f t="shared" ref="CV134:CV138" si="1201">SUM(CR134+CT134)</f>
        <v>0</v>
      </c>
      <c r="CW134" s="71">
        <f t="shared" ref="CW134:CW138" si="1202">SUM(CS134+CU134)</f>
        <v>0</v>
      </c>
      <c r="CX134" s="72">
        <f t="shared" ref="CX134:CX138" si="1203">SUM(CR134-CP134)</f>
        <v>0</v>
      </c>
      <c r="CY134" s="72">
        <f t="shared" ref="CY134:CY138" si="1204">SUM(CS134-CQ134)</f>
        <v>0</v>
      </c>
      <c r="CZ134" s="71"/>
      <c r="DA134" s="71"/>
      <c r="DB134" s="71"/>
      <c r="DC134" s="71"/>
      <c r="DD134" s="71">
        <f>VLOOKUP($D134,'факт '!$D$7:$AU$140,33,0)</f>
        <v>0</v>
      </c>
      <c r="DE134" s="71">
        <f>VLOOKUP($D134,'факт '!$D$7:$AU$140,34,0)</f>
        <v>0</v>
      </c>
      <c r="DF134" s="71"/>
      <c r="DG134" s="71"/>
      <c r="DH134" s="71">
        <f t="shared" ref="DH134:DH138" si="1205">SUM(DD134+DF134)</f>
        <v>0</v>
      </c>
      <c r="DI134" s="71">
        <f t="shared" ref="DI134:DI138" si="1206">SUM(DE134+DG134)</f>
        <v>0</v>
      </c>
      <c r="DJ134" s="72">
        <f t="shared" ref="DJ134:DJ138" si="1207">SUM(DD134-DB134)</f>
        <v>0</v>
      </c>
      <c r="DK134" s="72">
        <f t="shared" ref="DK134:DK138" si="1208">SUM(DE134-DC134)</f>
        <v>0</v>
      </c>
      <c r="DL134" s="71"/>
      <c r="DM134" s="71"/>
      <c r="DN134" s="71"/>
      <c r="DO134" s="71"/>
      <c r="DP134" s="71">
        <f>VLOOKUP($D134,'факт '!$D$7:$AU$140,15,0)</f>
        <v>0</v>
      </c>
      <c r="DQ134" s="71">
        <f>VLOOKUP($D134,'факт '!$D$7:$AU$140,16,0)</f>
        <v>0</v>
      </c>
      <c r="DR134" s="71"/>
      <c r="DS134" s="71"/>
      <c r="DT134" s="71">
        <f t="shared" ref="DT134:DT138" si="1209">SUM(DP134+DR134)</f>
        <v>0</v>
      </c>
      <c r="DU134" s="71">
        <f t="shared" ref="DU134:DU138" si="1210">SUM(DQ134+DS134)</f>
        <v>0</v>
      </c>
      <c r="DV134" s="72">
        <f t="shared" ref="DV134:DV138" si="1211">SUM(DP134-DN134)</f>
        <v>0</v>
      </c>
      <c r="DW134" s="72">
        <f t="shared" ref="DW134:DW138" si="1212">SUM(DQ134-DO134)</f>
        <v>0</v>
      </c>
      <c r="DX134" s="71"/>
      <c r="DY134" s="71"/>
      <c r="DZ134" s="71"/>
      <c r="EA134" s="71"/>
      <c r="EB134" s="71">
        <f>VLOOKUP($D134,'факт '!$D$7:$AU$140,35,0)</f>
        <v>0</v>
      </c>
      <c r="EC134" s="71">
        <f>VLOOKUP($D134,'факт '!$D$7:$AU$140,36,0)</f>
        <v>0</v>
      </c>
      <c r="ED134" s="71">
        <f>VLOOKUP($D134,'факт '!$D$7:$AU$140,37,0)</f>
        <v>0</v>
      </c>
      <c r="EE134" s="71">
        <f>VLOOKUP($D134,'факт '!$D$7:$AU$140,38,0)</f>
        <v>0</v>
      </c>
      <c r="EF134" s="71">
        <f t="shared" ref="EF134:EF138" si="1213">SUM(EB134+ED134)</f>
        <v>0</v>
      </c>
      <c r="EG134" s="71">
        <f t="shared" ref="EG134:EG138" si="1214">SUM(EC134+EE134)</f>
        <v>0</v>
      </c>
      <c r="EH134" s="72">
        <f t="shared" ref="EH134:EH138" si="1215">SUM(EB134-DZ134)</f>
        <v>0</v>
      </c>
      <c r="EI134" s="72">
        <f t="shared" ref="EI134:EI138" si="1216">SUM(EC134-EA134)</f>
        <v>0</v>
      </c>
      <c r="EJ134" s="71"/>
      <c r="EK134" s="71"/>
      <c r="EL134" s="71"/>
      <c r="EM134" s="71"/>
      <c r="EN134" s="71">
        <f>VLOOKUP($D134,'факт '!$D$7:$AU$140,41,0)</f>
        <v>0</v>
      </c>
      <c r="EO134" s="71">
        <f>VLOOKUP($D134,'факт '!$D$7:$AU$140,42,0)</f>
        <v>0</v>
      </c>
      <c r="EP134" s="71">
        <f>VLOOKUP($D134,'факт '!$D$7:$AU$140,43,0)</f>
        <v>0</v>
      </c>
      <c r="EQ134" s="71">
        <f>VLOOKUP($D134,'факт '!$D$7:$AU$140,44,0)</f>
        <v>0</v>
      </c>
      <c r="ER134" s="71">
        <f t="shared" ref="ER134:ER138" si="1217">SUM(EN134+EP134)</f>
        <v>0</v>
      </c>
      <c r="ES134" s="71">
        <f t="shared" ref="ES134:ES138" si="1218">SUM(EO134+EQ134)</f>
        <v>0</v>
      </c>
      <c r="ET134" s="72">
        <f t="shared" ref="ET134:ET138" si="1219">SUM(EN134-EL134)</f>
        <v>0</v>
      </c>
      <c r="EU134" s="72">
        <f t="shared" ref="EU134:EU138" si="1220">SUM(EO134-EM134)</f>
        <v>0</v>
      </c>
      <c r="EV134" s="71"/>
      <c r="EW134" s="71"/>
      <c r="EX134" s="71"/>
      <c r="EY134" s="71"/>
      <c r="EZ134" s="71"/>
      <c r="FA134" s="71"/>
      <c r="FB134" s="71"/>
      <c r="FC134" s="71"/>
      <c r="FD134" s="71">
        <f t="shared" ref="FD134:FD139" si="1221">SUM(EZ134+FB134)</f>
        <v>0</v>
      </c>
      <c r="FE134" s="71">
        <f t="shared" ref="FE134:FE139" si="1222">SUM(FA134+FC134)</f>
        <v>0</v>
      </c>
      <c r="FF134" s="72">
        <f t="shared" si="884"/>
        <v>0</v>
      </c>
      <c r="FG134" s="72">
        <f t="shared" si="885"/>
        <v>0</v>
      </c>
      <c r="FH134" s="71"/>
      <c r="FI134" s="71"/>
      <c r="FJ134" s="71"/>
      <c r="FK134" s="71"/>
      <c r="FL134" s="71">
        <f>VLOOKUP($D134,'факт '!$D$7:$AU$140,39,0)</f>
        <v>0</v>
      </c>
      <c r="FM134" s="71">
        <f>VLOOKUP($D134,'факт '!$D$7:$AU$140,40,0)</f>
        <v>0</v>
      </c>
      <c r="FN134" s="71"/>
      <c r="FO134" s="71"/>
      <c r="FP134" s="71">
        <f t="shared" ref="FP134:FP138" si="1223">SUM(FL134+FN134)</f>
        <v>0</v>
      </c>
      <c r="FQ134" s="71">
        <f t="shared" ref="FQ134:FQ138" si="1224">SUM(FM134+FO134)</f>
        <v>0</v>
      </c>
      <c r="FR134" s="72">
        <f t="shared" ref="FR134:FR138" si="1225">SUM(FL134-FJ134)</f>
        <v>0</v>
      </c>
      <c r="FS134" s="72">
        <f t="shared" ref="FS134:FS138" si="1226">SUM(FM134-FK134)</f>
        <v>0</v>
      </c>
      <c r="FT134" s="71"/>
      <c r="FU134" s="71"/>
      <c r="FV134" s="71"/>
      <c r="FW134" s="71"/>
      <c r="FX134" s="71"/>
      <c r="FY134" s="71"/>
      <c r="FZ134" s="71"/>
      <c r="GA134" s="71"/>
      <c r="GB134" s="71">
        <f>SUM(FX134+FZ134)</f>
        <v>0</v>
      </c>
      <c r="GC134" s="71">
        <f>SUM(FY134+GA134)</f>
        <v>0</v>
      </c>
      <c r="GD134" s="72">
        <f t="shared" si="1008"/>
        <v>0</v>
      </c>
      <c r="GE134" s="72">
        <f t="shared" si="1009"/>
        <v>0</v>
      </c>
      <c r="GF134" s="71">
        <f t="shared" ref="GF134:GF139" si="1227">SUM(H134,T134,AF134,AR134,BD134,BP134,CB134,CN134,CZ134,DL134,DX134,EJ134,EV134)</f>
        <v>0</v>
      </c>
      <c r="GG134" s="71">
        <f t="shared" ref="GG134:GG139" si="1228">SUM(I134,U134,AG134,AS134,BE134,BQ134,CC134,CO134,DA134,DM134,DY134,EK134,EW134)</f>
        <v>0</v>
      </c>
      <c r="GH134" s="71">
        <f t="shared" ref="GH134:GH139" si="1229">SUM(J134,V134,AH134,AT134,BF134,BR134,CD134,CP134,DB134,DN134,DZ134,EL134,EX134)</f>
        <v>0</v>
      </c>
      <c r="GI134" s="71">
        <f t="shared" ref="GI134:GI139" si="1230">SUM(K134,W134,AI134,AU134,BG134,BS134,CE134,CQ134,DC134,DO134,EA134,EM134,EY134)</f>
        <v>0</v>
      </c>
      <c r="GJ134" s="71">
        <f t="shared" ref="GJ134:GJ138" si="1231">SUM(L134,X134,AJ134,AV134,BH134,BT134,CF134,CR134,DD134,DP134,EB134,EN134,EZ134,FL134)</f>
        <v>35</v>
      </c>
      <c r="GK134" s="71">
        <f t="shared" ref="GK134:GK138" si="1232">SUM(M134,Y134,AK134,AW134,BI134,BU134,CG134,CS134,DE134,DQ134,EC134,EO134,FA134,FM134)</f>
        <v>2484427.4</v>
      </c>
      <c r="GL134" s="71">
        <f t="shared" ref="GL134:GL138" si="1233">SUM(N134,Z134,AL134,AX134,BJ134,BV134,CH134,CT134,DF134,DR134,ED134,EP134,FB134,FN134)</f>
        <v>4</v>
      </c>
      <c r="GM134" s="71">
        <f t="shared" ref="GM134:GM138" si="1234">SUM(O134,AA134,AM134,AY134,BK134,BW134,CI134,CU134,DG134,DS134,EE134,EQ134,FC134,FO134)</f>
        <v>283934.56</v>
      </c>
      <c r="GN134" s="71">
        <f t="shared" ref="GN134:GN138" si="1235">SUM(P134,AB134,AN134,AZ134,BL134,BX134,CJ134,CV134,DH134,DT134,EF134,ER134,FD134,FP134)</f>
        <v>39</v>
      </c>
      <c r="GO134" s="71">
        <f t="shared" ref="GO134:GO138" si="1236">SUM(Q134,AC134,AO134,BA134,BM134,BY134,CK134,CW134,DI134,DU134,EG134,ES134,FE134,FQ134)</f>
        <v>2768361.96</v>
      </c>
      <c r="GP134" s="71"/>
      <c r="GQ134" s="71"/>
      <c r="GR134" s="109"/>
      <c r="GS134" s="55"/>
      <c r="GT134" s="123">
        <v>70983.635200000004</v>
      </c>
      <c r="GU134" s="123">
        <f>SUM(GK134/GJ134)</f>
        <v>70983.64</v>
      </c>
      <c r="GV134" s="123">
        <f t="shared" si="1011"/>
        <v>-4.7999999951571226E-3</v>
      </c>
    </row>
    <row r="135" spans="1:204" ht="48" x14ac:dyDescent="0.2">
      <c r="A135" s="21"/>
      <c r="B135" s="55" t="s">
        <v>448</v>
      </c>
      <c r="C135" s="58" t="s">
        <v>449</v>
      </c>
      <c r="D135" s="59">
        <v>365</v>
      </c>
      <c r="E135" s="60" t="s">
        <v>450</v>
      </c>
      <c r="F135" s="63"/>
      <c r="G135" s="70"/>
      <c r="H135" s="71"/>
      <c r="I135" s="71"/>
      <c r="J135" s="71"/>
      <c r="K135" s="71"/>
      <c r="L135" s="71">
        <f>VLOOKUP($D135,'факт '!$D$7:$AU$140,3,0)</f>
        <v>0</v>
      </c>
      <c r="M135" s="71">
        <f>VLOOKUP($D135,'факт '!$D$7:$AU$140,4,0)</f>
        <v>0</v>
      </c>
      <c r="N135" s="71">
        <f>VLOOKUP($D135,'факт '!$D$7:$AU$140,5,0)</f>
        <v>0</v>
      </c>
      <c r="O135" s="71">
        <f>VLOOKUP($D135,'факт '!$D$7:$AU$140,6,0)</f>
        <v>0</v>
      </c>
      <c r="P135" s="71">
        <f t="shared" si="1177"/>
        <v>0</v>
      </c>
      <c r="Q135" s="71">
        <f t="shared" si="1178"/>
        <v>0</v>
      </c>
      <c r="R135" s="72">
        <f t="shared" si="982"/>
        <v>0</v>
      </c>
      <c r="S135" s="72">
        <f t="shared" si="983"/>
        <v>0</v>
      </c>
      <c r="T135" s="71"/>
      <c r="U135" s="71"/>
      <c r="V135" s="71"/>
      <c r="W135" s="71"/>
      <c r="X135" s="71">
        <f>VLOOKUP($D135,'факт '!$D$7:$AU$140,9,0)</f>
        <v>0</v>
      </c>
      <c r="Y135" s="71">
        <f>VLOOKUP($D135,'факт '!$D$7:$AU$140,10,0)</f>
        <v>0</v>
      </c>
      <c r="Z135" s="71">
        <f>VLOOKUP($D135,'факт '!$D$7:$AU$140,11,0)</f>
        <v>0</v>
      </c>
      <c r="AA135" s="71">
        <f>VLOOKUP($D135,'факт '!$D$7:$AU$140,12,0)</f>
        <v>0</v>
      </c>
      <c r="AB135" s="71">
        <f t="shared" si="1179"/>
        <v>0</v>
      </c>
      <c r="AC135" s="71">
        <f t="shared" si="1180"/>
        <v>0</v>
      </c>
      <c r="AD135" s="72">
        <f t="shared" si="1181"/>
        <v>0</v>
      </c>
      <c r="AE135" s="72">
        <f t="shared" si="1182"/>
        <v>0</v>
      </c>
      <c r="AF135" s="71"/>
      <c r="AG135" s="71"/>
      <c r="AH135" s="71"/>
      <c r="AI135" s="71"/>
      <c r="AJ135" s="71">
        <f>VLOOKUP($D135,'факт '!$D$7:$AU$140,7,0)</f>
        <v>0</v>
      </c>
      <c r="AK135" s="71">
        <f>VLOOKUP($D135,'факт '!$D$7:$AU$140,8,0)</f>
        <v>0</v>
      </c>
      <c r="AL135" s="71"/>
      <c r="AM135" s="71"/>
      <c r="AN135" s="71"/>
      <c r="AO135" s="71"/>
      <c r="AP135" s="72">
        <f t="shared" si="1183"/>
        <v>0</v>
      </c>
      <c r="AQ135" s="72">
        <f t="shared" si="1184"/>
        <v>0</v>
      </c>
      <c r="AR135" s="71"/>
      <c r="AS135" s="71"/>
      <c r="AT135" s="71"/>
      <c r="AU135" s="71"/>
      <c r="AV135" s="71">
        <f>VLOOKUP($D135,'факт '!$D$7:$AU$140,13,0)</f>
        <v>0</v>
      </c>
      <c r="AW135" s="71">
        <f>VLOOKUP($D135,'факт '!$D$7:$AU$140,14,0)</f>
        <v>0</v>
      </c>
      <c r="AX135" s="71"/>
      <c r="AY135" s="71"/>
      <c r="AZ135" s="71">
        <f t="shared" si="1185"/>
        <v>0</v>
      </c>
      <c r="BA135" s="71">
        <f t="shared" si="1186"/>
        <v>0</v>
      </c>
      <c r="BB135" s="72">
        <f t="shared" si="1187"/>
        <v>0</v>
      </c>
      <c r="BC135" s="72">
        <f t="shared" si="1188"/>
        <v>0</v>
      </c>
      <c r="BD135" s="71"/>
      <c r="BE135" s="71"/>
      <c r="BF135" s="71"/>
      <c r="BG135" s="71"/>
      <c r="BH135" s="71">
        <f>VLOOKUP($D135,'факт '!$D$7:$AU$140,17,0)</f>
        <v>0</v>
      </c>
      <c r="BI135" s="71">
        <f>VLOOKUP($D135,'факт '!$D$7:$AU$140,18,0)</f>
        <v>0</v>
      </c>
      <c r="BJ135" s="71">
        <f>VLOOKUP($D135,'факт '!$D$7:$AU$140,19,0)</f>
        <v>0</v>
      </c>
      <c r="BK135" s="71">
        <f>VLOOKUP($D135,'факт '!$D$7:$AU$140,20,0)</f>
        <v>0</v>
      </c>
      <c r="BL135" s="71">
        <f t="shared" si="1189"/>
        <v>0</v>
      </c>
      <c r="BM135" s="71">
        <f t="shared" si="1190"/>
        <v>0</v>
      </c>
      <c r="BN135" s="72">
        <f t="shared" si="1191"/>
        <v>0</v>
      </c>
      <c r="BO135" s="72">
        <f t="shared" si="1192"/>
        <v>0</v>
      </c>
      <c r="BP135" s="71"/>
      <c r="BQ135" s="71"/>
      <c r="BR135" s="71"/>
      <c r="BS135" s="71"/>
      <c r="BT135" s="71">
        <f>VLOOKUP($D135,'факт '!$D$7:$AU$140,21,0)</f>
        <v>0</v>
      </c>
      <c r="BU135" s="71">
        <f>VLOOKUP($D135,'факт '!$D$7:$AU$140,22,0)</f>
        <v>0</v>
      </c>
      <c r="BV135" s="71">
        <f>VLOOKUP($D135,'факт '!$D$7:$AU$140,23,0)</f>
        <v>0</v>
      </c>
      <c r="BW135" s="71">
        <f>VLOOKUP($D135,'факт '!$D$7:$AU$140,24,0)</f>
        <v>0</v>
      </c>
      <c r="BX135" s="71">
        <f t="shared" si="1193"/>
        <v>0</v>
      </c>
      <c r="BY135" s="71">
        <f t="shared" si="1194"/>
        <v>0</v>
      </c>
      <c r="BZ135" s="72">
        <f t="shared" si="1195"/>
        <v>0</v>
      </c>
      <c r="CA135" s="72">
        <f t="shared" si="1196"/>
        <v>0</v>
      </c>
      <c r="CB135" s="71"/>
      <c r="CC135" s="71"/>
      <c r="CD135" s="71"/>
      <c r="CE135" s="71"/>
      <c r="CF135" s="71">
        <f>VLOOKUP($D135,'факт '!$D$7:$AU$140,25,0)</f>
        <v>20</v>
      </c>
      <c r="CG135" s="71">
        <f>VLOOKUP($D135,'факт '!$D$7:$AU$140,26,0)</f>
        <v>1419672.8</v>
      </c>
      <c r="CH135" s="71">
        <f>VLOOKUP($D135,'факт '!$D$7:$AU$140,27,0)</f>
        <v>0</v>
      </c>
      <c r="CI135" s="71">
        <f>VLOOKUP($D135,'факт '!$D$7:$AU$140,28,0)</f>
        <v>0</v>
      </c>
      <c r="CJ135" s="71">
        <f t="shared" si="1197"/>
        <v>20</v>
      </c>
      <c r="CK135" s="71">
        <f t="shared" si="1198"/>
        <v>1419672.8</v>
      </c>
      <c r="CL135" s="72">
        <f t="shared" si="1199"/>
        <v>20</v>
      </c>
      <c r="CM135" s="72">
        <f t="shared" si="1200"/>
        <v>1419672.8</v>
      </c>
      <c r="CN135" s="71"/>
      <c r="CO135" s="71"/>
      <c r="CP135" s="71"/>
      <c r="CQ135" s="71"/>
      <c r="CR135" s="71">
        <f>VLOOKUP($D135,'факт '!$D$7:$AU$140,29,0)</f>
        <v>0</v>
      </c>
      <c r="CS135" s="71">
        <f>VLOOKUP($D135,'факт '!$D$7:$AU$140,30,0)</f>
        <v>0</v>
      </c>
      <c r="CT135" s="71">
        <f>VLOOKUP($D135,'факт '!$D$7:$AU$140,31,0)</f>
        <v>0</v>
      </c>
      <c r="CU135" s="71">
        <f>VLOOKUP($D135,'факт '!$D$7:$AU$140,32,0)</f>
        <v>0</v>
      </c>
      <c r="CV135" s="71">
        <f t="shared" si="1201"/>
        <v>0</v>
      </c>
      <c r="CW135" s="71">
        <f t="shared" si="1202"/>
        <v>0</v>
      </c>
      <c r="CX135" s="72">
        <f t="shared" si="1203"/>
        <v>0</v>
      </c>
      <c r="CY135" s="72">
        <f t="shared" si="1204"/>
        <v>0</v>
      </c>
      <c r="CZ135" s="71"/>
      <c r="DA135" s="71"/>
      <c r="DB135" s="71"/>
      <c r="DC135" s="71"/>
      <c r="DD135" s="71">
        <f>VLOOKUP($D135,'факт '!$D$7:$AU$140,33,0)</f>
        <v>0</v>
      </c>
      <c r="DE135" s="71">
        <f>VLOOKUP($D135,'факт '!$D$7:$AU$140,34,0)</f>
        <v>0</v>
      </c>
      <c r="DF135" s="71"/>
      <c r="DG135" s="71"/>
      <c r="DH135" s="71">
        <f t="shared" si="1205"/>
        <v>0</v>
      </c>
      <c r="DI135" s="71">
        <f t="shared" si="1206"/>
        <v>0</v>
      </c>
      <c r="DJ135" s="72">
        <f t="shared" si="1207"/>
        <v>0</v>
      </c>
      <c r="DK135" s="72">
        <f t="shared" si="1208"/>
        <v>0</v>
      </c>
      <c r="DL135" s="71"/>
      <c r="DM135" s="71"/>
      <c r="DN135" s="71"/>
      <c r="DO135" s="71"/>
      <c r="DP135" s="71">
        <f>VLOOKUP($D135,'факт '!$D$7:$AU$140,15,0)</f>
        <v>0</v>
      </c>
      <c r="DQ135" s="71">
        <f>VLOOKUP($D135,'факт '!$D$7:$AU$140,16,0)</f>
        <v>0</v>
      </c>
      <c r="DR135" s="71"/>
      <c r="DS135" s="71"/>
      <c r="DT135" s="71">
        <f t="shared" si="1209"/>
        <v>0</v>
      </c>
      <c r="DU135" s="71">
        <f t="shared" si="1210"/>
        <v>0</v>
      </c>
      <c r="DV135" s="72">
        <f t="shared" si="1211"/>
        <v>0</v>
      </c>
      <c r="DW135" s="72">
        <f t="shared" si="1212"/>
        <v>0</v>
      </c>
      <c r="DX135" s="71"/>
      <c r="DY135" s="71"/>
      <c r="DZ135" s="71"/>
      <c r="EA135" s="71"/>
      <c r="EB135" s="71">
        <f>VLOOKUP($D135,'факт '!$D$7:$AU$140,35,0)</f>
        <v>0</v>
      </c>
      <c r="EC135" s="71">
        <f>VLOOKUP($D135,'факт '!$D$7:$AU$140,36,0)</f>
        <v>0</v>
      </c>
      <c r="ED135" s="71">
        <f>VLOOKUP($D135,'факт '!$D$7:$AU$140,37,0)</f>
        <v>0</v>
      </c>
      <c r="EE135" s="71">
        <f>VLOOKUP($D135,'факт '!$D$7:$AU$140,38,0)</f>
        <v>0</v>
      </c>
      <c r="EF135" s="71">
        <f t="shared" si="1213"/>
        <v>0</v>
      </c>
      <c r="EG135" s="71">
        <f t="shared" si="1214"/>
        <v>0</v>
      </c>
      <c r="EH135" s="72">
        <f t="shared" si="1215"/>
        <v>0</v>
      </c>
      <c r="EI135" s="72">
        <f t="shared" si="1216"/>
        <v>0</v>
      </c>
      <c r="EJ135" s="71"/>
      <c r="EK135" s="71"/>
      <c r="EL135" s="71"/>
      <c r="EM135" s="71"/>
      <c r="EN135" s="71">
        <f>VLOOKUP($D135,'факт '!$D$7:$AU$140,41,0)</f>
        <v>0</v>
      </c>
      <c r="EO135" s="71">
        <f>VLOOKUP($D135,'факт '!$D$7:$AU$140,42,0)</f>
        <v>0</v>
      </c>
      <c r="EP135" s="71">
        <f>VLOOKUP($D135,'факт '!$D$7:$AU$140,43,0)</f>
        <v>0</v>
      </c>
      <c r="EQ135" s="71">
        <f>VLOOKUP($D135,'факт '!$D$7:$AU$140,44,0)</f>
        <v>0</v>
      </c>
      <c r="ER135" s="71">
        <f t="shared" si="1217"/>
        <v>0</v>
      </c>
      <c r="ES135" s="71">
        <f t="shared" si="1218"/>
        <v>0</v>
      </c>
      <c r="ET135" s="72">
        <f t="shared" si="1219"/>
        <v>0</v>
      </c>
      <c r="EU135" s="72">
        <f t="shared" si="1220"/>
        <v>0</v>
      </c>
      <c r="EV135" s="71"/>
      <c r="EW135" s="71"/>
      <c r="EX135" s="71"/>
      <c r="EY135" s="71"/>
      <c r="EZ135" s="71"/>
      <c r="FA135" s="71"/>
      <c r="FB135" s="71"/>
      <c r="FC135" s="71"/>
      <c r="FD135" s="71"/>
      <c r="FE135" s="71"/>
      <c r="FF135" s="72"/>
      <c r="FG135" s="72"/>
      <c r="FH135" s="71"/>
      <c r="FI135" s="71"/>
      <c r="FJ135" s="71"/>
      <c r="FK135" s="71"/>
      <c r="FL135" s="71">
        <f>VLOOKUP($D135,'факт '!$D$7:$AU$140,39,0)</f>
        <v>0</v>
      </c>
      <c r="FM135" s="71">
        <f>VLOOKUP($D135,'факт '!$D$7:$AU$140,40,0)</f>
        <v>0</v>
      </c>
      <c r="FN135" s="71"/>
      <c r="FO135" s="71"/>
      <c r="FP135" s="71">
        <f t="shared" si="1223"/>
        <v>0</v>
      </c>
      <c r="FQ135" s="71">
        <f t="shared" si="1224"/>
        <v>0</v>
      </c>
      <c r="FR135" s="72">
        <f t="shared" si="1225"/>
        <v>0</v>
      </c>
      <c r="FS135" s="72">
        <f t="shared" si="1226"/>
        <v>0</v>
      </c>
      <c r="FT135" s="71"/>
      <c r="FU135" s="71"/>
      <c r="FV135" s="71"/>
      <c r="FW135" s="71"/>
      <c r="FX135" s="71"/>
      <c r="FY135" s="71"/>
      <c r="FZ135" s="71"/>
      <c r="GA135" s="71"/>
      <c r="GB135" s="71"/>
      <c r="GC135" s="71"/>
      <c r="GD135" s="72"/>
      <c r="GE135" s="72"/>
      <c r="GF135" s="71"/>
      <c r="GG135" s="71"/>
      <c r="GH135" s="71"/>
      <c r="GI135" s="71"/>
      <c r="GJ135" s="71">
        <f t="shared" si="1231"/>
        <v>20</v>
      </c>
      <c r="GK135" s="71">
        <f t="shared" si="1232"/>
        <v>1419672.8</v>
      </c>
      <c r="GL135" s="71">
        <f t="shared" si="1233"/>
        <v>0</v>
      </c>
      <c r="GM135" s="71">
        <f t="shared" si="1234"/>
        <v>0</v>
      </c>
      <c r="GN135" s="71">
        <f t="shared" si="1235"/>
        <v>20</v>
      </c>
      <c r="GO135" s="71">
        <f t="shared" si="1236"/>
        <v>1419672.8</v>
      </c>
      <c r="GP135" s="71"/>
      <c r="GQ135" s="71"/>
      <c r="GR135" s="109"/>
      <c r="GS135" s="55"/>
      <c r="GT135" s="123"/>
      <c r="GU135" s="123"/>
      <c r="GV135" s="123"/>
    </row>
    <row r="136" spans="1:204" ht="36" x14ac:dyDescent="0.2">
      <c r="A136" s="21">
        <v>1</v>
      </c>
      <c r="B136" s="55" t="s">
        <v>187</v>
      </c>
      <c r="C136" s="58" t="s">
        <v>188</v>
      </c>
      <c r="D136" s="59">
        <v>368</v>
      </c>
      <c r="E136" s="60" t="s">
        <v>189</v>
      </c>
      <c r="F136" s="63">
        <v>20</v>
      </c>
      <c r="G136" s="70">
        <v>70983.635200000004</v>
      </c>
      <c r="H136" s="71"/>
      <c r="I136" s="71"/>
      <c r="J136" s="71"/>
      <c r="K136" s="71"/>
      <c r="L136" s="71">
        <f>VLOOKUP($D136,'факт '!$D$7:$AU$140,3,0)</f>
        <v>0</v>
      </c>
      <c r="M136" s="71">
        <f>VLOOKUP($D136,'факт '!$D$7:$AU$140,4,0)</f>
        <v>0</v>
      </c>
      <c r="N136" s="71">
        <f>VLOOKUP($D136,'факт '!$D$7:$AU$140,5,0)</f>
        <v>0</v>
      </c>
      <c r="O136" s="71">
        <f>VLOOKUP($D136,'факт '!$D$7:$AU$140,6,0)</f>
        <v>0</v>
      </c>
      <c r="P136" s="71">
        <f t="shared" si="1177"/>
        <v>0</v>
      </c>
      <c r="Q136" s="71">
        <f t="shared" si="1178"/>
        <v>0</v>
      </c>
      <c r="R136" s="72">
        <f t="shared" si="982"/>
        <v>0</v>
      </c>
      <c r="S136" s="72">
        <f t="shared" si="983"/>
        <v>0</v>
      </c>
      <c r="T136" s="71"/>
      <c r="U136" s="71"/>
      <c r="V136" s="71"/>
      <c r="W136" s="71"/>
      <c r="X136" s="71">
        <f>VLOOKUP($D136,'факт '!$D$7:$AU$140,9,0)</f>
        <v>0</v>
      </c>
      <c r="Y136" s="71">
        <f>VLOOKUP($D136,'факт '!$D$7:$AU$140,10,0)</f>
        <v>0</v>
      </c>
      <c r="Z136" s="71">
        <f>VLOOKUP($D136,'факт '!$D$7:$AU$140,11,0)</f>
        <v>0</v>
      </c>
      <c r="AA136" s="71">
        <f>VLOOKUP($D136,'факт '!$D$7:$AU$140,12,0)</f>
        <v>0</v>
      </c>
      <c r="AB136" s="71">
        <f t="shared" si="1179"/>
        <v>0</v>
      </c>
      <c r="AC136" s="71">
        <f t="shared" si="1180"/>
        <v>0</v>
      </c>
      <c r="AD136" s="72">
        <f t="shared" si="1181"/>
        <v>0</v>
      </c>
      <c r="AE136" s="72">
        <f t="shared" si="1182"/>
        <v>0</v>
      </c>
      <c r="AF136" s="71"/>
      <c r="AG136" s="71"/>
      <c r="AH136" s="71"/>
      <c r="AI136" s="71"/>
      <c r="AJ136" s="71">
        <f>VLOOKUP($D136,'факт '!$D$7:$AU$140,7,0)</f>
        <v>0</v>
      </c>
      <c r="AK136" s="71">
        <f>VLOOKUP($D136,'факт '!$D$7:$AU$140,8,0)</f>
        <v>0</v>
      </c>
      <c r="AL136" s="71"/>
      <c r="AM136" s="71"/>
      <c r="AN136" s="71">
        <f t="shared" ref="AN136:AO139" si="1237">SUM(AJ136+AL136)</f>
        <v>0</v>
      </c>
      <c r="AO136" s="71">
        <f t="shared" si="1237"/>
        <v>0</v>
      </c>
      <c r="AP136" s="72">
        <f t="shared" si="1183"/>
        <v>0</v>
      </c>
      <c r="AQ136" s="72">
        <f t="shared" si="1184"/>
        <v>0</v>
      </c>
      <c r="AR136" s="71"/>
      <c r="AS136" s="71"/>
      <c r="AT136" s="71"/>
      <c r="AU136" s="71"/>
      <c r="AV136" s="71">
        <f>VLOOKUP($D136,'факт '!$D$7:$AU$140,13,0)</f>
        <v>0</v>
      </c>
      <c r="AW136" s="71">
        <f>VLOOKUP($D136,'факт '!$D$7:$AU$140,14,0)</f>
        <v>0</v>
      </c>
      <c r="AX136" s="71"/>
      <c r="AY136" s="71"/>
      <c r="AZ136" s="71">
        <f t="shared" si="1185"/>
        <v>0</v>
      </c>
      <c r="BA136" s="71">
        <f t="shared" si="1186"/>
        <v>0</v>
      </c>
      <c r="BB136" s="72">
        <f t="shared" si="1187"/>
        <v>0</v>
      </c>
      <c r="BC136" s="72">
        <f t="shared" si="1188"/>
        <v>0</v>
      </c>
      <c r="BD136" s="71"/>
      <c r="BE136" s="71"/>
      <c r="BF136" s="71"/>
      <c r="BG136" s="71"/>
      <c r="BH136" s="71">
        <f>VLOOKUP($D136,'факт '!$D$7:$AU$140,17,0)</f>
        <v>21</v>
      </c>
      <c r="BI136" s="71">
        <f>VLOOKUP($D136,'факт '!$D$7:$AU$140,18,0)</f>
        <v>1490656.44</v>
      </c>
      <c r="BJ136" s="71">
        <f>VLOOKUP($D136,'факт '!$D$7:$AU$140,19,0)</f>
        <v>2</v>
      </c>
      <c r="BK136" s="71">
        <f>VLOOKUP($D136,'факт '!$D$7:$AU$140,20,0)</f>
        <v>141967.28</v>
      </c>
      <c r="BL136" s="71">
        <f t="shared" si="1189"/>
        <v>23</v>
      </c>
      <c r="BM136" s="71">
        <f t="shared" si="1190"/>
        <v>1632623.72</v>
      </c>
      <c r="BN136" s="72">
        <f t="shared" si="1191"/>
        <v>21</v>
      </c>
      <c r="BO136" s="72">
        <f t="shared" si="1192"/>
        <v>1490656.44</v>
      </c>
      <c r="BP136" s="71"/>
      <c r="BQ136" s="71"/>
      <c r="BR136" s="71"/>
      <c r="BS136" s="71"/>
      <c r="BT136" s="71">
        <f>VLOOKUP($D136,'факт '!$D$7:$AU$140,21,0)</f>
        <v>0</v>
      </c>
      <c r="BU136" s="71">
        <f>VLOOKUP($D136,'факт '!$D$7:$AU$140,22,0)</f>
        <v>0</v>
      </c>
      <c r="BV136" s="71">
        <f>VLOOKUP($D136,'факт '!$D$7:$AU$140,23,0)</f>
        <v>0</v>
      </c>
      <c r="BW136" s="71">
        <f>VLOOKUP($D136,'факт '!$D$7:$AU$140,24,0)</f>
        <v>0</v>
      </c>
      <c r="BX136" s="71">
        <f t="shared" si="1193"/>
        <v>0</v>
      </c>
      <c r="BY136" s="71">
        <f t="shared" si="1194"/>
        <v>0</v>
      </c>
      <c r="BZ136" s="72">
        <f t="shared" si="1195"/>
        <v>0</v>
      </c>
      <c r="CA136" s="72">
        <f t="shared" si="1196"/>
        <v>0</v>
      </c>
      <c r="CB136" s="71"/>
      <c r="CC136" s="71"/>
      <c r="CD136" s="71"/>
      <c r="CE136" s="71"/>
      <c r="CF136" s="71">
        <f>VLOOKUP($D136,'факт '!$D$7:$AU$140,25,0)</f>
        <v>9</v>
      </c>
      <c r="CG136" s="71">
        <f>VLOOKUP($D136,'факт '!$D$7:$AU$140,26,0)</f>
        <v>638852.75999999989</v>
      </c>
      <c r="CH136" s="71">
        <f>VLOOKUP($D136,'факт '!$D$7:$AU$140,27,0)</f>
        <v>7</v>
      </c>
      <c r="CI136" s="71">
        <f>VLOOKUP($D136,'факт '!$D$7:$AU$140,28,0)</f>
        <v>496885.48</v>
      </c>
      <c r="CJ136" s="71">
        <f t="shared" si="1197"/>
        <v>16</v>
      </c>
      <c r="CK136" s="71">
        <f t="shared" si="1198"/>
        <v>1135738.2399999998</v>
      </c>
      <c r="CL136" s="72">
        <f t="shared" si="1199"/>
        <v>9</v>
      </c>
      <c r="CM136" s="72">
        <f t="shared" si="1200"/>
        <v>638852.75999999989</v>
      </c>
      <c r="CN136" s="71"/>
      <c r="CO136" s="71"/>
      <c r="CP136" s="71"/>
      <c r="CQ136" s="71"/>
      <c r="CR136" s="71">
        <f>VLOOKUP($D136,'факт '!$D$7:$AU$140,29,0)</f>
        <v>0</v>
      </c>
      <c r="CS136" s="71">
        <f>VLOOKUP($D136,'факт '!$D$7:$AU$140,30,0)</f>
        <v>0</v>
      </c>
      <c r="CT136" s="71">
        <f>VLOOKUP($D136,'факт '!$D$7:$AU$140,31,0)</f>
        <v>0</v>
      </c>
      <c r="CU136" s="71">
        <f>VLOOKUP($D136,'факт '!$D$7:$AU$140,32,0)</f>
        <v>0</v>
      </c>
      <c r="CV136" s="71">
        <f t="shared" si="1201"/>
        <v>0</v>
      </c>
      <c r="CW136" s="71">
        <f t="shared" si="1202"/>
        <v>0</v>
      </c>
      <c r="CX136" s="72">
        <f t="shared" si="1203"/>
        <v>0</v>
      </c>
      <c r="CY136" s="72">
        <f t="shared" si="1204"/>
        <v>0</v>
      </c>
      <c r="CZ136" s="71"/>
      <c r="DA136" s="71"/>
      <c r="DB136" s="71"/>
      <c r="DC136" s="71"/>
      <c r="DD136" s="71">
        <f>VLOOKUP($D136,'факт '!$D$7:$AU$140,33,0)</f>
        <v>4</v>
      </c>
      <c r="DE136" s="71">
        <f>VLOOKUP($D136,'факт '!$D$7:$AU$140,34,0)</f>
        <v>283934.56</v>
      </c>
      <c r="DF136" s="71"/>
      <c r="DG136" s="71"/>
      <c r="DH136" s="71">
        <f t="shared" si="1205"/>
        <v>4</v>
      </c>
      <c r="DI136" s="71">
        <f t="shared" si="1206"/>
        <v>283934.56</v>
      </c>
      <c r="DJ136" s="72">
        <f t="shared" si="1207"/>
        <v>4</v>
      </c>
      <c r="DK136" s="72">
        <f t="shared" si="1208"/>
        <v>283934.56</v>
      </c>
      <c r="DL136" s="71"/>
      <c r="DM136" s="71"/>
      <c r="DN136" s="71"/>
      <c r="DO136" s="71"/>
      <c r="DP136" s="71">
        <f>VLOOKUP($D136,'факт '!$D$7:$AU$140,15,0)</f>
        <v>0</v>
      </c>
      <c r="DQ136" s="71">
        <f>VLOOKUP($D136,'факт '!$D$7:$AU$140,16,0)</f>
        <v>0</v>
      </c>
      <c r="DR136" s="71"/>
      <c r="DS136" s="71"/>
      <c r="DT136" s="71">
        <f t="shared" si="1209"/>
        <v>0</v>
      </c>
      <c r="DU136" s="71">
        <f t="shared" si="1210"/>
        <v>0</v>
      </c>
      <c r="DV136" s="72">
        <f t="shared" si="1211"/>
        <v>0</v>
      </c>
      <c r="DW136" s="72">
        <f t="shared" si="1212"/>
        <v>0</v>
      </c>
      <c r="DX136" s="71"/>
      <c r="DY136" s="71"/>
      <c r="DZ136" s="71"/>
      <c r="EA136" s="71"/>
      <c r="EB136" s="71">
        <f>VLOOKUP($D136,'факт '!$D$7:$AU$140,35,0)</f>
        <v>0</v>
      </c>
      <c r="EC136" s="71">
        <f>VLOOKUP($D136,'факт '!$D$7:$AU$140,36,0)</f>
        <v>0</v>
      </c>
      <c r="ED136" s="71">
        <f>VLOOKUP($D136,'факт '!$D$7:$AU$140,37,0)</f>
        <v>0</v>
      </c>
      <c r="EE136" s="71">
        <f>VLOOKUP($D136,'факт '!$D$7:$AU$140,38,0)</f>
        <v>0</v>
      </c>
      <c r="EF136" s="71">
        <f t="shared" si="1213"/>
        <v>0</v>
      </c>
      <c r="EG136" s="71">
        <f t="shared" si="1214"/>
        <v>0</v>
      </c>
      <c r="EH136" s="72">
        <f t="shared" si="1215"/>
        <v>0</v>
      </c>
      <c r="EI136" s="72">
        <f t="shared" si="1216"/>
        <v>0</v>
      </c>
      <c r="EJ136" s="71"/>
      <c r="EK136" s="71"/>
      <c r="EL136" s="71"/>
      <c r="EM136" s="71"/>
      <c r="EN136" s="71">
        <f>VLOOKUP($D136,'факт '!$D$7:$AU$140,41,0)</f>
        <v>0</v>
      </c>
      <c r="EO136" s="71">
        <f>VLOOKUP($D136,'факт '!$D$7:$AU$140,42,0)</f>
        <v>0</v>
      </c>
      <c r="EP136" s="71">
        <f>VLOOKUP($D136,'факт '!$D$7:$AU$140,43,0)</f>
        <v>0</v>
      </c>
      <c r="EQ136" s="71">
        <f>VLOOKUP($D136,'факт '!$D$7:$AU$140,44,0)</f>
        <v>0</v>
      </c>
      <c r="ER136" s="71">
        <f t="shared" si="1217"/>
        <v>0</v>
      </c>
      <c r="ES136" s="71">
        <f t="shared" si="1218"/>
        <v>0</v>
      </c>
      <c r="ET136" s="72">
        <f t="shared" si="1219"/>
        <v>0</v>
      </c>
      <c r="EU136" s="72">
        <f t="shared" si="1220"/>
        <v>0</v>
      </c>
      <c r="EV136" s="71"/>
      <c r="EW136" s="71"/>
      <c r="EX136" s="71"/>
      <c r="EY136" s="71"/>
      <c r="EZ136" s="71"/>
      <c r="FA136" s="71"/>
      <c r="FB136" s="71"/>
      <c r="FC136" s="71"/>
      <c r="FD136" s="71">
        <f t="shared" si="1221"/>
        <v>0</v>
      </c>
      <c r="FE136" s="71">
        <f t="shared" si="1222"/>
        <v>0</v>
      </c>
      <c r="FF136" s="72">
        <f t="shared" si="884"/>
        <v>0</v>
      </c>
      <c r="FG136" s="72">
        <f t="shared" si="885"/>
        <v>0</v>
      </c>
      <c r="FH136" s="71"/>
      <c r="FI136" s="71"/>
      <c r="FJ136" s="71"/>
      <c r="FK136" s="71"/>
      <c r="FL136" s="71">
        <f>VLOOKUP($D136,'факт '!$D$7:$AU$140,39,0)</f>
        <v>0</v>
      </c>
      <c r="FM136" s="71">
        <f>VLOOKUP($D136,'факт '!$D$7:$AU$140,40,0)</f>
        <v>0</v>
      </c>
      <c r="FN136" s="71"/>
      <c r="FO136" s="71"/>
      <c r="FP136" s="71">
        <f t="shared" si="1223"/>
        <v>0</v>
      </c>
      <c r="FQ136" s="71">
        <f t="shared" si="1224"/>
        <v>0</v>
      </c>
      <c r="FR136" s="72">
        <f t="shared" si="1225"/>
        <v>0</v>
      </c>
      <c r="FS136" s="72">
        <f t="shared" si="1226"/>
        <v>0</v>
      </c>
      <c r="FT136" s="71"/>
      <c r="FU136" s="71"/>
      <c r="FV136" s="71"/>
      <c r="FW136" s="71"/>
      <c r="FX136" s="71"/>
      <c r="FY136" s="71"/>
      <c r="FZ136" s="71"/>
      <c r="GA136" s="71"/>
      <c r="GB136" s="71">
        <f t="shared" ref="GB136:GC139" si="1238">SUM(FX136+FZ136)</f>
        <v>0</v>
      </c>
      <c r="GC136" s="71">
        <f t="shared" si="1238"/>
        <v>0</v>
      </c>
      <c r="GD136" s="72">
        <f t="shared" ref="GD136:GE141" si="1239">SUM(FX136-FV136)</f>
        <v>0</v>
      </c>
      <c r="GE136" s="72">
        <f t="shared" si="1239"/>
        <v>0</v>
      </c>
      <c r="GF136" s="71">
        <f t="shared" si="1227"/>
        <v>0</v>
      </c>
      <c r="GG136" s="71">
        <f t="shared" si="1228"/>
        <v>0</v>
      </c>
      <c r="GH136" s="71">
        <f t="shared" si="1229"/>
        <v>0</v>
      </c>
      <c r="GI136" s="71">
        <f t="shared" si="1230"/>
        <v>0</v>
      </c>
      <c r="GJ136" s="71">
        <f t="shared" si="1231"/>
        <v>34</v>
      </c>
      <c r="GK136" s="71">
        <f t="shared" si="1232"/>
        <v>2413443.7599999998</v>
      </c>
      <c r="GL136" s="71">
        <f t="shared" si="1233"/>
        <v>9</v>
      </c>
      <c r="GM136" s="71">
        <f t="shared" si="1234"/>
        <v>638852.76</v>
      </c>
      <c r="GN136" s="71">
        <f t="shared" si="1235"/>
        <v>43</v>
      </c>
      <c r="GO136" s="71">
        <f t="shared" si="1236"/>
        <v>3052296.52</v>
      </c>
      <c r="GP136" s="71"/>
      <c r="GQ136" s="71"/>
      <c r="GR136" s="109"/>
      <c r="GS136" s="55"/>
      <c r="GT136" s="123">
        <v>70983.635200000004</v>
      </c>
      <c r="GU136" s="123">
        <f>SUM(GK136/GJ136)</f>
        <v>70983.64</v>
      </c>
      <c r="GV136" s="123">
        <f t="shared" ref="GV136:GV141" si="1240">SUM(GT136-GU136)</f>
        <v>-4.7999999951571226E-3</v>
      </c>
    </row>
    <row r="137" spans="1:204" ht="72" x14ac:dyDescent="0.2">
      <c r="A137" s="21">
        <v>1</v>
      </c>
      <c r="B137" s="55" t="s">
        <v>187</v>
      </c>
      <c r="C137" s="58" t="s">
        <v>188</v>
      </c>
      <c r="D137" s="59">
        <v>369</v>
      </c>
      <c r="E137" s="60" t="s">
        <v>190</v>
      </c>
      <c r="F137" s="63">
        <v>20</v>
      </c>
      <c r="G137" s="70">
        <v>70983.635200000004</v>
      </c>
      <c r="H137" s="71"/>
      <c r="I137" s="71"/>
      <c r="J137" s="71"/>
      <c r="K137" s="71"/>
      <c r="L137" s="71">
        <f>VLOOKUP($D137,'факт '!$D$7:$AU$140,3,0)</f>
        <v>0</v>
      </c>
      <c r="M137" s="71">
        <f>VLOOKUP($D137,'факт '!$D$7:$AU$140,4,0)</f>
        <v>0</v>
      </c>
      <c r="N137" s="71">
        <f>VLOOKUP($D137,'факт '!$D$7:$AU$140,5,0)</f>
        <v>0</v>
      </c>
      <c r="O137" s="71">
        <f>VLOOKUP($D137,'факт '!$D$7:$AU$140,6,0)</f>
        <v>0</v>
      </c>
      <c r="P137" s="71">
        <f t="shared" si="1177"/>
        <v>0</v>
      </c>
      <c r="Q137" s="71">
        <f t="shared" si="1178"/>
        <v>0</v>
      </c>
      <c r="R137" s="72">
        <f t="shared" si="982"/>
        <v>0</v>
      </c>
      <c r="S137" s="72">
        <f t="shared" si="983"/>
        <v>0</v>
      </c>
      <c r="T137" s="71"/>
      <c r="U137" s="71"/>
      <c r="V137" s="71"/>
      <c r="W137" s="71"/>
      <c r="X137" s="71">
        <f>VLOOKUP($D137,'факт '!$D$7:$AU$140,9,0)</f>
        <v>0</v>
      </c>
      <c r="Y137" s="71">
        <f>VLOOKUP($D137,'факт '!$D$7:$AU$140,10,0)</f>
        <v>0</v>
      </c>
      <c r="Z137" s="71">
        <f>VLOOKUP($D137,'факт '!$D$7:$AU$140,11,0)</f>
        <v>0</v>
      </c>
      <c r="AA137" s="71">
        <f>VLOOKUP($D137,'факт '!$D$7:$AU$140,12,0)</f>
        <v>0</v>
      </c>
      <c r="AB137" s="71">
        <f t="shared" si="1179"/>
        <v>0</v>
      </c>
      <c r="AC137" s="71">
        <f t="shared" si="1180"/>
        <v>0</v>
      </c>
      <c r="AD137" s="72">
        <f t="shared" si="1181"/>
        <v>0</v>
      </c>
      <c r="AE137" s="72">
        <f t="shared" si="1182"/>
        <v>0</v>
      </c>
      <c r="AF137" s="71"/>
      <c r="AG137" s="71"/>
      <c r="AH137" s="71"/>
      <c r="AI137" s="71"/>
      <c r="AJ137" s="71">
        <f>VLOOKUP($D137,'факт '!$D$7:$AU$140,7,0)</f>
        <v>0</v>
      </c>
      <c r="AK137" s="71">
        <f>VLOOKUP($D137,'факт '!$D$7:$AU$140,8,0)</f>
        <v>0</v>
      </c>
      <c r="AL137" s="71"/>
      <c r="AM137" s="71"/>
      <c r="AN137" s="71">
        <f t="shared" si="1237"/>
        <v>0</v>
      </c>
      <c r="AO137" s="71">
        <f t="shared" si="1237"/>
        <v>0</v>
      </c>
      <c r="AP137" s="72">
        <f t="shared" si="1183"/>
        <v>0</v>
      </c>
      <c r="AQ137" s="72">
        <f t="shared" si="1184"/>
        <v>0</v>
      </c>
      <c r="AR137" s="71"/>
      <c r="AS137" s="71"/>
      <c r="AT137" s="71"/>
      <c r="AU137" s="71"/>
      <c r="AV137" s="71">
        <f>VLOOKUP($D137,'факт '!$D$7:$AU$140,13,0)</f>
        <v>0</v>
      </c>
      <c r="AW137" s="71">
        <f>VLOOKUP($D137,'факт '!$D$7:$AU$140,14,0)</f>
        <v>0</v>
      </c>
      <c r="AX137" s="71"/>
      <c r="AY137" s="71"/>
      <c r="AZ137" s="71">
        <f t="shared" si="1185"/>
        <v>0</v>
      </c>
      <c r="BA137" s="71">
        <f t="shared" si="1186"/>
        <v>0</v>
      </c>
      <c r="BB137" s="72">
        <f t="shared" si="1187"/>
        <v>0</v>
      </c>
      <c r="BC137" s="72">
        <f t="shared" si="1188"/>
        <v>0</v>
      </c>
      <c r="BD137" s="71"/>
      <c r="BE137" s="71"/>
      <c r="BF137" s="71"/>
      <c r="BG137" s="71"/>
      <c r="BH137" s="71">
        <f>VLOOKUP($D137,'факт '!$D$7:$AU$140,17,0)</f>
        <v>0</v>
      </c>
      <c r="BI137" s="71">
        <f>VLOOKUP($D137,'факт '!$D$7:$AU$140,18,0)</f>
        <v>0</v>
      </c>
      <c r="BJ137" s="71">
        <f>VLOOKUP($D137,'факт '!$D$7:$AU$140,19,0)</f>
        <v>0</v>
      </c>
      <c r="BK137" s="71">
        <f>VLOOKUP($D137,'факт '!$D$7:$AU$140,20,0)</f>
        <v>0</v>
      </c>
      <c r="BL137" s="71">
        <f t="shared" si="1189"/>
        <v>0</v>
      </c>
      <c r="BM137" s="71">
        <f t="shared" si="1190"/>
        <v>0</v>
      </c>
      <c r="BN137" s="72">
        <f t="shared" si="1191"/>
        <v>0</v>
      </c>
      <c r="BO137" s="72">
        <f t="shared" si="1192"/>
        <v>0</v>
      </c>
      <c r="BP137" s="71"/>
      <c r="BQ137" s="71"/>
      <c r="BR137" s="71"/>
      <c r="BS137" s="71"/>
      <c r="BT137" s="71">
        <f>VLOOKUP($D137,'факт '!$D$7:$AU$140,21,0)</f>
        <v>0</v>
      </c>
      <c r="BU137" s="71">
        <f>VLOOKUP($D137,'факт '!$D$7:$AU$140,22,0)</f>
        <v>0</v>
      </c>
      <c r="BV137" s="71">
        <f>VLOOKUP($D137,'факт '!$D$7:$AU$140,23,0)</f>
        <v>0</v>
      </c>
      <c r="BW137" s="71">
        <f>VLOOKUP($D137,'факт '!$D$7:$AU$140,24,0)</f>
        <v>0</v>
      </c>
      <c r="BX137" s="71">
        <f t="shared" si="1193"/>
        <v>0</v>
      </c>
      <c r="BY137" s="71">
        <f t="shared" si="1194"/>
        <v>0</v>
      </c>
      <c r="BZ137" s="72">
        <f t="shared" si="1195"/>
        <v>0</v>
      </c>
      <c r="CA137" s="72">
        <f t="shared" si="1196"/>
        <v>0</v>
      </c>
      <c r="CB137" s="71"/>
      <c r="CC137" s="71"/>
      <c r="CD137" s="71"/>
      <c r="CE137" s="71"/>
      <c r="CF137" s="71">
        <f>VLOOKUP($D137,'факт '!$D$7:$AU$140,25,0)</f>
        <v>7</v>
      </c>
      <c r="CG137" s="71">
        <f>VLOOKUP($D137,'факт '!$D$7:$AU$140,26,0)</f>
        <v>496885.48</v>
      </c>
      <c r="CH137" s="71">
        <f>VLOOKUP($D137,'факт '!$D$7:$AU$140,27,0)</f>
        <v>4</v>
      </c>
      <c r="CI137" s="71">
        <f>VLOOKUP($D137,'факт '!$D$7:$AU$140,28,0)</f>
        <v>283934.56</v>
      </c>
      <c r="CJ137" s="71">
        <f t="shared" si="1197"/>
        <v>11</v>
      </c>
      <c r="CK137" s="71">
        <f t="shared" si="1198"/>
        <v>780820.04</v>
      </c>
      <c r="CL137" s="72">
        <f t="shared" si="1199"/>
        <v>7</v>
      </c>
      <c r="CM137" s="72">
        <f t="shared" si="1200"/>
        <v>496885.48</v>
      </c>
      <c r="CN137" s="71"/>
      <c r="CO137" s="71"/>
      <c r="CP137" s="71"/>
      <c r="CQ137" s="71"/>
      <c r="CR137" s="71">
        <f>VLOOKUP($D137,'факт '!$D$7:$AU$140,29,0)</f>
        <v>0</v>
      </c>
      <c r="CS137" s="71">
        <f>VLOOKUP($D137,'факт '!$D$7:$AU$140,30,0)</f>
        <v>0</v>
      </c>
      <c r="CT137" s="71">
        <f>VLOOKUP($D137,'факт '!$D$7:$AU$140,31,0)</f>
        <v>0</v>
      </c>
      <c r="CU137" s="71">
        <f>VLOOKUP($D137,'факт '!$D$7:$AU$140,32,0)</f>
        <v>0</v>
      </c>
      <c r="CV137" s="71">
        <f t="shared" si="1201"/>
        <v>0</v>
      </c>
      <c r="CW137" s="71">
        <f t="shared" si="1202"/>
        <v>0</v>
      </c>
      <c r="CX137" s="72">
        <f t="shared" si="1203"/>
        <v>0</v>
      </c>
      <c r="CY137" s="72">
        <f t="shared" si="1204"/>
        <v>0</v>
      </c>
      <c r="CZ137" s="71"/>
      <c r="DA137" s="71"/>
      <c r="DB137" s="71"/>
      <c r="DC137" s="71"/>
      <c r="DD137" s="71">
        <f>VLOOKUP($D137,'факт '!$D$7:$AU$140,33,0)</f>
        <v>0</v>
      </c>
      <c r="DE137" s="71">
        <f>VLOOKUP($D137,'факт '!$D$7:$AU$140,34,0)</f>
        <v>0</v>
      </c>
      <c r="DF137" s="71"/>
      <c r="DG137" s="71"/>
      <c r="DH137" s="71">
        <f t="shared" si="1205"/>
        <v>0</v>
      </c>
      <c r="DI137" s="71">
        <f t="shared" si="1206"/>
        <v>0</v>
      </c>
      <c r="DJ137" s="72">
        <f t="shared" si="1207"/>
        <v>0</v>
      </c>
      <c r="DK137" s="72">
        <f t="shared" si="1208"/>
        <v>0</v>
      </c>
      <c r="DL137" s="71"/>
      <c r="DM137" s="71"/>
      <c r="DN137" s="71"/>
      <c r="DO137" s="71"/>
      <c r="DP137" s="71">
        <f>VLOOKUP($D137,'факт '!$D$7:$AU$140,15,0)</f>
        <v>0</v>
      </c>
      <c r="DQ137" s="71">
        <f>VLOOKUP($D137,'факт '!$D$7:$AU$140,16,0)</f>
        <v>0</v>
      </c>
      <c r="DR137" s="71"/>
      <c r="DS137" s="71"/>
      <c r="DT137" s="71">
        <f t="shared" si="1209"/>
        <v>0</v>
      </c>
      <c r="DU137" s="71">
        <f t="shared" si="1210"/>
        <v>0</v>
      </c>
      <c r="DV137" s="72">
        <f t="shared" si="1211"/>
        <v>0</v>
      </c>
      <c r="DW137" s="72">
        <f t="shared" si="1212"/>
        <v>0</v>
      </c>
      <c r="DX137" s="71"/>
      <c r="DY137" s="71"/>
      <c r="DZ137" s="71"/>
      <c r="EA137" s="71"/>
      <c r="EB137" s="71">
        <f>VLOOKUP($D137,'факт '!$D$7:$AU$140,35,0)</f>
        <v>0</v>
      </c>
      <c r="EC137" s="71">
        <f>VLOOKUP($D137,'факт '!$D$7:$AU$140,36,0)</f>
        <v>0</v>
      </c>
      <c r="ED137" s="71">
        <f>VLOOKUP($D137,'факт '!$D$7:$AU$140,37,0)</f>
        <v>0</v>
      </c>
      <c r="EE137" s="71">
        <f>VLOOKUP($D137,'факт '!$D$7:$AU$140,38,0)</f>
        <v>0</v>
      </c>
      <c r="EF137" s="71">
        <f t="shared" si="1213"/>
        <v>0</v>
      </c>
      <c r="EG137" s="71">
        <f t="shared" si="1214"/>
        <v>0</v>
      </c>
      <c r="EH137" s="72">
        <f t="shared" si="1215"/>
        <v>0</v>
      </c>
      <c r="EI137" s="72">
        <f t="shared" si="1216"/>
        <v>0</v>
      </c>
      <c r="EJ137" s="71"/>
      <c r="EK137" s="71"/>
      <c r="EL137" s="71"/>
      <c r="EM137" s="71"/>
      <c r="EN137" s="71">
        <f>VLOOKUP($D137,'факт '!$D$7:$AU$140,41,0)</f>
        <v>0</v>
      </c>
      <c r="EO137" s="71">
        <f>VLOOKUP($D137,'факт '!$D$7:$AU$140,42,0)</f>
        <v>0</v>
      </c>
      <c r="EP137" s="71">
        <f>VLOOKUP($D137,'факт '!$D$7:$AU$140,43,0)</f>
        <v>0</v>
      </c>
      <c r="EQ137" s="71">
        <f>VLOOKUP($D137,'факт '!$D$7:$AU$140,44,0)</f>
        <v>0</v>
      </c>
      <c r="ER137" s="71">
        <f t="shared" si="1217"/>
        <v>0</v>
      </c>
      <c r="ES137" s="71">
        <f t="shared" si="1218"/>
        <v>0</v>
      </c>
      <c r="ET137" s="72">
        <f t="shared" si="1219"/>
        <v>0</v>
      </c>
      <c r="EU137" s="72">
        <f t="shared" si="1220"/>
        <v>0</v>
      </c>
      <c r="EV137" s="71"/>
      <c r="EW137" s="71"/>
      <c r="EX137" s="71"/>
      <c r="EY137" s="71"/>
      <c r="EZ137" s="71"/>
      <c r="FA137" s="71"/>
      <c r="FB137" s="71"/>
      <c r="FC137" s="71"/>
      <c r="FD137" s="71">
        <f t="shared" si="1221"/>
        <v>0</v>
      </c>
      <c r="FE137" s="71">
        <f t="shared" si="1222"/>
        <v>0</v>
      </c>
      <c r="FF137" s="72">
        <f t="shared" si="884"/>
        <v>0</v>
      </c>
      <c r="FG137" s="72">
        <f t="shared" si="885"/>
        <v>0</v>
      </c>
      <c r="FH137" s="71"/>
      <c r="FI137" s="71"/>
      <c r="FJ137" s="71"/>
      <c r="FK137" s="71"/>
      <c r="FL137" s="71">
        <f>VLOOKUP($D137,'факт '!$D$7:$AU$140,39,0)</f>
        <v>0</v>
      </c>
      <c r="FM137" s="71">
        <f>VLOOKUP($D137,'факт '!$D$7:$AU$140,40,0)</f>
        <v>0</v>
      </c>
      <c r="FN137" s="71"/>
      <c r="FO137" s="71"/>
      <c r="FP137" s="71">
        <f t="shared" si="1223"/>
        <v>0</v>
      </c>
      <c r="FQ137" s="71">
        <f t="shared" si="1224"/>
        <v>0</v>
      </c>
      <c r="FR137" s="72">
        <f t="shared" si="1225"/>
        <v>0</v>
      </c>
      <c r="FS137" s="72">
        <f t="shared" si="1226"/>
        <v>0</v>
      </c>
      <c r="FT137" s="71"/>
      <c r="FU137" s="71"/>
      <c r="FV137" s="71"/>
      <c r="FW137" s="71"/>
      <c r="FX137" s="71"/>
      <c r="FY137" s="71"/>
      <c r="FZ137" s="71"/>
      <c r="GA137" s="71"/>
      <c r="GB137" s="71">
        <f t="shared" si="1238"/>
        <v>0</v>
      </c>
      <c r="GC137" s="71">
        <f t="shared" si="1238"/>
        <v>0</v>
      </c>
      <c r="GD137" s="72">
        <f t="shared" si="1239"/>
        <v>0</v>
      </c>
      <c r="GE137" s="72">
        <f t="shared" si="1239"/>
        <v>0</v>
      </c>
      <c r="GF137" s="71">
        <f t="shared" si="1227"/>
        <v>0</v>
      </c>
      <c r="GG137" s="71">
        <f t="shared" si="1228"/>
        <v>0</v>
      </c>
      <c r="GH137" s="71">
        <f t="shared" si="1229"/>
        <v>0</v>
      </c>
      <c r="GI137" s="71">
        <f t="shared" si="1230"/>
        <v>0</v>
      </c>
      <c r="GJ137" s="71">
        <f t="shared" si="1231"/>
        <v>7</v>
      </c>
      <c r="GK137" s="71">
        <f t="shared" si="1232"/>
        <v>496885.48</v>
      </c>
      <c r="GL137" s="71">
        <f t="shared" si="1233"/>
        <v>4</v>
      </c>
      <c r="GM137" s="71">
        <f t="shared" si="1234"/>
        <v>283934.56</v>
      </c>
      <c r="GN137" s="71">
        <f t="shared" si="1235"/>
        <v>11</v>
      </c>
      <c r="GO137" s="71">
        <f t="shared" si="1236"/>
        <v>780820.04</v>
      </c>
      <c r="GP137" s="71"/>
      <c r="GQ137" s="71"/>
      <c r="GR137" s="109"/>
      <c r="GS137" s="55"/>
      <c r="GT137" s="123">
        <v>70983.635200000004</v>
      </c>
      <c r="GU137" s="123">
        <f>SUM(GK137/GJ137)</f>
        <v>70983.64</v>
      </c>
      <c r="GV137" s="123">
        <f t="shared" si="1240"/>
        <v>-4.7999999951571226E-3</v>
      </c>
    </row>
    <row r="138" spans="1:204" ht="84" x14ac:dyDescent="0.2">
      <c r="A138" s="21">
        <v>1</v>
      </c>
      <c r="B138" s="55" t="s">
        <v>191</v>
      </c>
      <c r="C138" s="58" t="s">
        <v>192</v>
      </c>
      <c r="D138" s="59">
        <v>372</v>
      </c>
      <c r="E138" s="60" t="s">
        <v>193</v>
      </c>
      <c r="F138" s="63">
        <v>20</v>
      </c>
      <c r="G138" s="70">
        <v>70983.635200000004</v>
      </c>
      <c r="H138" s="71"/>
      <c r="I138" s="71"/>
      <c r="J138" s="71"/>
      <c r="K138" s="71"/>
      <c r="L138" s="71">
        <f>VLOOKUP($D138,'факт '!$D$7:$AU$140,3,0)</f>
        <v>0</v>
      </c>
      <c r="M138" s="71">
        <f>VLOOKUP($D138,'факт '!$D$7:$AU$140,4,0)</f>
        <v>0</v>
      </c>
      <c r="N138" s="71">
        <f>VLOOKUP($D138,'факт '!$D$7:$AU$140,5,0)</f>
        <v>0</v>
      </c>
      <c r="O138" s="71">
        <f>VLOOKUP($D138,'факт '!$D$7:$AU$140,6,0)</f>
        <v>0</v>
      </c>
      <c r="P138" s="71">
        <f t="shared" si="1177"/>
        <v>0</v>
      </c>
      <c r="Q138" s="71">
        <f t="shared" si="1178"/>
        <v>0</v>
      </c>
      <c r="R138" s="72">
        <f t="shared" si="982"/>
        <v>0</v>
      </c>
      <c r="S138" s="72">
        <f t="shared" si="983"/>
        <v>0</v>
      </c>
      <c r="T138" s="71"/>
      <c r="U138" s="71"/>
      <c r="V138" s="71"/>
      <c r="W138" s="71"/>
      <c r="X138" s="71">
        <f>VLOOKUP($D138,'факт '!$D$7:$AU$140,9,0)</f>
        <v>0</v>
      </c>
      <c r="Y138" s="71">
        <f>VLOOKUP($D138,'факт '!$D$7:$AU$140,10,0)</f>
        <v>0</v>
      </c>
      <c r="Z138" s="71">
        <f>VLOOKUP($D138,'факт '!$D$7:$AU$140,11,0)</f>
        <v>0</v>
      </c>
      <c r="AA138" s="71">
        <f>VLOOKUP($D138,'факт '!$D$7:$AU$140,12,0)</f>
        <v>0</v>
      </c>
      <c r="AB138" s="71">
        <f t="shared" si="1179"/>
        <v>0</v>
      </c>
      <c r="AC138" s="71">
        <f t="shared" si="1180"/>
        <v>0</v>
      </c>
      <c r="AD138" s="72">
        <f t="shared" si="1181"/>
        <v>0</v>
      </c>
      <c r="AE138" s="72">
        <f t="shared" si="1182"/>
        <v>0</v>
      </c>
      <c r="AF138" s="71"/>
      <c r="AG138" s="71"/>
      <c r="AH138" s="71"/>
      <c r="AI138" s="71"/>
      <c r="AJ138" s="71">
        <f>VLOOKUP($D138,'факт '!$D$7:$AU$140,7,0)</f>
        <v>0</v>
      </c>
      <c r="AK138" s="71">
        <f>VLOOKUP($D138,'факт '!$D$7:$AU$140,8,0)</f>
        <v>0</v>
      </c>
      <c r="AL138" s="71"/>
      <c r="AM138" s="71"/>
      <c r="AN138" s="71">
        <f t="shared" si="1237"/>
        <v>0</v>
      </c>
      <c r="AO138" s="71">
        <f t="shared" si="1237"/>
        <v>0</v>
      </c>
      <c r="AP138" s="72">
        <f t="shared" si="1183"/>
        <v>0</v>
      </c>
      <c r="AQ138" s="72">
        <f t="shared" si="1184"/>
        <v>0</v>
      </c>
      <c r="AR138" s="71"/>
      <c r="AS138" s="71"/>
      <c r="AT138" s="71"/>
      <c r="AU138" s="71"/>
      <c r="AV138" s="71">
        <f>VLOOKUP($D138,'факт '!$D$7:$AU$140,13,0)</f>
        <v>0</v>
      </c>
      <c r="AW138" s="71">
        <f>VLOOKUP($D138,'факт '!$D$7:$AU$140,14,0)</f>
        <v>0</v>
      </c>
      <c r="AX138" s="71"/>
      <c r="AY138" s="71"/>
      <c r="AZ138" s="71">
        <f t="shared" si="1185"/>
        <v>0</v>
      </c>
      <c r="BA138" s="71">
        <f t="shared" si="1186"/>
        <v>0</v>
      </c>
      <c r="BB138" s="72">
        <f t="shared" si="1187"/>
        <v>0</v>
      </c>
      <c r="BC138" s="72">
        <f t="shared" si="1188"/>
        <v>0</v>
      </c>
      <c r="BD138" s="71"/>
      <c r="BE138" s="71"/>
      <c r="BF138" s="71"/>
      <c r="BG138" s="71"/>
      <c r="BH138" s="71">
        <f>VLOOKUP($D138,'факт '!$D$7:$AU$140,17,0)</f>
        <v>2</v>
      </c>
      <c r="BI138" s="71">
        <f>VLOOKUP($D138,'факт '!$D$7:$AU$140,18,0)</f>
        <v>141967.28</v>
      </c>
      <c r="BJ138" s="71">
        <f>VLOOKUP($D138,'факт '!$D$7:$AU$140,19,0)</f>
        <v>0</v>
      </c>
      <c r="BK138" s="71">
        <f>VLOOKUP($D138,'факт '!$D$7:$AU$140,20,0)</f>
        <v>0</v>
      </c>
      <c r="BL138" s="71">
        <f t="shared" si="1189"/>
        <v>2</v>
      </c>
      <c r="BM138" s="71">
        <f t="shared" si="1190"/>
        <v>141967.28</v>
      </c>
      <c r="BN138" s="72">
        <f t="shared" si="1191"/>
        <v>2</v>
      </c>
      <c r="BO138" s="72">
        <f t="shared" si="1192"/>
        <v>141967.28</v>
      </c>
      <c r="BP138" s="71"/>
      <c r="BQ138" s="71"/>
      <c r="BR138" s="71"/>
      <c r="BS138" s="71"/>
      <c r="BT138" s="71">
        <f>VLOOKUP($D138,'факт '!$D$7:$AU$140,21,0)</f>
        <v>0</v>
      </c>
      <c r="BU138" s="71">
        <f>VLOOKUP($D138,'факт '!$D$7:$AU$140,22,0)</f>
        <v>0</v>
      </c>
      <c r="BV138" s="71">
        <f>VLOOKUP($D138,'факт '!$D$7:$AU$140,23,0)</f>
        <v>0</v>
      </c>
      <c r="BW138" s="71">
        <f>VLOOKUP($D138,'факт '!$D$7:$AU$140,24,0)</f>
        <v>0</v>
      </c>
      <c r="BX138" s="71">
        <f t="shared" si="1193"/>
        <v>0</v>
      </c>
      <c r="BY138" s="71">
        <f t="shared" si="1194"/>
        <v>0</v>
      </c>
      <c r="BZ138" s="72">
        <f t="shared" si="1195"/>
        <v>0</v>
      </c>
      <c r="CA138" s="72">
        <f t="shared" si="1196"/>
        <v>0</v>
      </c>
      <c r="CB138" s="71"/>
      <c r="CC138" s="71"/>
      <c r="CD138" s="71"/>
      <c r="CE138" s="71"/>
      <c r="CF138" s="71">
        <f>VLOOKUP($D138,'факт '!$D$7:$AU$140,25,0)</f>
        <v>5</v>
      </c>
      <c r="CG138" s="71">
        <f>VLOOKUP($D138,'факт '!$D$7:$AU$140,26,0)</f>
        <v>354918.2</v>
      </c>
      <c r="CH138" s="71">
        <f>VLOOKUP($D138,'факт '!$D$7:$AU$140,27,0)</f>
        <v>1</v>
      </c>
      <c r="CI138" s="71">
        <f>VLOOKUP($D138,'факт '!$D$7:$AU$140,28,0)</f>
        <v>70983.64</v>
      </c>
      <c r="CJ138" s="71">
        <f t="shared" si="1197"/>
        <v>6</v>
      </c>
      <c r="CK138" s="71">
        <f t="shared" si="1198"/>
        <v>425901.84</v>
      </c>
      <c r="CL138" s="72">
        <f t="shared" si="1199"/>
        <v>5</v>
      </c>
      <c r="CM138" s="72">
        <f t="shared" si="1200"/>
        <v>354918.2</v>
      </c>
      <c r="CN138" s="71"/>
      <c r="CO138" s="71"/>
      <c r="CP138" s="71"/>
      <c r="CQ138" s="71"/>
      <c r="CR138" s="71">
        <f>VLOOKUP($D138,'факт '!$D$7:$AU$140,29,0)</f>
        <v>0</v>
      </c>
      <c r="CS138" s="71">
        <f>VLOOKUP($D138,'факт '!$D$7:$AU$140,30,0)</f>
        <v>0</v>
      </c>
      <c r="CT138" s="71">
        <f>VLOOKUP($D138,'факт '!$D$7:$AU$140,31,0)</f>
        <v>0</v>
      </c>
      <c r="CU138" s="71">
        <f>VLOOKUP($D138,'факт '!$D$7:$AU$140,32,0)</f>
        <v>0</v>
      </c>
      <c r="CV138" s="71">
        <f t="shared" si="1201"/>
        <v>0</v>
      </c>
      <c r="CW138" s="71">
        <f t="shared" si="1202"/>
        <v>0</v>
      </c>
      <c r="CX138" s="72">
        <f t="shared" si="1203"/>
        <v>0</v>
      </c>
      <c r="CY138" s="72">
        <f t="shared" si="1204"/>
        <v>0</v>
      </c>
      <c r="CZ138" s="71"/>
      <c r="DA138" s="71"/>
      <c r="DB138" s="71"/>
      <c r="DC138" s="71"/>
      <c r="DD138" s="71">
        <f>VLOOKUP($D138,'факт '!$D$7:$AU$140,33,0)</f>
        <v>1</v>
      </c>
      <c r="DE138" s="71">
        <f>VLOOKUP($D138,'факт '!$D$7:$AU$140,34,0)</f>
        <v>70983.64</v>
      </c>
      <c r="DF138" s="71"/>
      <c r="DG138" s="71"/>
      <c r="DH138" s="71">
        <f t="shared" si="1205"/>
        <v>1</v>
      </c>
      <c r="DI138" s="71">
        <f t="shared" si="1206"/>
        <v>70983.64</v>
      </c>
      <c r="DJ138" s="72">
        <f t="shared" si="1207"/>
        <v>1</v>
      </c>
      <c r="DK138" s="72">
        <f t="shared" si="1208"/>
        <v>70983.64</v>
      </c>
      <c r="DL138" s="71"/>
      <c r="DM138" s="71"/>
      <c r="DN138" s="71"/>
      <c r="DO138" s="71"/>
      <c r="DP138" s="71">
        <f>VLOOKUP($D138,'факт '!$D$7:$AU$140,15,0)</f>
        <v>0</v>
      </c>
      <c r="DQ138" s="71">
        <f>VLOOKUP($D138,'факт '!$D$7:$AU$140,16,0)</f>
        <v>0</v>
      </c>
      <c r="DR138" s="71"/>
      <c r="DS138" s="71"/>
      <c r="DT138" s="71">
        <f t="shared" si="1209"/>
        <v>0</v>
      </c>
      <c r="DU138" s="71">
        <f t="shared" si="1210"/>
        <v>0</v>
      </c>
      <c r="DV138" s="72">
        <f t="shared" si="1211"/>
        <v>0</v>
      </c>
      <c r="DW138" s="72">
        <f t="shared" si="1212"/>
        <v>0</v>
      </c>
      <c r="DX138" s="71"/>
      <c r="DY138" s="71"/>
      <c r="DZ138" s="71"/>
      <c r="EA138" s="71"/>
      <c r="EB138" s="71">
        <f>VLOOKUP($D138,'факт '!$D$7:$AU$140,35,0)</f>
        <v>0</v>
      </c>
      <c r="EC138" s="71">
        <f>VLOOKUP($D138,'факт '!$D$7:$AU$140,36,0)</f>
        <v>0</v>
      </c>
      <c r="ED138" s="71">
        <f>VLOOKUP($D138,'факт '!$D$7:$AU$140,37,0)</f>
        <v>0</v>
      </c>
      <c r="EE138" s="71">
        <f>VLOOKUP($D138,'факт '!$D$7:$AU$140,38,0)</f>
        <v>0</v>
      </c>
      <c r="EF138" s="71">
        <f t="shared" si="1213"/>
        <v>0</v>
      </c>
      <c r="EG138" s="71">
        <f t="shared" si="1214"/>
        <v>0</v>
      </c>
      <c r="EH138" s="72">
        <f t="shared" si="1215"/>
        <v>0</v>
      </c>
      <c r="EI138" s="72">
        <f t="shared" si="1216"/>
        <v>0</v>
      </c>
      <c r="EJ138" s="71"/>
      <c r="EK138" s="71"/>
      <c r="EL138" s="71"/>
      <c r="EM138" s="71"/>
      <c r="EN138" s="71">
        <f>VLOOKUP($D138,'факт '!$D$7:$AU$140,41,0)</f>
        <v>0</v>
      </c>
      <c r="EO138" s="71">
        <f>VLOOKUP($D138,'факт '!$D$7:$AU$140,42,0)</f>
        <v>0</v>
      </c>
      <c r="EP138" s="71">
        <f>VLOOKUP($D138,'факт '!$D$7:$AU$140,43,0)</f>
        <v>0</v>
      </c>
      <c r="EQ138" s="71">
        <f>VLOOKUP($D138,'факт '!$D$7:$AU$140,44,0)</f>
        <v>0</v>
      </c>
      <c r="ER138" s="71">
        <f t="shared" si="1217"/>
        <v>0</v>
      </c>
      <c r="ES138" s="71">
        <f t="shared" si="1218"/>
        <v>0</v>
      </c>
      <c r="ET138" s="72">
        <f t="shared" si="1219"/>
        <v>0</v>
      </c>
      <c r="EU138" s="72">
        <f t="shared" si="1220"/>
        <v>0</v>
      </c>
      <c r="EV138" s="71"/>
      <c r="EW138" s="71"/>
      <c r="EX138" s="71"/>
      <c r="EY138" s="71"/>
      <c r="EZ138" s="71"/>
      <c r="FA138" s="71"/>
      <c r="FB138" s="71"/>
      <c r="FC138" s="71"/>
      <c r="FD138" s="71">
        <f t="shared" si="1221"/>
        <v>0</v>
      </c>
      <c r="FE138" s="71">
        <f t="shared" si="1222"/>
        <v>0</v>
      </c>
      <c r="FF138" s="72">
        <f t="shared" si="884"/>
        <v>0</v>
      </c>
      <c r="FG138" s="72">
        <f t="shared" si="885"/>
        <v>0</v>
      </c>
      <c r="FH138" s="71"/>
      <c r="FI138" s="71"/>
      <c r="FJ138" s="71"/>
      <c r="FK138" s="71"/>
      <c r="FL138" s="71">
        <f>VLOOKUP($D138,'факт '!$D$7:$AU$140,39,0)</f>
        <v>0</v>
      </c>
      <c r="FM138" s="71">
        <f>VLOOKUP($D138,'факт '!$D$7:$AU$140,40,0)</f>
        <v>0</v>
      </c>
      <c r="FN138" s="71"/>
      <c r="FO138" s="71"/>
      <c r="FP138" s="71">
        <f t="shared" si="1223"/>
        <v>0</v>
      </c>
      <c r="FQ138" s="71">
        <f t="shared" si="1224"/>
        <v>0</v>
      </c>
      <c r="FR138" s="72">
        <f t="shared" si="1225"/>
        <v>0</v>
      </c>
      <c r="FS138" s="72">
        <f t="shared" si="1226"/>
        <v>0</v>
      </c>
      <c r="FT138" s="71"/>
      <c r="FU138" s="71"/>
      <c r="FV138" s="71"/>
      <c r="FW138" s="71"/>
      <c r="FX138" s="71"/>
      <c r="FY138" s="71"/>
      <c r="FZ138" s="71"/>
      <c r="GA138" s="71"/>
      <c r="GB138" s="71">
        <f t="shared" si="1238"/>
        <v>0</v>
      </c>
      <c r="GC138" s="71">
        <f t="shared" si="1238"/>
        <v>0</v>
      </c>
      <c r="GD138" s="72">
        <f t="shared" si="1239"/>
        <v>0</v>
      </c>
      <c r="GE138" s="72">
        <f t="shared" si="1239"/>
        <v>0</v>
      </c>
      <c r="GF138" s="71">
        <f t="shared" si="1227"/>
        <v>0</v>
      </c>
      <c r="GG138" s="71">
        <f t="shared" si="1228"/>
        <v>0</v>
      </c>
      <c r="GH138" s="71">
        <f t="shared" si="1229"/>
        <v>0</v>
      </c>
      <c r="GI138" s="71">
        <f t="shared" si="1230"/>
        <v>0</v>
      </c>
      <c r="GJ138" s="71">
        <f t="shared" si="1231"/>
        <v>8</v>
      </c>
      <c r="GK138" s="71">
        <f t="shared" si="1232"/>
        <v>567869.12</v>
      </c>
      <c r="GL138" s="71">
        <f t="shared" si="1233"/>
        <v>1</v>
      </c>
      <c r="GM138" s="71">
        <f t="shared" si="1234"/>
        <v>70983.64</v>
      </c>
      <c r="GN138" s="71">
        <f t="shared" si="1235"/>
        <v>9</v>
      </c>
      <c r="GO138" s="71">
        <f t="shared" si="1236"/>
        <v>638852.76</v>
      </c>
      <c r="GP138" s="71"/>
      <c r="GQ138" s="71"/>
      <c r="GR138" s="109"/>
      <c r="GS138" s="55"/>
      <c r="GT138" s="123">
        <v>70983.635200000004</v>
      </c>
      <c r="GU138" s="123">
        <f>SUM(GK138/GJ138)</f>
        <v>70983.64</v>
      </c>
      <c r="GV138" s="123">
        <f t="shared" si="1240"/>
        <v>-4.7999999951571226E-3</v>
      </c>
    </row>
    <row r="139" spans="1:204" x14ac:dyDescent="0.2">
      <c r="A139" s="21">
        <v>1</v>
      </c>
      <c r="B139" s="55"/>
      <c r="C139" s="58"/>
      <c r="D139" s="59"/>
      <c r="E139" s="60"/>
      <c r="F139" s="63"/>
      <c r="G139" s="70"/>
      <c r="H139" s="71"/>
      <c r="I139" s="71"/>
      <c r="J139" s="71"/>
      <c r="K139" s="71"/>
      <c r="L139" s="71"/>
      <c r="M139" s="71"/>
      <c r="N139" s="71"/>
      <c r="O139" s="71"/>
      <c r="P139" s="71">
        <f t="shared" ref="P139:Q139" si="1241">SUM(L139+N139)</f>
        <v>0</v>
      </c>
      <c r="Q139" s="71">
        <f t="shared" si="1241"/>
        <v>0</v>
      </c>
      <c r="R139" s="72">
        <f t="shared" ref="R139:S150" si="1242">SUM(L139-J139)</f>
        <v>0</v>
      </c>
      <c r="S139" s="72">
        <f t="shared" si="1242"/>
        <v>0</v>
      </c>
      <c r="T139" s="71"/>
      <c r="U139" s="71"/>
      <c r="V139" s="71"/>
      <c r="W139" s="71"/>
      <c r="X139" s="71"/>
      <c r="Y139" s="71"/>
      <c r="Z139" s="71"/>
      <c r="AA139" s="71"/>
      <c r="AB139" s="71">
        <f t="shared" ref="AB139:AC139" si="1243">SUM(X139+Z139)</f>
        <v>0</v>
      </c>
      <c r="AC139" s="71">
        <f t="shared" si="1243"/>
        <v>0</v>
      </c>
      <c r="AD139" s="72">
        <f t="shared" ref="AD139:AE150" si="1244">SUM(X139-V139)</f>
        <v>0</v>
      </c>
      <c r="AE139" s="72">
        <f t="shared" si="1244"/>
        <v>0</v>
      </c>
      <c r="AF139" s="71"/>
      <c r="AG139" s="71"/>
      <c r="AH139" s="71"/>
      <c r="AI139" s="71"/>
      <c r="AJ139" s="71"/>
      <c r="AK139" s="71"/>
      <c r="AL139" s="71"/>
      <c r="AM139" s="71"/>
      <c r="AN139" s="71">
        <f t="shared" si="1237"/>
        <v>0</v>
      </c>
      <c r="AO139" s="71">
        <f t="shared" si="1237"/>
        <v>0</v>
      </c>
      <c r="AP139" s="72">
        <f t="shared" ref="AP139:AQ150" si="1245">SUM(AJ139-AH139)</f>
        <v>0</v>
      </c>
      <c r="AQ139" s="72">
        <f t="shared" si="1245"/>
        <v>0</v>
      </c>
      <c r="AR139" s="71"/>
      <c r="AS139" s="71"/>
      <c r="AT139" s="71"/>
      <c r="AU139" s="71"/>
      <c r="AV139" s="71"/>
      <c r="AW139" s="71"/>
      <c r="AX139" s="71"/>
      <c r="AY139" s="71"/>
      <c r="AZ139" s="71">
        <f t="shared" ref="AZ139:BA139" si="1246">SUM(AV139+AX139)</f>
        <v>0</v>
      </c>
      <c r="BA139" s="71">
        <f t="shared" si="1246"/>
        <v>0</v>
      </c>
      <c r="BB139" s="72">
        <f t="shared" ref="BB139:BC150" si="1247">SUM(AV139-AT139)</f>
        <v>0</v>
      </c>
      <c r="BC139" s="72">
        <f t="shared" si="1247"/>
        <v>0</v>
      </c>
      <c r="BD139" s="71"/>
      <c r="BE139" s="71"/>
      <c r="BF139" s="71"/>
      <c r="BG139" s="71"/>
      <c r="BH139" s="71"/>
      <c r="BI139" s="71"/>
      <c r="BJ139" s="71"/>
      <c r="BK139" s="71"/>
      <c r="BL139" s="71">
        <f t="shared" ref="BL139:BM139" si="1248">SUM(BH139+BJ139)</f>
        <v>0</v>
      </c>
      <c r="BM139" s="71">
        <f t="shared" si="1248"/>
        <v>0</v>
      </c>
      <c r="BN139" s="72">
        <f t="shared" ref="BN139:BO150" si="1249">SUM(BH139-BF139)</f>
        <v>0</v>
      </c>
      <c r="BO139" s="72">
        <f t="shared" si="1249"/>
        <v>0</v>
      </c>
      <c r="BP139" s="71"/>
      <c r="BQ139" s="71"/>
      <c r="BR139" s="71"/>
      <c r="BS139" s="71"/>
      <c r="BT139" s="71"/>
      <c r="BU139" s="71"/>
      <c r="BV139" s="71"/>
      <c r="BW139" s="71"/>
      <c r="BX139" s="71">
        <f t="shared" ref="BX139:BY139" si="1250">SUM(BT139+BV139)</f>
        <v>0</v>
      </c>
      <c r="BY139" s="71">
        <f t="shared" si="1250"/>
        <v>0</v>
      </c>
      <c r="BZ139" s="72">
        <f t="shared" ref="BZ139:CA150" si="1251">SUM(BT139-BR139)</f>
        <v>0</v>
      </c>
      <c r="CA139" s="72">
        <f t="shared" si="1251"/>
        <v>0</v>
      </c>
      <c r="CB139" s="71"/>
      <c r="CC139" s="71"/>
      <c r="CD139" s="71"/>
      <c r="CE139" s="71"/>
      <c r="CF139" s="71"/>
      <c r="CG139" s="71"/>
      <c r="CH139" s="71"/>
      <c r="CI139" s="71"/>
      <c r="CJ139" s="71">
        <f t="shared" ref="CJ139:CK139" si="1252">SUM(CF139+CH139)</f>
        <v>0</v>
      </c>
      <c r="CK139" s="71">
        <f t="shared" si="1252"/>
        <v>0</v>
      </c>
      <c r="CL139" s="72">
        <f t="shared" ref="CL139:CM150" si="1253">SUM(CF139-CD139)</f>
        <v>0</v>
      </c>
      <c r="CM139" s="72">
        <f t="shared" si="1253"/>
        <v>0</v>
      </c>
      <c r="CN139" s="71"/>
      <c r="CO139" s="71"/>
      <c r="CP139" s="71"/>
      <c r="CQ139" s="71"/>
      <c r="CR139" s="71"/>
      <c r="CS139" s="71"/>
      <c r="CT139" s="71"/>
      <c r="CU139" s="71"/>
      <c r="CV139" s="71">
        <f t="shared" ref="CV139:CW139" si="1254">SUM(CR139+CT139)</f>
        <v>0</v>
      </c>
      <c r="CW139" s="71">
        <f t="shared" si="1254"/>
        <v>0</v>
      </c>
      <c r="CX139" s="72">
        <f t="shared" ref="CX139:CY150" si="1255">SUM(CR139-CP139)</f>
        <v>0</v>
      </c>
      <c r="CY139" s="72">
        <f t="shared" si="1255"/>
        <v>0</v>
      </c>
      <c r="CZ139" s="71"/>
      <c r="DA139" s="71"/>
      <c r="DB139" s="71"/>
      <c r="DC139" s="71"/>
      <c r="DD139" s="71"/>
      <c r="DE139" s="71"/>
      <c r="DF139" s="71"/>
      <c r="DG139" s="71"/>
      <c r="DH139" s="71">
        <f t="shared" ref="DH139:DI139" si="1256">SUM(DD139+DF139)</f>
        <v>0</v>
      </c>
      <c r="DI139" s="71">
        <f t="shared" si="1256"/>
        <v>0</v>
      </c>
      <c r="DJ139" s="72">
        <f t="shared" ref="DJ139:DK150" si="1257">SUM(DD139-DB139)</f>
        <v>0</v>
      </c>
      <c r="DK139" s="72">
        <f t="shared" si="1257"/>
        <v>0</v>
      </c>
      <c r="DL139" s="71"/>
      <c r="DM139" s="71"/>
      <c r="DN139" s="71"/>
      <c r="DO139" s="71"/>
      <c r="DP139" s="71"/>
      <c r="DQ139" s="71"/>
      <c r="DR139" s="71"/>
      <c r="DS139" s="71"/>
      <c r="DT139" s="71">
        <f t="shared" ref="DT139:DU139" si="1258">SUM(DP139+DR139)</f>
        <v>0</v>
      </c>
      <c r="DU139" s="71">
        <f t="shared" si="1258"/>
        <v>0</v>
      </c>
      <c r="DV139" s="72">
        <f t="shared" ref="DV139:DW150" si="1259">SUM(DP139-DN139)</f>
        <v>0</v>
      </c>
      <c r="DW139" s="72">
        <f t="shared" si="1259"/>
        <v>0</v>
      </c>
      <c r="DX139" s="71"/>
      <c r="DY139" s="71"/>
      <c r="DZ139" s="71"/>
      <c r="EA139" s="71"/>
      <c r="EB139" s="71"/>
      <c r="EC139" s="71"/>
      <c r="ED139" s="71"/>
      <c r="EE139" s="71"/>
      <c r="EF139" s="71">
        <f t="shared" ref="EF139:EG139" si="1260">SUM(EB139+ED139)</f>
        <v>0</v>
      </c>
      <c r="EG139" s="71">
        <f t="shared" si="1260"/>
        <v>0</v>
      </c>
      <c r="EH139" s="72">
        <f t="shared" ref="EH139:EI150" si="1261">SUM(EB139-DZ139)</f>
        <v>0</v>
      </c>
      <c r="EI139" s="72">
        <f t="shared" si="1261"/>
        <v>0</v>
      </c>
      <c r="EJ139" s="71"/>
      <c r="EK139" s="71"/>
      <c r="EL139" s="71"/>
      <c r="EM139" s="71"/>
      <c r="EN139" s="71"/>
      <c r="EO139" s="71"/>
      <c r="EP139" s="71"/>
      <c r="EQ139" s="71"/>
      <c r="ER139" s="71">
        <f t="shared" ref="ER139:ES139" si="1262">SUM(EN139+EP139)</f>
        <v>0</v>
      </c>
      <c r="ES139" s="71">
        <f t="shared" si="1262"/>
        <v>0</v>
      </c>
      <c r="ET139" s="72">
        <f t="shared" ref="ET139:EU150" si="1263">SUM(EN139-EL139)</f>
        <v>0</v>
      </c>
      <c r="EU139" s="72">
        <f t="shared" si="1263"/>
        <v>0</v>
      </c>
      <c r="EV139" s="71"/>
      <c r="EW139" s="71"/>
      <c r="EX139" s="71"/>
      <c r="EY139" s="71"/>
      <c r="EZ139" s="71"/>
      <c r="FA139" s="71"/>
      <c r="FB139" s="71"/>
      <c r="FC139" s="71"/>
      <c r="FD139" s="71">
        <f t="shared" si="1221"/>
        <v>0</v>
      </c>
      <c r="FE139" s="71">
        <f t="shared" si="1222"/>
        <v>0</v>
      </c>
      <c r="FF139" s="72">
        <f t="shared" si="884"/>
        <v>0</v>
      </c>
      <c r="FG139" s="72">
        <f t="shared" si="885"/>
        <v>0</v>
      </c>
      <c r="FH139" s="71"/>
      <c r="FI139" s="71"/>
      <c r="FJ139" s="71"/>
      <c r="FK139" s="71"/>
      <c r="FL139" s="71"/>
      <c r="FM139" s="71"/>
      <c r="FN139" s="71"/>
      <c r="FO139" s="71"/>
      <c r="FP139" s="71">
        <f t="shared" ref="FP139:FQ139" si="1264">SUM(FL139+FN139)</f>
        <v>0</v>
      </c>
      <c r="FQ139" s="71">
        <f t="shared" si="1264"/>
        <v>0</v>
      </c>
      <c r="FR139" s="72">
        <f t="shared" ref="FR139:FS150" si="1265">SUM(FL139-FJ139)</f>
        <v>0</v>
      </c>
      <c r="FS139" s="72">
        <f t="shared" si="1265"/>
        <v>0</v>
      </c>
      <c r="FT139" s="71"/>
      <c r="FU139" s="71"/>
      <c r="FV139" s="71"/>
      <c r="FW139" s="71"/>
      <c r="FX139" s="71"/>
      <c r="FY139" s="71"/>
      <c r="FZ139" s="71"/>
      <c r="GA139" s="71"/>
      <c r="GB139" s="71">
        <f t="shared" si="1238"/>
        <v>0</v>
      </c>
      <c r="GC139" s="71">
        <f t="shared" si="1238"/>
        <v>0</v>
      </c>
      <c r="GD139" s="72">
        <f t="shared" si="1239"/>
        <v>0</v>
      </c>
      <c r="GE139" s="72">
        <f t="shared" si="1239"/>
        <v>0</v>
      </c>
      <c r="GF139" s="71">
        <f t="shared" si="1227"/>
        <v>0</v>
      </c>
      <c r="GG139" s="71">
        <f t="shared" si="1228"/>
        <v>0</v>
      </c>
      <c r="GH139" s="71">
        <f t="shared" si="1229"/>
        <v>0</v>
      </c>
      <c r="GI139" s="71">
        <f t="shared" si="1230"/>
        <v>0</v>
      </c>
      <c r="GJ139" s="71">
        <f t="shared" ref="GJ139:GO139" si="1266">SUM(L139,X139,AJ139,AV139,BH139,BT139,CF139,CR139,DD139,DP139,EB139,EN139,EZ139)</f>
        <v>0</v>
      </c>
      <c r="GK139" s="71">
        <f t="shared" si="1266"/>
        <v>0</v>
      </c>
      <c r="GL139" s="71">
        <f t="shared" si="1266"/>
        <v>0</v>
      </c>
      <c r="GM139" s="71">
        <f t="shared" si="1266"/>
        <v>0</v>
      </c>
      <c r="GN139" s="71">
        <f t="shared" si="1266"/>
        <v>0</v>
      </c>
      <c r="GO139" s="71">
        <f t="shared" si="1266"/>
        <v>0</v>
      </c>
      <c r="GP139" s="71"/>
      <c r="GQ139" s="71"/>
      <c r="GR139" s="109"/>
      <c r="GS139" s="55"/>
      <c r="GT139" s="123"/>
      <c r="GU139" s="123"/>
      <c r="GV139" s="123">
        <f t="shared" si="1240"/>
        <v>0</v>
      </c>
    </row>
    <row r="140" spans="1:204" x14ac:dyDescent="0.2">
      <c r="A140" s="21">
        <v>1</v>
      </c>
      <c r="B140" s="74"/>
      <c r="C140" s="75"/>
      <c r="D140" s="75"/>
      <c r="E140" s="83" t="s">
        <v>47</v>
      </c>
      <c r="F140" s="77"/>
      <c r="G140" s="78"/>
      <c r="H140" s="79">
        <f>SUM(H141)</f>
        <v>0</v>
      </c>
      <c r="I140" s="79">
        <f t="shared" ref="I140:BT140" si="1267">SUM(I141)</f>
        <v>0</v>
      </c>
      <c r="J140" s="79">
        <f t="shared" si="1267"/>
        <v>0</v>
      </c>
      <c r="K140" s="79">
        <f t="shared" si="1267"/>
        <v>0</v>
      </c>
      <c r="L140" s="79">
        <f t="shared" si="1267"/>
        <v>0</v>
      </c>
      <c r="M140" s="79">
        <f t="shared" si="1267"/>
        <v>0</v>
      </c>
      <c r="N140" s="79">
        <f t="shared" si="1267"/>
        <v>0</v>
      </c>
      <c r="O140" s="79">
        <f t="shared" si="1267"/>
        <v>0</v>
      </c>
      <c r="P140" s="79">
        <f t="shared" si="1267"/>
        <v>0</v>
      </c>
      <c r="Q140" s="79">
        <f t="shared" si="1267"/>
        <v>0</v>
      </c>
      <c r="R140" s="72">
        <f t="shared" si="1242"/>
        <v>0</v>
      </c>
      <c r="S140" s="72">
        <f t="shared" si="1242"/>
        <v>0</v>
      </c>
      <c r="T140" s="79">
        <f t="shared" si="1267"/>
        <v>0</v>
      </c>
      <c r="U140" s="79">
        <f t="shared" si="1267"/>
        <v>0</v>
      </c>
      <c r="V140" s="79">
        <f t="shared" si="1267"/>
        <v>0</v>
      </c>
      <c r="W140" s="79">
        <f t="shared" si="1267"/>
        <v>0</v>
      </c>
      <c r="X140" s="79">
        <f t="shared" si="1267"/>
        <v>0</v>
      </c>
      <c r="Y140" s="79">
        <f t="shared" si="1267"/>
        <v>0</v>
      </c>
      <c r="Z140" s="79">
        <f t="shared" si="1267"/>
        <v>0</v>
      </c>
      <c r="AA140" s="79">
        <f t="shared" si="1267"/>
        <v>0</v>
      </c>
      <c r="AB140" s="79">
        <f t="shared" si="1267"/>
        <v>0</v>
      </c>
      <c r="AC140" s="79">
        <f t="shared" si="1267"/>
        <v>0</v>
      </c>
      <c r="AD140" s="72">
        <f t="shared" si="1244"/>
        <v>0</v>
      </c>
      <c r="AE140" s="72">
        <f t="shared" si="1244"/>
        <v>0</v>
      </c>
      <c r="AF140" s="79">
        <f t="shared" si="1267"/>
        <v>0</v>
      </c>
      <c r="AG140" s="79">
        <f t="shared" si="1267"/>
        <v>0</v>
      </c>
      <c r="AH140" s="79">
        <f t="shared" si="1267"/>
        <v>0</v>
      </c>
      <c r="AI140" s="79">
        <f t="shared" si="1267"/>
        <v>0</v>
      </c>
      <c r="AJ140" s="79">
        <f t="shared" si="1267"/>
        <v>0</v>
      </c>
      <c r="AK140" s="79">
        <f t="shared" si="1267"/>
        <v>0</v>
      </c>
      <c r="AL140" s="79">
        <f t="shared" si="1267"/>
        <v>0</v>
      </c>
      <c r="AM140" s="79">
        <f t="shared" si="1267"/>
        <v>0</v>
      </c>
      <c r="AN140" s="79">
        <f t="shared" si="1267"/>
        <v>0</v>
      </c>
      <c r="AO140" s="79">
        <f t="shared" si="1267"/>
        <v>0</v>
      </c>
      <c r="AP140" s="72">
        <f t="shared" si="1245"/>
        <v>0</v>
      </c>
      <c r="AQ140" s="72">
        <f t="shared" si="1245"/>
        <v>0</v>
      </c>
      <c r="AR140" s="79">
        <f t="shared" si="1267"/>
        <v>0</v>
      </c>
      <c r="AS140" s="79">
        <f t="shared" si="1267"/>
        <v>0</v>
      </c>
      <c r="AT140" s="79">
        <f t="shared" si="1267"/>
        <v>0</v>
      </c>
      <c r="AU140" s="79">
        <f t="shared" si="1267"/>
        <v>0</v>
      </c>
      <c r="AV140" s="79">
        <f t="shared" si="1267"/>
        <v>0</v>
      </c>
      <c r="AW140" s="79">
        <f t="shared" si="1267"/>
        <v>0</v>
      </c>
      <c r="AX140" s="79">
        <f t="shared" si="1267"/>
        <v>0</v>
      </c>
      <c r="AY140" s="79">
        <f t="shared" si="1267"/>
        <v>0</v>
      </c>
      <c r="AZ140" s="79">
        <f t="shared" si="1267"/>
        <v>0</v>
      </c>
      <c r="BA140" s="79">
        <f t="shared" si="1267"/>
        <v>0</v>
      </c>
      <c r="BB140" s="72">
        <f t="shared" si="1247"/>
        <v>0</v>
      </c>
      <c r="BC140" s="72">
        <f t="shared" si="1247"/>
        <v>0</v>
      </c>
      <c r="BD140" s="79">
        <f t="shared" si="1267"/>
        <v>0</v>
      </c>
      <c r="BE140" s="79">
        <f t="shared" si="1267"/>
        <v>0</v>
      </c>
      <c r="BF140" s="79">
        <f t="shared" si="1267"/>
        <v>0</v>
      </c>
      <c r="BG140" s="79">
        <f t="shared" si="1267"/>
        <v>0</v>
      </c>
      <c r="BH140" s="79">
        <f t="shared" si="1267"/>
        <v>0</v>
      </c>
      <c r="BI140" s="79">
        <f t="shared" si="1267"/>
        <v>0</v>
      </c>
      <c r="BJ140" s="79">
        <f t="shared" si="1267"/>
        <v>0</v>
      </c>
      <c r="BK140" s="79">
        <f t="shared" si="1267"/>
        <v>0</v>
      </c>
      <c r="BL140" s="79">
        <f t="shared" si="1267"/>
        <v>0</v>
      </c>
      <c r="BM140" s="79">
        <f t="shared" si="1267"/>
        <v>0</v>
      </c>
      <c r="BN140" s="72">
        <f t="shared" si="1249"/>
        <v>0</v>
      </c>
      <c r="BO140" s="72">
        <f t="shared" si="1249"/>
        <v>0</v>
      </c>
      <c r="BP140" s="79">
        <f t="shared" si="1267"/>
        <v>0</v>
      </c>
      <c r="BQ140" s="79">
        <f t="shared" si="1267"/>
        <v>0</v>
      </c>
      <c r="BR140" s="79">
        <f t="shared" si="1267"/>
        <v>0</v>
      </c>
      <c r="BS140" s="79">
        <f t="shared" si="1267"/>
        <v>0</v>
      </c>
      <c r="BT140" s="79">
        <f t="shared" si="1267"/>
        <v>0</v>
      </c>
      <c r="BU140" s="79">
        <f>SUM(BU141)</f>
        <v>0</v>
      </c>
      <c r="BV140" s="79">
        <f>SUM(BV141)</f>
        <v>0</v>
      </c>
      <c r="BW140" s="79">
        <f>SUM(BW141)</f>
        <v>0</v>
      </c>
      <c r="BX140" s="79">
        <f>SUM(BX141)</f>
        <v>0</v>
      </c>
      <c r="BY140" s="79">
        <f>SUM(BY141)</f>
        <v>0</v>
      </c>
      <c r="BZ140" s="72">
        <f t="shared" si="1251"/>
        <v>0</v>
      </c>
      <c r="CA140" s="72">
        <f t="shared" si="1251"/>
        <v>0</v>
      </c>
      <c r="CB140" s="79">
        <f t="shared" ref="CB140:EF140" si="1268">SUM(CB141)</f>
        <v>0</v>
      </c>
      <c r="CC140" s="79">
        <f t="shared" si="1268"/>
        <v>0</v>
      </c>
      <c r="CD140" s="79">
        <f t="shared" si="1268"/>
        <v>0</v>
      </c>
      <c r="CE140" s="79">
        <f t="shared" si="1268"/>
        <v>0</v>
      </c>
      <c r="CF140" s="79">
        <f t="shared" si="1268"/>
        <v>0</v>
      </c>
      <c r="CG140" s="79">
        <f t="shared" si="1268"/>
        <v>0</v>
      </c>
      <c r="CH140" s="79">
        <f t="shared" si="1268"/>
        <v>0</v>
      </c>
      <c r="CI140" s="79">
        <f t="shared" si="1268"/>
        <v>0</v>
      </c>
      <c r="CJ140" s="79">
        <f t="shared" si="1268"/>
        <v>0</v>
      </c>
      <c r="CK140" s="79">
        <f t="shared" si="1268"/>
        <v>0</v>
      </c>
      <c r="CL140" s="72">
        <f t="shared" si="1253"/>
        <v>0</v>
      </c>
      <c r="CM140" s="72">
        <f t="shared" si="1253"/>
        <v>0</v>
      </c>
      <c r="CN140" s="79">
        <f t="shared" si="1268"/>
        <v>808</v>
      </c>
      <c r="CO140" s="79">
        <f t="shared" si="1268"/>
        <v>59815540.110399999</v>
      </c>
      <c r="CP140" s="79">
        <f t="shared" si="1268"/>
        <v>673.33333333333326</v>
      </c>
      <c r="CQ140" s="79">
        <f t="shared" si="1268"/>
        <v>49846283.425333336</v>
      </c>
      <c r="CR140" s="79">
        <f t="shared" si="1268"/>
        <v>622</v>
      </c>
      <c r="CS140" s="79">
        <f t="shared" si="1268"/>
        <v>46046118.859999985</v>
      </c>
      <c r="CT140" s="79">
        <f t="shared" si="1268"/>
        <v>287</v>
      </c>
      <c r="CU140" s="79">
        <f t="shared" si="1268"/>
        <v>21246360.310000002</v>
      </c>
      <c r="CV140" s="79">
        <f t="shared" si="1268"/>
        <v>909</v>
      </c>
      <c r="CW140" s="79">
        <f t="shared" si="1268"/>
        <v>67292479.169999987</v>
      </c>
      <c r="CX140" s="72">
        <f t="shared" si="1255"/>
        <v>-51.333333333333258</v>
      </c>
      <c r="CY140" s="72">
        <f t="shared" si="1255"/>
        <v>-3800164.5653333515</v>
      </c>
      <c r="CZ140" s="79">
        <f t="shared" si="1268"/>
        <v>0</v>
      </c>
      <c r="DA140" s="79">
        <f t="shared" si="1268"/>
        <v>0</v>
      </c>
      <c r="DB140" s="79">
        <f t="shared" si="1268"/>
        <v>0</v>
      </c>
      <c r="DC140" s="79">
        <f t="shared" si="1268"/>
        <v>0</v>
      </c>
      <c r="DD140" s="79">
        <f t="shared" si="1268"/>
        <v>0</v>
      </c>
      <c r="DE140" s="79">
        <f t="shared" si="1268"/>
        <v>0</v>
      </c>
      <c r="DF140" s="79">
        <f t="shared" si="1268"/>
        <v>0</v>
      </c>
      <c r="DG140" s="79">
        <f t="shared" si="1268"/>
        <v>0</v>
      </c>
      <c r="DH140" s="79">
        <f t="shared" si="1268"/>
        <v>0</v>
      </c>
      <c r="DI140" s="79">
        <f t="shared" si="1268"/>
        <v>0</v>
      </c>
      <c r="DJ140" s="72">
        <f t="shared" si="1257"/>
        <v>0</v>
      </c>
      <c r="DK140" s="72">
        <f t="shared" si="1257"/>
        <v>0</v>
      </c>
      <c r="DL140" s="79">
        <f t="shared" si="1268"/>
        <v>0</v>
      </c>
      <c r="DM140" s="79">
        <f t="shared" si="1268"/>
        <v>0</v>
      </c>
      <c r="DN140" s="79">
        <f t="shared" si="1268"/>
        <v>0</v>
      </c>
      <c r="DO140" s="79">
        <f t="shared" si="1268"/>
        <v>0</v>
      </c>
      <c r="DP140" s="79">
        <f t="shared" si="1268"/>
        <v>0</v>
      </c>
      <c r="DQ140" s="79">
        <f t="shared" si="1268"/>
        <v>0</v>
      </c>
      <c r="DR140" s="79">
        <f t="shared" si="1268"/>
        <v>0</v>
      </c>
      <c r="DS140" s="79">
        <f t="shared" si="1268"/>
        <v>0</v>
      </c>
      <c r="DT140" s="79">
        <f t="shared" si="1268"/>
        <v>0</v>
      </c>
      <c r="DU140" s="79">
        <f t="shared" si="1268"/>
        <v>0</v>
      </c>
      <c r="DV140" s="72">
        <f t="shared" si="1259"/>
        <v>0</v>
      </c>
      <c r="DW140" s="72">
        <f t="shared" si="1259"/>
        <v>0</v>
      </c>
      <c r="DX140" s="79">
        <f t="shared" si="1268"/>
        <v>7</v>
      </c>
      <c r="DY140" s="79">
        <f t="shared" si="1268"/>
        <v>518203.93659999996</v>
      </c>
      <c r="DZ140" s="79">
        <f t="shared" si="1268"/>
        <v>5.8333333333333339</v>
      </c>
      <c r="EA140" s="79">
        <f t="shared" si="1268"/>
        <v>431836.61383333331</v>
      </c>
      <c r="EB140" s="79">
        <f t="shared" si="1268"/>
        <v>7</v>
      </c>
      <c r="EC140" s="79">
        <f t="shared" si="1268"/>
        <v>518203.91000000003</v>
      </c>
      <c r="ED140" s="79">
        <f t="shared" si="1268"/>
        <v>1</v>
      </c>
      <c r="EE140" s="79">
        <f t="shared" si="1268"/>
        <v>74029.13</v>
      </c>
      <c r="EF140" s="79">
        <f t="shared" si="1268"/>
        <v>8</v>
      </c>
      <c r="EG140" s="79">
        <f>SUM(EG141)</f>
        <v>592233.04</v>
      </c>
      <c r="EH140" s="72">
        <f t="shared" si="1261"/>
        <v>1.1666666666666661</v>
      </c>
      <c r="EI140" s="72">
        <f t="shared" si="1261"/>
        <v>86367.296166666725</v>
      </c>
      <c r="EJ140" s="79">
        <f t="shared" ref="EJ140:GQ140" si="1269">SUM(EJ141)</f>
        <v>0</v>
      </c>
      <c r="EK140" s="79">
        <f t="shared" si="1269"/>
        <v>0</v>
      </c>
      <c r="EL140" s="79">
        <f t="shared" si="1269"/>
        <v>0</v>
      </c>
      <c r="EM140" s="79">
        <f t="shared" si="1269"/>
        <v>0</v>
      </c>
      <c r="EN140" s="79">
        <f t="shared" si="1269"/>
        <v>0</v>
      </c>
      <c r="EO140" s="79">
        <f t="shared" si="1269"/>
        <v>0</v>
      </c>
      <c r="EP140" s="79">
        <f t="shared" si="1269"/>
        <v>0</v>
      </c>
      <c r="EQ140" s="79">
        <f t="shared" si="1269"/>
        <v>0</v>
      </c>
      <c r="ER140" s="79">
        <f t="shared" si="1269"/>
        <v>0</v>
      </c>
      <c r="ES140" s="79">
        <f t="shared" si="1269"/>
        <v>0</v>
      </c>
      <c r="ET140" s="72">
        <f t="shared" si="1263"/>
        <v>0</v>
      </c>
      <c r="EU140" s="72">
        <f t="shared" si="1263"/>
        <v>0</v>
      </c>
      <c r="EV140" s="79">
        <f t="shared" si="1269"/>
        <v>0</v>
      </c>
      <c r="EW140" s="79">
        <f t="shared" si="1269"/>
        <v>0</v>
      </c>
      <c r="EX140" s="79">
        <f t="shared" si="1269"/>
        <v>0</v>
      </c>
      <c r="EY140" s="79">
        <f t="shared" si="1269"/>
        <v>0</v>
      </c>
      <c r="EZ140" s="79">
        <f t="shared" si="1269"/>
        <v>0</v>
      </c>
      <c r="FA140" s="79">
        <f t="shared" si="1269"/>
        <v>0</v>
      </c>
      <c r="FB140" s="79">
        <f t="shared" si="1269"/>
        <v>0</v>
      </c>
      <c r="FC140" s="79">
        <f t="shared" si="1269"/>
        <v>0</v>
      </c>
      <c r="FD140" s="79">
        <f t="shared" si="1269"/>
        <v>0</v>
      </c>
      <c r="FE140" s="79">
        <f t="shared" si="1269"/>
        <v>0</v>
      </c>
      <c r="FF140" s="72">
        <f t="shared" si="884"/>
        <v>0</v>
      </c>
      <c r="FG140" s="72">
        <f t="shared" si="885"/>
        <v>0</v>
      </c>
      <c r="FH140" s="79">
        <f t="shared" si="1269"/>
        <v>0</v>
      </c>
      <c r="FI140" s="79">
        <f t="shared" si="1269"/>
        <v>0</v>
      </c>
      <c r="FJ140" s="79">
        <f t="shared" si="1269"/>
        <v>0</v>
      </c>
      <c r="FK140" s="79">
        <f t="shared" si="1269"/>
        <v>0</v>
      </c>
      <c r="FL140" s="79">
        <f t="shared" si="1269"/>
        <v>0</v>
      </c>
      <c r="FM140" s="79">
        <f t="shared" si="1269"/>
        <v>0</v>
      </c>
      <c r="FN140" s="79">
        <f t="shared" si="1269"/>
        <v>0</v>
      </c>
      <c r="FO140" s="79">
        <f t="shared" si="1269"/>
        <v>0</v>
      </c>
      <c r="FP140" s="79">
        <f t="shared" si="1269"/>
        <v>0</v>
      </c>
      <c r="FQ140" s="79">
        <f t="shared" si="1269"/>
        <v>0</v>
      </c>
      <c r="FR140" s="72">
        <f t="shared" si="1265"/>
        <v>0</v>
      </c>
      <c r="FS140" s="72">
        <f t="shared" si="1265"/>
        <v>0</v>
      </c>
      <c r="FT140" s="79">
        <f t="shared" si="1269"/>
        <v>0</v>
      </c>
      <c r="FU140" s="79">
        <f t="shared" si="1269"/>
        <v>0</v>
      </c>
      <c r="FV140" s="79">
        <f t="shared" si="1269"/>
        <v>0</v>
      </c>
      <c r="FW140" s="79">
        <f t="shared" si="1269"/>
        <v>0</v>
      </c>
      <c r="FX140" s="79">
        <f t="shared" si="1269"/>
        <v>0</v>
      </c>
      <c r="FY140" s="79">
        <f t="shared" si="1269"/>
        <v>0</v>
      </c>
      <c r="FZ140" s="79">
        <f t="shared" si="1269"/>
        <v>0</v>
      </c>
      <c r="GA140" s="79">
        <f t="shared" si="1269"/>
        <v>0</v>
      </c>
      <c r="GB140" s="79">
        <f t="shared" si="1269"/>
        <v>0</v>
      </c>
      <c r="GC140" s="79">
        <f t="shared" si="1269"/>
        <v>0</v>
      </c>
      <c r="GD140" s="72">
        <f t="shared" si="1239"/>
        <v>0</v>
      </c>
      <c r="GE140" s="72">
        <f t="shared" si="1239"/>
        <v>0</v>
      </c>
      <c r="GF140" s="79">
        <f t="shared" si="1269"/>
        <v>815</v>
      </c>
      <c r="GG140" s="79">
        <f t="shared" si="1269"/>
        <v>60333744.046999998</v>
      </c>
      <c r="GH140" s="102">
        <f>SUM(GF140/12*$A$2)</f>
        <v>679.16666666666674</v>
      </c>
      <c r="GI140" s="128">
        <f>SUM(GG140/12*$A$2)</f>
        <v>50278120.039166667</v>
      </c>
      <c r="GJ140" s="79">
        <f t="shared" si="1269"/>
        <v>629</v>
      </c>
      <c r="GK140" s="79">
        <f t="shared" si="1269"/>
        <v>46564322.769999981</v>
      </c>
      <c r="GL140" s="79">
        <f t="shared" si="1269"/>
        <v>288</v>
      </c>
      <c r="GM140" s="79">
        <f t="shared" si="1269"/>
        <v>21320389.440000001</v>
      </c>
      <c r="GN140" s="79">
        <f t="shared" si="1269"/>
        <v>917</v>
      </c>
      <c r="GO140" s="79">
        <f t="shared" si="1269"/>
        <v>67884712.209999993</v>
      </c>
      <c r="GP140" s="79">
        <f t="shared" si="1269"/>
        <v>-50.166666666666742</v>
      </c>
      <c r="GQ140" s="79">
        <f t="shared" si="1269"/>
        <v>-3713797.2691666856</v>
      </c>
      <c r="GR140" s="281">
        <f>GJ140/GH140</f>
        <v>0.92613496932515327</v>
      </c>
      <c r="GS140" s="281">
        <f>GK140/GI140</f>
        <v>0.9261349217855871</v>
      </c>
      <c r="GT140" s="123"/>
      <c r="GU140" s="123"/>
      <c r="GV140" s="123">
        <f t="shared" si="1240"/>
        <v>0</v>
      </c>
    </row>
    <row r="141" spans="1:204" x14ac:dyDescent="0.2">
      <c r="A141" s="21">
        <v>1</v>
      </c>
      <c r="B141" s="74"/>
      <c r="C141" s="80"/>
      <c r="D141" s="81"/>
      <c r="E141" s="96" t="s">
        <v>48</v>
      </c>
      <c r="F141" s="98">
        <v>21</v>
      </c>
      <c r="G141" s="99">
        <v>74029.133799999996</v>
      </c>
      <c r="H141" s="79">
        <f>VLOOKUP($E141,'ВМП план'!$B$8:$AN$43,8,0)</f>
        <v>0</v>
      </c>
      <c r="I141" s="79">
        <f>VLOOKUP($E141,'ВМП план'!$B$8:$AN$43,9,0)</f>
        <v>0</v>
      </c>
      <c r="J141" s="79">
        <f>SUM(H141/12*$A$2)</f>
        <v>0</v>
      </c>
      <c r="K141" s="79">
        <f>SUM(I141/12*$A$2)</f>
        <v>0</v>
      </c>
      <c r="L141" s="79">
        <f t="shared" ref="L141:Q141" si="1270">SUM(L142:L151)</f>
        <v>0</v>
      </c>
      <c r="M141" s="79">
        <f t="shared" si="1270"/>
        <v>0</v>
      </c>
      <c r="N141" s="79">
        <f t="shared" si="1270"/>
        <v>0</v>
      </c>
      <c r="O141" s="79">
        <f t="shared" si="1270"/>
        <v>0</v>
      </c>
      <c r="P141" s="79">
        <f t="shared" si="1270"/>
        <v>0</v>
      </c>
      <c r="Q141" s="79">
        <f t="shared" si="1270"/>
        <v>0</v>
      </c>
      <c r="R141" s="95">
        <f t="shared" si="1242"/>
        <v>0</v>
      </c>
      <c r="S141" s="95">
        <f t="shared" si="1242"/>
        <v>0</v>
      </c>
      <c r="T141" s="79">
        <f>VLOOKUP($E141,'ВМП план'!$B$8:$AN$43,10,0)</f>
        <v>0</v>
      </c>
      <c r="U141" s="79">
        <f>VLOOKUP($E141,'ВМП план'!$B$8:$AN$43,11,0)</f>
        <v>0</v>
      </c>
      <c r="V141" s="79">
        <f>SUM(T141/12*$A$2)</f>
        <v>0</v>
      </c>
      <c r="W141" s="79">
        <f>SUM(U141/12*$A$2)</f>
        <v>0</v>
      </c>
      <c r="X141" s="79">
        <f t="shared" ref="X141:AC141" si="1271">SUM(X142:X151)</f>
        <v>0</v>
      </c>
      <c r="Y141" s="79">
        <f t="shared" si="1271"/>
        <v>0</v>
      </c>
      <c r="Z141" s="79">
        <f t="shared" si="1271"/>
        <v>0</v>
      </c>
      <c r="AA141" s="79">
        <f t="shared" si="1271"/>
        <v>0</v>
      </c>
      <c r="AB141" s="79">
        <f t="shared" si="1271"/>
        <v>0</v>
      </c>
      <c r="AC141" s="79">
        <f t="shared" si="1271"/>
        <v>0</v>
      </c>
      <c r="AD141" s="95">
        <f t="shared" si="1244"/>
        <v>0</v>
      </c>
      <c r="AE141" s="95">
        <f t="shared" si="1244"/>
        <v>0</v>
      </c>
      <c r="AF141" s="79">
        <f>VLOOKUP($E141,'ВМП план'!$B$8:$AL$43,12,0)</f>
        <v>0</v>
      </c>
      <c r="AG141" s="79">
        <f>VLOOKUP($E141,'ВМП план'!$B$8:$AL$43,13,0)</f>
        <v>0</v>
      </c>
      <c r="AH141" s="79">
        <f>SUM(AF141/12*$A$2)</f>
        <v>0</v>
      </c>
      <c r="AI141" s="79">
        <f>SUM(AG141/12*$A$2)</f>
        <v>0</v>
      </c>
      <c r="AJ141" s="79">
        <f t="shared" ref="AJ141:AO141" si="1272">SUM(AJ142:AJ151)</f>
        <v>0</v>
      </c>
      <c r="AK141" s="79">
        <f t="shared" si="1272"/>
        <v>0</v>
      </c>
      <c r="AL141" s="79">
        <f t="shared" si="1272"/>
        <v>0</v>
      </c>
      <c r="AM141" s="79">
        <f t="shared" si="1272"/>
        <v>0</v>
      </c>
      <c r="AN141" s="79">
        <f t="shared" si="1272"/>
        <v>0</v>
      </c>
      <c r="AO141" s="79">
        <f t="shared" si="1272"/>
        <v>0</v>
      </c>
      <c r="AP141" s="95">
        <f t="shared" si="1245"/>
        <v>0</v>
      </c>
      <c r="AQ141" s="95">
        <f t="shared" si="1245"/>
        <v>0</v>
      </c>
      <c r="AR141" s="79"/>
      <c r="AS141" s="79"/>
      <c r="AT141" s="79">
        <f>SUM(AR141/12*$A$2)</f>
        <v>0</v>
      </c>
      <c r="AU141" s="79">
        <f>SUM(AS141/12*$A$2)</f>
        <v>0</v>
      </c>
      <c r="AV141" s="79">
        <f t="shared" ref="AV141:BA141" si="1273">SUM(AV142:AV151)</f>
        <v>0</v>
      </c>
      <c r="AW141" s="79">
        <f t="shared" si="1273"/>
        <v>0</v>
      </c>
      <c r="AX141" s="79">
        <f t="shared" si="1273"/>
        <v>0</v>
      </c>
      <c r="AY141" s="79">
        <f t="shared" si="1273"/>
        <v>0</v>
      </c>
      <c r="AZ141" s="79">
        <f t="shared" si="1273"/>
        <v>0</v>
      </c>
      <c r="BA141" s="79">
        <f t="shared" si="1273"/>
        <v>0</v>
      </c>
      <c r="BB141" s="95">
        <f t="shared" si="1247"/>
        <v>0</v>
      </c>
      <c r="BC141" s="95">
        <f t="shared" si="1247"/>
        <v>0</v>
      </c>
      <c r="BD141" s="79">
        <f>VLOOKUP($E141,'ВМП план'!$B$8:$AN$43,16,0)</f>
        <v>0</v>
      </c>
      <c r="BE141" s="79">
        <f>VLOOKUP($E141,'ВМП план'!$B$8:$AN$43,17,0)</f>
        <v>0</v>
      </c>
      <c r="BF141" s="79">
        <f>SUM(BD141/12*$A$2)</f>
        <v>0</v>
      </c>
      <c r="BG141" s="79">
        <f>SUM(BE141/12*$A$2)</f>
        <v>0</v>
      </c>
      <c r="BH141" s="79">
        <f t="shared" ref="BH141:BM141" si="1274">SUM(BH142:BH151)</f>
        <v>0</v>
      </c>
      <c r="BI141" s="79">
        <f t="shared" si="1274"/>
        <v>0</v>
      </c>
      <c r="BJ141" s="79">
        <f t="shared" si="1274"/>
        <v>0</v>
      </c>
      <c r="BK141" s="79">
        <f t="shared" si="1274"/>
        <v>0</v>
      </c>
      <c r="BL141" s="79">
        <f t="shared" si="1274"/>
        <v>0</v>
      </c>
      <c r="BM141" s="79">
        <f t="shared" si="1274"/>
        <v>0</v>
      </c>
      <c r="BN141" s="95">
        <f t="shared" si="1249"/>
        <v>0</v>
      </c>
      <c r="BO141" s="95">
        <f t="shared" si="1249"/>
        <v>0</v>
      </c>
      <c r="BP141" s="79">
        <f>VLOOKUP($E141,'ВМП план'!$B$8:$AN$43,18,0)</f>
        <v>0</v>
      </c>
      <c r="BQ141" s="79">
        <f>VLOOKUP($E141,'ВМП план'!$B$8:$AN$43,19,0)</f>
        <v>0</v>
      </c>
      <c r="BR141" s="79">
        <f>SUM(BP141/12*$A$2)</f>
        <v>0</v>
      </c>
      <c r="BS141" s="79">
        <f>SUM(BQ141/12*$A$2)</f>
        <v>0</v>
      </c>
      <c r="BT141" s="79">
        <f t="shared" ref="BT141:BY141" si="1275">SUM(BT142:BT151)</f>
        <v>0</v>
      </c>
      <c r="BU141" s="79">
        <f t="shared" si="1275"/>
        <v>0</v>
      </c>
      <c r="BV141" s="79">
        <f t="shared" si="1275"/>
        <v>0</v>
      </c>
      <c r="BW141" s="79">
        <f t="shared" si="1275"/>
        <v>0</v>
      </c>
      <c r="BX141" s="79">
        <f t="shared" si="1275"/>
        <v>0</v>
      </c>
      <c r="BY141" s="79">
        <f t="shared" si="1275"/>
        <v>0</v>
      </c>
      <c r="BZ141" s="95">
        <f t="shared" si="1251"/>
        <v>0</v>
      </c>
      <c r="CA141" s="95">
        <f t="shared" si="1251"/>
        <v>0</v>
      </c>
      <c r="CB141" s="79"/>
      <c r="CC141" s="79">
        <v>0</v>
      </c>
      <c r="CD141" s="79">
        <f>SUM(CB141/12*$A$2)</f>
        <v>0</v>
      </c>
      <c r="CE141" s="79">
        <f>SUM(CC141/12*$A$2)</f>
        <v>0</v>
      </c>
      <c r="CF141" s="79">
        <f t="shared" ref="CF141:CK141" si="1276">SUM(CF142:CF151)</f>
        <v>0</v>
      </c>
      <c r="CG141" s="79">
        <f t="shared" si="1276"/>
        <v>0</v>
      </c>
      <c r="CH141" s="79">
        <f t="shared" si="1276"/>
        <v>0</v>
      </c>
      <c r="CI141" s="79">
        <f t="shared" si="1276"/>
        <v>0</v>
      </c>
      <c r="CJ141" s="79">
        <f t="shared" si="1276"/>
        <v>0</v>
      </c>
      <c r="CK141" s="79">
        <f t="shared" si="1276"/>
        <v>0</v>
      </c>
      <c r="CL141" s="95">
        <f t="shared" si="1253"/>
        <v>0</v>
      </c>
      <c r="CM141" s="95">
        <f t="shared" si="1253"/>
        <v>0</v>
      </c>
      <c r="CN141" s="79">
        <v>808</v>
      </c>
      <c r="CO141" s="79">
        <v>59815540.110399999</v>
      </c>
      <c r="CP141" s="79">
        <f>SUM(CN141/12*$A$2)</f>
        <v>673.33333333333326</v>
      </c>
      <c r="CQ141" s="79">
        <f>SUM(CO141/12*$A$2)</f>
        <v>49846283.425333336</v>
      </c>
      <c r="CR141" s="79">
        <f t="shared" ref="CR141:CW141" si="1277">SUM(CR142:CR151)</f>
        <v>622</v>
      </c>
      <c r="CS141" s="79">
        <f t="shared" si="1277"/>
        <v>46046118.859999985</v>
      </c>
      <c r="CT141" s="79">
        <f t="shared" si="1277"/>
        <v>287</v>
      </c>
      <c r="CU141" s="79">
        <f t="shared" si="1277"/>
        <v>21246360.310000002</v>
      </c>
      <c r="CV141" s="79">
        <f t="shared" si="1277"/>
        <v>909</v>
      </c>
      <c r="CW141" s="79">
        <f t="shared" si="1277"/>
        <v>67292479.169999987</v>
      </c>
      <c r="CX141" s="95">
        <f t="shared" si="1255"/>
        <v>-51.333333333333258</v>
      </c>
      <c r="CY141" s="95">
        <f t="shared" si="1255"/>
        <v>-3800164.5653333515</v>
      </c>
      <c r="CZ141" s="79">
        <f>VLOOKUP($E141,'ВМП план'!$B$8:$AN$43,24,0)</f>
        <v>0</v>
      </c>
      <c r="DA141" s="79">
        <f>VLOOKUP($E141,'ВМП план'!$B$8:$AN$43,25,0)</f>
        <v>0</v>
      </c>
      <c r="DB141" s="79">
        <f>SUM(CZ141/12*$A$2)</f>
        <v>0</v>
      </c>
      <c r="DC141" s="79">
        <f>SUM(DA141/12*$A$2)</f>
        <v>0</v>
      </c>
      <c r="DD141" s="79">
        <f t="shared" ref="DD141:DI141" si="1278">SUM(DD142:DD151)</f>
        <v>0</v>
      </c>
      <c r="DE141" s="79">
        <f t="shared" si="1278"/>
        <v>0</v>
      </c>
      <c r="DF141" s="79">
        <f t="shared" si="1278"/>
        <v>0</v>
      </c>
      <c r="DG141" s="79">
        <f t="shared" si="1278"/>
        <v>0</v>
      </c>
      <c r="DH141" s="79">
        <f t="shared" si="1278"/>
        <v>0</v>
      </c>
      <c r="DI141" s="79">
        <f t="shared" si="1278"/>
        <v>0</v>
      </c>
      <c r="DJ141" s="95">
        <f t="shared" si="1257"/>
        <v>0</v>
      </c>
      <c r="DK141" s="95">
        <f t="shared" si="1257"/>
        <v>0</v>
      </c>
      <c r="DL141" s="79"/>
      <c r="DM141" s="79"/>
      <c r="DN141" s="79">
        <f>SUM(DL141/12*$A$2)</f>
        <v>0</v>
      </c>
      <c r="DO141" s="79">
        <f>SUM(DM141/12*$A$2)</f>
        <v>0</v>
      </c>
      <c r="DP141" s="79">
        <f t="shared" ref="DP141:DU141" si="1279">SUM(DP142:DP151)</f>
        <v>0</v>
      </c>
      <c r="DQ141" s="79">
        <f t="shared" si="1279"/>
        <v>0</v>
      </c>
      <c r="DR141" s="79">
        <f t="shared" si="1279"/>
        <v>0</v>
      </c>
      <c r="DS141" s="79">
        <f t="shared" si="1279"/>
        <v>0</v>
      </c>
      <c r="DT141" s="79">
        <f t="shared" si="1279"/>
        <v>0</v>
      </c>
      <c r="DU141" s="79">
        <f t="shared" si="1279"/>
        <v>0</v>
      </c>
      <c r="DV141" s="95">
        <f t="shared" si="1259"/>
        <v>0</v>
      </c>
      <c r="DW141" s="95">
        <f t="shared" si="1259"/>
        <v>0</v>
      </c>
      <c r="DX141" s="79">
        <f>VLOOKUP($E141,'ВМП план'!$B$8:$AN$43,28,0)</f>
        <v>7</v>
      </c>
      <c r="DY141" s="79">
        <f>VLOOKUP($E141,'ВМП план'!$B$8:$AN$43,29,0)</f>
        <v>518203.93659999996</v>
      </c>
      <c r="DZ141" s="79">
        <f>SUM(DX141/12*$A$2)</f>
        <v>5.8333333333333339</v>
      </c>
      <c r="EA141" s="79">
        <f>SUM(DY141/12*$A$2)</f>
        <v>431836.61383333331</v>
      </c>
      <c r="EB141" s="79">
        <f t="shared" ref="EB141:EG141" si="1280">SUM(EB142:EB151)</f>
        <v>7</v>
      </c>
      <c r="EC141" s="79">
        <f t="shared" si="1280"/>
        <v>518203.91000000003</v>
      </c>
      <c r="ED141" s="79">
        <f t="shared" si="1280"/>
        <v>1</v>
      </c>
      <c r="EE141" s="79">
        <f t="shared" si="1280"/>
        <v>74029.13</v>
      </c>
      <c r="EF141" s="79">
        <f t="shared" si="1280"/>
        <v>8</v>
      </c>
      <c r="EG141" s="79">
        <f t="shared" si="1280"/>
        <v>592233.04</v>
      </c>
      <c r="EH141" s="95">
        <f t="shared" si="1261"/>
        <v>1.1666666666666661</v>
      </c>
      <c r="EI141" s="95">
        <f t="shared" si="1261"/>
        <v>86367.296166666725</v>
      </c>
      <c r="EJ141" s="79">
        <f>VLOOKUP($E141,'ВМП план'!$B$8:$AN$43,30,0)</f>
        <v>0</v>
      </c>
      <c r="EK141" s="79">
        <f>VLOOKUP($E141,'ВМП план'!$B$8:$AN$43,31,0)</f>
        <v>0</v>
      </c>
      <c r="EL141" s="79">
        <f>SUM(EJ141/12*$A$2)</f>
        <v>0</v>
      </c>
      <c r="EM141" s="79">
        <f>SUM(EK141/12*$A$2)</f>
        <v>0</v>
      </c>
      <c r="EN141" s="79">
        <f t="shared" ref="EN141:ES141" si="1281">SUM(EN142:EN151)</f>
        <v>0</v>
      </c>
      <c r="EO141" s="79">
        <f t="shared" si="1281"/>
        <v>0</v>
      </c>
      <c r="EP141" s="79">
        <f t="shared" si="1281"/>
        <v>0</v>
      </c>
      <c r="EQ141" s="79">
        <f t="shared" si="1281"/>
        <v>0</v>
      </c>
      <c r="ER141" s="79">
        <f t="shared" si="1281"/>
        <v>0</v>
      </c>
      <c r="ES141" s="79">
        <f t="shared" si="1281"/>
        <v>0</v>
      </c>
      <c r="ET141" s="95">
        <f t="shared" si="1263"/>
        <v>0</v>
      </c>
      <c r="EU141" s="95">
        <f t="shared" si="1263"/>
        <v>0</v>
      </c>
      <c r="EV141" s="79">
        <f>VLOOKUP($E141,'ВМП план'!$B$8:$AN$43,32,0)</f>
        <v>0</v>
      </c>
      <c r="EW141" s="79">
        <f>VLOOKUP($E141,'ВМП план'!$B$8:$AN$43,33,0)</f>
        <v>0</v>
      </c>
      <c r="EX141" s="79">
        <f>SUM(EV141/12*$A$2)</f>
        <v>0</v>
      </c>
      <c r="EY141" s="79">
        <f>SUM(EW141/12*$A$2)</f>
        <v>0</v>
      </c>
      <c r="EZ141" s="79">
        <f t="shared" ref="EZ141:FE141" si="1282">SUM(EZ142:EZ151)</f>
        <v>0</v>
      </c>
      <c r="FA141" s="79">
        <f t="shared" si="1282"/>
        <v>0</v>
      </c>
      <c r="FB141" s="79">
        <f t="shared" si="1282"/>
        <v>0</v>
      </c>
      <c r="FC141" s="79">
        <f t="shared" si="1282"/>
        <v>0</v>
      </c>
      <c r="FD141" s="79">
        <f t="shared" si="1282"/>
        <v>0</v>
      </c>
      <c r="FE141" s="79">
        <f t="shared" si="1282"/>
        <v>0</v>
      </c>
      <c r="FF141" s="95">
        <f t="shared" si="884"/>
        <v>0</v>
      </c>
      <c r="FG141" s="95">
        <f t="shared" si="885"/>
        <v>0</v>
      </c>
      <c r="FH141" s="79">
        <f>VLOOKUP($E141,'ВМП план'!$B$8:$AN$43,34,0)</f>
        <v>0</v>
      </c>
      <c r="FI141" s="79">
        <f>VLOOKUP($E141,'ВМП план'!$B$8:$AN$43,35,0)</f>
        <v>0</v>
      </c>
      <c r="FJ141" s="79">
        <f>SUM(FH141/12*$A$2)</f>
        <v>0</v>
      </c>
      <c r="FK141" s="79">
        <f>SUM(FI141/12*$A$2)</f>
        <v>0</v>
      </c>
      <c r="FL141" s="79">
        <f t="shared" ref="FL141:FQ141" si="1283">SUM(FL142:FL151)</f>
        <v>0</v>
      </c>
      <c r="FM141" s="79">
        <f t="shared" si="1283"/>
        <v>0</v>
      </c>
      <c r="FN141" s="79">
        <f t="shared" si="1283"/>
        <v>0</v>
      </c>
      <c r="FO141" s="79">
        <f t="shared" si="1283"/>
        <v>0</v>
      </c>
      <c r="FP141" s="79">
        <f t="shared" si="1283"/>
        <v>0</v>
      </c>
      <c r="FQ141" s="79">
        <f t="shared" si="1283"/>
        <v>0</v>
      </c>
      <c r="FR141" s="95">
        <f t="shared" si="1265"/>
        <v>0</v>
      </c>
      <c r="FS141" s="95">
        <f t="shared" si="1265"/>
        <v>0</v>
      </c>
      <c r="FT141" s="79"/>
      <c r="FU141" s="79"/>
      <c r="FV141" s="79">
        <f>SUM(FT141/12*$A$2)</f>
        <v>0</v>
      </c>
      <c r="FW141" s="79">
        <f>SUM(FU141/12*$A$2)</f>
        <v>0</v>
      </c>
      <c r="FX141" s="79">
        <f t="shared" ref="FX141:GC141" si="1284">SUM(FX142:FX151)</f>
        <v>0</v>
      </c>
      <c r="FY141" s="79">
        <f t="shared" si="1284"/>
        <v>0</v>
      </c>
      <c r="FZ141" s="79">
        <f t="shared" si="1284"/>
        <v>0</v>
      </c>
      <c r="GA141" s="79">
        <f t="shared" si="1284"/>
        <v>0</v>
      </c>
      <c r="GB141" s="79">
        <f t="shared" si="1284"/>
        <v>0</v>
      </c>
      <c r="GC141" s="79">
        <f t="shared" si="1284"/>
        <v>0</v>
      </c>
      <c r="GD141" s="95">
        <f t="shared" si="1239"/>
        <v>0</v>
      </c>
      <c r="GE141" s="95">
        <f t="shared" si="1239"/>
        <v>0</v>
      </c>
      <c r="GF141" s="79">
        <f>H141+T141+AF141+AR141+BD141+BP141+CB141+CN141+CZ141+DL141+DX141+EJ141+EV141+FH141+FT141</f>
        <v>815</v>
      </c>
      <c r="GG141" s="79">
        <f>I141+U141+AG141+AS141+BE141+BQ141+CC141+CO141+DA141+DM141+DY141+EK141+EW141+FI141+FU141</f>
        <v>60333744.046999998</v>
      </c>
      <c r="GH141" s="102">
        <f>SUM(GF141/12*$A$2)</f>
        <v>679.16666666666674</v>
      </c>
      <c r="GI141" s="128">
        <f>SUM(GG141/12*$A$2)</f>
        <v>50278120.039166667</v>
      </c>
      <c r="GJ141" s="79">
        <f t="shared" ref="GJ141:GO141" si="1285">SUM(GJ142:GJ151)</f>
        <v>629</v>
      </c>
      <c r="GK141" s="79">
        <f t="shared" si="1285"/>
        <v>46564322.769999981</v>
      </c>
      <c r="GL141" s="79">
        <f t="shared" si="1285"/>
        <v>288</v>
      </c>
      <c r="GM141" s="79">
        <f t="shared" si="1285"/>
        <v>21320389.440000001</v>
      </c>
      <c r="GN141" s="79">
        <f t="shared" si="1285"/>
        <v>917</v>
      </c>
      <c r="GO141" s="79">
        <f t="shared" si="1285"/>
        <v>67884712.209999993</v>
      </c>
      <c r="GP141" s="79">
        <f>SUM(GJ141-GH141)</f>
        <v>-50.166666666666742</v>
      </c>
      <c r="GQ141" s="79">
        <f>SUM(GK141-GI141)</f>
        <v>-3713797.2691666856</v>
      </c>
      <c r="GR141" s="281">
        <f>GJ141/GH141</f>
        <v>0.92613496932515327</v>
      </c>
      <c r="GS141" s="281">
        <f>GK141/GI141</f>
        <v>0.9261349217855871</v>
      </c>
      <c r="GT141" s="123">
        <v>74029.133799999996</v>
      </c>
      <c r="GU141" s="123">
        <f>SUM(GK141/GJ141)</f>
        <v>74029.129999999976</v>
      </c>
      <c r="GV141" s="123">
        <f t="shared" si="1240"/>
        <v>3.8000000204192474E-3</v>
      </c>
    </row>
    <row r="142" spans="1:204" ht="54" customHeight="1" x14ac:dyDescent="0.2">
      <c r="A142" s="21">
        <v>1</v>
      </c>
      <c r="B142" s="55" t="s">
        <v>194</v>
      </c>
      <c r="C142" s="56" t="s">
        <v>195</v>
      </c>
      <c r="D142" s="63">
        <v>378</v>
      </c>
      <c r="E142" s="60" t="s">
        <v>196</v>
      </c>
      <c r="F142" s="63">
        <v>21</v>
      </c>
      <c r="G142" s="70">
        <v>74029.133799999996</v>
      </c>
      <c r="H142" s="71"/>
      <c r="I142" s="71"/>
      <c r="J142" s="71"/>
      <c r="K142" s="71"/>
      <c r="L142" s="71">
        <f>VLOOKUP($D142,'факт '!$D$7:$AU$140,3,0)</f>
        <v>0</v>
      </c>
      <c r="M142" s="71">
        <f>VLOOKUP($D142,'факт '!$D$7:$AU$140,4,0)</f>
        <v>0</v>
      </c>
      <c r="N142" s="71">
        <f>VLOOKUP($D142,'факт '!$D$7:$AU$140,5,0)</f>
        <v>0</v>
      </c>
      <c r="O142" s="71">
        <f>VLOOKUP($D142,'факт '!$D$7:$AU$140,6,0)</f>
        <v>0</v>
      </c>
      <c r="P142" s="71">
        <f t="shared" ref="P142:P150" si="1286">SUM(L142+N142)</f>
        <v>0</v>
      </c>
      <c r="Q142" s="71">
        <f t="shared" ref="Q142:Q150" si="1287">SUM(M142+O142)</f>
        <v>0</v>
      </c>
      <c r="R142" s="72">
        <f t="shared" si="1242"/>
        <v>0</v>
      </c>
      <c r="S142" s="72">
        <f t="shared" si="1242"/>
        <v>0</v>
      </c>
      <c r="T142" s="71"/>
      <c r="U142" s="71"/>
      <c r="V142" s="71"/>
      <c r="W142" s="71"/>
      <c r="X142" s="71">
        <f>VLOOKUP($D142,'факт '!$D$7:$AU$140,9,0)</f>
        <v>0</v>
      </c>
      <c r="Y142" s="71">
        <f>VLOOKUP($D142,'факт '!$D$7:$AU$140,10,0)</f>
        <v>0</v>
      </c>
      <c r="Z142" s="71">
        <f>VLOOKUP($D142,'факт '!$D$7:$AU$140,11,0)</f>
        <v>0</v>
      </c>
      <c r="AA142" s="71">
        <f>VLOOKUP($D142,'факт '!$D$7:$AU$140,12,0)</f>
        <v>0</v>
      </c>
      <c r="AB142" s="71">
        <f t="shared" ref="AB142:AB150" si="1288">SUM(X142+Z142)</f>
        <v>0</v>
      </c>
      <c r="AC142" s="71">
        <f t="shared" ref="AC142:AC150" si="1289">SUM(Y142+AA142)</f>
        <v>0</v>
      </c>
      <c r="AD142" s="72">
        <f t="shared" si="1244"/>
        <v>0</v>
      </c>
      <c r="AE142" s="72">
        <f t="shared" si="1244"/>
        <v>0</v>
      </c>
      <c r="AF142" s="71"/>
      <c r="AG142" s="71"/>
      <c r="AH142" s="71"/>
      <c r="AI142" s="71"/>
      <c r="AJ142" s="71">
        <f>VLOOKUP($D142,'факт '!$D$7:$AU$140,7,0)</f>
        <v>0</v>
      </c>
      <c r="AK142" s="71">
        <f>VLOOKUP($D142,'факт '!$D$7:$AU$140,8,0)</f>
        <v>0</v>
      </c>
      <c r="AL142" s="71"/>
      <c r="AM142" s="71"/>
      <c r="AN142" s="71">
        <f t="shared" ref="AN142:AN150" si="1290">SUM(AJ142+AL142)</f>
        <v>0</v>
      </c>
      <c r="AO142" s="71">
        <f t="shared" ref="AO142:AO150" si="1291">SUM(AK142+AM142)</f>
        <v>0</v>
      </c>
      <c r="AP142" s="72">
        <f t="shared" si="1245"/>
        <v>0</v>
      </c>
      <c r="AQ142" s="72">
        <f t="shared" si="1245"/>
        <v>0</v>
      </c>
      <c r="AR142" s="71"/>
      <c r="AS142" s="71"/>
      <c r="AT142" s="71"/>
      <c r="AU142" s="71"/>
      <c r="AV142" s="71">
        <f>VLOOKUP($D142,'факт '!$D$7:$AU$140,13,0)</f>
        <v>0</v>
      </c>
      <c r="AW142" s="71">
        <f>VLOOKUP($D142,'факт '!$D$7:$AU$140,14,0)</f>
        <v>0</v>
      </c>
      <c r="AX142" s="71"/>
      <c r="AY142" s="71"/>
      <c r="AZ142" s="71">
        <f t="shared" ref="AZ142:AZ150" si="1292">SUM(AV142+AX142)</f>
        <v>0</v>
      </c>
      <c r="BA142" s="71">
        <f t="shared" ref="BA142:BA150" si="1293">SUM(AW142+AY142)</f>
        <v>0</v>
      </c>
      <c r="BB142" s="72">
        <f t="shared" si="1247"/>
        <v>0</v>
      </c>
      <c r="BC142" s="72">
        <f t="shared" si="1247"/>
        <v>0</v>
      </c>
      <c r="BD142" s="71"/>
      <c r="BE142" s="71"/>
      <c r="BF142" s="71"/>
      <c r="BG142" s="71"/>
      <c r="BH142" s="71">
        <f>VLOOKUP($D142,'факт '!$D$7:$AU$140,17,0)</f>
        <v>0</v>
      </c>
      <c r="BI142" s="71">
        <f>VLOOKUP($D142,'факт '!$D$7:$AU$140,18,0)</f>
        <v>0</v>
      </c>
      <c r="BJ142" s="71">
        <f>VLOOKUP($D142,'факт '!$D$7:$AU$140,19,0)</f>
        <v>0</v>
      </c>
      <c r="BK142" s="71">
        <f>VLOOKUP($D142,'факт '!$D$7:$AU$140,20,0)</f>
        <v>0</v>
      </c>
      <c r="BL142" s="71">
        <f t="shared" ref="BL142:BL150" si="1294">SUM(BH142+BJ142)</f>
        <v>0</v>
      </c>
      <c r="BM142" s="71">
        <f t="shared" ref="BM142:BM150" si="1295">SUM(BI142+BK142)</f>
        <v>0</v>
      </c>
      <c r="BN142" s="72">
        <f t="shared" si="1249"/>
        <v>0</v>
      </c>
      <c r="BO142" s="72">
        <f t="shared" si="1249"/>
        <v>0</v>
      </c>
      <c r="BP142" s="71"/>
      <c r="BQ142" s="71"/>
      <c r="BR142" s="71"/>
      <c r="BS142" s="71"/>
      <c r="BT142" s="71">
        <f>VLOOKUP($D142,'факт '!$D$7:$AU$140,21,0)</f>
        <v>0</v>
      </c>
      <c r="BU142" s="71">
        <f>VLOOKUP($D142,'факт '!$D$7:$AU$140,22,0)</f>
        <v>0</v>
      </c>
      <c r="BV142" s="71">
        <f>VLOOKUP($D142,'факт '!$D$7:$AU$140,23,0)</f>
        <v>0</v>
      </c>
      <c r="BW142" s="71">
        <f>VLOOKUP($D142,'факт '!$D$7:$AU$140,24,0)</f>
        <v>0</v>
      </c>
      <c r="BX142" s="71">
        <f t="shared" ref="BX142:BX150" si="1296">SUM(BT142+BV142)</f>
        <v>0</v>
      </c>
      <c r="BY142" s="71">
        <f t="shared" ref="BY142:BY150" si="1297">SUM(BU142+BW142)</f>
        <v>0</v>
      </c>
      <c r="BZ142" s="72">
        <f t="shared" si="1251"/>
        <v>0</v>
      </c>
      <c r="CA142" s="72">
        <f t="shared" si="1251"/>
        <v>0</v>
      </c>
      <c r="CB142" s="71"/>
      <c r="CC142" s="71"/>
      <c r="CD142" s="71"/>
      <c r="CE142" s="71"/>
      <c r="CF142" s="71">
        <f>VLOOKUP($D142,'факт '!$D$7:$AU$140,25,0)</f>
        <v>0</v>
      </c>
      <c r="CG142" s="71">
        <f>VLOOKUP($D142,'факт '!$D$7:$AU$140,26,0)</f>
        <v>0</v>
      </c>
      <c r="CH142" s="71">
        <f>VLOOKUP($D142,'факт '!$D$7:$AU$140,27,0)</f>
        <v>0</v>
      </c>
      <c r="CI142" s="71">
        <f>VLOOKUP($D142,'факт '!$D$7:$AU$140,28,0)</f>
        <v>0</v>
      </c>
      <c r="CJ142" s="71">
        <f t="shared" ref="CJ142:CJ150" si="1298">SUM(CF142+CH142)</f>
        <v>0</v>
      </c>
      <c r="CK142" s="71">
        <f t="shared" ref="CK142:CK150" si="1299">SUM(CG142+CI142)</f>
        <v>0</v>
      </c>
      <c r="CL142" s="72">
        <f t="shared" si="1253"/>
        <v>0</v>
      </c>
      <c r="CM142" s="72">
        <f t="shared" si="1253"/>
        <v>0</v>
      </c>
      <c r="CN142" s="71"/>
      <c r="CO142" s="71"/>
      <c r="CP142" s="71"/>
      <c r="CQ142" s="71"/>
      <c r="CR142" s="71">
        <f>VLOOKUP($D142,'факт '!$D$7:$AU$140,29,0)</f>
        <v>3</v>
      </c>
      <c r="CS142" s="71">
        <f>VLOOKUP($D142,'факт '!$D$7:$AU$140,30,0)</f>
        <v>222087.39</v>
      </c>
      <c r="CT142" s="71">
        <f>VLOOKUP($D142,'факт '!$D$7:$AU$140,31,0)</f>
        <v>6</v>
      </c>
      <c r="CU142" s="71">
        <f>VLOOKUP($D142,'факт '!$D$7:$AU$140,32,0)</f>
        <v>444174.78</v>
      </c>
      <c r="CV142" s="71">
        <f t="shared" ref="CV142:CV150" si="1300">SUM(CR142+CT142)</f>
        <v>9</v>
      </c>
      <c r="CW142" s="71">
        <f t="shared" ref="CW142:CW150" si="1301">SUM(CS142+CU142)</f>
        <v>666262.17000000004</v>
      </c>
      <c r="CX142" s="72">
        <f t="shared" si="1255"/>
        <v>3</v>
      </c>
      <c r="CY142" s="72">
        <f t="shared" si="1255"/>
        <v>222087.39</v>
      </c>
      <c r="CZ142" s="71"/>
      <c r="DA142" s="71"/>
      <c r="DB142" s="71"/>
      <c r="DC142" s="71"/>
      <c r="DD142" s="71">
        <f>VLOOKUP($D142,'факт '!$D$7:$AU$140,33,0)</f>
        <v>0</v>
      </c>
      <c r="DE142" s="71">
        <f>VLOOKUP($D142,'факт '!$D$7:$AU$140,34,0)</f>
        <v>0</v>
      </c>
      <c r="DF142" s="71"/>
      <c r="DG142" s="71"/>
      <c r="DH142" s="71">
        <f t="shared" ref="DH142:DH150" si="1302">SUM(DD142+DF142)</f>
        <v>0</v>
      </c>
      <c r="DI142" s="71">
        <f t="shared" ref="DI142:DI150" si="1303">SUM(DE142+DG142)</f>
        <v>0</v>
      </c>
      <c r="DJ142" s="72">
        <f t="shared" si="1257"/>
        <v>0</v>
      </c>
      <c r="DK142" s="72">
        <f t="shared" si="1257"/>
        <v>0</v>
      </c>
      <c r="DL142" s="71"/>
      <c r="DM142" s="71"/>
      <c r="DN142" s="71"/>
      <c r="DO142" s="71"/>
      <c r="DP142" s="71">
        <f>VLOOKUP($D142,'факт '!$D$7:$AU$140,15,0)</f>
        <v>0</v>
      </c>
      <c r="DQ142" s="71">
        <f>VLOOKUP($D142,'факт '!$D$7:$AU$140,16,0)</f>
        <v>0</v>
      </c>
      <c r="DR142" s="71"/>
      <c r="DS142" s="71"/>
      <c r="DT142" s="71">
        <f t="shared" ref="DT142:DT150" si="1304">SUM(DP142+DR142)</f>
        <v>0</v>
      </c>
      <c r="DU142" s="71">
        <f t="shared" ref="DU142:DU150" si="1305">SUM(DQ142+DS142)</f>
        <v>0</v>
      </c>
      <c r="DV142" s="72">
        <f t="shared" si="1259"/>
        <v>0</v>
      </c>
      <c r="DW142" s="72">
        <f t="shared" si="1259"/>
        <v>0</v>
      </c>
      <c r="DX142" s="71"/>
      <c r="DY142" s="71"/>
      <c r="DZ142" s="71"/>
      <c r="EA142" s="71"/>
      <c r="EB142" s="71">
        <f>VLOOKUP($D142,'факт '!$D$7:$AU$140,35,0)</f>
        <v>0</v>
      </c>
      <c r="EC142" s="71">
        <f>VLOOKUP($D142,'факт '!$D$7:$AU$140,36,0)</f>
        <v>0</v>
      </c>
      <c r="ED142" s="71">
        <f>VLOOKUP($D142,'факт '!$D$7:$AU$140,37,0)</f>
        <v>0</v>
      </c>
      <c r="EE142" s="71">
        <f>VLOOKUP($D142,'факт '!$D$7:$AU$140,38,0)</f>
        <v>0</v>
      </c>
      <c r="EF142" s="71">
        <f t="shared" ref="EF142:EF150" si="1306">SUM(EB142+ED142)</f>
        <v>0</v>
      </c>
      <c r="EG142" s="71">
        <f t="shared" ref="EG142:EG150" si="1307">SUM(EC142+EE142)</f>
        <v>0</v>
      </c>
      <c r="EH142" s="72">
        <f t="shared" si="1261"/>
        <v>0</v>
      </c>
      <c r="EI142" s="72">
        <f t="shared" si="1261"/>
        <v>0</v>
      </c>
      <c r="EJ142" s="71"/>
      <c r="EK142" s="71"/>
      <c r="EL142" s="71"/>
      <c r="EM142" s="71"/>
      <c r="EN142" s="71">
        <f>VLOOKUP($D142,'факт '!$D$7:$AU$140,41,0)</f>
        <v>0</v>
      </c>
      <c r="EO142" s="71">
        <f>VLOOKUP($D142,'факт '!$D$7:$AU$140,42,0)</f>
        <v>0</v>
      </c>
      <c r="EP142" s="71">
        <f>VLOOKUP($D142,'факт '!$D$7:$AU$140,43,0)</f>
        <v>0</v>
      </c>
      <c r="EQ142" s="71">
        <f>VLOOKUP($D142,'факт '!$D$7:$AU$140,44,0)</f>
        <v>0</v>
      </c>
      <c r="ER142" s="71">
        <f t="shared" ref="ER142:ER150" si="1308">SUM(EN142+EP142)</f>
        <v>0</v>
      </c>
      <c r="ES142" s="71">
        <f t="shared" ref="ES142:ES150" si="1309">SUM(EO142+EQ142)</f>
        <v>0</v>
      </c>
      <c r="ET142" s="72">
        <f t="shared" si="1263"/>
        <v>0</v>
      </c>
      <c r="EU142" s="72">
        <f t="shared" si="1263"/>
        <v>0</v>
      </c>
      <c r="EV142" s="71"/>
      <c r="EW142" s="71"/>
      <c r="EX142" s="71"/>
      <c r="EY142" s="71"/>
      <c r="EZ142" s="71"/>
      <c r="FA142" s="71"/>
      <c r="FB142" s="71"/>
      <c r="FC142" s="71"/>
      <c r="FD142" s="71">
        <f t="shared" ref="FD142:FD151" si="1310">SUM(EZ142+FB142)</f>
        <v>0</v>
      </c>
      <c r="FE142" s="71">
        <f t="shared" ref="FE142:FE151" si="1311">SUM(FA142+FC142)</f>
        <v>0</v>
      </c>
      <c r="FF142" s="72">
        <f t="shared" si="884"/>
        <v>0</v>
      </c>
      <c r="FG142" s="72">
        <f t="shared" si="885"/>
        <v>0</v>
      </c>
      <c r="FH142" s="71"/>
      <c r="FI142" s="71"/>
      <c r="FJ142" s="71"/>
      <c r="FK142" s="71"/>
      <c r="FL142" s="71">
        <f>VLOOKUP($D142,'факт '!$D$7:$AU$140,39,0)</f>
        <v>0</v>
      </c>
      <c r="FM142" s="71">
        <f>VLOOKUP($D142,'факт '!$D$7:$AU$140,40,0)</f>
        <v>0</v>
      </c>
      <c r="FN142" s="71"/>
      <c r="FO142" s="71"/>
      <c r="FP142" s="71">
        <f t="shared" ref="FP142:FP150" si="1312">SUM(FL142+FN142)</f>
        <v>0</v>
      </c>
      <c r="FQ142" s="71">
        <f t="shared" ref="FQ142:FQ150" si="1313">SUM(FM142+FO142)</f>
        <v>0</v>
      </c>
      <c r="FR142" s="72">
        <f t="shared" si="1265"/>
        <v>0</v>
      </c>
      <c r="FS142" s="72">
        <f t="shared" si="1265"/>
        <v>0</v>
      </c>
      <c r="FT142" s="71"/>
      <c r="FU142" s="71"/>
      <c r="FV142" s="71"/>
      <c r="FW142" s="71"/>
      <c r="FX142" s="71"/>
      <c r="FY142" s="71"/>
      <c r="FZ142" s="71"/>
      <c r="GA142" s="71"/>
      <c r="GB142" s="71">
        <f t="shared" ref="GB142:GB150" si="1314">SUM(FX142+FZ142)</f>
        <v>0</v>
      </c>
      <c r="GC142" s="71">
        <f t="shared" ref="GC142:GC150" si="1315">SUM(FY142+GA142)</f>
        <v>0</v>
      </c>
      <c r="GD142" s="72">
        <f t="shared" ref="GD142:GD150" si="1316">SUM(FX142-FV142)</f>
        <v>0</v>
      </c>
      <c r="GE142" s="72">
        <f t="shared" ref="GE142:GE150" si="1317">SUM(FY142-FW142)</f>
        <v>0</v>
      </c>
      <c r="GF142" s="71">
        <f t="shared" ref="GF142:GF151" si="1318">SUM(H142,T142,AF142,AR142,BD142,BP142,CB142,CN142,CZ142,DL142,DX142,EJ142,EV142)</f>
        <v>0</v>
      </c>
      <c r="GG142" s="71">
        <f t="shared" ref="GG142:GG151" si="1319">SUM(I142,U142,AG142,AS142,BE142,BQ142,CC142,CO142,DA142,DM142,DY142,EK142,EW142)</f>
        <v>0</v>
      </c>
      <c r="GH142" s="71">
        <f t="shared" ref="GH142:GH151" si="1320">SUM(J142,V142,AH142,AT142,BF142,BR142,CD142,CP142,DB142,DN142,DZ142,EL142,EX142)</f>
        <v>0</v>
      </c>
      <c r="GI142" s="71">
        <f t="shared" ref="GI142:GI151" si="1321">SUM(K142,W142,AI142,AU142,BG142,BS142,CE142,CQ142,DC142,DO142,EA142,EM142,EY142)</f>
        <v>0</v>
      </c>
      <c r="GJ142" s="71">
        <f t="shared" ref="GJ142:GJ150" si="1322">SUM(L142,X142,AJ142,AV142,BH142,BT142,CF142,CR142,DD142,DP142,EB142,EN142,EZ142,FL142)</f>
        <v>3</v>
      </c>
      <c r="GK142" s="71">
        <f t="shared" ref="GK142:GK150" si="1323">SUM(M142,Y142,AK142,AW142,BI142,BU142,CG142,CS142,DE142,DQ142,EC142,EO142,FA142,FM142)</f>
        <v>222087.39</v>
      </c>
      <c r="GL142" s="71">
        <f t="shared" ref="GL142:GL150" si="1324">SUM(N142,Z142,AL142,AX142,BJ142,BV142,CH142,CT142,DF142,DR142,ED142,EP142,FB142,FN142)</f>
        <v>6</v>
      </c>
      <c r="GM142" s="71">
        <f t="shared" ref="GM142:GM150" si="1325">SUM(O142,AA142,AM142,AY142,BK142,BW142,CI142,CU142,DG142,DS142,EE142,EQ142,FC142,FO142)</f>
        <v>444174.78</v>
      </c>
      <c r="GN142" s="71">
        <f t="shared" ref="GN142:GN150" si="1326">SUM(P142,AB142,AN142,AZ142,BL142,BX142,CJ142,CV142,DH142,DT142,EF142,ER142,FD142,FP142)</f>
        <v>9</v>
      </c>
      <c r="GO142" s="71">
        <f t="shared" ref="GO142:GO150" si="1327">SUM(Q142,AC142,AO142,BA142,BM142,BY142,CK142,CW142,DI142,DU142,EG142,ES142,FE142,FQ142)</f>
        <v>666262.17000000004</v>
      </c>
      <c r="GP142" s="71"/>
      <c r="GQ142" s="71"/>
      <c r="GR142" s="109"/>
      <c r="GS142" s="55"/>
      <c r="GT142" s="123">
        <v>74029.133799999996</v>
      </c>
      <c r="GU142" s="123">
        <f t="shared" ref="GU142:GU150" si="1328">SUM(GK142/GJ142)</f>
        <v>74029.13</v>
      </c>
      <c r="GV142" s="123">
        <f t="shared" ref="GV142:GV150" si="1329">SUM(GT142-GU142)</f>
        <v>3.799999991315417E-3</v>
      </c>
    </row>
    <row r="143" spans="1:204" ht="54" customHeight="1" x14ac:dyDescent="0.2">
      <c r="A143" s="21">
        <v>1</v>
      </c>
      <c r="B143" s="55" t="s">
        <v>194</v>
      </c>
      <c r="C143" s="56" t="s">
        <v>195</v>
      </c>
      <c r="D143" s="63">
        <v>379</v>
      </c>
      <c r="E143" s="60" t="s">
        <v>197</v>
      </c>
      <c r="F143" s="63">
        <v>21</v>
      </c>
      <c r="G143" s="70">
        <v>74029.133799999996</v>
      </c>
      <c r="H143" s="71"/>
      <c r="I143" s="71"/>
      <c r="J143" s="71"/>
      <c r="K143" s="71"/>
      <c r="L143" s="71">
        <f>VLOOKUP($D143,'факт '!$D$7:$AU$140,3,0)</f>
        <v>0</v>
      </c>
      <c r="M143" s="71">
        <f>VLOOKUP($D143,'факт '!$D$7:$AU$140,4,0)</f>
        <v>0</v>
      </c>
      <c r="N143" s="71">
        <f>VLOOKUP($D143,'факт '!$D$7:$AU$140,5,0)</f>
        <v>0</v>
      </c>
      <c r="O143" s="71">
        <f>VLOOKUP($D143,'факт '!$D$7:$AU$140,6,0)</f>
        <v>0</v>
      </c>
      <c r="P143" s="71">
        <f t="shared" si="1286"/>
        <v>0</v>
      </c>
      <c r="Q143" s="71">
        <f t="shared" si="1287"/>
        <v>0</v>
      </c>
      <c r="R143" s="72">
        <f t="shared" si="1242"/>
        <v>0</v>
      </c>
      <c r="S143" s="72">
        <f t="shared" si="1242"/>
        <v>0</v>
      </c>
      <c r="T143" s="71"/>
      <c r="U143" s="71"/>
      <c r="V143" s="71"/>
      <c r="W143" s="71"/>
      <c r="X143" s="71">
        <f>VLOOKUP($D143,'факт '!$D$7:$AU$140,9,0)</f>
        <v>0</v>
      </c>
      <c r="Y143" s="71">
        <f>VLOOKUP($D143,'факт '!$D$7:$AU$140,10,0)</f>
        <v>0</v>
      </c>
      <c r="Z143" s="71">
        <f>VLOOKUP($D143,'факт '!$D$7:$AU$140,11,0)</f>
        <v>0</v>
      </c>
      <c r="AA143" s="71">
        <f>VLOOKUP($D143,'факт '!$D$7:$AU$140,12,0)</f>
        <v>0</v>
      </c>
      <c r="AB143" s="71">
        <f t="shared" si="1288"/>
        <v>0</v>
      </c>
      <c r="AC143" s="71">
        <f t="shared" si="1289"/>
        <v>0</v>
      </c>
      <c r="AD143" s="72">
        <f t="shared" si="1244"/>
        <v>0</v>
      </c>
      <c r="AE143" s="72">
        <f t="shared" si="1244"/>
        <v>0</v>
      </c>
      <c r="AF143" s="71"/>
      <c r="AG143" s="71"/>
      <c r="AH143" s="71"/>
      <c r="AI143" s="71"/>
      <c r="AJ143" s="71">
        <f>VLOOKUP($D143,'факт '!$D$7:$AU$140,7,0)</f>
        <v>0</v>
      </c>
      <c r="AK143" s="71">
        <f>VLOOKUP($D143,'факт '!$D$7:$AU$140,8,0)</f>
        <v>0</v>
      </c>
      <c r="AL143" s="71"/>
      <c r="AM143" s="71"/>
      <c r="AN143" s="71">
        <f t="shared" si="1290"/>
        <v>0</v>
      </c>
      <c r="AO143" s="71">
        <f t="shared" si="1291"/>
        <v>0</v>
      </c>
      <c r="AP143" s="72">
        <f t="shared" si="1245"/>
        <v>0</v>
      </c>
      <c r="AQ143" s="72">
        <f t="shared" si="1245"/>
        <v>0</v>
      </c>
      <c r="AR143" s="71"/>
      <c r="AS143" s="71"/>
      <c r="AT143" s="71"/>
      <c r="AU143" s="71"/>
      <c r="AV143" s="71">
        <f>VLOOKUP($D143,'факт '!$D$7:$AU$140,13,0)</f>
        <v>0</v>
      </c>
      <c r="AW143" s="71">
        <f>VLOOKUP($D143,'факт '!$D$7:$AU$140,14,0)</f>
        <v>0</v>
      </c>
      <c r="AX143" s="71"/>
      <c r="AY143" s="71"/>
      <c r="AZ143" s="71">
        <f t="shared" si="1292"/>
        <v>0</v>
      </c>
      <c r="BA143" s="71">
        <f t="shared" si="1293"/>
        <v>0</v>
      </c>
      <c r="BB143" s="72">
        <f t="shared" si="1247"/>
        <v>0</v>
      </c>
      <c r="BC143" s="72">
        <f t="shared" si="1247"/>
        <v>0</v>
      </c>
      <c r="BD143" s="71"/>
      <c r="BE143" s="71"/>
      <c r="BF143" s="71"/>
      <c r="BG143" s="71"/>
      <c r="BH143" s="71">
        <f>VLOOKUP($D143,'факт '!$D$7:$AU$140,17,0)</f>
        <v>0</v>
      </c>
      <c r="BI143" s="71">
        <f>VLOOKUP($D143,'факт '!$D$7:$AU$140,18,0)</f>
        <v>0</v>
      </c>
      <c r="BJ143" s="71">
        <f>VLOOKUP($D143,'факт '!$D$7:$AU$140,19,0)</f>
        <v>0</v>
      </c>
      <c r="BK143" s="71">
        <f>VLOOKUP($D143,'факт '!$D$7:$AU$140,20,0)</f>
        <v>0</v>
      </c>
      <c r="BL143" s="71">
        <f t="shared" si="1294"/>
        <v>0</v>
      </c>
      <c r="BM143" s="71">
        <f t="shared" si="1295"/>
        <v>0</v>
      </c>
      <c r="BN143" s="72">
        <f t="shared" si="1249"/>
        <v>0</v>
      </c>
      <c r="BO143" s="72">
        <f t="shared" si="1249"/>
        <v>0</v>
      </c>
      <c r="BP143" s="71"/>
      <c r="BQ143" s="71"/>
      <c r="BR143" s="71"/>
      <c r="BS143" s="71"/>
      <c r="BT143" s="71">
        <f>VLOOKUP($D143,'факт '!$D$7:$AU$140,21,0)</f>
        <v>0</v>
      </c>
      <c r="BU143" s="71">
        <f>VLOOKUP($D143,'факт '!$D$7:$AU$140,22,0)</f>
        <v>0</v>
      </c>
      <c r="BV143" s="71">
        <f>VLOOKUP($D143,'факт '!$D$7:$AU$140,23,0)</f>
        <v>0</v>
      </c>
      <c r="BW143" s="71">
        <f>VLOOKUP($D143,'факт '!$D$7:$AU$140,24,0)</f>
        <v>0</v>
      </c>
      <c r="BX143" s="71">
        <f t="shared" si="1296"/>
        <v>0</v>
      </c>
      <c r="BY143" s="71">
        <f t="shared" si="1297"/>
        <v>0</v>
      </c>
      <c r="BZ143" s="72">
        <f t="shared" si="1251"/>
        <v>0</v>
      </c>
      <c r="CA143" s="72">
        <f t="shared" si="1251"/>
        <v>0</v>
      </c>
      <c r="CB143" s="71"/>
      <c r="CC143" s="71"/>
      <c r="CD143" s="71"/>
      <c r="CE143" s="71"/>
      <c r="CF143" s="71">
        <f>VLOOKUP($D143,'факт '!$D$7:$AU$140,25,0)</f>
        <v>0</v>
      </c>
      <c r="CG143" s="71">
        <f>VLOOKUP($D143,'факт '!$D$7:$AU$140,26,0)</f>
        <v>0</v>
      </c>
      <c r="CH143" s="71">
        <f>VLOOKUP($D143,'факт '!$D$7:$AU$140,27,0)</f>
        <v>0</v>
      </c>
      <c r="CI143" s="71">
        <f>VLOOKUP($D143,'факт '!$D$7:$AU$140,28,0)</f>
        <v>0</v>
      </c>
      <c r="CJ143" s="71">
        <f t="shared" si="1298"/>
        <v>0</v>
      </c>
      <c r="CK143" s="71">
        <f t="shared" si="1299"/>
        <v>0</v>
      </c>
      <c r="CL143" s="72">
        <f t="shared" si="1253"/>
        <v>0</v>
      </c>
      <c r="CM143" s="72">
        <f t="shared" si="1253"/>
        <v>0</v>
      </c>
      <c r="CN143" s="71"/>
      <c r="CO143" s="71"/>
      <c r="CP143" s="71"/>
      <c r="CQ143" s="71"/>
      <c r="CR143" s="71">
        <f>VLOOKUP($D143,'факт '!$D$7:$AU$140,29,0)</f>
        <v>389</v>
      </c>
      <c r="CS143" s="71">
        <f>VLOOKUP($D143,'факт '!$D$7:$AU$140,30,0)</f>
        <v>28797331.569999985</v>
      </c>
      <c r="CT143" s="71">
        <f>VLOOKUP($D143,'факт '!$D$7:$AU$140,31,0)</f>
        <v>181</v>
      </c>
      <c r="CU143" s="71">
        <f>VLOOKUP($D143,'факт '!$D$7:$AU$140,32,0)</f>
        <v>13399272.530000001</v>
      </c>
      <c r="CV143" s="71">
        <f t="shared" si="1300"/>
        <v>570</v>
      </c>
      <c r="CW143" s="71">
        <f t="shared" si="1301"/>
        <v>42196604.099999987</v>
      </c>
      <c r="CX143" s="72">
        <f t="shared" si="1255"/>
        <v>389</v>
      </c>
      <c r="CY143" s="72">
        <f t="shared" si="1255"/>
        <v>28797331.569999985</v>
      </c>
      <c r="CZ143" s="71"/>
      <c r="DA143" s="71"/>
      <c r="DB143" s="71"/>
      <c r="DC143" s="71"/>
      <c r="DD143" s="71">
        <f>VLOOKUP($D143,'факт '!$D$7:$AU$140,33,0)</f>
        <v>0</v>
      </c>
      <c r="DE143" s="71">
        <f>VLOOKUP($D143,'факт '!$D$7:$AU$140,34,0)</f>
        <v>0</v>
      </c>
      <c r="DF143" s="71"/>
      <c r="DG143" s="71"/>
      <c r="DH143" s="71">
        <f t="shared" si="1302"/>
        <v>0</v>
      </c>
      <c r="DI143" s="71">
        <f t="shared" si="1303"/>
        <v>0</v>
      </c>
      <c r="DJ143" s="72">
        <f t="shared" si="1257"/>
        <v>0</v>
      </c>
      <c r="DK143" s="72">
        <f t="shared" si="1257"/>
        <v>0</v>
      </c>
      <c r="DL143" s="71"/>
      <c r="DM143" s="71"/>
      <c r="DN143" s="71"/>
      <c r="DO143" s="71"/>
      <c r="DP143" s="71">
        <f>VLOOKUP($D143,'факт '!$D$7:$AU$140,15,0)</f>
        <v>0</v>
      </c>
      <c r="DQ143" s="71">
        <f>VLOOKUP($D143,'факт '!$D$7:$AU$140,16,0)</f>
        <v>0</v>
      </c>
      <c r="DR143" s="71"/>
      <c r="DS143" s="71"/>
      <c r="DT143" s="71">
        <f t="shared" si="1304"/>
        <v>0</v>
      </c>
      <c r="DU143" s="71">
        <f t="shared" si="1305"/>
        <v>0</v>
      </c>
      <c r="DV143" s="72">
        <f t="shared" si="1259"/>
        <v>0</v>
      </c>
      <c r="DW143" s="72">
        <f t="shared" si="1259"/>
        <v>0</v>
      </c>
      <c r="DX143" s="71"/>
      <c r="DY143" s="71"/>
      <c r="DZ143" s="71"/>
      <c r="EA143" s="71"/>
      <c r="EB143" s="71">
        <f>VLOOKUP($D143,'факт '!$D$7:$AU$140,35,0)</f>
        <v>0</v>
      </c>
      <c r="EC143" s="71">
        <f>VLOOKUP($D143,'факт '!$D$7:$AU$140,36,0)</f>
        <v>0</v>
      </c>
      <c r="ED143" s="71">
        <f>VLOOKUP($D143,'факт '!$D$7:$AU$140,37,0)</f>
        <v>0</v>
      </c>
      <c r="EE143" s="71">
        <f>VLOOKUP($D143,'факт '!$D$7:$AU$140,38,0)</f>
        <v>0</v>
      </c>
      <c r="EF143" s="71">
        <f t="shared" si="1306"/>
        <v>0</v>
      </c>
      <c r="EG143" s="71">
        <f t="shared" si="1307"/>
        <v>0</v>
      </c>
      <c r="EH143" s="72">
        <f t="shared" si="1261"/>
        <v>0</v>
      </c>
      <c r="EI143" s="72">
        <f t="shared" si="1261"/>
        <v>0</v>
      </c>
      <c r="EJ143" s="71"/>
      <c r="EK143" s="71"/>
      <c r="EL143" s="71"/>
      <c r="EM143" s="71"/>
      <c r="EN143" s="71">
        <f>VLOOKUP($D143,'факт '!$D$7:$AU$140,41,0)</f>
        <v>0</v>
      </c>
      <c r="EO143" s="71">
        <f>VLOOKUP($D143,'факт '!$D$7:$AU$140,42,0)</f>
        <v>0</v>
      </c>
      <c r="EP143" s="71">
        <f>VLOOKUP($D143,'факт '!$D$7:$AU$140,43,0)</f>
        <v>0</v>
      </c>
      <c r="EQ143" s="71">
        <f>VLOOKUP($D143,'факт '!$D$7:$AU$140,44,0)</f>
        <v>0</v>
      </c>
      <c r="ER143" s="71">
        <f t="shared" si="1308"/>
        <v>0</v>
      </c>
      <c r="ES143" s="71">
        <f t="shared" si="1309"/>
        <v>0</v>
      </c>
      <c r="ET143" s="72">
        <f t="shared" si="1263"/>
        <v>0</v>
      </c>
      <c r="EU143" s="72">
        <f t="shared" si="1263"/>
        <v>0</v>
      </c>
      <c r="EV143" s="71"/>
      <c r="EW143" s="71"/>
      <c r="EX143" s="71"/>
      <c r="EY143" s="71"/>
      <c r="EZ143" s="71"/>
      <c r="FA143" s="71"/>
      <c r="FB143" s="71"/>
      <c r="FC143" s="71"/>
      <c r="FD143" s="71">
        <f t="shared" si="1310"/>
        <v>0</v>
      </c>
      <c r="FE143" s="71">
        <f t="shared" si="1311"/>
        <v>0</v>
      </c>
      <c r="FF143" s="72">
        <f t="shared" si="884"/>
        <v>0</v>
      </c>
      <c r="FG143" s="72">
        <f t="shared" si="885"/>
        <v>0</v>
      </c>
      <c r="FH143" s="71"/>
      <c r="FI143" s="71"/>
      <c r="FJ143" s="71"/>
      <c r="FK143" s="71"/>
      <c r="FL143" s="71">
        <f>VLOOKUP($D143,'факт '!$D$7:$AU$140,39,0)</f>
        <v>0</v>
      </c>
      <c r="FM143" s="71">
        <f>VLOOKUP($D143,'факт '!$D$7:$AU$140,40,0)</f>
        <v>0</v>
      </c>
      <c r="FN143" s="71"/>
      <c r="FO143" s="71"/>
      <c r="FP143" s="71">
        <f t="shared" si="1312"/>
        <v>0</v>
      </c>
      <c r="FQ143" s="71">
        <f t="shared" si="1313"/>
        <v>0</v>
      </c>
      <c r="FR143" s="72">
        <f t="shared" si="1265"/>
        <v>0</v>
      </c>
      <c r="FS143" s="72">
        <f t="shared" si="1265"/>
        <v>0</v>
      </c>
      <c r="FT143" s="71"/>
      <c r="FU143" s="71"/>
      <c r="FV143" s="71"/>
      <c r="FW143" s="71"/>
      <c r="FX143" s="71"/>
      <c r="FY143" s="71"/>
      <c r="FZ143" s="71"/>
      <c r="GA143" s="71"/>
      <c r="GB143" s="71">
        <f t="shared" si="1314"/>
        <v>0</v>
      </c>
      <c r="GC143" s="71">
        <f t="shared" si="1315"/>
        <v>0</v>
      </c>
      <c r="GD143" s="72">
        <f t="shared" si="1316"/>
        <v>0</v>
      </c>
      <c r="GE143" s="72">
        <f t="shared" si="1317"/>
        <v>0</v>
      </c>
      <c r="GF143" s="71">
        <f t="shared" si="1318"/>
        <v>0</v>
      </c>
      <c r="GG143" s="71">
        <f t="shared" si="1319"/>
        <v>0</v>
      </c>
      <c r="GH143" s="71">
        <f t="shared" si="1320"/>
        <v>0</v>
      </c>
      <c r="GI143" s="71">
        <f t="shared" si="1321"/>
        <v>0</v>
      </c>
      <c r="GJ143" s="71">
        <f t="shared" si="1322"/>
        <v>389</v>
      </c>
      <c r="GK143" s="71">
        <f t="shared" si="1323"/>
        <v>28797331.569999985</v>
      </c>
      <c r="GL143" s="71">
        <f t="shared" si="1324"/>
        <v>181</v>
      </c>
      <c r="GM143" s="71">
        <f t="shared" si="1325"/>
        <v>13399272.530000001</v>
      </c>
      <c r="GN143" s="71">
        <f t="shared" si="1326"/>
        <v>570</v>
      </c>
      <c r="GO143" s="71">
        <f t="shared" si="1327"/>
        <v>42196604.099999987</v>
      </c>
      <c r="GP143" s="71"/>
      <c r="GQ143" s="71"/>
      <c r="GR143" s="109"/>
      <c r="GS143" s="55"/>
      <c r="GT143" s="123">
        <v>74029.133799999996</v>
      </c>
      <c r="GU143" s="123">
        <f t="shared" si="1328"/>
        <v>74029.129999999961</v>
      </c>
      <c r="GV143" s="123">
        <f t="shared" si="1329"/>
        <v>3.8000000349711627E-3</v>
      </c>
    </row>
    <row r="144" spans="1:204" ht="54" customHeight="1" x14ac:dyDescent="0.2">
      <c r="A144" s="21">
        <v>1</v>
      </c>
      <c r="B144" s="55" t="s">
        <v>194</v>
      </c>
      <c r="C144" s="56" t="s">
        <v>195</v>
      </c>
      <c r="D144" s="63">
        <v>380</v>
      </c>
      <c r="E144" s="60" t="s">
        <v>198</v>
      </c>
      <c r="F144" s="63">
        <v>21</v>
      </c>
      <c r="G144" s="70">
        <v>74029.133799999996</v>
      </c>
      <c r="H144" s="71"/>
      <c r="I144" s="71"/>
      <c r="J144" s="71"/>
      <c r="K144" s="71"/>
      <c r="L144" s="71">
        <f>VLOOKUP($D144,'факт '!$D$7:$AU$140,3,0)</f>
        <v>0</v>
      </c>
      <c r="M144" s="71">
        <f>VLOOKUP($D144,'факт '!$D$7:$AU$140,4,0)</f>
        <v>0</v>
      </c>
      <c r="N144" s="71">
        <f>VLOOKUP($D144,'факт '!$D$7:$AU$140,5,0)</f>
        <v>0</v>
      </c>
      <c r="O144" s="71">
        <f>VLOOKUP($D144,'факт '!$D$7:$AU$140,6,0)</f>
        <v>0</v>
      </c>
      <c r="P144" s="71">
        <f t="shared" si="1286"/>
        <v>0</v>
      </c>
      <c r="Q144" s="71">
        <f t="shared" si="1287"/>
        <v>0</v>
      </c>
      <c r="R144" s="72">
        <f t="shared" si="1242"/>
        <v>0</v>
      </c>
      <c r="S144" s="72">
        <f t="shared" si="1242"/>
        <v>0</v>
      </c>
      <c r="T144" s="71"/>
      <c r="U144" s="71"/>
      <c r="V144" s="71"/>
      <c r="W144" s="71"/>
      <c r="X144" s="71">
        <f>VLOOKUP($D144,'факт '!$D$7:$AU$140,9,0)</f>
        <v>0</v>
      </c>
      <c r="Y144" s="71">
        <f>VLOOKUP($D144,'факт '!$D$7:$AU$140,10,0)</f>
        <v>0</v>
      </c>
      <c r="Z144" s="71">
        <f>VLOOKUP($D144,'факт '!$D$7:$AU$140,11,0)</f>
        <v>0</v>
      </c>
      <c r="AA144" s="71">
        <f>VLOOKUP($D144,'факт '!$D$7:$AU$140,12,0)</f>
        <v>0</v>
      </c>
      <c r="AB144" s="71">
        <f t="shared" si="1288"/>
        <v>0</v>
      </c>
      <c r="AC144" s="71">
        <f t="shared" si="1289"/>
        <v>0</v>
      </c>
      <c r="AD144" s="72">
        <f t="shared" si="1244"/>
        <v>0</v>
      </c>
      <c r="AE144" s="72">
        <f t="shared" si="1244"/>
        <v>0</v>
      </c>
      <c r="AF144" s="71"/>
      <c r="AG144" s="71"/>
      <c r="AH144" s="71"/>
      <c r="AI144" s="71"/>
      <c r="AJ144" s="71">
        <f>VLOOKUP($D144,'факт '!$D$7:$AU$140,7,0)</f>
        <v>0</v>
      </c>
      <c r="AK144" s="71">
        <f>VLOOKUP($D144,'факт '!$D$7:$AU$140,8,0)</f>
        <v>0</v>
      </c>
      <c r="AL144" s="71"/>
      <c r="AM144" s="71"/>
      <c r="AN144" s="71">
        <f t="shared" si="1290"/>
        <v>0</v>
      </c>
      <c r="AO144" s="71">
        <f t="shared" si="1291"/>
        <v>0</v>
      </c>
      <c r="AP144" s="72">
        <f t="shared" si="1245"/>
        <v>0</v>
      </c>
      <c r="AQ144" s="72">
        <f t="shared" si="1245"/>
        <v>0</v>
      </c>
      <c r="AR144" s="71"/>
      <c r="AS144" s="71"/>
      <c r="AT144" s="71"/>
      <c r="AU144" s="71"/>
      <c r="AV144" s="71">
        <f>VLOOKUP($D144,'факт '!$D$7:$AU$140,13,0)</f>
        <v>0</v>
      </c>
      <c r="AW144" s="71">
        <f>VLOOKUP($D144,'факт '!$D$7:$AU$140,14,0)</f>
        <v>0</v>
      </c>
      <c r="AX144" s="71"/>
      <c r="AY144" s="71"/>
      <c r="AZ144" s="71">
        <f t="shared" si="1292"/>
        <v>0</v>
      </c>
      <c r="BA144" s="71">
        <f t="shared" si="1293"/>
        <v>0</v>
      </c>
      <c r="BB144" s="72">
        <f t="shared" si="1247"/>
        <v>0</v>
      </c>
      <c r="BC144" s="72">
        <f t="shared" si="1247"/>
        <v>0</v>
      </c>
      <c r="BD144" s="71"/>
      <c r="BE144" s="71"/>
      <c r="BF144" s="71"/>
      <c r="BG144" s="71"/>
      <c r="BH144" s="71">
        <f>VLOOKUP($D144,'факт '!$D$7:$AU$140,17,0)</f>
        <v>0</v>
      </c>
      <c r="BI144" s="71">
        <f>VLOOKUP($D144,'факт '!$D$7:$AU$140,18,0)</f>
        <v>0</v>
      </c>
      <c r="BJ144" s="71">
        <f>VLOOKUP($D144,'факт '!$D$7:$AU$140,19,0)</f>
        <v>0</v>
      </c>
      <c r="BK144" s="71">
        <f>VLOOKUP($D144,'факт '!$D$7:$AU$140,20,0)</f>
        <v>0</v>
      </c>
      <c r="BL144" s="71">
        <f t="shared" si="1294"/>
        <v>0</v>
      </c>
      <c r="BM144" s="71">
        <f t="shared" si="1295"/>
        <v>0</v>
      </c>
      <c r="BN144" s="72">
        <f t="shared" si="1249"/>
        <v>0</v>
      </c>
      <c r="BO144" s="72">
        <f t="shared" si="1249"/>
        <v>0</v>
      </c>
      <c r="BP144" s="71"/>
      <c r="BQ144" s="71"/>
      <c r="BR144" s="71"/>
      <c r="BS144" s="71"/>
      <c r="BT144" s="71">
        <f>VLOOKUP($D144,'факт '!$D$7:$AU$140,21,0)</f>
        <v>0</v>
      </c>
      <c r="BU144" s="71">
        <f>VLOOKUP($D144,'факт '!$D$7:$AU$140,22,0)</f>
        <v>0</v>
      </c>
      <c r="BV144" s="71">
        <f>VLOOKUP($D144,'факт '!$D$7:$AU$140,23,0)</f>
        <v>0</v>
      </c>
      <c r="BW144" s="71">
        <f>VLOOKUP($D144,'факт '!$D$7:$AU$140,24,0)</f>
        <v>0</v>
      </c>
      <c r="BX144" s="71">
        <f t="shared" si="1296"/>
        <v>0</v>
      </c>
      <c r="BY144" s="71">
        <f t="shared" si="1297"/>
        <v>0</v>
      </c>
      <c r="BZ144" s="72">
        <f t="shared" si="1251"/>
        <v>0</v>
      </c>
      <c r="CA144" s="72">
        <f t="shared" si="1251"/>
        <v>0</v>
      </c>
      <c r="CB144" s="71"/>
      <c r="CC144" s="71"/>
      <c r="CD144" s="71"/>
      <c r="CE144" s="71"/>
      <c r="CF144" s="71">
        <f>VLOOKUP($D144,'факт '!$D$7:$AU$140,25,0)</f>
        <v>0</v>
      </c>
      <c r="CG144" s="71">
        <f>VLOOKUP($D144,'факт '!$D$7:$AU$140,26,0)</f>
        <v>0</v>
      </c>
      <c r="CH144" s="71">
        <f>VLOOKUP($D144,'факт '!$D$7:$AU$140,27,0)</f>
        <v>0</v>
      </c>
      <c r="CI144" s="71">
        <f>VLOOKUP($D144,'факт '!$D$7:$AU$140,28,0)</f>
        <v>0</v>
      </c>
      <c r="CJ144" s="71">
        <f t="shared" si="1298"/>
        <v>0</v>
      </c>
      <c r="CK144" s="71">
        <f t="shared" si="1299"/>
        <v>0</v>
      </c>
      <c r="CL144" s="72">
        <f t="shared" si="1253"/>
        <v>0</v>
      </c>
      <c r="CM144" s="72">
        <f t="shared" si="1253"/>
        <v>0</v>
      </c>
      <c r="CN144" s="71"/>
      <c r="CO144" s="71"/>
      <c r="CP144" s="71"/>
      <c r="CQ144" s="71"/>
      <c r="CR144" s="71">
        <f>VLOOKUP($D144,'факт '!$D$7:$AU$140,29,0)</f>
        <v>41</v>
      </c>
      <c r="CS144" s="71">
        <f>VLOOKUP($D144,'факт '!$D$7:$AU$140,30,0)</f>
        <v>3035194.3299999996</v>
      </c>
      <c r="CT144" s="71">
        <f>VLOOKUP($D144,'факт '!$D$7:$AU$140,31,0)</f>
        <v>19</v>
      </c>
      <c r="CU144" s="71">
        <f>VLOOKUP($D144,'факт '!$D$7:$AU$140,32,0)</f>
        <v>1406553.47</v>
      </c>
      <c r="CV144" s="71">
        <f t="shared" si="1300"/>
        <v>60</v>
      </c>
      <c r="CW144" s="71">
        <f t="shared" si="1301"/>
        <v>4441747.8</v>
      </c>
      <c r="CX144" s="72">
        <f t="shared" si="1255"/>
        <v>41</v>
      </c>
      <c r="CY144" s="72">
        <f t="shared" si="1255"/>
        <v>3035194.3299999996</v>
      </c>
      <c r="CZ144" s="71"/>
      <c r="DA144" s="71"/>
      <c r="DB144" s="71"/>
      <c r="DC144" s="71"/>
      <c r="DD144" s="71">
        <f>VLOOKUP($D144,'факт '!$D$7:$AU$140,33,0)</f>
        <v>0</v>
      </c>
      <c r="DE144" s="71">
        <f>VLOOKUP($D144,'факт '!$D$7:$AU$140,34,0)</f>
        <v>0</v>
      </c>
      <c r="DF144" s="71"/>
      <c r="DG144" s="71"/>
      <c r="DH144" s="71">
        <f t="shared" si="1302"/>
        <v>0</v>
      </c>
      <c r="DI144" s="71">
        <f t="shared" si="1303"/>
        <v>0</v>
      </c>
      <c r="DJ144" s="72">
        <f t="shared" si="1257"/>
        <v>0</v>
      </c>
      <c r="DK144" s="72">
        <f t="shared" si="1257"/>
        <v>0</v>
      </c>
      <c r="DL144" s="71"/>
      <c r="DM144" s="71"/>
      <c r="DN144" s="71"/>
      <c r="DO144" s="71"/>
      <c r="DP144" s="71">
        <f>VLOOKUP($D144,'факт '!$D$7:$AU$140,15,0)</f>
        <v>0</v>
      </c>
      <c r="DQ144" s="71">
        <f>VLOOKUP($D144,'факт '!$D$7:$AU$140,16,0)</f>
        <v>0</v>
      </c>
      <c r="DR144" s="71"/>
      <c r="DS144" s="71"/>
      <c r="DT144" s="71">
        <f t="shared" si="1304"/>
        <v>0</v>
      </c>
      <c r="DU144" s="71">
        <f t="shared" si="1305"/>
        <v>0</v>
      </c>
      <c r="DV144" s="72">
        <f t="shared" si="1259"/>
        <v>0</v>
      </c>
      <c r="DW144" s="72">
        <f t="shared" si="1259"/>
        <v>0</v>
      </c>
      <c r="DX144" s="71"/>
      <c r="DY144" s="71"/>
      <c r="DZ144" s="71"/>
      <c r="EA144" s="71"/>
      <c r="EB144" s="71">
        <f>VLOOKUP($D144,'факт '!$D$7:$AU$140,35,0)</f>
        <v>0</v>
      </c>
      <c r="EC144" s="71">
        <f>VLOOKUP($D144,'факт '!$D$7:$AU$140,36,0)</f>
        <v>0</v>
      </c>
      <c r="ED144" s="71">
        <f>VLOOKUP($D144,'факт '!$D$7:$AU$140,37,0)</f>
        <v>0</v>
      </c>
      <c r="EE144" s="71">
        <f>VLOOKUP($D144,'факт '!$D$7:$AU$140,38,0)</f>
        <v>0</v>
      </c>
      <c r="EF144" s="71">
        <f t="shared" si="1306"/>
        <v>0</v>
      </c>
      <c r="EG144" s="71">
        <f t="shared" si="1307"/>
        <v>0</v>
      </c>
      <c r="EH144" s="72">
        <f t="shared" si="1261"/>
        <v>0</v>
      </c>
      <c r="EI144" s="72">
        <f t="shared" si="1261"/>
        <v>0</v>
      </c>
      <c r="EJ144" s="71"/>
      <c r="EK144" s="71"/>
      <c r="EL144" s="71"/>
      <c r="EM144" s="71"/>
      <c r="EN144" s="71">
        <f>VLOOKUP($D144,'факт '!$D$7:$AU$140,41,0)</f>
        <v>0</v>
      </c>
      <c r="EO144" s="71">
        <f>VLOOKUP($D144,'факт '!$D$7:$AU$140,42,0)</f>
        <v>0</v>
      </c>
      <c r="EP144" s="71">
        <f>VLOOKUP($D144,'факт '!$D$7:$AU$140,43,0)</f>
        <v>0</v>
      </c>
      <c r="EQ144" s="71">
        <f>VLOOKUP($D144,'факт '!$D$7:$AU$140,44,0)</f>
        <v>0</v>
      </c>
      <c r="ER144" s="71">
        <f t="shared" si="1308"/>
        <v>0</v>
      </c>
      <c r="ES144" s="71">
        <f t="shared" si="1309"/>
        <v>0</v>
      </c>
      <c r="ET144" s="72">
        <f t="shared" si="1263"/>
        <v>0</v>
      </c>
      <c r="EU144" s="72">
        <f t="shared" si="1263"/>
        <v>0</v>
      </c>
      <c r="EV144" s="71"/>
      <c r="EW144" s="71"/>
      <c r="EX144" s="71"/>
      <c r="EY144" s="71"/>
      <c r="EZ144" s="71"/>
      <c r="FA144" s="71"/>
      <c r="FB144" s="71"/>
      <c r="FC144" s="71"/>
      <c r="FD144" s="71">
        <f t="shared" si="1310"/>
        <v>0</v>
      </c>
      <c r="FE144" s="71">
        <f t="shared" si="1311"/>
        <v>0</v>
      </c>
      <c r="FF144" s="72">
        <f t="shared" si="884"/>
        <v>0</v>
      </c>
      <c r="FG144" s="72">
        <f t="shared" si="885"/>
        <v>0</v>
      </c>
      <c r="FH144" s="71"/>
      <c r="FI144" s="71"/>
      <c r="FJ144" s="71"/>
      <c r="FK144" s="71"/>
      <c r="FL144" s="71">
        <f>VLOOKUP($D144,'факт '!$D$7:$AU$140,39,0)</f>
        <v>0</v>
      </c>
      <c r="FM144" s="71">
        <f>VLOOKUP($D144,'факт '!$D$7:$AU$140,40,0)</f>
        <v>0</v>
      </c>
      <c r="FN144" s="71"/>
      <c r="FO144" s="71"/>
      <c r="FP144" s="71">
        <f t="shared" si="1312"/>
        <v>0</v>
      </c>
      <c r="FQ144" s="71">
        <f t="shared" si="1313"/>
        <v>0</v>
      </c>
      <c r="FR144" s="72">
        <f t="shared" si="1265"/>
        <v>0</v>
      </c>
      <c r="FS144" s="72">
        <f t="shared" si="1265"/>
        <v>0</v>
      </c>
      <c r="FT144" s="71"/>
      <c r="FU144" s="71"/>
      <c r="FV144" s="71"/>
      <c r="FW144" s="71"/>
      <c r="FX144" s="71"/>
      <c r="FY144" s="71"/>
      <c r="FZ144" s="71"/>
      <c r="GA144" s="71"/>
      <c r="GB144" s="71">
        <f t="shared" si="1314"/>
        <v>0</v>
      </c>
      <c r="GC144" s="71">
        <f t="shared" si="1315"/>
        <v>0</v>
      </c>
      <c r="GD144" s="72">
        <f t="shared" si="1316"/>
        <v>0</v>
      </c>
      <c r="GE144" s="72">
        <f t="shared" si="1317"/>
        <v>0</v>
      </c>
      <c r="GF144" s="71">
        <f t="shared" si="1318"/>
        <v>0</v>
      </c>
      <c r="GG144" s="71">
        <f t="shared" si="1319"/>
        <v>0</v>
      </c>
      <c r="GH144" s="71">
        <f t="shared" si="1320"/>
        <v>0</v>
      </c>
      <c r="GI144" s="71">
        <f t="shared" si="1321"/>
        <v>0</v>
      </c>
      <c r="GJ144" s="71">
        <f t="shared" si="1322"/>
        <v>41</v>
      </c>
      <c r="GK144" s="71">
        <f t="shared" si="1323"/>
        <v>3035194.3299999996</v>
      </c>
      <c r="GL144" s="71">
        <f t="shared" si="1324"/>
        <v>19</v>
      </c>
      <c r="GM144" s="71">
        <f t="shared" si="1325"/>
        <v>1406553.47</v>
      </c>
      <c r="GN144" s="71">
        <f t="shared" si="1326"/>
        <v>60</v>
      </c>
      <c r="GO144" s="71">
        <f t="shared" si="1327"/>
        <v>4441747.8</v>
      </c>
      <c r="GP144" s="71"/>
      <c r="GQ144" s="71"/>
      <c r="GR144" s="109"/>
      <c r="GS144" s="55"/>
      <c r="GT144" s="123">
        <v>74029.133799999996</v>
      </c>
      <c r="GU144" s="123">
        <f t="shared" si="1328"/>
        <v>74029.12999999999</v>
      </c>
      <c r="GV144" s="123">
        <f t="shared" si="1329"/>
        <v>3.8000000058673322E-3</v>
      </c>
    </row>
    <row r="145" spans="1:204" ht="54" customHeight="1" x14ac:dyDescent="0.2">
      <c r="A145" s="169"/>
      <c r="B145" s="55" t="s">
        <v>408</v>
      </c>
      <c r="C145" s="56" t="s">
        <v>409</v>
      </c>
      <c r="D145" s="63">
        <v>386</v>
      </c>
      <c r="E145" s="60" t="s">
        <v>410</v>
      </c>
      <c r="F145" s="63">
        <v>21</v>
      </c>
      <c r="G145" s="70">
        <v>74029.133799999996</v>
      </c>
      <c r="H145" s="71"/>
      <c r="I145" s="71"/>
      <c r="J145" s="71"/>
      <c r="K145" s="71"/>
      <c r="L145" s="71">
        <f>VLOOKUP($D145,'факт '!$D$7:$AU$140,3,0)</f>
        <v>0</v>
      </c>
      <c r="M145" s="71">
        <f>VLOOKUP($D145,'факт '!$D$7:$AU$140,4,0)</f>
        <v>0</v>
      </c>
      <c r="N145" s="71">
        <f>VLOOKUP($D145,'факт '!$D$7:$AU$140,5,0)</f>
        <v>0</v>
      </c>
      <c r="O145" s="71">
        <f>VLOOKUP($D145,'факт '!$D$7:$AU$140,6,0)</f>
        <v>0</v>
      </c>
      <c r="P145" s="71">
        <f t="shared" si="1286"/>
        <v>0</v>
      </c>
      <c r="Q145" s="71">
        <f t="shared" si="1287"/>
        <v>0</v>
      </c>
      <c r="R145" s="72">
        <f t="shared" si="1242"/>
        <v>0</v>
      </c>
      <c r="S145" s="72">
        <f t="shared" si="1242"/>
        <v>0</v>
      </c>
      <c r="T145" s="71"/>
      <c r="U145" s="71"/>
      <c r="V145" s="71"/>
      <c r="W145" s="71"/>
      <c r="X145" s="71">
        <f>VLOOKUP($D145,'факт '!$D$7:$AU$140,9,0)</f>
        <v>0</v>
      </c>
      <c r="Y145" s="71">
        <f>VLOOKUP($D145,'факт '!$D$7:$AU$140,10,0)</f>
        <v>0</v>
      </c>
      <c r="Z145" s="71">
        <f>VLOOKUP($D145,'факт '!$D$7:$AU$140,11,0)</f>
        <v>0</v>
      </c>
      <c r="AA145" s="71">
        <f>VLOOKUP($D145,'факт '!$D$7:$AU$140,12,0)</f>
        <v>0</v>
      </c>
      <c r="AB145" s="71">
        <f t="shared" si="1288"/>
        <v>0</v>
      </c>
      <c r="AC145" s="71">
        <f t="shared" si="1289"/>
        <v>0</v>
      </c>
      <c r="AD145" s="72">
        <f t="shared" si="1244"/>
        <v>0</v>
      </c>
      <c r="AE145" s="72">
        <f t="shared" si="1244"/>
        <v>0</v>
      </c>
      <c r="AF145" s="71"/>
      <c r="AG145" s="71"/>
      <c r="AH145" s="71"/>
      <c r="AI145" s="71"/>
      <c r="AJ145" s="71">
        <f>VLOOKUP($D145,'факт '!$D$7:$AU$140,7,0)</f>
        <v>0</v>
      </c>
      <c r="AK145" s="71">
        <f>VLOOKUP($D145,'факт '!$D$7:$AU$140,8,0)</f>
        <v>0</v>
      </c>
      <c r="AL145" s="71"/>
      <c r="AM145" s="71"/>
      <c r="AN145" s="71">
        <f t="shared" si="1290"/>
        <v>0</v>
      </c>
      <c r="AO145" s="71">
        <f t="shared" si="1291"/>
        <v>0</v>
      </c>
      <c r="AP145" s="72">
        <f t="shared" si="1245"/>
        <v>0</v>
      </c>
      <c r="AQ145" s="72">
        <f t="shared" si="1245"/>
        <v>0</v>
      </c>
      <c r="AR145" s="71"/>
      <c r="AS145" s="71"/>
      <c r="AT145" s="71"/>
      <c r="AU145" s="71"/>
      <c r="AV145" s="71">
        <f>VLOOKUP($D145,'факт '!$D$7:$AU$140,13,0)</f>
        <v>0</v>
      </c>
      <c r="AW145" s="71">
        <f>VLOOKUP($D145,'факт '!$D$7:$AU$140,14,0)</f>
        <v>0</v>
      </c>
      <c r="AX145" s="71"/>
      <c r="AY145" s="71"/>
      <c r="AZ145" s="71">
        <f t="shared" si="1292"/>
        <v>0</v>
      </c>
      <c r="BA145" s="71">
        <f t="shared" si="1293"/>
        <v>0</v>
      </c>
      <c r="BB145" s="72">
        <f t="shared" si="1247"/>
        <v>0</v>
      </c>
      <c r="BC145" s="72">
        <f t="shared" si="1247"/>
        <v>0</v>
      </c>
      <c r="BD145" s="71"/>
      <c r="BE145" s="71"/>
      <c r="BF145" s="71"/>
      <c r="BG145" s="71"/>
      <c r="BH145" s="71">
        <f>VLOOKUP($D145,'факт '!$D$7:$AU$140,17,0)</f>
        <v>0</v>
      </c>
      <c r="BI145" s="71">
        <f>VLOOKUP($D145,'факт '!$D$7:$AU$140,18,0)</f>
        <v>0</v>
      </c>
      <c r="BJ145" s="71">
        <f>VLOOKUP($D145,'факт '!$D$7:$AU$140,19,0)</f>
        <v>0</v>
      </c>
      <c r="BK145" s="71">
        <f>VLOOKUP($D145,'факт '!$D$7:$AU$140,20,0)</f>
        <v>0</v>
      </c>
      <c r="BL145" s="71">
        <f t="shared" si="1294"/>
        <v>0</v>
      </c>
      <c r="BM145" s="71">
        <f t="shared" si="1295"/>
        <v>0</v>
      </c>
      <c r="BN145" s="72">
        <f t="shared" si="1249"/>
        <v>0</v>
      </c>
      <c r="BO145" s="72">
        <f t="shared" si="1249"/>
        <v>0</v>
      </c>
      <c r="BP145" s="71"/>
      <c r="BQ145" s="71"/>
      <c r="BR145" s="71"/>
      <c r="BS145" s="71"/>
      <c r="BT145" s="71">
        <f>VLOOKUP($D145,'факт '!$D$7:$AU$140,21,0)</f>
        <v>0</v>
      </c>
      <c r="BU145" s="71">
        <f>VLOOKUP($D145,'факт '!$D$7:$AU$140,22,0)</f>
        <v>0</v>
      </c>
      <c r="BV145" s="71">
        <f>VLOOKUP($D145,'факт '!$D$7:$AU$140,23,0)</f>
        <v>0</v>
      </c>
      <c r="BW145" s="71">
        <f>VLOOKUP($D145,'факт '!$D$7:$AU$140,24,0)</f>
        <v>0</v>
      </c>
      <c r="BX145" s="71">
        <f t="shared" si="1296"/>
        <v>0</v>
      </c>
      <c r="BY145" s="71">
        <f t="shared" si="1297"/>
        <v>0</v>
      </c>
      <c r="BZ145" s="72">
        <f t="shared" si="1251"/>
        <v>0</v>
      </c>
      <c r="CA145" s="72">
        <f t="shared" si="1251"/>
        <v>0</v>
      </c>
      <c r="CB145" s="71"/>
      <c r="CC145" s="71"/>
      <c r="CD145" s="71"/>
      <c r="CE145" s="71"/>
      <c r="CF145" s="71">
        <f>VLOOKUP($D145,'факт '!$D$7:$AU$140,25,0)</f>
        <v>0</v>
      </c>
      <c r="CG145" s="71">
        <f>VLOOKUP($D145,'факт '!$D$7:$AU$140,26,0)</f>
        <v>0</v>
      </c>
      <c r="CH145" s="71">
        <f>VLOOKUP($D145,'факт '!$D$7:$AU$140,27,0)</f>
        <v>0</v>
      </c>
      <c r="CI145" s="71">
        <f>VLOOKUP($D145,'факт '!$D$7:$AU$140,28,0)</f>
        <v>0</v>
      </c>
      <c r="CJ145" s="71">
        <f t="shared" si="1298"/>
        <v>0</v>
      </c>
      <c r="CK145" s="71">
        <f t="shared" si="1299"/>
        <v>0</v>
      </c>
      <c r="CL145" s="72">
        <f t="shared" si="1253"/>
        <v>0</v>
      </c>
      <c r="CM145" s="72">
        <f t="shared" si="1253"/>
        <v>0</v>
      </c>
      <c r="CN145" s="71"/>
      <c r="CO145" s="71"/>
      <c r="CP145" s="71"/>
      <c r="CQ145" s="71"/>
      <c r="CR145" s="71">
        <f>VLOOKUP($D145,'факт '!$D$7:$AU$140,29,0)</f>
        <v>1</v>
      </c>
      <c r="CS145" s="71">
        <f>VLOOKUP($D145,'факт '!$D$7:$AU$140,30,0)</f>
        <v>74029.13</v>
      </c>
      <c r="CT145" s="71">
        <f>VLOOKUP($D145,'факт '!$D$7:$AU$140,31,0)</f>
        <v>0</v>
      </c>
      <c r="CU145" s="71">
        <f>VLOOKUP($D145,'факт '!$D$7:$AU$140,32,0)</f>
        <v>0</v>
      </c>
      <c r="CV145" s="71">
        <f t="shared" si="1300"/>
        <v>1</v>
      </c>
      <c r="CW145" s="71">
        <f t="shared" si="1301"/>
        <v>74029.13</v>
      </c>
      <c r="CX145" s="72">
        <f t="shared" si="1255"/>
        <v>1</v>
      </c>
      <c r="CY145" s="72">
        <f t="shared" si="1255"/>
        <v>74029.13</v>
      </c>
      <c r="CZ145" s="71"/>
      <c r="DA145" s="71"/>
      <c r="DB145" s="71"/>
      <c r="DC145" s="71"/>
      <c r="DD145" s="71">
        <f>VLOOKUP($D145,'факт '!$D$7:$AU$140,33,0)</f>
        <v>0</v>
      </c>
      <c r="DE145" s="71">
        <f>VLOOKUP($D145,'факт '!$D$7:$AU$140,34,0)</f>
        <v>0</v>
      </c>
      <c r="DF145" s="71"/>
      <c r="DG145" s="71"/>
      <c r="DH145" s="71">
        <f t="shared" si="1302"/>
        <v>0</v>
      </c>
      <c r="DI145" s="71">
        <f t="shared" si="1303"/>
        <v>0</v>
      </c>
      <c r="DJ145" s="72">
        <f t="shared" si="1257"/>
        <v>0</v>
      </c>
      <c r="DK145" s="72">
        <f t="shared" si="1257"/>
        <v>0</v>
      </c>
      <c r="DL145" s="71"/>
      <c r="DM145" s="71"/>
      <c r="DN145" s="71"/>
      <c r="DO145" s="71"/>
      <c r="DP145" s="71">
        <f>VLOOKUP($D145,'факт '!$D$7:$AU$140,15,0)</f>
        <v>0</v>
      </c>
      <c r="DQ145" s="71">
        <f>VLOOKUP($D145,'факт '!$D$7:$AU$140,16,0)</f>
        <v>0</v>
      </c>
      <c r="DR145" s="71"/>
      <c r="DS145" s="71"/>
      <c r="DT145" s="71">
        <f t="shared" si="1304"/>
        <v>0</v>
      </c>
      <c r="DU145" s="71">
        <f t="shared" si="1305"/>
        <v>0</v>
      </c>
      <c r="DV145" s="72">
        <f t="shared" si="1259"/>
        <v>0</v>
      </c>
      <c r="DW145" s="72">
        <f t="shared" si="1259"/>
        <v>0</v>
      </c>
      <c r="DX145" s="71"/>
      <c r="DY145" s="71"/>
      <c r="DZ145" s="71"/>
      <c r="EA145" s="71"/>
      <c r="EB145" s="71">
        <f>VLOOKUP($D145,'факт '!$D$7:$AU$140,35,0)</f>
        <v>0</v>
      </c>
      <c r="EC145" s="71">
        <f>VLOOKUP($D145,'факт '!$D$7:$AU$140,36,0)</f>
        <v>0</v>
      </c>
      <c r="ED145" s="71">
        <f>VLOOKUP($D145,'факт '!$D$7:$AU$140,37,0)</f>
        <v>0</v>
      </c>
      <c r="EE145" s="71">
        <f>VLOOKUP($D145,'факт '!$D$7:$AU$140,38,0)</f>
        <v>0</v>
      </c>
      <c r="EF145" s="71">
        <f t="shared" si="1306"/>
        <v>0</v>
      </c>
      <c r="EG145" s="71">
        <f t="shared" si="1307"/>
        <v>0</v>
      </c>
      <c r="EH145" s="72">
        <f t="shared" si="1261"/>
        <v>0</v>
      </c>
      <c r="EI145" s="72">
        <f t="shared" si="1261"/>
        <v>0</v>
      </c>
      <c r="EJ145" s="71"/>
      <c r="EK145" s="71"/>
      <c r="EL145" s="71"/>
      <c r="EM145" s="71"/>
      <c r="EN145" s="71">
        <f>VLOOKUP($D145,'факт '!$D$7:$AU$140,41,0)</f>
        <v>0</v>
      </c>
      <c r="EO145" s="71">
        <f>VLOOKUP($D145,'факт '!$D$7:$AU$140,42,0)</f>
        <v>0</v>
      </c>
      <c r="EP145" s="71">
        <f>VLOOKUP($D145,'факт '!$D$7:$AU$140,43,0)</f>
        <v>0</v>
      </c>
      <c r="EQ145" s="71">
        <f>VLOOKUP($D145,'факт '!$D$7:$AU$140,44,0)</f>
        <v>0</v>
      </c>
      <c r="ER145" s="71">
        <f t="shared" si="1308"/>
        <v>0</v>
      </c>
      <c r="ES145" s="71">
        <f t="shared" si="1309"/>
        <v>0</v>
      </c>
      <c r="ET145" s="72">
        <f t="shared" si="1263"/>
        <v>0</v>
      </c>
      <c r="EU145" s="72">
        <f t="shared" si="1263"/>
        <v>0</v>
      </c>
      <c r="EV145" s="71"/>
      <c r="EW145" s="71"/>
      <c r="EX145" s="71"/>
      <c r="EY145" s="71"/>
      <c r="EZ145" s="71"/>
      <c r="FA145" s="71"/>
      <c r="FB145" s="71"/>
      <c r="FC145" s="71"/>
      <c r="FD145" s="71"/>
      <c r="FE145" s="71"/>
      <c r="FF145" s="72"/>
      <c r="FG145" s="72"/>
      <c r="FH145" s="71"/>
      <c r="FI145" s="71"/>
      <c r="FJ145" s="71"/>
      <c r="FK145" s="71"/>
      <c r="FL145" s="71">
        <f>VLOOKUP($D145,'факт '!$D$7:$AU$140,39,0)</f>
        <v>0</v>
      </c>
      <c r="FM145" s="71">
        <f>VLOOKUP($D145,'факт '!$D$7:$AU$140,40,0)</f>
        <v>0</v>
      </c>
      <c r="FN145" s="71"/>
      <c r="FO145" s="71"/>
      <c r="FP145" s="71">
        <f t="shared" si="1312"/>
        <v>0</v>
      </c>
      <c r="FQ145" s="71">
        <f t="shared" si="1313"/>
        <v>0</v>
      </c>
      <c r="FR145" s="72">
        <f t="shared" si="1265"/>
        <v>0</v>
      </c>
      <c r="FS145" s="72">
        <f t="shared" si="1265"/>
        <v>0</v>
      </c>
      <c r="FT145" s="71"/>
      <c r="FU145" s="71"/>
      <c r="FV145" s="71"/>
      <c r="FW145" s="71"/>
      <c r="FX145" s="71"/>
      <c r="FY145" s="71"/>
      <c r="FZ145" s="71"/>
      <c r="GA145" s="71"/>
      <c r="GB145" s="71">
        <f t="shared" si="1314"/>
        <v>0</v>
      </c>
      <c r="GC145" s="71">
        <f t="shared" si="1315"/>
        <v>0</v>
      </c>
      <c r="GD145" s="72">
        <f t="shared" si="1316"/>
        <v>0</v>
      </c>
      <c r="GE145" s="72">
        <f t="shared" si="1317"/>
        <v>0</v>
      </c>
      <c r="GF145" s="71"/>
      <c r="GG145" s="71"/>
      <c r="GH145" s="71"/>
      <c r="GI145" s="71"/>
      <c r="GJ145" s="71">
        <f t="shared" si="1322"/>
        <v>1</v>
      </c>
      <c r="GK145" s="71">
        <f t="shared" si="1323"/>
        <v>74029.13</v>
      </c>
      <c r="GL145" s="71">
        <f t="shared" si="1324"/>
        <v>0</v>
      </c>
      <c r="GM145" s="71">
        <f t="shared" si="1325"/>
        <v>0</v>
      </c>
      <c r="GN145" s="71">
        <f t="shared" si="1326"/>
        <v>1</v>
      </c>
      <c r="GO145" s="71">
        <f t="shared" si="1327"/>
        <v>74029.13</v>
      </c>
      <c r="GP145" s="71"/>
      <c r="GQ145" s="71"/>
      <c r="GR145" s="109"/>
      <c r="GS145" s="55"/>
      <c r="GT145" s="123">
        <v>74029.133799999996</v>
      </c>
      <c r="GU145" s="123">
        <f t="shared" si="1328"/>
        <v>74029.13</v>
      </c>
      <c r="GV145" s="123">
        <f t="shared" si="1329"/>
        <v>3.799999991315417E-3</v>
      </c>
    </row>
    <row r="146" spans="1:204" ht="54" customHeight="1" x14ac:dyDescent="0.2">
      <c r="A146" s="21">
        <v>1</v>
      </c>
      <c r="B146" s="55" t="s">
        <v>194</v>
      </c>
      <c r="C146" s="56" t="s">
        <v>195</v>
      </c>
      <c r="D146" s="63">
        <v>381</v>
      </c>
      <c r="E146" s="60" t="s">
        <v>199</v>
      </c>
      <c r="F146" s="63">
        <v>21</v>
      </c>
      <c r="G146" s="70">
        <v>74029.133799999996</v>
      </c>
      <c r="H146" s="71"/>
      <c r="I146" s="71"/>
      <c r="J146" s="71"/>
      <c r="K146" s="71"/>
      <c r="L146" s="71">
        <f>VLOOKUP($D146,'факт '!$D$7:$AU$140,3,0)</f>
        <v>0</v>
      </c>
      <c r="M146" s="71">
        <f>VLOOKUP($D146,'факт '!$D$7:$AU$140,4,0)</f>
        <v>0</v>
      </c>
      <c r="N146" s="71">
        <f>VLOOKUP($D146,'факт '!$D$7:$AU$140,5,0)</f>
        <v>0</v>
      </c>
      <c r="O146" s="71">
        <f>VLOOKUP($D146,'факт '!$D$7:$AU$140,6,0)</f>
        <v>0</v>
      </c>
      <c r="P146" s="71">
        <f t="shared" si="1286"/>
        <v>0</v>
      </c>
      <c r="Q146" s="71">
        <f t="shared" si="1287"/>
        <v>0</v>
      </c>
      <c r="R146" s="72">
        <f t="shared" si="1242"/>
        <v>0</v>
      </c>
      <c r="S146" s="72">
        <f t="shared" si="1242"/>
        <v>0</v>
      </c>
      <c r="T146" s="71"/>
      <c r="U146" s="71"/>
      <c r="V146" s="71"/>
      <c r="W146" s="71"/>
      <c r="X146" s="71">
        <f>VLOOKUP($D146,'факт '!$D$7:$AU$140,9,0)</f>
        <v>0</v>
      </c>
      <c r="Y146" s="71">
        <f>VLOOKUP($D146,'факт '!$D$7:$AU$140,10,0)</f>
        <v>0</v>
      </c>
      <c r="Z146" s="71">
        <f>VLOOKUP($D146,'факт '!$D$7:$AU$140,11,0)</f>
        <v>0</v>
      </c>
      <c r="AA146" s="71">
        <f>VLOOKUP($D146,'факт '!$D$7:$AU$140,12,0)</f>
        <v>0</v>
      </c>
      <c r="AB146" s="71">
        <f t="shared" si="1288"/>
        <v>0</v>
      </c>
      <c r="AC146" s="71">
        <f t="shared" si="1289"/>
        <v>0</v>
      </c>
      <c r="AD146" s="72">
        <f t="shared" si="1244"/>
        <v>0</v>
      </c>
      <c r="AE146" s="72">
        <f t="shared" si="1244"/>
        <v>0</v>
      </c>
      <c r="AF146" s="71"/>
      <c r="AG146" s="71"/>
      <c r="AH146" s="71"/>
      <c r="AI146" s="71"/>
      <c r="AJ146" s="71">
        <f>VLOOKUP($D146,'факт '!$D$7:$AU$140,7,0)</f>
        <v>0</v>
      </c>
      <c r="AK146" s="71">
        <f>VLOOKUP($D146,'факт '!$D$7:$AU$140,8,0)</f>
        <v>0</v>
      </c>
      <c r="AL146" s="71"/>
      <c r="AM146" s="71"/>
      <c r="AN146" s="71">
        <f t="shared" si="1290"/>
        <v>0</v>
      </c>
      <c r="AO146" s="71">
        <f t="shared" si="1291"/>
        <v>0</v>
      </c>
      <c r="AP146" s="72">
        <f t="shared" si="1245"/>
        <v>0</v>
      </c>
      <c r="AQ146" s="72">
        <f t="shared" si="1245"/>
        <v>0</v>
      </c>
      <c r="AR146" s="71"/>
      <c r="AS146" s="71"/>
      <c r="AT146" s="71"/>
      <c r="AU146" s="71"/>
      <c r="AV146" s="71">
        <f>VLOOKUP($D146,'факт '!$D$7:$AU$140,13,0)</f>
        <v>0</v>
      </c>
      <c r="AW146" s="71">
        <f>VLOOKUP($D146,'факт '!$D$7:$AU$140,14,0)</f>
        <v>0</v>
      </c>
      <c r="AX146" s="71"/>
      <c r="AY146" s="71"/>
      <c r="AZ146" s="71">
        <f t="shared" si="1292"/>
        <v>0</v>
      </c>
      <c r="BA146" s="71">
        <f t="shared" si="1293"/>
        <v>0</v>
      </c>
      <c r="BB146" s="72">
        <f t="shared" si="1247"/>
        <v>0</v>
      </c>
      <c r="BC146" s="72">
        <f t="shared" si="1247"/>
        <v>0</v>
      </c>
      <c r="BD146" s="71"/>
      <c r="BE146" s="71"/>
      <c r="BF146" s="71"/>
      <c r="BG146" s="71"/>
      <c r="BH146" s="71">
        <f>VLOOKUP($D146,'факт '!$D$7:$AU$140,17,0)</f>
        <v>0</v>
      </c>
      <c r="BI146" s="71">
        <f>VLOOKUP($D146,'факт '!$D$7:$AU$140,18,0)</f>
        <v>0</v>
      </c>
      <c r="BJ146" s="71">
        <f>VLOOKUP($D146,'факт '!$D$7:$AU$140,19,0)</f>
        <v>0</v>
      </c>
      <c r="BK146" s="71">
        <f>VLOOKUP($D146,'факт '!$D$7:$AU$140,20,0)</f>
        <v>0</v>
      </c>
      <c r="BL146" s="71">
        <f t="shared" si="1294"/>
        <v>0</v>
      </c>
      <c r="BM146" s="71">
        <f t="shared" si="1295"/>
        <v>0</v>
      </c>
      <c r="BN146" s="72">
        <f t="shared" si="1249"/>
        <v>0</v>
      </c>
      <c r="BO146" s="72">
        <f t="shared" si="1249"/>
        <v>0</v>
      </c>
      <c r="BP146" s="71"/>
      <c r="BQ146" s="71"/>
      <c r="BR146" s="71"/>
      <c r="BS146" s="71"/>
      <c r="BT146" s="71">
        <f>VLOOKUP($D146,'факт '!$D$7:$AU$140,21,0)</f>
        <v>0</v>
      </c>
      <c r="BU146" s="71">
        <f>VLOOKUP($D146,'факт '!$D$7:$AU$140,22,0)</f>
        <v>0</v>
      </c>
      <c r="BV146" s="71">
        <f>VLOOKUP($D146,'факт '!$D$7:$AU$140,23,0)</f>
        <v>0</v>
      </c>
      <c r="BW146" s="71">
        <f>VLOOKUP($D146,'факт '!$D$7:$AU$140,24,0)</f>
        <v>0</v>
      </c>
      <c r="BX146" s="71">
        <f t="shared" si="1296"/>
        <v>0</v>
      </c>
      <c r="BY146" s="71">
        <f t="shared" si="1297"/>
        <v>0</v>
      </c>
      <c r="BZ146" s="72">
        <f t="shared" si="1251"/>
        <v>0</v>
      </c>
      <c r="CA146" s="72">
        <f t="shared" si="1251"/>
        <v>0</v>
      </c>
      <c r="CB146" s="71"/>
      <c r="CC146" s="71"/>
      <c r="CD146" s="71"/>
      <c r="CE146" s="71"/>
      <c r="CF146" s="71">
        <f>VLOOKUP($D146,'факт '!$D$7:$AU$140,25,0)</f>
        <v>0</v>
      </c>
      <c r="CG146" s="71">
        <f>VLOOKUP($D146,'факт '!$D$7:$AU$140,26,0)</f>
        <v>0</v>
      </c>
      <c r="CH146" s="71">
        <f>VLOOKUP($D146,'факт '!$D$7:$AU$140,27,0)</f>
        <v>0</v>
      </c>
      <c r="CI146" s="71">
        <f>VLOOKUP($D146,'факт '!$D$7:$AU$140,28,0)</f>
        <v>0</v>
      </c>
      <c r="CJ146" s="71">
        <f t="shared" si="1298"/>
        <v>0</v>
      </c>
      <c r="CK146" s="71">
        <f t="shared" si="1299"/>
        <v>0</v>
      </c>
      <c r="CL146" s="72">
        <f t="shared" si="1253"/>
        <v>0</v>
      </c>
      <c r="CM146" s="72">
        <f t="shared" si="1253"/>
        <v>0</v>
      </c>
      <c r="CN146" s="71"/>
      <c r="CO146" s="71"/>
      <c r="CP146" s="71"/>
      <c r="CQ146" s="71"/>
      <c r="CR146" s="71">
        <f>VLOOKUP($D146,'факт '!$D$7:$AU$140,29,0)</f>
        <v>54</v>
      </c>
      <c r="CS146" s="71">
        <f>VLOOKUP($D146,'факт '!$D$7:$AU$140,30,0)</f>
        <v>3997573.0199999991</v>
      </c>
      <c r="CT146" s="71">
        <f>VLOOKUP($D146,'факт '!$D$7:$AU$140,31,0)</f>
        <v>27</v>
      </c>
      <c r="CU146" s="71">
        <f>VLOOKUP($D146,'факт '!$D$7:$AU$140,32,0)</f>
        <v>1998786.5100000002</v>
      </c>
      <c r="CV146" s="71">
        <f t="shared" si="1300"/>
        <v>81</v>
      </c>
      <c r="CW146" s="71">
        <f t="shared" si="1301"/>
        <v>5996359.5299999993</v>
      </c>
      <c r="CX146" s="72">
        <f t="shared" si="1255"/>
        <v>54</v>
      </c>
      <c r="CY146" s="72">
        <f t="shared" si="1255"/>
        <v>3997573.0199999991</v>
      </c>
      <c r="CZ146" s="71"/>
      <c r="DA146" s="71"/>
      <c r="DB146" s="71"/>
      <c r="DC146" s="71"/>
      <c r="DD146" s="71">
        <f>VLOOKUP($D146,'факт '!$D$7:$AU$140,33,0)</f>
        <v>0</v>
      </c>
      <c r="DE146" s="71">
        <f>VLOOKUP($D146,'факт '!$D$7:$AU$140,34,0)</f>
        <v>0</v>
      </c>
      <c r="DF146" s="71"/>
      <c r="DG146" s="71"/>
      <c r="DH146" s="71">
        <f t="shared" si="1302"/>
        <v>0</v>
      </c>
      <c r="DI146" s="71">
        <f t="shared" si="1303"/>
        <v>0</v>
      </c>
      <c r="DJ146" s="72">
        <f t="shared" si="1257"/>
        <v>0</v>
      </c>
      <c r="DK146" s="72">
        <f t="shared" si="1257"/>
        <v>0</v>
      </c>
      <c r="DL146" s="71"/>
      <c r="DM146" s="71"/>
      <c r="DN146" s="71"/>
      <c r="DO146" s="71"/>
      <c r="DP146" s="71">
        <f>VLOOKUP($D146,'факт '!$D$7:$AU$140,15,0)</f>
        <v>0</v>
      </c>
      <c r="DQ146" s="71">
        <f>VLOOKUP($D146,'факт '!$D$7:$AU$140,16,0)</f>
        <v>0</v>
      </c>
      <c r="DR146" s="71"/>
      <c r="DS146" s="71"/>
      <c r="DT146" s="71">
        <f t="shared" si="1304"/>
        <v>0</v>
      </c>
      <c r="DU146" s="71">
        <f t="shared" si="1305"/>
        <v>0</v>
      </c>
      <c r="DV146" s="72">
        <f t="shared" si="1259"/>
        <v>0</v>
      </c>
      <c r="DW146" s="72">
        <f t="shared" si="1259"/>
        <v>0</v>
      </c>
      <c r="DX146" s="71"/>
      <c r="DY146" s="71"/>
      <c r="DZ146" s="71"/>
      <c r="EA146" s="71"/>
      <c r="EB146" s="71">
        <f>VLOOKUP($D146,'факт '!$D$7:$AU$140,35,0)</f>
        <v>0</v>
      </c>
      <c r="EC146" s="71">
        <f>VLOOKUP($D146,'факт '!$D$7:$AU$140,36,0)</f>
        <v>0</v>
      </c>
      <c r="ED146" s="71">
        <f>VLOOKUP($D146,'факт '!$D$7:$AU$140,37,0)</f>
        <v>0</v>
      </c>
      <c r="EE146" s="71">
        <f>VLOOKUP($D146,'факт '!$D$7:$AU$140,38,0)</f>
        <v>0</v>
      </c>
      <c r="EF146" s="71">
        <f t="shared" si="1306"/>
        <v>0</v>
      </c>
      <c r="EG146" s="71">
        <f t="shared" si="1307"/>
        <v>0</v>
      </c>
      <c r="EH146" s="72">
        <f t="shared" si="1261"/>
        <v>0</v>
      </c>
      <c r="EI146" s="72">
        <f t="shared" si="1261"/>
        <v>0</v>
      </c>
      <c r="EJ146" s="71"/>
      <c r="EK146" s="71"/>
      <c r="EL146" s="71"/>
      <c r="EM146" s="71"/>
      <c r="EN146" s="71">
        <f>VLOOKUP($D146,'факт '!$D$7:$AU$140,41,0)</f>
        <v>0</v>
      </c>
      <c r="EO146" s="71">
        <f>VLOOKUP($D146,'факт '!$D$7:$AU$140,42,0)</f>
        <v>0</v>
      </c>
      <c r="EP146" s="71">
        <f>VLOOKUP($D146,'факт '!$D$7:$AU$140,43,0)</f>
        <v>0</v>
      </c>
      <c r="EQ146" s="71">
        <f>VLOOKUP($D146,'факт '!$D$7:$AU$140,44,0)</f>
        <v>0</v>
      </c>
      <c r="ER146" s="71">
        <f t="shared" si="1308"/>
        <v>0</v>
      </c>
      <c r="ES146" s="71">
        <f t="shared" si="1309"/>
        <v>0</v>
      </c>
      <c r="ET146" s="72">
        <f t="shared" si="1263"/>
        <v>0</v>
      </c>
      <c r="EU146" s="72">
        <f t="shared" si="1263"/>
        <v>0</v>
      </c>
      <c r="EV146" s="71"/>
      <c r="EW146" s="71"/>
      <c r="EX146" s="71"/>
      <c r="EY146" s="71"/>
      <c r="EZ146" s="71"/>
      <c r="FA146" s="71"/>
      <c r="FB146" s="71"/>
      <c r="FC146" s="71"/>
      <c r="FD146" s="71">
        <f t="shared" si="1310"/>
        <v>0</v>
      </c>
      <c r="FE146" s="71">
        <f t="shared" si="1311"/>
        <v>0</v>
      </c>
      <c r="FF146" s="72">
        <f t="shared" si="884"/>
        <v>0</v>
      </c>
      <c r="FG146" s="72">
        <f t="shared" si="885"/>
        <v>0</v>
      </c>
      <c r="FH146" s="71"/>
      <c r="FI146" s="71"/>
      <c r="FJ146" s="71"/>
      <c r="FK146" s="71"/>
      <c r="FL146" s="71">
        <f>VLOOKUP($D146,'факт '!$D$7:$AU$140,39,0)</f>
        <v>0</v>
      </c>
      <c r="FM146" s="71">
        <f>VLOOKUP($D146,'факт '!$D$7:$AU$140,40,0)</f>
        <v>0</v>
      </c>
      <c r="FN146" s="71"/>
      <c r="FO146" s="71"/>
      <c r="FP146" s="71">
        <f t="shared" si="1312"/>
        <v>0</v>
      </c>
      <c r="FQ146" s="71">
        <f t="shared" si="1313"/>
        <v>0</v>
      </c>
      <c r="FR146" s="72">
        <f t="shared" si="1265"/>
        <v>0</v>
      </c>
      <c r="FS146" s="72">
        <f t="shared" si="1265"/>
        <v>0</v>
      </c>
      <c r="FT146" s="71"/>
      <c r="FU146" s="71"/>
      <c r="FV146" s="71"/>
      <c r="FW146" s="71"/>
      <c r="FX146" s="71"/>
      <c r="FY146" s="71"/>
      <c r="FZ146" s="71"/>
      <c r="GA146" s="71"/>
      <c r="GB146" s="71">
        <f t="shared" si="1314"/>
        <v>0</v>
      </c>
      <c r="GC146" s="71">
        <f t="shared" si="1315"/>
        <v>0</v>
      </c>
      <c r="GD146" s="72">
        <f t="shared" si="1316"/>
        <v>0</v>
      </c>
      <c r="GE146" s="72">
        <f t="shared" si="1317"/>
        <v>0</v>
      </c>
      <c r="GF146" s="71">
        <f t="shared" si="1318"/>
        <v>0</v>
      </c>
      <c r="GG146" s="71">
        <f t="shared" si="1319"/>
        <v>0</v>
      </c>
      <c r="GH146" s="71">
        <f t="shared" si="1320"/>
        <v>0</v>
      </c>
      <c r="GI146" s="71">
        <f t="shared" si="1321"/>
        <v>0</v>
      </c>
      <c r="GJ146" s="71">
        <f t="shared" si="1322"/>
        <v>54</v>
      </c>
      <c r="GK146" s="71">
        <f t="shared" si="1323"/>
        <v>3997573.0199999991</v>
      </c>
      <c r="GL146" s="71">
        <f t="shared" si="1324"/>
        <v>27</v>
      </c>
      <c r="GM146" s="71">
        <f t="shared" si="1325"/>
        <v>1998786.5100000002</v>
      </c>
      <c r="GN146" s="71">
        <f t="shared" si="1326"/>
        <v>81</v>
      </c>
      <c r="GO146" s="71">
        <f t="shared" si="1327"/>
        <v>5996359.5299999993</v>
      </c>
      <c r="GP146" s="71"/>
      <c r="GQ146" s="71"/>
      <c r="GR146" s="109"/>
      <c r="GS146" s="55"/>
      <c r="GT146" s="123">
        <v>74029.133799999996</v>
      </c>
      <c r="GU146" s="123">
        <f t="shared" si="1328"/>
        <v>74029.12999999999</v>
      </c>
      <c r="GV146" s="123">
        <f t="shared" si="1329"/>
        <v>3.8000000058673322E-3</v>
      </c>
    </row>
    <row r="147" spans="1:204" ht="54" customHeight="1" x14ac:dyDescent="0.2">
      <c r="A147" s="21">
        <v>1</v>
      </c>
      <c r="B147" s="55" t="s">
        <v>200</v>
      </c>
      <c r="C147" s="56" t="s">
        <v>201</v>
      </c>
      <c r="D147" s="63">
        <v>391</v>
      </c>
      <c r="E147" s="60" t="s">
        <v>202</v>
      </c>
      <c r="F147" s="63">
        <v>21</v>
      </c>
      <c r="G147" s="70">
        <v>74029.133799999996</v>
      </c>
      <c r="H147" s="71"/>
      <c r="I147" s="71"/>
      <c r="J147" s="71"/>
      <c r="K147" s="71"/>
      <c r="L147" s="71">
        <f>VLOOKUP($D147,'факт '!$D$7:$AU$140,3,0)</f>
        <v>0</v>
      </c>
      <c r="M147" s="71">
        <f>VLOOKUP($D147,'факт '!$D$7:$AU$140,4,0)</f>
        <v>0</v>
      </c>
      <c r="N147" s="71">
        <f>VLOOKUP($D147,'факт '!$D$7:$AU$140,5,0)</f>
        <v>0</v>
      </c>
      <c r="O147" s="71">
        <f>VLOOKUP($D147,'факт '!$D$7:$AU$140,6,0)</f>
        <v>0</v>
      </c>
      <c r="P147" s="71">
        <f t="shared" si="1286"/>
        <v>0</v>
      </c>
      <c r="Q147" s="71">
        <f t="shared" si="1287"/>
        <v>0</v>
      </c>
      <c r="R147" s="72">
        <f t="shared" si="1242"/>
        <v>0</v>
      </c>
      <c r="S147" s="72">
        <f t="shared" si="1242"/>
        <v>0</v>
      </c>
      <c r="T147" s="71"/>
      <c r="U147" s="71"/>
      <c r="V147" s="71"/>
      <c r="W147" s="71"/>
      <c r="X147" s="71">
        <f>VLOOKUP($D147,'факт '!$D$7:$AU$140,9,0)</f>
        <v>0</v>
      </c>
      <c r="Y147" s="71">
        <f>VLOOKUP($D147,'факт '!$D$7:$AU$140,10,0)</f>
        <v>0</v>
      </c>
      <c r="Z147" s="71">
        <f>VLOOKUP($D147,'факт '!$D$7:$AU$140,11,0)</f>
        <v>0</v>
      </c>
      <c r="AA147" s="71">
        <f>VLOOKUP($D147,'факт '!$D$7:$AU$140,12,0)</f>
        <v>0</v>
      </c>
      <c r="AB147" s="71">
        <f t="shared" si="1288"/>
        <v>0</v>
      </c>
      <c r="AC147" s="71">
        <f t="shared" si="1289"/>
        <v>0</v>
      </c>
      <c r="AD147" s="72">
        <f t="shared" si="1244"/>
        <v>0</v>
      </c>
      <c r="AE147" s="72">
        <f t="shared" si="1244"/>
        <v>0</v>
      </c>
      <c r="AF147" s="71"/>
      <c r="AG147" s="71"/>
      <c r="AH147" s="71"/>
      <c r="AI147" s="71"/>
      <c r="AJ147" s="71">
        <f>VLOOKUP($D147,'факт '!$D$7:$AU$140,7,0)</f>
        <v>0</v>
      </c>
      <c r="AK147" s="71">
        <f>VLOOKUP($D147,'факт '!$D$7:$AU$140,8,0)</f>
        <v>0</v>
      </c>
      <c r="AL147" s="71"/>
      <c r="AM147" s="71"/>
      <c r="AN147" s="71">
        <f t="shared" si="1290"/>
        <v>0</v>
      </c>
      <c r="AO147" s="71">
        <f t="shared" si="1291"/>
        <v>0</v>
      </c>
      <c r="AP147" s="72">
        <f t="shared" si="1245"/>
        <v>0</v>
      </c>
      <c r="AQ147" s="72">
        <f t="shared" si="1245"/>
        <v>0</v>
      </c>
      <c r="AR147" s="71"/>
      <c r="AS147" s="71"/>
      <c r="AT147" s="71"/>
      <c r="AU147" s="71"/>
      <c r="AV147" s="71">
        <f>VLOOKUP($D147,'факт '!$D$7:$AU$140,13,0)</f>
        <v>0</v>
      </c>
      <c r="AW147" s="71">
        <f>VLOOKUP($D147,'факт '!$D$7:$AU$140,14,0)</f>
        <v>0</v>
      </c>
      <c r="AX147" s="71"/>
      <c r="AY147" s="71"/>
      <c r="AZ147" s="71">
        <f t="shared" si="1292"/>
        <v>0</v>
      </c>
      <c r="BA147" s="71">
        <f t="shared" si="1293"/>
        <v>0</v>
      </c>
      <c r="BB147" s="72">
        <f t="shared" si="1247"/>
        <v>0</v>
      </c>
      <c r="BC147" s="72">
        <f t="shared" si="1247"/>
        <v>0</v>
      </c>
      <c r="BD147" s="71"/>
      <c r="BE147" s="71"/>
      <c r="BF147" s="71"/>
      <c r="BG147" s="71"/>
      <c r="BH147" s="71">
        <f>VLOOKUP($D147,'факт '!$D$7:$AU$140,17,0)</f>
        <v>0</v>
      </c>
      <c r="BI147" s="71">
        <f>VLOOKUP($D147,'факт '!$D$7:$AU$140,18,0)</f>
        <v>0</v>
      </c>
      <c r="BJ147" s="71">
        <f>VLOOKUP($D147,'факт '!$D$7:$AU$140,19,0)</f>
        <v>0</v>
      </c>
      <c r="BK147" s="71">
        <f>VLOOKUP($D147,'факт '!$D$7:$AU$140,20,0)</f>
        <v>0</v>
      </c>
      <c r="BL147" s="71">
        <f t="shared" si="1294"/>
        <v>0</v>
      </c>
      <c r="BM147" s="71">
        <f t="shared" si="1295"/>
        <v>0</v>
      </c>
      <c r="BN147" s="72">
        <f t="shared" si="1249"/>
        <v>0</v>
      </c>
      <c r="BO147" s="72">
        <f t="shared" si="1249"/>
        <v>0</v>
      </c>
      <c r="BP147" s="71"/>
      <c r="BQ147" s="71"/>
      <c r="BR147" s="71"/>
      <c r="BS147" s="71"/>
      <c r="BT147" s="71">
        <f>VLOOKUP($D147,'факт '!$D$7:$AU$140,21,0)</f>
        <v>0</v>
      </c>
      <c r="BU147" s="71">
        <f>VLOOKUP($D147,'факт '!$D$7:$AU$140,22,0)</f>
        <v>0</v>
      </c>
      <c r="BV147" s="71">
        <f>VLOOKUP($D147,'факт '!$D$7:$AU$140,23,0)</f>
        <v>0</v>
      </c>
      <c r="BW147" s="71">
        <f>VLOOKUP($D147,'факт '!$D$7:$AU$140,24,0)</f>
        <v>0</v>
      </c>
      <c r="BX147" s="71">
        <f t="shared" si="1296"/>
        <v>0</v>
      </c>
      <c r="BY147" s="71">
        <f t="shared" si="1297"/>
        <v>0</v>
      </c>
      <c r="BZ147" s="72">
        <f t="shared" si="1251"/>
        <v>0</v>
      </c>
      <c r="CA147" s="72">
        <f t="shared" si="1251"/>
        <v>0</v>
      </c>
      <c r="CB147" s="71"/>
      <c r="CC147" s="71"/>
      <c r="CD147" s="71"/>
      <c r="CE147" s="71"/>
      <c r="CF147" s="71">
        <f>VLOOKUP($D147,'факт '!$D$7:$AU$140,25,0)</f>
        <v>0</v>
      </c>
      <c r="CG147" s="71">
        <f>VLOOKUP($D147,'факт '!$D$7:$AU$140,26,0)</f>
        <v>0</v>
      </c>
      <c r="CH147" s="71">
        <f>VLOOKUP($D147,'факт '!$D$7:$AU$140,27,0)</f>
        <v>0</v>
      </c>
      <c r="CI147" s="71">
        <f>VLOOKUP($D147,'факт '!$D$7:$AU$140,28,0)</f>
        <v>0</v>
      </c>
      <c r="CJ147" s="71">
        <f t="shared" si="1298"/>
        <v>0</v>
      </c>
      <c r="CK147" s="71">
        <f t="shared" si="1299"/>
        <v>0</v>
      </c>
      <c r="CL147" s="72">
        <f t="shared" si="1253"/>
        <v>0</v>
      </c>
      <c r="CM147" s="72">
        <f t="shared" si="1253"/>
        <v>0</v>
      </c>
      <c r="CN147" s="71"/>
      <c r="CO147" s="71"/>
      <c r="CP147" s="71"/>
      <c r="CQ147" s="71"/>
      <c r="CR147" s="71">
        <f>VLOOKUP($D147,'факт '!$D$7:$AU$140,29,0)</f>
        <v>14</v>
      </c>
      <c r="CS147" s="71">
        <f>VLOOKUP($D147,'факт '!$D$7:$AU$140,30,0)</f>
        <v>1036407.8200000001</v>
      </c>
      <c r="CT147" s="71">
        <f>VLOOKUP($D147,'факт '!$D$7:$AU$140,31,0)</f>
        <v>5</v>
      </c>
      <c r="CU147" s="71">
        <f>VLOOKUP($D147,'факт '!$D$7:$AU$140,32,0)</f>
        <v>370145.65</v>
      </c>
      <c r="CV147" s="71">
        <f t="shared" si="1300"/>
        <v>19</v>
      </c>
      <c r="CW147" s="71">
        <f t="shared" si="1301"/>
        <v>1406553.4700000002</v>
      </c>
      <c r="CX147" s="72">
        <f t="shared" si="1255"/>
        <v>14</v>
      </c>
      <c r="CY147" s="72">
        <f t="shared" si="1255"/>
        <v>1036407.8200000001</v>
      </c>
      <c r="CZ147" s="71"/>
      <c r="DA147" s="71"/>
      <c r="DB147" s="71"/>
      <c r="DC147" s="71"/>
      <c r="DD147" s="71">
        <f>VLOOKUP($D147,'факт '!$D$7:$AU$140,33,0)</f>
        <v>0</v>
      </c>
      <c r="DE147" s="71">
        <f>VLOOKUP($D147,'факт '!$D$7:$AU$140,34,0)</f>
        <v>0</v>
      </c>
      <c r="DF147" s="71"/>
      <c r="DG147" s="71"/>
      <c r="DH147" s="71">
        <f t="shared" si="1302"/>
        <v>0</v>
      </c>
      <c r="DI147" s="71">
        <f t="shared" si="1303"/>
        <v>0</v>
      </c>
      <c r="DJ147" s="72">
        <f t="shared" si="1257"/>
        <v>0</v>
      </c>
      <c r="DK147" s="72">
        <f t="shared" si="1257"/>
        <v>0</v>
      </c>
      <c r="DL147" s="71"/>
      <c r="DM147" s="71"/>
      <c r="DN147" s="71"/>
      <c r="DO147" s="71"/>
      <c r="DP147" s="71">
        <f>VLOOKUP($D147,'факт '!$D$7:$AU$140,15,0)</f>
        <v>0</v>
      </c>
      <c r="DQ147" s="71">
        <f>VLOOKUP($D147,'факт '!$D$7:$AU$140,16,0)</f>
        <v>0</v>
      </c>
      <c r="DR147" s="71"/>
      <c r="DS147" s="71"/>
      <c r="DT147" s="71">
        <f t="shared" si="1304"/>
        <v>0</v>
      </c>
      <c r="DU147" s="71">
        <f t="shared" si="1305"/>
        <v>0</v>
      </c>
      <c r="DV147" s="72">
        <f t="shared" si="1259"/>
        <v>0</v>
      </c>
      <c r="DW147" s="72">
        <f t="shared" si="1259"/>
        <v>0</v>
      </c>
      <c r="DX147" s="71"/>
      <c r="DY147" s="71"/>
      <c r="DZ147" s="71"/>
      <c r="EA147" s="71"/>
      <c r="EB147" s="71">
        <f>VLOOKUP($D147,'факт '!$D$7:$AU$140,35,0)</f>
        <v>0</v>
      </c>
      <c r="EC147" s="71">
        <f>VLOOKUP($D147,'факт '!$D$7:$AU$140,36,0)</f>
        <v>0</v>
      </c>
      <c r="ED147" s="71">
        <f>VLOOKUP($D147,'факт '!$D$7:$AU$140,37,0)</f>
        <v>0</v>
      </c>
      <c r="EE147" s="71">
        <f>VLOOKUP($D147,'факт '!$D$7:$AU$140,38,0)</f>
        <v>0</v>
      </c>
      <c r="EF147" s="71">
        <f t="shared" si="1306"/>
        <v>0</v>
      </c>
      <c r="EG147" s="71">
        <f t="shared" si="1307"/>
        <v>0</v>
      </c>
      <c r="EH147" s="72">
        <f t="shared" si="1261"/>
        <v>0</v>
      </c>
      <c r="EI147" s="72">
        <f t="shared" si="1261"/>
        <v>0</v>
      </c>
      <c r="EJ147" s="71"/>
      <c r="EK147" s="71"/>
      <c r="EL147" s="71"/>
      <c r="EM147" s="71"/>
      <c r="EN147" s="71">
        <f>VLOOKUP($D147,'факт '!$D$7:$AU$140,41,0)</f>
        <v>0</v>
      </c>
      <c r="EO147" s="71">
        <f>VLOOKUP($D147,'факт '!$D$7:$AU$140,42,0)</f>
        <v>0</v>
      </c>
      <c r="EP147" s="71">
        <f>VLOOKUP($D147,'факт '!$D$7:$AU$140,43,0)</f>
        <v>0</v>
      </c>
      <c r="EQ147" s="71">
        <f>VLOOKUP($D147,'факт '!$D$7:$AU$140,44,0)</f>
        <v>0</v>
      </c>
      <c r="ER147" s="71">
        <f t="shared" si="1308"/>
        <v>0</v>
      </c>
      <c r="ES147" s="71">
        <f t="shared" si="1309"/>
        <v>0</v>
      </c>
      <c r="ET147" s="72">
        <f t="shared" si="1263"/>
        <v>0</v>
      </c>
      <c r="EU147" s="72">
        <f t="shared" si="1263"/>
        <v>0</v>
      </c>
      <c r="EV147" s="71"/>
      <c r="EW147" s="71"/>
      <c r="EX147" s="71"/>
      <c r="EY147" s="71"/>
      <c r="EZ147" s="71"/>
      <c r="FA147" s="71"/>
      <c r="FB147" s="71"/>
      <c r="FC147" s="71"/>
      <c r="FD147" s="71">
        <f t="shared" si="1310"/>
        <v>0</v>
      </c>
      <c r="FE147" s="71">
        <f t="shared" si="1311"/>
        <v>0</v>
      </c>
      <c r="FF147" s="72">
        <f t="shared" si="884"/>
        <v>0</v>
      </c>
      <c r="FG147" s="72">
        <f t="shared" si="885"/>
        <v>0</v>
      </c>
      <c r="FH147" s="71"/>
      <c r="FI147" s="71"/>
      <c r="FJ147" s="71"/>
      <c r="FK147" s="71"/>
      <c r="FL147" s="71">
        <f>VLOOKUP($D147,'факт '!$D$7:$AU$140,39,0)</f>
        <v>0</v>
      </c>
      <c r="FM147" s="71">
        <f>VLOOKUP($D147,'факт '!$D$7:$AU$140,40,0)</f>
        <v>0</v>
      </c>
      <c r="FN147" s="71"/>
      <c r="FO147" s="71"/>
      <c r="FP147" s="71">
        <f t="shared" si="1312"/>
        <v>0</v>
      </c>
      <c r="FQ147" s="71">
        <f t="shared" si="1313"/>
        <v>0</v>
      </c>
      <c r="FR147" s="72">
        <f t="shared" si="1265"/>
        <v>0</v>
      </c>
      <c r="FS147" s="72">
        <f t="shared" si="1265"/>
        <v>0</v>
      </c>
      <c r="FT147" s="71"/>
      <c r="FU147" s="71"/>
      <c r="FV147" s="71"/>
      <c r="FW147" s="71"/>
      <c r="FX147" s="71"/>
      <c r="FY147" s="71"/>
      <c r="FZ147" s="71"/>
      <c r="GA147" s="71"/>
      <c r="GB147" s="71">
        <f t="shared" si="1314"/>
        <v>0</v>
      </c>
      <c r="GC147" s="71">
        <f t="shared" si="1315"/>
        <v>0</v>
      </c>
      <c r="GD147" s="72">
        <f t="shared" si="1316"/>
        <v>0</v>
      </c>
      <c r="GE147" s="72">
        <f t="shared" si="1317"/>
        <v>0</v>
      </c>
      <c r="GF147" s="71">
        <f t="shared" si="1318"/>
        <v>0</v>
      </c>
      <c r="GG147" s="71">
        <f t="shared" si="1319"/>
        <v>0</v>
      </c>
      <c r="GH147" s="71">
        <f t="shared" si="1320"/>
        <v>0</v>
      </c>
      <c r="GI147" s="71">
        <f t="shared" si="1321"/>
        <v>0</v>
      </c>
      <c r="GJ147" s="71">
        <f t="shared" si="1322"/>
        <v>14</v>
      </c>
      <c r="GK147" s="71">
        <f t="shared" si="1323"/>
        <v>1036407.8200000001</v>
      </c>
      <c r="GL147" s="71">
        <f t="shared" si="1324"/>
        <v>5</v>
      </c>
      <c r="GM147" s="71">
        <f t="shared" si="1325"/>
        <v>370145.65</v>
      </c>
      <c r="GN147" s="71">
        <f t="shared" si="1326"/>
        <v>19</v>
      </c>
      <c r="GO147" s="71">
        <f t="shared" si="1327"/>
        <v>1406553.4700000002</v>
      </c>
      <c r="GP147" s="71"/>
      <c r="GQ147" s="71"/>
      <c r="GR147" s="109"/>
      <c r="GS147" s="55"/>
      <c r="GT147" s="123">
        <v>74029.133799999996</v>
      </c>
      <c r="GU147" s="123">
        <f t="shared" si="1328"/>
        <v>74029.13</v>
      </c>
      <c r="GV147" s="123">
        <f t="shared" si="1329"/>
        <v>3.799999991315417E-3</v>
      </c>
    </row>
    <row r="148" spans="1:204" ht="54" customHeight="1" x14ac:dyDescent="0.2">
      <c r="A148" s="21">
        <v>21</v>
      </c>
      <c r="B148" s="55" t="s">
        <v>340</v>
      </c>
      <c r="C148" s="56" t="s">
        <v>341</v>
      </c>
      <c r="D148" s="63">
        <v>394</v>
      </c>
      <c r="E148" s="60" t="s">
        <v>362</v>
      </c>
      <c r="F148" s="63">
        <v>21</v>
      </c>
      <c r="G148" s="70">
        <v>74029.133799999996</v>
      </c>
      <c r="H148" s="71"/>
      <c r="I148" s="71"/>
      <c r="J148" s="71"/>
      <c r="K148" s="71"/>
      <c r="L148" s="71">
        <f>VLOOKUP($D148,'факт '!$D$7:$AU$140,3,0)</f>
        <v>0</v>
      </c>
      <c r="M148" s="71">
        <f>VLOOKUP($D148,'факт '!$D$7:$AU$140,4,0)</f>
        <v>0</v>
      </c>
      <c r="N148" s="71">
        <f>VLOOKUP($D148,'факт '!$D$7:$AU$140,5,0)</f>
        <v>0</v>
      </c>
      <c r="O148" s="71">
        <f>VLOOKUP($D148,'факт '!$D$7:$AU$140,6,0)</f>
        <v>0</v>
      </c>
      <c r="P148" s="71">
        <f t="shared" si="1286"/>
        <v>0</v>
      </c>
      <c r="Q148" s="71">
        <f t="shared" si="1287"/>
        <v>0</v>
      </c>
      <c r="R148" s="72">
        <f t="shared" si="1242"/>
        <v>0</v>
      </c>
      <c r="S148" s="72">
        <f t="shared" si="1242"/>
        <v>0</v>
      </c>
      <c r="T148" s="71"/>
      <c r="U148" s="71"/>
      <c r="V148" s="71"/>
      <c r="W148" s="71"/>
      <c r="X148" s="71">
        <f>VLOOKUP($D148,'факт '!$D$7:$AU$140,9,0)</f>
        <v>0</v>
      </c>
      <c r="Y148" s="71">
        <f>VLOOKUP($D148,'факт '!$D$7:$AU$140,10,0)</f>
        <v>0</v>
      </c>
      <c r="Z148" s="71">
        <f>VLOOKUP($D148,'факт '!$D$7:$AU$140,11,0)</f>
        <v>0</v>
      </c>
      <c r="AA148" s="71">
        <f>VLOOKUP($D148,'факт '!$D$7:$AU$140,12,0)</f>
        <v>0</v>
      </c>
      <c r="AB148" s="71">
        <f t="shared" si="1288"/>
        <v>0</v>
      </c>
      <c r="AC148" s="71">
        <f t="shared" si="1289"/>
        <v>0</v>
      </c>
      <c r="AD148" s="72">
        <f t="shared" si="1244"/>
        <v>0</v>
      </c>
      <c r="AE148" s="72">
        <f t="shared" si="1244"/>
        <v>0</v>
      </c>
      <c r="AF148" s="71"/>
      <c r="AG148" s="71"/>
      <c r="AH148" s="71"/>
      <c r="AI148" s="71"/>
      <c r="AJ148" s="71">
        <f>VLOOKUP($D148,'факт '!$D$7:$AU$140,7,0)</f>
        <v>0</v>
      </c>
      <c r="AK148" s="71">
        <f>VLOOKUP($D148,'факт '!$D$7:$AU$140,8,0)</f>
        <v>0</v>
      </c>
      <c r="AL148" s="71"/>
      <c r="AM148" s="71"/>
      <c r="AN148" s="71">
        <f t="shared" si="1290"/>
        <v>0</v>
      </c>
      <c r="AO148" s="71">
        <f t="shared" si="1291"/>
        <v>0</v>
      </c>
      <c r="AP148" s="72">
        <f t="shared" si="1245"/>
        <v>0</v>
      </c>
      <c r="AQ148" s="72">
        <f t="shared" si="1245"/>
        <v>0</v>
      </c>
      <c r="AR148" s="71"/>
      <c r="AS148" s="71"/>
      <c r="AT148" s="71"/>
      <c r="AU148" s="71"/>
      <c r="AV148" s="71">
        <f>VLOOKUP($D148,'факт '!$D$7:$AU$140,13,0)</f>
        <v>0</v>
      </c>
      <c r="AW148" s="71">
        <f>VLOOKUP($D148,'факт '!$D$7:$AU$140,14,0)</f>
        <v>0</v>
      </c>
      <c r="AX148" s="71"/>
      <c r="AY148" s="71"/>
      <c r="AZ148" s="71">
        <f t="shared" si="1292"/>
        <v>0</v>
      </c>
      <c r="BA148" s="71">
        <f t="shared" si="1293"/>
        <v>0</v>
      </c>
      <c r="BB148" s="72">
        <f t="shared" si="1247"/>
        <v>0</v>
      </c>
      <c r="BC148" s="72">
        <f t="shared" si="1247"/>
        <v>0</v>
      </c>
      <c r="BD148" s="71"/>
      <c r="BE148" s="71"/>
      <c r="BF148" s="71"/>
      <c r="BG148" s="71"/>
      <c r="BH148" s="71">
        <f>VLOOKUP($D148,'факт '!$D$7:$AU$140,17,0)</f>
        <v>0</v>
      </c>
      <c r="BI148" s="71">
        <f>VLOOKUP($D148,'факт '!$D$7:$AU$140,18,0)</f>
        <v>0</v>
      </c>
      <c r="BJ148" s="71">
        <f>VLOOKUP($D148,'факт '!$D$7:$AU$140,19,0)</f>
        <v>0</v>
      </c>
      <c r="BK148" s="71">
        <f>VLOOKUP($D148,'факт '!$D$7:$AU$140,20,0)</f>
        <v>0</v>
      </c>
      <c r="BL148" s="71">
        <f t="shared" si="1294"/>
        <v>0</v>
      </c>
      <c r="BM148" s="71">
        <f t="shared" si="1295"/>
        <v>0</v>
      </c>
      <c r="BN148" s="72">
        <f t="shared" si="1249"/>
        <v>0</v>
      </c>
      <c r="BO148" s="72">
        <f t="shared" si="1249"/>
        <v>0</v>
      </c>
      <c r="BP148" s="71"/>
      <c r="BQ148" s="71"/>
      <c r="BR148" s="71"/>
      <c r="BS148" s="71"/>
      <c r="BT148" s="71">
        <f>VLOOKUP($D148,'факт '!$D$7:$AU$140,21,0)</f>
        <v>0</v>
      </c>
      <c r="BU148" s="71">
        <f>VLOOKUP($D148,'факт '!$D$7:$AU$140,22,0)</f>
        <v>0</v>
      </c>
      <c r="BV148" s="71">
        <f>VLOOKUP($D148,'факт '!$D$7:$AU$140,23,0)</f>
        <v>0</v>
      </c>
      <c r="BW148" s="71">
        <f>VLOOKUP($D148,'факт '!$D$7:$AU$140,24,0)</f>
        <v>0</v>
      </c>
      <c r="BX148" s="71">
        <f t="shared" si="1296"/>
        <v>0</v>
      </c>
      <c r="BY148" s="71">
        <f t="shared" si="1297"/>
        <v>0</v>
      </c>
      <c r="BZ148" s="72">
        <f t="shared" si="1251"/>
        <v>0</v>
      </c>
      <c r="CA148" s="72">
        <f t="shared" si="1251"/>
        <v>0</v>
      </c>
      <c r="CB148" s="71"/>
      <c r="CC148" s="71"/>
      <c r="CD148" s="71"/>
      <c r="CE148" s="71"/>
      <c r="CF148" s="71">
        <f>VLOOKUP($D148,'факт '!$D$7:$AU$140,25,0)</f>
        <v>0</v>
      </c>
      <c r="CG148" s="71">
        <f>VLOOKUP($D148,'факт '!$D$7:$AU$140,26,0)</f>
        <v>0</v>
      </c>
      <c r="CH148" s="71">
        <f>VLOOKUP($D148,'факт '!$D$7:$AU$140,27,0)</f>
        <v>0</v>
      </c>
      <c r="CI148" s="71">
        <f>VLOOKUP($D148,'факт '!$D$7:$AU$140,28,0)</f>
        <v>0</v>
      </c>
      <c r="CJ148" s="71">
        <f t="shared" si="1298"/>
        <v>0</v>
      </c>
      <c r="CK148" s="71">
        <f t="shared" si="1299"/>
        <v>0</v>
      </c>
      <c r="CL148" s="72">
        <f t="shared" si="1253"/>
        <v>0</v>
      </c>
      <c r="CM148" s="72">
        <f t="shared" si="1253"/>
        <v>0</v>
      </c>
      <c r="CN148" s="71"/>
      <c r="CO148" s="71"/>
      <c r="CP148" s="71"/>
      <c r="CQ148" s="71"/>
      <c r="CR148" s="71">
        <f>VLOOKUP($D148,'факт '!$D$7:$AU$140,29,0)</f>
        <v>1</v>
      </c>
      <c r="CS148" s="71">
        <f>VLOOKUP($D148,'факт '!$D$7:$AU$140,30,0)</f>
        <v>74029.13</v>
      </c>
      <c r="CT148" s="71">
        <f>VLOOKUP($D148,'факт '!$D$7:$AU$140,31,0)</f>
        <v>2</v>
      </c>
      <c r="CU148" s="71">
        <f>VLOOKUP($D148,'факт '!$D$7:$AU$140,32,0)</f>
        <v>148058.26</v>
      </c>
      <c r="CV148" s="71">
        <f t="shared" si="1300"/>
        <v>3</v>
      </c>
      <c r="CW148" s="71">
        <f t="shared" si="1301"/>
        <v>222087.39</v>
      </c>
      <c r="CX148" s="72">
        <f t="shared" si="1255"/>
        <v>1</v>
      </c>
      <c r="CY148" s="72">
        <f t="shared" si="1255"/>
        <v>74029.13</v>
      </c>
      <c r="CZ148" s="71"/>
      <c r="DA148" s="71"/>
      <c r="DB148" s="71"/>
      <c r="DC148" s="71"/>
      <c r="DD148" s="71">
        <f>VLOOKUP($D148,'факт '!$D$7:$AU$140,33,0)</f>
        <v>0</v>
      </c>
      <c r="DE148" s="71">
        <f>VLOOKUP($D148,'факт '!$D$7:$AU$140,34,0)</f>
        <v>0</v>
      </c>
      <c r="DF148" s="71"/>
      <c r="DG148" s="71"/>
      <c r="DH148" s="71">
        <f t="shared" si="1302"/>
        <v>0</v>
      </c>
      <c r="DI148" s="71">
        <f t="shared" si="1303"/>
        <v>0</v>
      </c>
      <c r="DJ148" s="72">
        <f t="shared" si="1257"/>
        <v>0</v>
      </c>
      <c r="DK148" s="72">
        <f t="shared" si="1257"/>
        <v>0</v>
      </c>
      <c r="DL148" s="71"/>
      <c r="DM148" s="71"/>
      <c r="DN148" s="71"/>
      <c r="DO148" s="71"/>
      <c r="DP148" s="71">
        <f>VLOOKUP($D148,'факт '!$D$7:$AU$140,15,0)</f>
        <v>0</v>
      </c>
      <c r="DQ148" s="71">
        <f>VLOOKUP($D148,'факт '!$D$7:$AU$140,16,0)</f>
        <v>0</v>
      </c>
      <c r="DR148" s="71"/>
      <c r="DS148" s="71"/>
      <c r="DT148" s="71">
        <f t="shared" si="1304"/>
        <v>0</v>
      </c>
      <c r="DU148" s="71">
        <f t="shared" si="1305"/>
        <v>0</v>
      </c>
      <c r="DV148" s="72">
        <f t="shared" si="1259"/>
        <v>0</v>
      </c>
      <c r="DW148" s="72">
        <f t="shared" si="1259"/>
        <v>0</v>
      </c>
      <c r="DX148" s="71"/>
      <c r="DY148" s="71"/>
      <c r="DZ148" s="71"/>
      <c r="EA148" s="71"/>
      <c r="EB148" s="71">
        <f>VLOOKUP($D148,'факт '!$D$7:$AU$140,35,0)</f>
        <v>0</v>
      </c>
      <c r="EC148" s="71">
        <f>VLOOKUP($D148,'факт '!$D$7:$AU$140,36,0)</f>
        <v>0</v>
      </c>
      <c r="ED148" s="71">
        <f>VLOOKUP($D148,'факт '!$D$7:$AU$140,37,0)</f>
        <v>0</v>
      </c>
      <c r="EE148" s="71">
        <f>VLOOKUP($D148,'факт '!$D$7:$AU$140,38,0)</f>
        <v>0</v>
      </c>
      <c r="EF148" s="71">
        <f t="shared" si="1306"/>
        <v>0</v>
      </c>
      <c r="EG148" s="71">
        <f t="shared" si="1307"/>
        <v>0</v>
      </c>
      <c r="EH148" s="72">
        <f t="shared" si="1261"/>
        <v>0</v>
      </c>
      <c r="EI148" s="72">
        <f t="shared" si="1261"/>
        <v>0</v>
      </c>
      <c r="EJ148" s="71"/>
      <c r="EK148" s="71"/>
      <c r="EL148" s="71"/>
      <c r="EM148" s="71"/>
      <c r="EN148" s="71">
        <f>VLOOKUP($D148,'факт '!$D$7:$AU$140,41,0)</f>
        <v>0</v>
      </c>
      <c r="EO148" s="71">
        <f>VLOOKUP($D148,'факт '!$D$7:$AU$140,42,0)</f>
        <v>0</v>
      </c>
      <c r="EP148" s="71">
        <f>VLOOKUP($D148,'факт '!$D$7:$AU$140,43,0)</f>
        <v>0</v>
      </c>
      <c r="EQ148" s="71">
        <f>VLOOKUP($D148,'факт '!$D$7:$AU$140,44,0)</f>
        <v>0</v>
      </c>
      <c r="ER148" s="71">
        <f t="shared" si="1308"/>
        <v>0</v>
      </c>
      <c r="ES148" s="71">
        <f t="shared" si="1309"/>
        <v>0</v>
      </c>
      <c r="ET148" s="72">
        <f t="shared" si="1263"/>
        <v>0</v>
      </c>
      <c r="EU148" s="72">
        <f t="shared" si="1263"/>
        <v>0</v>
      </c>
      <c r="EV148" s="71"/>
      <c r="EW148" s="71"/>
      <c r="EX148" s="71"/>
      <c r="EY148" s="71"/>
      <c r="EZ148" s="71"/>
      <c r="FA148" s="71"/>
      <c r="FB148" s="71"/>
      <c r="FC148" s="71"/>
      <c r="FD148" s="71"/>
      <c r="FE148" s="71"/>
      <c r="FF148" s="72"/>
      <c r="FG148" s="72"/>
      <c r="FH148" s="71"/>
      <c r="FI148" s="71"/>
      <c r="FJ148" s="71"/>
      <c r="FK148" s="71"/>
      <c r="FL148" s="71">
        <f>VLOOKUP($D148,'факт '!$D$7:$AU$140,39,0)</f>
        <v>0</v>
      </c>
      <c r="FM148" s="71">
        <f>VLOOKUP($D148,'факт '!$D$7:$AU$140,40,0)</f>
        <v>0</v>
      </c>
      <c r="FN148" s="71"/>
      <c r="FO148" s="71"/>
      <c r="FP148" s="71">
        <f t="shared" si="1312"/>
        <v>0</v>
      </c>
      <c r="FQ148" s="71">
        <f t="shared" si="1313"/>
        <v>0</v>
      </c>
      <c r="FR148" s="72">
        <f t="shared" si="1265"/>
        <v>0</v>
      </c>
      <c r="FS148" s="72">
        <f t="shared" si="1265"/>
        <v>0</v>
      </c>
      <c r="FT148" s="71"/>
      <c r="FU148" s="71"/>
      <c r="FV148" s="71"/>
      <c r="FW148" s="71"/>
      <c r="FX148" s="71"/>
      <c r="FY148" s="71"/>
      <c r="FZ148" s="71"/>
      <c r="GA148" s="71"/>
      <c r="GB148" s="71">
        <f t="shared" si="1314"/>
        <v>0</v>
      </c>
      <c r="GC148" s="71">
        <f t="shared" si="1315"/>
        <v>0</v>
      </c>
      <c r="GD148" s="72">
        <f t="shared" si="1316"/>
        <v>0</v>
      </c>
      <c r="GE148" s="72">
        <f t="shared" si="1317"/>
        <v>0</v>
      </c>
      <c r="GF148" s="71"/>
      <c r="GG148" s="71"/>
      <c r="GH148" s="71"/>
      <c r="GI148" s="71"/>
      <c r="GJ148" s="71">
        <f t="shared" si="1322"/>
        <v>1</v>
      </c>
      <c r="GK148" s="71">
        <f t="shared" si="1323"/>
        <v>74029.13</v>
      </c>
      <c r="GL148" s="71">
        <f t="shared" si="1324"/>
        <v>2</v>
      </c>
      <c r="GM148" s="71">
        <f t="shared" si="1325"/>
        <v>148058.26</v>
      </c>
      <c r="GN148" s="71">
        <f t="shared" si="1326"/>
        <v>3</v>
      </c>
      <c r="GO148" s="71">
        <f t="shared" si="1327"/>
        <v>222087.39</v>
      </c>
      <c r="GP148" s="71"/>
      <c r="GQ148" s="71"/>
      <c r="GR148" s="109"/>
      <c r="GS148" s="55"/>
      <c r="GT148" s="123">
        <v>74029.133799999996</v>
      </c>
      <c r="GU148" s="123">
        <f t="shared" si="1328"/>
        <v>74029.13</v>
      </c>
      <c r="GV148" s="123">
        <f t="shared" si="1329"/>
        <v>3.799999991315417E-3</v>
      </c>
    </row>
    <row r="149" spans="1:204" ht="54" customHeight="1" x14ac:dyDescent="0.2">
      <c r="A149" s="21">
        <v>1</v>
      </c>
      <c r="B149" s="55" t="s">
        <v>194</v>
      </c>
      <c r="C149" s="56" t="s">
        <v>195</v>
      </c>
      <c r="D149" s="63">
        <v>456</v>
      </c>
      <c r="E149" s="60" t="s">
        <v>328</v>
      </c>
      <c r="F149" s="63">
        <v>21</v>
      </c>
      <c r="G149" s="70">
        <v>74029.133799999996</v>
      </c>
      <c r="H149" s="71"/>
      <c r="I149" s="71"/>
      <c r="J149" s="71"/>
      <c r="K149" s="71"/>
      <c r="L149" s="71">
        <f>VLOOKUP($D149,'факт '!$D$7:$AU$140,3,0)</f>
        <v>0</v>
      </c>
      <c r="M149" s="71">
        <f>VLOOKUP($D149,'факт '!$D$7:$AU$140,4,0)</f>
        <v>0</v>
      </c>
      <c r="N149" s="71">
        <f>VLOOKUP($D149,'факт '!$D$7:$AU$140,5,0)</f>
        <v>0</v>
      </c>
      <c r="O149" s="71">
        <f>VLOOKUP($D149,'факт '!$D$7:$AU$140,6,0)</f>
        <v>0</v>
      </c>
      <c r="P149" s="71">
        <f t="shared" si="1286"/>
        <v>0</v>
      </c>
      <c r="Q149" s="71">
        <f t="shared" si="1287"/>
        <v>0</v>
      </c>
      <c r="R149" s="72">
        <f t="shared" si="1242"/>
        <v>0</v>
      </c>
      <c r="S149" s="72">
        <f t="shared" si="1242"/>
        <v>0</v>
      </c>
      <c r="T149" s="71"/>
      <c r="U149" s="71"/>
      <c r="V149" s="71"/>
      <c r="W149" s="71"/>
      <c r="X149" s="71">
        <f>VLOOKUP($D149,'факт '!$D$7:$AU$140,9,0)</f>
        <v>0</v>
      </c>
      <c r="Y149" s="71">
        <f>VLOOKUP($D149,'факт '!$D$7:$AU$140,10,0)</f>
        <v>0</v>
      </c>
      <c r="Z149" s="71">
        <f>VLOOKUP($D149,'факт '!$D$7:$AU$140,11,0)</f>
        <v>0</v>
      </c>
      <c r="AA149" s="71">
        <f>VLOOKUP($D149,'факт '!$D$7:$AU$140,12,0)</f>
        <v>0</v>
      </c>
      <c r="AB149" s="71">
        <f t="shared" si="1288"/>
        <v>0</v>
      </c>
      <c r="AC149" s="71">
        <f t="shared" si="1289"/>
        <v>0</v>
      </c>
      <c r="AD149" s="72">
        <f t="shared" si="1244"/>
        <v>0</v>
      </c>
      <c r="AE149" s="72">
        <f t="shared" si="1244"/>
        <v>0</v>
      </c>
      <c r="AF149" s="71"/>
      <c r="AG149" s="71"/>
      <c r="AH149" s="71"/>
      <c r="AI149" s="71"/>
      <c r="AJ149" s="71">
        <f>VLOOKUP($D149,'факт '!$D$7:$AU$140,7,0)</f>
        <v>0</v>
      </c>
      <c r="AK149" s="71">
        <f>VLOOKUP($D149,'факт '!$D$7:$AU$140,8,0)</f>
        <v>0</v>
      </c>
      <c r="AL149" s="71"/>
      <c r="AM149" s="71"/>
      <c r="AN149" s="71">
        <f t="shared" si="1290"/>
        <v>0</v>
      </c>
      <c r="AO149" s="71">
        <f t="shared" si="1291"/>
        <v>0</v>
      </c>
      <c r="AP149" s="72">
        <f t="shared" si="1245"/>
        <v>0</v>
      </c>
      <c r="AQ149" s="72">
        <f t="shared" si="1245"/>
        <v>0</v>
      </c>
      <c r="AR149" s="71"/>
      <c r="AS149" s="71"/>
      <c r="AT149" s="71"/>
      <c r="AU149" s="71"/>
      <c r="AV149" s="71">
        <f>VLOOKUP($D149,'факт '!$D$7:$AU$140,13,0)</f>
        <v>0</v>
      </c>
      <c r="AW149" s="71">
        <f>VLOOKUP($D149,'факт '!$D$7:$AU$140,14,0)</f>
        <v>0</v>
      </c>
      <c r="AX149" s="71"/>
      <c r="AY149" s="71"/>
      <c r="AZ149" s="71">
        <f t="shared" si="1292"/>
        <v>0</v>
      </c>
      <c r="BA149" s="71">
        <f t="shared" si="1293"/>
        <v>0</v>
      </c>
      <c r="BB149" s="72">
        <f t="shared" si="1247"/>
        <v>0</v>
      </c>
      <c r="BC149" s="72">
        <f t="shared" si="1247"/>
        <v>0</v>
      </c>
      <c r="BD149" s="71"/>
      <c r="BE149" s="71"/>
      <c r="BF149" s="71"/>
      <c r="BG149" s="71"/>
      <c r="BH149" s="71">
        <f>VLOOKUP($D149,'факт '!$D$7:$AU$140,17,0)</f>
        <v>0</v>
      </c>
      <c r="BI149" s="71">
        <f>VLOOKUP($D149,'факт '!$D$7:$AU$140,18,0)</f>
        <v>0</v>
      </c>
      <c r="BJ149" s="71">
        <f>VLOOKUP($D149,'факт '!$D$7:$AU$140,19,0)</f>
        <v>0</v>
      </c>
      <c r="BK149" s="71">
        <f>VLOOKUP($D149,'факт '!$D$7:$AU$140,20,0)</f>
        <v>0</v>
      </c>
      <c r="BL149" s="71">
        <f t="shared" si="1294"/>
        <v>0</v>
      </c>
      <c r="BM149" s="71">
        <f t="shared" si="1295"/>
        <v>0</v>
      </c>
      <c r="BN149" s="72">
        <f t="shared" si="1249"/>
        <v>0</v>
      </c>
      <c r="BO149" s="72">
        <f t="shared" si="1249"/>
        <v>0</v>
      </c>
      <c r="BP149" s="71"/>
      <c r="BQ149" s="71"/>
      <c r="BR149" s="71"/>
      <c r="BS149" s="71"/>
      <c r="BT149" s="71">
        <f>VLOOKUP($D149,'факт '!$D$7:$AU$140,21,0)</f>
        <v>0</v>
      </c>
      <c r="BU149" s="71">
        <f>VLOOKUP($D149,'факт '!$D$7:$AU$140,22,0)</f>
        <v>0</v>
      </c>
      <c r="BV149" s="71">
        <f>VLOOKUP($D149,'факт '!$D$7:$AU$140,23,0)</f>
        <v>0</v>
      </c>
      <c r="BW149" s="71">
        <f>VLOOKUP($D149,'факт '!$D$7:$AU$140,24,0)</f>
        <v>0</v>
      </c>
      <c r="BX149" s="71">
        <f t="shared" si="1296"/>
        <v>0</v>
      </c>
      <c r="BY149" s="71">
        <f t="shared" si="1297"/>
        <v>0</v>
      </c>
      <c r="BZ149" s="72">
        <f t="shared" si="1251"/>
        <v>0</v>
      </c>
      <c r="CA149" s="72">
        <f t="shared" si="1251"/>
        <v>0</v>
      </c>
      <c r="CB149" s="71"/>
      <c r="CC149" s="71"/>
      <c r="CD149" s="71"/>
      <c r="CE149" s="71"/>
      <c r="CF149" s="71">
        <f>VLOOKUP($D149,'факт '!$D$7:$AU$140,25,0)</f>
        <v>0</v>
      </c>
      <c r="CG149" s="71">
        <f>VLOOKUP($D149,'факт '!$D$7:$AU$140,26,0)</f>
        <v>0</v>
      </c>
      <c r="CH149" s="71">
        <f>VLOOKUP($D149,'факт '!$D$7:$AU$140,27,0)</f>
        <v>0</v>
      </c>
      <c r="CI149" s="71">
        <f>VLOOKUP($D149,'факт '!$D$7:$AU$140,28,0)</f>
        <v>0</v>
      </c>
      <c r="CJ149" s="71">
        <f t="shared" si="1298"/>
        <v>0</v>
      </c>
      <c r="CK149" s="71">
        <f t="shared" si="1299"/>
        <v>0</v>
      </c>
      <c r="CL149" s="72">
        <f t="shared" si="1253"/>
        <v>0</v>
      </c>
      <c r="CM149" s="72">
        <f t="shared" si="1253"/>
        <v>0</v>
      </c>
      <c r="CN149" s="71"/>
      <c r="CO149" s="71"/>
      <c r="CP149" s="71"/>
      <c r="CQ149" s="71"/>
      <c r="CR149" s="71">
        <f>VLOOKUP($D149,'факт '!$D$7:$AU$140,29,0)</f>
        <v>119</v>
      </c>
      <c r="CS149" s="71">
        <f>VLOOKUP($D149,'факт '!$D$7:$AU$140,30,0)</f>
        <v>8809466.4699999951</v>
      </c>
      <c r="CT149" s="71">
        <f>VLOOKUP($D149,'факт '!$D$7:$AU$140,31,0)</f>
        <v>47</v>
      </c>
      <c r="CU149" s="71">
        <f>VLOOKUP($D149,'факт '!$D$7:$AU$140,32,0)</f>
        <v>3479369.1100000003</v>
      </c>
      <c r="CV149" s="71">
        <f t="shared" si="1300"/>
        <v>166</v>
      </c>
      <c r="CW149" s="71">
        <f t="shared" si="1301"/>
        <v>12288835.579999994</v>
      </c>
      <c r="CX149" s="72">
        <f t="shared" si="1255"/>
        <v>119</v>
      </c>
      <c r="CY149" s="72">
        <f t="shared" si="1255"/>
        <v>8809466.4699999951</v>
      </c>
      <c r="CZ149" s="71"/>
      <c r="DA149" s="71"/>
      <c r="DB149" s="71"/>
      <c r="DC149" s="71"/>
      <c r="DD149" s="71">
        <f>VLOOKUP($D149,'факт '!$D$7:$AU$140,33,0)</f>
        <v>0</v>
      </c>
      <c r="DE149" s="71">
        <f>VLOOKUP($D149,'факт '!$D$7:$AU$140,34,0)</f>
        <v>0</v>
      </c>
      <c r="DF149" s="71"/>
      <c r="DG149" s="71"/>
      <c r="DH149" s="71">
        <f t="shared" si="1302"/>
        <v>0</v>
      </c>
      <c r="DI149" s="71">
        <f t="shared" si="1303"/>
        <v>0</v>
      </c>
      <c r="DJ149" s="72">
        <f t="shared" si="1257"/>
        <v>0</v>
      </c>
      <c r="DK149" s="72">
        <f t="shared" si="1257"/>
        <v>0</v>
      </c>
      <c r="DL149" s="71"/>
      <c r="DM149" s="71"/>
      <c r="DN149" s="71"/>
      <c r="DO149" s="71"/>
      <c r="DP149" s="71">
        <f>VLOOKUP($D149,'факт '!$D$7:$AU$140,15,0)</f>
        <v>0</v>
      </c>
      <c r="DQ149" s="71">
        <f>VLOOKUP($D149,'факт '!$D$7:$AU$140,16,0)</f>
        <v>0</v>
      </c>
      <c r="DR149" s="71"/>
      <c r="DS149" s="71"/>
      <c r="DT149" s="71">
        <f t="shared" si="1304"/>
        <v>0</v>
      </c>
      <c r="DU149" s="71">
        <f t="shared" si="1305"/>
        <v>0</v>
      </c>
      <c r="DV149" s="72">
        <f t="shared" si="1259"/>
        <v>0</v>
      </c>
      <c r="DW149" s="72">
        <f t="shared" si="1259"/>
        <v>0</v>
      </c>
      <c r="DX149" s="71"/>
      <c r="DY149" s="71"/>
      <c r="DZ149" s="71"/>
      <c r="EA149" s="71"/>
      <c r="EB149" s="71">
        <f>VLOOKUP($D149,'факт '!$D$7:$AU$140,35,0)</f>
        <v>0</v>
      </c>
      <c r="EC149" s="71">
        <f>VLOOKUP($D149,'факт '!$D$7:$AU$140,36,0)</f>
        <v>0</v>
      </c>
      <c r="ED149" s="71">
        <f>VLOOKUP($D149,'факт '!$D$7:$AU$140,37,0)</f>
        <v>0</v>
      </c>
      <c r="EE149" s="71">
        <f>VLOOKUP($D149,'факт '!$D$7:$AU$140,38,0)</f>
        <v>0</v>
      </c>
      <c r="EF149" s="71">
        <f t="shared" si="1306"/>
        <v>0</v>
      </c>
      <c r="EG149" s="71">
        <f t="shared" si="1307"/>
        <v>0</v>
      </c>
      <c r="EH149" s="72">
        <f t="shared" si="1261"/>
        <v>0</v>
      </c>
      <c r="EI149" s="72">
        <f t="shared" si="1261"/>
        <v>0</v>
      </c>
      <c r="EJ149" s="71"/>
      <c r="EK149" s="71"/>
      <c r="EL149" s="71"/>
      <c r="EM149" s="71"/>
      <c r="EN149" s="71">
        <f>VLOOKUP($D149,'факт '!$D$7:$AU$140,41,0)</f>
        <v>0</v>
      </c>
      <c r="EO149" s="71">
        <f>VLOOKUP($D149,'факт '!$D$7:$AU$140,42,0)</f>
        <v>0</v>
      </c>
      <c r="EP149" s="71">
        <f>VLOOKUP($D149,'факт '!$D$7:$AU$140,43,0)</f>
        <v>0</v>
      </c>
      <c r="EQ149" s="71">
        <f>VLOOKUP($D149,'факт '!$D$7:$AU$140,44,0)</f>
        <v>0</v>
      </c>
      <c r="ER149" s="71">
        <f t="shared" si="1308"/>
        <v>0</v>
      </c>
      <c r="ES149" s="71">
        <f t="shared" si="1309"/>
        <v>0</v>
      </c>
      <c r="ET149" s="72">
        <f t="shared" si="1263"/>
        <v>0</v>
      </c>
      <c r="EU149" s="72">
        <f t="shared" si="1263"/>
        <v>0</v>
      </c>
      <c r="EV149" s="71"/>
      <c r="EW149" s="71"/>
      <c r="EX149" s="71"/>
      <c r="EY149" s="71"/>
      <c r="EZ149" s="71"/>
      <c r="FA149" s="71"/>
      <c r="FB149" s="71"/>
      <c r="FC149" s="71"/>
      <c r="FD149" s="71"/>
      <c r="FE149" s="71"/>
      <c r="FF149" s="72"/>
      <c r="FG149" s="72"/>
      <c r="FH149" s="71"/>
      <c r="FI149" s="71"/>
      <c r="FJ149" s="71"/>
      <c r="FK149" s="71"/>
      <c r="FL149" s="71">
        <f>VLOOKUP($D149,'факт '!$D$7:$AU$140,39,0)</f>
        <v>0</v>
      </c>
      <c r="FM149" s="71">
        <f>VLOOKUP($D149,'факт '!$D$7:$AU$140,40,0)</f>
        <v>0</v>
      </c>
      <c r="FN149" s="71"/>
      <c r="FO149" s="71"/>
      <c r="FP149" s="71">
        <f t="shared" si="1312"/>
        <v>0</v>
      </c>
      <c r="FQ149" s="71">
        <f t="shared" si="1313"/>
        <v>0</v>
      </c>
      <c r="FR149" s="72">
        <f t="shared" si="1265"/>
        <v>0</v>
      </c>
      <c r="FS149" s="72">
        <f t="shared" si="1265"/>
        <v>0</v>
      </c>
      <c r="FT149" s="71"/>
      <c r="FU149" s="71"/>
      <c r="FV149" s="71"/>
      <c r="FW149" s="71"/>
      <c r="FX149" s="71"/>
      <c r="FY149" s="71"/>
      <c r="FZ149" s="71"/>
      <c r="GA149" s="71"/>
      <c r="GB149" s="71">
        <f t="shared" si="1314"/>
        <v>0</v>
      </c>
      <c r="GC149" s="71">
        <f t="shared" si="1315"/>
        <v>0</v>
      </c>
      <c r="GD149" s="72">
        <f t="shared" si="1316"/>
        <v>0</v>
      </c>
      <c r="GE149" s="72">
        <f t="shared" si="1317"/>
        <v>0</v>
      </c>
      <c r="GF149" s="71"/>
      <c r="GG149" s="71"/>
      <c r="GH149" s="71"/>
      <c r="GI149" s="71"/>
      <c r="GJ149" s="71">
        <f t="shared" si="1322"/>
        <v>119</v>
      </c>
      <c r="GK149" s="71">
        <f t="shared" si="1323"/>
        <v>8809466.4699999951</v>
      </c>
      <c r="GL149" s="71">
        <f t="shared" si="1324"/>
        <v>47</v>
      </c>
      <c r="GM149" s="71">
        <f t="shared" si="1325"/>
        <v>3479369.1100000003</v>
      </c>
      <c r="GN149" s="71">
        <f t="shared" si="1326"/>
        <v>166</v>
      </c>
      <c r="GO149" s="71">
        <f t="shared" si="1327"/>
        <v>12288835.579999994</v>
      </c>
      <c r="GP149" s="71"/>
      <c r="GQ149" s="71"/>
      <c r="GR149" s="109"/>
      <c r="GS149" s="55"/>
      <c r="GT149" s="123">
        <v>74029.133799999996</v>
      </c>
      <c r="GU149" s="123">
        <f t="shared" si="1328"/>
        <v>74029.129999999961</v>
      </c>
      <c r="GV149" s="123">
        <f t="shared" si="1329"/>
        <v>3.8000000349711627E-3</v>
      </c>
    </row>
    <row r="150" spans="1:204" ht="54" customHeight="1" x14ac:dyDescent="0.2">
      <c r="A150" s="21"/>
      <c r="B150" s="55" t="s">
        <v>340</v>
      </c>
      <c r="C150" s="56" t="s">
        <v>341</v>
      </c>
      <c r="D150" s="63">
        <v>493</v>
      </c>
      <c r="E150" s="60" t="s">
        <v>336</v>
      </c>
      <c r="F150" s="63">
        <v>21</v>
      </c>
      <c r="G150" s="70">
        <v>74029.133799999996</v>
      </c>
      <c r="H150" s="71"/>
      <c r="I150" s="71"/>
      <c r="J150" s="71"/>
      <c r="K150" s="71"/>
      <c r="L150" s="71">
        <f>VLOOKUP($D150,'факт '!$D$7:$AU$140,3,0)</f>
        <v>0</v>
      </c>
      <c r="M150" s="71">
        <f>VLOOKUP($D150,'факт '!$D$7:$AU$140,4,0)</f>
        <v>0</v>
      </c>
      <c r="N150" s="71">
        <f>VLOOKUP($D150,'факт '!$D$7:$AU$140,5,0)</f>
        <v>0</v>
      </c>
      <c r="O150" s="71">
        <f>VLOOKUP($D150,'факт '!$D$7:$AU$140,6,0)</f>
        <v>0</v>
      </c>
      <c r="P150" s="71">
        <f t="shared" si="1286"/>
        <v>0</v>
      </c>
      <c r="Q150" s="71">
        <f t="shared" si="1287"/>
        <v>0</v>
      </c>
      <c r="R150" s="72">
        <f t="shared" si="1242"/>
        <v>0</v>
      </c>
      <c r="S150" s="72">
        <f t="shared" si="1242"/>
        <v>0</v>
      </c>
      <c r="T150" s="71"/>
      <c r="U150" s="71"/>
      <c r="V150" s="71"/>
      <c r="W150" s="71"/>
      <c r="X150" s="71">
        <f>VLOOKUP($D150,'факт '!$D$7:$AU$140,9,0)</f>
        <v>0</v>
      </c>
      <c r="Y150" s="71">
        <f>VLOOKUP($D150,'факт '!$D$7:$AU$140,10,0)</f>
        <v>0</v>
      </c>
      <c r="Z150" s="71">
        <f>VLOOKUP($D150,'факт '!$D$7:$AU$140,11,0)</f>
        <v>0</v>
      </c>
      <c r="AA150" s="71">
        <f>VLOOKUP($D150,'факт '!$D$7:$AU$140,12,0)</f>
        <v>0</v>
      </c>
      <c r="AB150" s="71">
        <f t="shared" si="1288"/>
        <v>0</v>
      </c>
      <c r="AC150" s="71">
        <f t="shared" si="1289"/>
        <v>0</v>
      </c>
      <c r="AD150" s="72">
        <f t="shared" si="1244"/>
        <v>0</v>
      </c>
      <c r="AE150" s="72">
        <f t="shared" si="1244"/>
        <v>0</v>
      </c>
      <c r="AF150" s="71"/>
      <c r="AG150" s="71"/>
      <c r="AH150" s="71"/>
      <c r="AI150" s="71"/>
      <c r="AJ150" s="71">
        <f>VLOOKUP($D150,'факт '!$D$7:$AU$140,7,0)</f>
        <v>0</v>
      </c>
      <c r="AK150" s="71">
        <f>VLOOKUP($D150,'факт '!$D$7:$AU$140,8,0)</f>
        <v>0</v>
      </c>
      <c r="AL150" s="71"/>
      <c r="AM150" s="71"/>
      <c r="AN150" s="71">
        <f t="shared" si="1290"/>
        <v>0</v>
      </c>
      <c r="AO150" s="71">
        <f t="shared" si="1291"/>
        <v>0</v>
      </c>
      <c r="AP150" s="72">
        <f t="shared" si="1245"/>
        <v>0</v>
      </c>
      <c r="AQ150" s="72">
        <f t="shared" si="1245"/>
        <v>0</v>
      </c>
      <c r="AR150" s="71"/>
      <c r="AS150" s="71"/>
      <c r="AT150" s="71"/>
      <c r="AU150" s="71"/>
      <c r="AV150" s="71">
        <f>VLOOKUP($D150,'факт '!$D$7:$AU$140,13,0)</f>
        <v>0</v>
      </c>
      <c r="AW150" s="71">
        <f>VLOOKUP($D150,'факт '!$D$7:$AU$140,14,0)</f>
        <v>0</v>
      </c>
      <c r="AX150" s="71"/>
      <c r="AY150" s="71"/>
      <c r="AZ150" s="71">
        <f t="shared" si="1292"/>
        <v>0</v>
      </c>
      <c r="BA150" s="71">
        <f t="shared" si="1293"/>
        <v>0</v>
      </c>
      <c r="BB150" s="72">
        <f t="shared" si="1247"/>
        <v>0</v>
      </c>
      <c r="BC150" s="72">
        <f t="shared" si="1247"/>
        <v>0</v>
      </c>
      <c r="BD150" s="71"/>
      <c r="BE150" s="71"/>
      <c r="BF150" s="71"/>
      <c r="BG150" s="71"/>
      <c r="BH150" s="71">
        <f>VLOOKUP($D150,'факт '!$D$7:$AU$140,17,0)</f>
        <v>0</v>
      </c>
      <c r="BI150" s="71">
        <f>VLOOKUP($D150,'факт '!$D$7:$AU$140,18,0)</f>
        <v>0</v>
      </c>
      <c r="BJ150" s="71">
        <f>VLOOKUP($D150,'факт '!$D$7:$AU$140,19,0)</f>
        <v>0</v>
      </c>
      <c r="BK150" s="71">
        <f>VLOOKUP($D150,'факт '!$D$7:$AU$140,20,0)</f>
        <v>0</v>
      </c>
      <c r="BL150" s="71">
        <f t="shared" si="1294"/>
        <v>0</v>
      </c>
      <c r="BM150" s="71">
        <f t="shared" si="1295"/>
        <v>0</v>
      </c>
      <c r="BN150" s="72">
        <f t="shared" si="1249"/>
        <v>0</v>
      </c>
      <c r="BO150" s="72">
        <f t="shared" si="1249"/>
        <v>0</v>
      </c>
      <c r="BP150" s="71"/>
      <c r="BQ150" s="71"/>
      <c r="BR150" s="71"/>
      <c r="BS150" s="71"/>
      <c r="BT150" s="71">
        <f>VLOOKUP($D150,'факт '!$D$7:$AU$140,21,0)</f>
        <v>0</v>
      </c>
      <c r="BU150" s="71">
        <f>VLOOKUP($D150,'факт '!$D$7:$AU$140,22,0)</f>
        <v>0</v>
      </c>
      <c r="BV150" s="71">
        <f>VLOOKUP($D150,'факт '!$D$7:$AU$140,23,0)</f>
        <v>0</v>
      </c>
      <c r="BW150" s="71">
        <f>VLOOKUP($D150,'факт '!$D$7:$AU$140,24,0)</f>
        <v>0</v>
      </c>
      <c r="BX150" s="71">
        <f t="shared" si="1296"/>
        <v>0</v>
      </c>
      <c r="BY150" s="71">
        <f t="shared" si="1297"/>
        <v>0</v>
      </c>
      <c r="BZ150" s="72">
        <f t="shared" si="1251"/>
        <v>0</v>
      </c>
      <c r="CA150" s="72">
        <f t="shared" si="1251"/>
        <v>0</v>
      </c>
      <c r="CB150" s="71"/>
      <c r="CC150" s="71"/>
      <c r="CD150" s="71"/>
      <c r="CE150" s="71"/>
      <c r="CF150" s="71">
        <f>VLOOKUP($D150,'факт '!$D$7:$AU$140,25,0)</f>
        <v>0</v>
      </c>
      <c r="CG150" s="71">
        <f>VLOOKUP($D150,'факт '!$D$7:$AU$140,26,0)</f>
        <v>0</v>
      </c>
      <c r="CH150" s="71">
        <f>VLOOKUP($D150,'факт '!$D$7:$AU$140,27,0)</f>
        <v>0</v>
      </c>
      <c r="CI150" s="71">
        <f>VLOOKUP($D150,'факт '!$D$7:$AU$140,28,0)</f>
        <v>0</v>
      </c>
      <c r="CJ150" s="71">
        <f t="shared" si="1298"/>
        <v>0</v>
      </c>
      <c r="CK150" s="71">
        <f t="shared" si="1299"/>
        <v>0</v>
      </c>
      <c r="CL150" s="72">
        <f t="shared" si="1253"/>
        <v>0</v>
      </c>
      <c r="CM150" s="72">
        <f t="shared" si="1253"/>
        <v>0</v>
      </c>
      <c r="CN150" s="71"/>
      <c r="CO150" s="71"/>
      <c r="CP150" s="71"/>
      <c r="CQ150" s="71"/>
      <c r="CR150" s="71">
        <f>VLOOKUP($D150,'факт '!$D$7:$AU$140,29,0)</f>
        <v>0</v>
      </c>
      <c r="CS150" s="71">
        <f>VLOOKUP($D150,'факт '!$D$7:$AU$140,30,0)</f>
        <v>0</v>
      </c>
      <c r="CT150" s="71">
        <f>VLOOKUP($D150,'факт '!$D$7:$AU$140,31,0)</f>
        <v>0</v>
      </c>
      <c r="CU150" s="71">
        <f>VLOOKUP($D150,'факт '!$D$7:$AU$140,32,0)</f>
        <v>0</v>
      </c>
      <c r="CV150" s="71">
        <f t="shared" si="1300"/>
        <v>0</v>
      </c>
      <c r="CW150" s="71">
        <f t="shared" si="1301"/>
        <v>0</v>
      </c>
      <c r="CX150" s="72">
        <f t="shared" si="1255"/>
        <v>0</v>
      </c>
      <c r="CY150" s="72">
        <f t="shared" si="1255"/>
        <v>0</v>
      </c>
      <c r="CZ150" s="71"/>
      <c r="DA150" s="71"/>
      <c r="DB150" s="71"/>
      <c r="DC150" s="71"/>
      <c r="DD150" s="71">
        <f>VLOOKUP($D150,'факт '!$D$7:$AU$140,33,0)</f>
        <v>0</v>
      </c>
      <c r="DE150" s="71">
        <f>VLOOKUP($D150,'факт '!$D$7:$AU$140,34,0)</f>
        <v>0</v>
      </c>
      <c r="DF150" s="71"/>
      <c r="DG150" s="71"/>
      <c r="DH150" s="71">
        <f t="shared" si="1302"/>
        <v>0</v>
      </c>
      <c r="DI150" s="71">
        <f t="shared" si="1303"/>
        <v>0</v>
      </c>
      <c r="DJ150" s="72">
        <f t="shared" si="1257"/>
        <v>0</v>
      </c>
      <c r="DK150" s="72">
        <f t="shared" si="1257"/>
        <v>0</v>
      </c>
      <c r="DL150" s="71"/>
      <c r="DM150" s="71"/>
      <c r="DN150" s="71"/>
      <c r="DO150" s="71"/>
      <c r="DP150" s="71">
        <f>VLOOKUP($D150,'факт '!$D$7:$AU$140,15,0)</f>
        <v>0</v>
      </c>
      <c r="DQ150" s="71">
        <f>VLOOKUP($D150,'факт '!$D$7:$AU$140,16,0)</f>
        <v>0</v>
      </c>
      <c r="DR150" s="71"/>
      <c r="DS150" s="71"/>
      <c r="DT150" s="71">
        <f t="shared" si="1304"/>
        <v>0</v>
      </c>
      <c r="DU150" s="71">
        <f t="shared" si="1305"/>
        <v>0</v>
      </c>
      <c r="DV150" s="72">
        <f t="shared" si="1259"/>
        <v>0</v>
      </c>
      <c r="DW150" s="72">
        <f t="shared" si="1259"/>
        <v>0</v>
      </c>
      <c r="DX150" s="71"/>
      <c r="DY150" s="71"/>
      <c r="DZ150" s="71"/>
      <c r="EA150" s="71"/>
      <c r="EB150" s="71">
        <f>VLOOKUP($D150,'факт '!$D$7:$AU$140,35,0)</f>
        <v>7</v>
      </c>
      <c r="EC150" s="71">
        <f>VLOOKUP($D150,'факт '!$D$7:$AU$140,36,0)</f>
        <v>518203.91000000003</v>
      </c>
      <c r="ED150" s="71">
        <f>VLOOKUP($D150,'факт '!$D$7:$AU$140,37,0)</f>
        <v>1</v>
      </c>
      <c r="EE150" s="71">
        <f>VLOOKUP($D150,'факт '!$D$7:$AU$140,38,0)</f>
        <v>74029.13</v>
      </c>
      <c r="EF150" s="71">
        <f t="shared" si="1306"/>
        <v>8</v>
      </c>
      <c r="EG150" s="71">
        <f t="shared" si="1307"/>
        <v>592233.04</v>
      </c>
      <c r="EH150" s="72">
        <f t="shared" si="1261"/>
        <v>7</v>
      </c>
      <c r="EI150" s="72">
        <f t="shared" si="1261"/>
        <v>518203.91000000003</v>
      </c>
      <c r="EJ150" s="71"/>
      <c r="EK150" s="71"/>
      <c r="EL150" s="71"/>
      <c r="EM150" s="71"/>
      <c r="EN150" s="71">
        <f>VLOOKUP($D150,'факт '!$D$7:$AU$140,41,0)</f>
        <v>0</v>
      </c>
      <c r="EO150" s="71">
        <f>VLOOKUP($D150,'факт '!$D$7:$AU$140,42,0)</f>
        <v>0</v>
      </c>
      <c r="EP150" s="71">
        <f>VLOOKUP($D150,'факт '!$D$7:$AU$140,43,0)</f>
        <v>0</v>
      </c>
      <c r="EQ150" s="71">
        <f>VLOOKUP($D150,'факт '!$D$7:$AU$140,44,0)</f>
        <v>0</v>
      </c>
      <c r="ER150" s="71">
        <f t="shared" si="1308"/>
        <v>0</v>
      </c>
      <c r="ES150" s="71">
        <f t="shared" si="1309"/>
        <v>0</v>
      </c>
      <c r="ET150" s="72">
        <f t="shared" si="1263"/>
        <v>0</v>
      </c>
      <c r="EU150" s="72">
        <f t="shared" si="1263"/>
        <v>0</v>
      </c>
      <c r="EV150" s="71"/>
      <c r="EW150" s="71"/>
      <c r="EX150" s="71"/>
      <c r="EY150" s="71"/>
      <c r="EZ150" s="71"/>
      <c r="FA150" s="71"/>
      <c r="FB150" s="71"/>
      <c r="FC150" s="71"/>
      <c r="FD150" s="71"/>
      <c r="FE150" s="71"/>
      <c r="FF150" s="72"/>
      <c r="FG150" s="72"/>
      <c r="FH150" s="71"/>
      <c r="FI150" s="71"/>
      <c r="FJ150" s="71"/>
      <c r="FK150" s="71"/>
      <c r="FL150" s="71">
        <f>VLOOKUP($D150,'факт '!$D$7:$AU$140,39,0)</f>
        <v>0</v>
      </c>
      <c r="FM150" s="71">
        <f>VLOOKUP($D150,'факт '!$D$7:$AU$140,40,0)</f>
        <v>0</v>
      </c>
      <c r="FN150" s="71"/>
      <c r="FO150" s="71"/>
      <c r="FP150" s="71">
        <f t="shared" si="1312"/>
        <v>0</v>
      </c>
      <c r="FQ150" s="71">
        <f t="shared" si="1313"/>
        <v>0</v>
      </c>
      <c r="FR150" s="72">
        <f t="shared" si="1265"/>
        <v>0</v>
      </c>
      <c r="FS150" s="72">
        <f t="shared" si="1265"/>
        <v>0</v>
      </c>
      <c r="FT150" s="71"/>
      <c r="FU150" s="71"/>
      <c r="FV150" s="71"/>
      <c r="FW150" s="71"/>
      <c r="FX150" s="71"/>
      <c r="FY150" s="71"/>
      <c r="FZ150" s="71"/>
      <c r="GA150" s="71"/>
      <c r="GB150" s="71">
        <f t="shared" si="1314"/>
        <v>0</v>
      </c>
      <c r="GC150" s="71">
        <f t="shared" si="1315"/>
        <v>0</v>
      </c>
      <c r="GD150" s="72">
        <f t="shared" si="1316"/>
        <v>0</v>
      </c>
      <c r="GE150" s="72">
        <f t="shared" si="1317"/>
        <v>0</v>
      </c>
      <c r="GF150" s="71"/>
      <c r="GG150" s="71"/>
      <c r="GH150" s="71"/>
      <c r="GI150" s="71"/>
      <c r="GJ150" s="71">
        <f t="shared" si="1322"/>
        <v>7</v>
      </c>
      <c r="GK150" s="71">
        <f t="shared" si="1323"/>
        <v>518203.91000000003</v>
      </c>
      <c r="GL150" s="71">
        <f t="shared" si="1324"/>
        <v>1</v>
      </c>
      <c r="GM150" s="71">
        <f t="shared" si="1325"/>
        <v>74029.13</v>
      </c>
      <c r="GN150" s="71">
        <f t="shared" si="1326"/>
        <v>8</v>
      </c>
      <c r="GO150" s="71">
        <f t="shared" si="1327"/>
        <v>592233.04</v>
      </c>
      <c r="GP150" s="71"/>
      <c r="GQ150" s="71"/>
      <c r="GR150" s="109"/>
      <c r="GS150" s="55"/>
      <c r="GT150" s="123">
        <v>74029.133799999996</v>
      </c>
      <c r="GU150" s="123">
        <f t="shared" si="1328"/>
        <v>74029.13</v>
      </c>
      <c r="GV150" s="123">
        <f t="shared" si="1329"/>
        <v>3.799999991315417E-3</v>
      </c>
    </row>
    <row r="151" spans="1:204" ht="12.75" customHeight="1" x14ac:dyDescent="0.2">
      <c r="A151" s="21">
        <v>1</v>
      </c>
      <c r="B151" s="55"/>
      <c r="C151" s="56"/>
      <c r="D151" s="63"/>
      <c r="E151" s="60"/>
      <c r="F151" s="63"/>
      <c r="G151" s="70"/>
      <c r="H151" s="71"/>
      <c r="I151" s="71"/>
      <c r="J151" s="71"/>
      <c r="K151" s="71"/>
      <c r="L151" s="71"/>
      <c r="M151" s="71"/>
      <c r="N151" s="71"/>
      <c r="O151" s="71"/>
      <c r="P151" s="71">
        <f>SUM(L151+N151)</f>
        <v>0</v>
      </c>
      <c r="Q151" s="71">
        <f>SUM(M151+O151)</f>
        <v>0</v>
      </c>
      <c r="R151" s="72">
        <f t="shared" ref="R151:S156" si="1330">SUM(L151-J151)</f>
        <v>0</v>
      </c>
      <c r="S151" s="72">
        <f t="shared" si="1330"/>
        <v>0</v>
      </c>
      <c r="T151" s="71"/>
      <c r="U151" s="71"/>
      <c r="V151" s="71"/>
      <c r="W151" s="71"/>
      <c r="X151" s="71"/>
      <c r="Y151" s="71"/>
      <c r="Z151" s="71"/>
      <c r="AA151" s="71"/>
      <c r="AB151" s="71">
        <f>SUM(X151+Z151)</f>
        <v>0</v>
      </c>
      <c r="AC151" s="71">
        <f>SUM(Y151+AA151)</f>
        <v>0</v>
      </c>
      <c r="AD151" s="72">
        <f t="shared" ref="AD151:AE156" si="1331">SUM(X151-V151)</f>
        <v>0</v>
      </c>
      <c r="AE151" s="72">
        <f t="shared" si="1331"/>
        <v>0</v>
      </c>
      <c r="AF151" s="71"/>
      <c r="AG151" s="71"/>
      <c r="AH151" s="71"/>
      <c r="AI151" s="71"/>
      <c r="AJ151" s="71"/>
      <c r="AK151" s="71"/>
      <c r="AL151" s="71"/>
      <c r="AM151" s="71"/>
      <c r="AN151" s="71">
        <f>SUM(AJ151+AL151)</f>
        <v>0</v>
      </c>
      <c r="AO151" s="71">
        <f>SUM(AK151+AM151)</f>
        <v>0</v>
      </c>
      <c r="AP151" s="72">
        <f t="shared" ref="AP151:AQ156" si="1332">SUM(AJ151-AH151)</f>
        <v>0</v>
      </c>
      <c r="AQ151" s="72">
        <f t="shared" si="1332"/>
        <v>0</v>
      </c>
      <c r="AR151" s="71"/>
      <c r="AS151" s="71"/>
      <c r="AT151" s="71"/>
      <c r="AU151" s="71"/>
      <c r="AV151" s="71"/>
      <c r="AW151" s="71"/>
      <c r="AX151" s="71"/>
      <c r="AY151" s="71"/>
      <c r="AZ151" s="71">
        <f>SUM(AV151+AX151)</f>
        <v>0</v>
      </c>
      <c r="BA151" s="71">
        <f>SUM(AW151+AY151)</f>
        <v>0</v>
      </c>
      <c r="BB151" s="72">
        <f t="shared" ref="BB151:BC156" si="1333">SUM(AV151-AT151)</f>
        <v>0</v>
      </c>
      <c r="BC151" s="72">
        <f t="shared" si="1333"/>
        <v>0</v>
      </c>
      <c r="BD151" s="71"/>
      <c r="BE151" s="71"/>
      <c r="BF151" s="71"/>
      <c r="BG151" s="71"/>
      <c r="BH151" s="71"/>
      <c r="BI151" s="71"/>
      <c r="BJ151" s="71"/>
      <c r="BK151" s="71"/>
      <c r="BL151" s="71">
        <f>SUM(BH151+BJ151)</f>
        <v>0</v>
      </c>
      <c r="BM151" s="71">
        <f>SUM(BI151+BK151)</f>
        <v>0</v>
      </c>
      <c r="BN151" s="72">
        <f t="shared" ref="BN151:BO156" si="1334">SUM(BH151-BF151)</f>
        <v>0</v>
      </c>
      <c r="BO151" s="72">
        <f t="shared" si="1334"/>
        <v>0</v>
      </c>
      <c r="BP151" s="71"/>
      <c r="BQ151" s="71"/>
      <c r="BR151" s="71"/>
      <c r="BS151" s="71"/>
      <c r="BT151" s="71"/>
      <c r="BU151" s="71"/>
      <c r="BV151" s="71"/>
      <c r="BW151" s="71"/>
      <c r="BX151" s="71">
        <f>SUM(BT151+BV151)</f>
        <v>0</v>
      </c>
      <c r="BY151" s="71">
        <f>SUM(BU151+BW151)</f>
        <v>0</v>
      </c>
      <c r="BZ151" s="72">
        <f t="shared" ref="BZ151:CA156" si="1335">SUM(BT151-BR151)</f>
        <v>0</v>
      </c>
      <c r="CA151" s="72">
        <f t="shared" si="1335"/>
        <v>0</v>
      </c>
      <c r="CB151" s="71"/>
      <c r="CC151" s="71"/>
      <c r="CD151" s="71"/>
      <c r="CE151" s="71"/>
      <c r="CF151" s="71"/>
      <c r="CG151" s="71"/>
      <c r="CH151" s="71"/>
      <c r="CI151" s="71"/>
      <c r="CJ151" s="71">
        <f>SUM(CF151+CH151)</f>
        <v>0</v>
      </c>
      <c r="CK151" s="71">
        <f>SUM(CG151+CI151)</f>
        <v>0</v>
      </c>
      <c r="CL151" s="72">
        <f t="shared" ref="CL151:CM156" si="1336">SUM(CF151-CD151)</f>
        <v>0</v>
      </c>
      <c r="CM151" s="72">
        <f t="shared" si="1336"/>
        <v>0</v>
      </c>
      <c r="CN151" s="71"/>
      <c r="CO151" s="71"/>
      <c r="CP151" s="71"/>
      <c r="CQ151" s="71"/>
      <c r="CR151" s="71"/>
      <c r="CS151" s="71"/>
      <c r="CT151" s="71"/>
      <c r="CU151" s="71"/>
      <c r="CV151" s="71">
        <f>SUM(CR151+CT151)</f>
        <v>0</v>
      </c>
      <c r="CW151" s="71">
        <f>SUM(CS151+CU151)</f>
        <v>0</v>
      </c>
      <c r="CX151" s="72">
        <f t="shared" ref="CX151:CY156" si="1337">SUM(CR151-CP151)</f>
        <v>0</v>
      </c>
      <c r="CY151" s="72">
        <f t="shared" si="1337"/>
        <v>0</v>
      </c>
      <c r="CZ151" s="71"/>
      <c r="DA151" s="71"/>
      <c r="DB151" s="71"/>
      <c r="DC151" s="71"/>
      <c r="DD151" s="71"/>
      <c r="DE151" s="71"/>
      <c r="DF151" s="71"/>
      <c r="DG151" s="71"/>
      <c r="DH151" s="71">
        <f>SUM(DD151+DF151)</f>
        <v>0</v>
      </c>
      <c r="DI151" s="71">
        <f>SUM(DE151+DG151)</f>
        <v>0</v>
      </c>
      <c r="DJ151" s="72">
        <f t="shared" ref="DJ151:DK156" si="1338">SUM(DD151-DB151)</f>
        <v>0</v>
      </c>
      <c r="DK151" s="72">
        <f t="shared" si="1338"/>
        <v>0</v>
      </c>
      <c r="DL151" s="71"/>
      <c r="DM151" s="71"/>
      <c r="DN151" s="71"/>
      <c r="DO151" s="71"/>
      <c r="DP151" s="71"/>
      <c r="DQ151" s="71"/>
      <c r="DR151" s="71"/>
      <c r="DS151" s="71"/>
      <c r="DT151" s="71">
        <f>SUM(DP151+DR151)</f>
        <v>0</v>
      </c>
      <c r="DU151" s="71">
        <f>SUM(DQ151+DS151)</f>
        <v>0</v>
      </c>
      <c r="DV151" s="72">
        <f t="shared" ref="DV151:DW156" si="1339">SUM(DP151-DN151)</f>
        <v>0</v>
      </c>
      <c r="DW151" s="72">
        <f t="shared" si="1339"/>
        <v>0</v>
      </c>
      <c r="DX151" s="71"/>
      <c r="DY151" s="71"/>
      <c r="DZ151" s="71"/>
      <c r="EA151" s="71"/>
      <c r="EB151" s="71"/>
      <c r="EC151" s="71"/>
      <c r="ED151" s="71"/>
      <c r="EE151" s="71"/>
      <c r="EF151" s="71">
        <f>SUM(EB151+ED151)</f>
        <v>0</v>
      </c>
      <c r="EG151" s="71">
        <f>SUM(EC151+EE151)</f>
        <v>0</v>
      </c>
      <c r="EH151" s="72">
        <f t="shared" ref="EH151:EI156" si="1340">SUM(EB151-DZ151)</f>
        <v>0</v>
      </c>
      <c r="EI151" s="72">
        <f t="shared" si="1340"/>
        <v>0</v>
      </c>
      <c r="EJ151" s="71"/>
      <c r="EK151" s="71"/>
      <c r="EL151" s="71"/>
      <c r="EM151" s="71"/>
      <c r="EN151" s="71"/>
      <c r="EO151" s="71"/>
      <c r="EP151" s="71"/>
      <c r="EQ151" s="71"/>
      <c r="ER151" s="71">
        <f>SUM(EN151+EP151)</f>
        <v>0</v>
      </c>
      <c r="ES151" s="71">
        <f>SUM(EO151+EQ151)</f>
        <v>0</v>
      </c>
      <c r="ET151" s="72">
        <f t="shared" ref="ET151:EU156" si="1341">SUM(EN151-EL151)</f>
        <v>0</v>
      </c>
      <c r="EU151" s="72">
        <f t="shared" si="1341"/>
        <v>0</v>
      </c>
      <c r="EV151" s="71"/>
      <c r="EW151" s="71"/>
      <c r="EX151" s="71"/>
      <c r="EY151" s="71"/>
      <c r="EZ151" s="71"/>
      <c r="FA151" s="71"/>
      <c r="FB151" s="71"/>
      <c r="FC151" s="71"/>
      <c r="FD151" s="71">
        <f t="shared" si="1310"/>
        <v>0</v>
      </c>
      <c r="FE151" s="71">
        <f t="shared" si="1311"/>
        <v>0</v>
      </c>
      <c r="FF151" s="72">
        <f t="shared" si="884"/>
        <v>0</v>
      </c>
      <c r="FG151" s="72">
        <f t="shared" si="885"/>
        <v>0</v>
      </c>
      <c r="FH151" s="71"/>
      <c r="FI151" s="71"/>
      <c r="FJ151" s="71"/>
      <c r="FK151" s="71"/>
      <c r="FL151" s="71"/>
      <c r="FM151" s="71"/>
      <c r="FN151" s="71"/>
      <c r="FO151" s="71"/>
      <c r="FP151" s="71">
        <f>SUM(FL151+FN151)</f>
        <v>0</v>
      </c>
      <c r="FQ151" s="71">
        <f>SUM(FM151+FO151)</f>
        <v>0</v>
      </c>
      <c r="FR151" s="72">
        <f t="shared" ref="FR151:FS156" si="1342">SUM(FL151-FJ151)</f>
        <v>0</v>
      </c>
      <c r="FS151" s="72">
        <f t="shared" si="1342"/>
        <v>0</v>
      </c>
      <c r="FT151" s="71"/>
      <c r="FU151" s="71"/>
      <c r="FV151" s="71"/>
      <c r="FW151" s="71"/>
      <c r="FX151" s="71"/>
      <c r="FY151" s="71"/>
      <c r="FZ151" s="71"/>
      <c r="GA151" s="71"/>
      <c r="GB151" s="71">
        <f>SUM(FX151+FZ151)</f>
        <v>0</v>
      </c>
      <c r="GC151" s="71">
        <f>SUM(FY151+GA151)</f>
        <v>0</v>
      </c>
      <c r="GD151" s="72">
        <f t="shared" ref="GD151:GE157" si="1343">SUM(FX151-FV151)</f>
        <v>0</v>
      </c>
      <c r="GE151" s="72">
        <f t="shared" si="1343"/>
        <v>0</v>
      </c>
      <c r="GF151" s="71">
        <f t="shared" si="1318"/>
        <v>0</v>
      </c>
      <c r="GG151" s="71">
        <f t="shared" si="1319"/>
        <v>0</v>
      </c>
      <c r="GH151" s="71">
        <f t="shared" si="1320"/>
        <v>0</v>
      </c>
      <c r="GI151" s="71">
        <f t="shared" si="1321"/>
        <v>0</v>
      </c>
      <c r="GJ151" s="71">
        <f t="shared" ref="GJ151:GO151" si="1344">SUM(L151,X151,AJ151,AV151,BH151,BT151,CF151,CR151,DD151,DP151,EB151,EN151,EZ151)</f>
        <v>0</v>
      </c>
      <c r="GK151" s="71">
        <f t="shared" si="1344"/>
        <v>0</v>
      </c>
      <c r="GL151" s="71">
        <f t="shared" si="1344"/>
        <v>0</v>
      </c>
      <c r="GM151" s="71">
        <f t="shared" si="1344"/>
        <v>0</v>
      </c>
      <c r="GN151" s="71">
        <f t="shared" si="1344"/>
        <v>0</v>
      </c>
      <c r="GO151" s="71">
        <f t="shared" si="1344"/>
        <v>0</v>
      </c>
      <c r="GP151" s="71"/>
      <c r="GQ151" s="71"/>
      <c r="GR151" s="109"/>
      <c r="GS151" s="55"/>
      <c r="GT151" s="123"/>
      <c r="GU151" s="123"/>
      <c r="GV151" s="123">
        <f t="shared" ref="GV151:GV171" si="1345">SUM(GT151-GU151)</f>
        <v>0</v>
      </c>
    </row>
    <row r="152" spans="1:204" x14ac:dyDescent="0.2">
      <c r="A152" s="21">
        <v>1</v>
      </c>
      <c r="B152" s="74"/>
      <c r="C152" s="80"/>
      <c r="D152" s="81"/>
      <c r="E152" s="77" t="s">
        <v>49</v>
      </c>
      <c r="F152" s="81"/>
      <c r="G152" s="78"/>
      <c r="H152" s="79">
        <f>SUM(H153:H160)</f>
        <v>12</v>
      </c>
      <c r="I152" s="79">
        <f>SUM(I153:I160)</f>
        <v>1920983.8448999999</v>
      </c>
      <c r="J152" s="79">
        <f>SUM(J153:J160)</f>
        <v>10</v>
      </c>
      <c r="K152" s="79">
        <f>SUM(K153:K160)</f>
        <v>1600819.8707499998</v>
      </c>
      <c r="L152" s="79">
        <f t="shared" ref="L152:Q152" si="1346">SUM(L160,L156,L153)</f>
        <v>9</v>
      </c>
      <c r="M152" s="79">
        <f t="shared" si="1346"/>
        <v>1420336.0199999998</v>
      </c>
      <c r="N152" s="79">
        <f t="shared" si="1346"/>
        <v>0</v>
      </c>
      <c r="O152" s="79">
        <f t="shared" si="1346"/>
        <v>0</v>
      </c>
      <c r="P152" s="79">
        <f t="shared" si="1346"/>
        <v>9</v>
      </c>
      <c r="Q152" s="79">
        <f t="shared" si="1346"/>
        <v>1420336.0199999998</v>
      </c>
      <c r="R152" s="72">
        <f t="shared" si="1330"/>
        <v>-1</v>
      </c>
      <c r="S152" s="72">
        <f t="shared" si="1330"/>
        <v>-180483.85074999998</v>
      </c>
      <c r="T152" s="79">
        <f>SUM(T153:T160)</f>
        <v>0</v>
      </c>
      <c r="U152" s="79">
        <f>SUM(U153:U160)</f>
        <v>0</v>
      </c>
      <c r="V152" s="79">
        <f>SUM(V153:V160)</f>
        <v>0</v>
      </c>
      <c r="W152" s="79">
        <f>SUM(W153:W160)</f>
        <v>0</v>
      </c>
      <c r="X152" s="79">
        <f t="shared" ref="X152:AC152" si="1347">SUM(X160,X156,X153)</f>
        <v>0</v>
      </c>
      <c r="Y152" s="79">
        <f t="shared" si="1347"/>
        <v>0</v>
      </c>
      <c r="Z152" s="79">
        <f t="shared" si="1347"/>
        <v>0</v>
      </c>
      <c r="AA152" s="79">
        <f t="shared" si="1347"/>
        <v>0</v>
      </c>
      <c r="AB152" s="79">
        <f t="shared" si="1347"/>
        <v>0</v>
      </c>
      <c r="AC152" s="79">
        <f t="shared" si="1347"/>
        <v>0</v>
      </c>
      <c r="AD152" s="72">
        <f t="shared" si="1331"/>
        <v>0</v>
      </c>
      <c r="AE152" s="72">
        <f t="shared" si="1331"/>
        <v>0</v>
      </c>
      <c r="AF152" s="79">
        <f>SUM(AF153:AF160)</f>
        <v>0</v>
      </c>
      <c r="AG152" s="79">
        <f>SUM(AG153:AG160)</f>
        <v>0</v>
      </c>
      <c r="AH152" s="79">
        <f>SUM(AH153:AH160)</f>
        <v>0</v>
      </c>
      <c r="AI152" s="79">
        <f>SUM(AI153:AI160)</f>
        <v>0</v>
      </c>
      <c r="AJ152" s="79">
        <f t="shared" ref="AJ152:AO152" si="1348">SUM(AJ160,AJ156,AJ153)</f>
        <v>0</v>
      </c>
      <c r="AK152" s="79">
        <f t="shared" si="1348"/>
        <v>0</v>
      </c>
      <c r="AL152" s="79">
        <f t="shared" si="1348"/>
        <v>0</v>
      </c>
      <c r="AM152" s="79">
        <f t="shared" si="1348"/>
        <v>0</v>
      </c>
      <c r="AN152" s="79">
        <f t="shared" si="1348"/>
        <v>0</v>
      </c>
      <c r="AO152" s="79">
        <f t="shared" si="1348"/>
        <v>0</v>
      </c>
      <c r="AP152" s="72">
        <f t="shared" si="1332"/>
        <v>0</v>
      </c>
      <c r="AQ152" s="72">
        <f t="shared" si="1332"/>
        <v>0</v>
      </c>
      <c r="AR152" s="79">
        <f>SUM(AR153:AR160)</f>
        <v>0</v>
      </c>
      <c r="AS152" s="79">
        <f>SUM(AS153:AS160)</f>
        <v>0</v>
      </c>
      <c r="AT152" s="79">
        <f>SUM(AT153:AT160)</f>
        <v>0</v>
      </c>
      <c r="AU152" s="79">
        <f>SUM(AU153:AU160)</f>
        <v>0</v>
      </c>
      <c r="AV152" s="79">
        <f t="shared" ref="AV152:BA152" si="1349">SUM(AV160,AV156,AV153)</f>
        <v>0</v>
      </c>
      <c r="AW152" s="79">
        <f t="shared" si="1349"/>
        <v>0</v>
      </c>
      <c r="AX152" s="79">
        <f t="shared" si="1349"/>
        <v>0</v>
      </c>
      <c r="AY152" s="79">
        <f t="shared" si="1349"/>
        <v>0</v>
      </c>
      <c r="AZ152" s="79">
        <f t="shared" si="1349"/>
        <v>0</v>
      </c>
      <c r="BA152" s="79">
        <f t="shared" si="1349"/>
        <v>0</v>
      </c>
      <c r="BB152" s="72">
        <f t="shared" si="1333"/>
        <v>0</v>
      </c>
      <c r="BC152" s="72">
        <f t="shared" si="1333"/>
        <v>0</v>
      </c>
      <c r="BD152" s="79">
        <f>SUM(BD153:BD160)</f>
        <v>150</v>
      </c>
      <c r="BE152" s="79">
        <f>SUM(BE153:BE160)</f>
        <v>20445080.91</v>
      </c>
      <c r="BF152" s="79">
        <f>SUM(BF153:BF160)</f>
        <v>125</v>
      </c>
      <c r="BG152" s="79">
        <f>SUM(BG153:BG160)</f>
        <v>17037567.425000001</v>
      </c>
      <c r="BH152" s="79">
        <f t="shared" ref="BH152:BM152" si="1350">SUM(BH160,BH156,BH153)</f>
        <v>137</v>
      </c>
      <c r="BI152" s="79">
        <f t="shared" si="1350"/>
        <v>18673173.979999974</v>
      </c>
      <c r="BJ152" s="79">
        <f t="shared" si="1350"/>
        <v>0</v>
      </c>
      <c r="BK152" s="79">
        <f t="shared" si="1350"/>
        <v>0</v>
      </c>
      <c r="BL152" s="79">
        <f t="shared" si="1350"/>
        <v>137</v>
      </c>
      <c r="BM152" s="79">
        <f t="shared" si="1350"/>
        <v>18673173.979999974</v>
      </c>
      <c r="BN152" s="72">
        <f t="shared" si="1334"/>
        <v>12</v>
      </c>
      <c r="BO152" s="72">
        <f t="shared" si="1334"/>
        <v>1635606.5549999736</v>
      </c>
      <c r="BP152" s="79">
        <f>SUM(BP153:BP160)</f>
        <v>0</v>
      </c>
      <c r="BQ152" s="79">
        <f>SUM(BQ153:BQ160)</f>
        <v>0</v>
      </c>
      <c r="BR152" s="79">
        <f>SUM(BR153:BR160)</f>
        <v>0</v>
      </c>
      <c r="BS152" s="79">
        <f>SUM(BS153:BS160)</f>
        <v>0</v>
      </c>
      <c r="BT152" s="79">
        <f t="shared" ref="BT152:BY152" si="1351">SUM(BT160,BT156,BT153)</f>
        <v>0</v>
      </c>
      <c r="BU152" s="79">
        <f t="shared" si="1351"/>
        <v>0</v>
      </c>
      <c r="BV152" s="79">
        <f t="shared" si="1351"/>
        <v>0</v>
      </c>
      <c r="BW152" s="79">
        <f t="shared" si="1351"/>
        <v>0</v>
      </c>
      <c r="BX152" s="79">
        <f t="shared" si="1351"/>
        <v>0</v>
      </c>
      <c r="BY152" s="79">
        <f t="shared" si="1351"/>
        <v>0</v>
      </c>
      <c r="BZ152" s="72">
        <f t="shared" si="1335"/>
        <v>0</v>
      </c>
      <c r="CA152" s="72">
        <f t="shared" si="1335"/>
        <v>0</v>
      </c>
      <c r="CB152" s="79">
        <f>SUM(CB153:CB160)</f>
        <v>0</v>
      </c>
      <c r="CC152" s="79">
        <f>SUM(CC153:CC160)</f>
        <v>0</v>
      </c>
      <c r="CD152" s="79">
        <f>SUM(CD153:CD160)</f>
        <v>0</v>
      </c>
      <c r="CE152" s="79">
        <f>SUM(CE153:CE160)</f>
        <v>0</v>
      </c>
      <c r="CF152" s="79">
        <f t="shared" ref="CF152:CK152" si="1352">SUM(CF160,CF156,CF153)</f>
        <v>0</v>
      </c>
      <c r="CG152" s="79">
        <f t="shared" si="1352"/>
        <v>0</v>
      </c>
      <c r="CH152" s="79">
        <f t="shared" si="1352"/>
        <v>0</v>
      </c>
      <c r="CI152" s="79">
        <f t="shared" si="1352"/>
        <v>0</v>
      </c>
      <c r="CJ152" s="79">
        <f t="shared" si="1352"/>
        <v>0</v>
      </c>
      <c r="CK152" s="79">
        <f t="shared" si="1352"/>
        <v>0</v>
      </c>
      <c r="CL152" s="72">
        <f t="shared" si="1336"/>
        <v>0</v>
      </c>
      <c r="CM152" s="72">
        <f t="shared" si="1336"/>
        <v>0</v>
      </c>
      <c r="CN152" s="79">
        <f>SUM(CN153:CN160)</f>
        <v>0</v>
      </c>
      <c r="CO152" s="79">
        <f>SUM(CO153:CO160)</f>
        <v>0</v>
      </c>
      <c r="CP152" s="79">
        <f>SUM(CP153:CP160)</f>
        <v>0</v>
      </c>
      <c r="CQ152" s="79">
        <f>SUM(CQ153:CQ160)</f>
        <v>0</v>
      </c>
      <c r="CR152" s="79">
        <f t="shared" ref="CR152:CW152" si="1353">SUM(CR160,CR156,CR153)</f>
        <v>0</v>
      </c>
      <c r="CS152" s="79">
        <f t="shared" si="1353"/>
        <v>0</v>
      </c>
      <c r="CT152" s="79">
        <f t="shared" si="1353"/>
        <v>0</v>
      </c>
      <c r="CU152" s="79">
        <f t="shared" si="1353"/>
        <v>0</v>
      </c>
      <c r="CV152" s="79">
        <f t="shared" si="1353"/>
        <v>0</v>
      </c>
      <c r="CW152" s="79">
        <f t="shared" si="1353"/>
        <v>0</v>
      </c>
      <c r="CX152" s="72">
        <f t="shared" si="1337"/>
        <v>0</v>
      </c>
      <c r="CY152" s="72">
        <f t="shared" si="1337"/>
        <v>0</v>
      </c>
      <c r="CZ152" s="79">
        <f>SUM(CZ153:CZ160)</f>
        <v>0</v>
      </c>
      <c r="DA152" s="79">
        <f>SUM(DA153:DA160)</f>
        <v>0</v>
      </c>
      <c r="DB152" s="79">
        <f>SUM(DB153:DB160)</f>
        <v>0</v>
      </c>
      <c r="DC152" s="79">
        <f>SUM(DC153:DC160)</f>
        <v>0</v>
      </c>
      <c r="DD152" s="79">
        <f t="shared" ref="DD152:DI152" si="1354">SUM(DD160,DD156,DD153)</f>
        <v>0</v>
      </c>
      <c r="DE152" s="79">
        <f t="shared" si="1354"/>
        <v>0</v>
      </c>
      <c r="DF152" s="79">
        <f t="shared" si="1354"/>
        <v>0</v>
      </c>
      <c r="DG152" s="79">
        <f t="shared" si="1354"/>
        <v>0</v>
      </c>
      <c r="DH152" s="79">
        <f t="shared" si="1354"/>
        <v>0</v>
      </c>
      <c r="DI152" s="79">
        <f t="shared" si="1354"/>
        <v>0</v>
      </c>
      <c r="DJ152" s="72">
        <f t="shared" si="1338"/>
        <v>0</v>
      </c>
      <c r="DK152" s="72">
        <f t="shared" si="1338"/>
        <v>0</v>
      </c>
      <c r="DL152" s="79">
        <f>SUM(DL153:DL160)</f>
        <v>0</v>
      </c>
      <c r="DM152" s="79">
        <f>SUM(DM153:DM160)</f>
        <v>0</v>
      </c>
      <c r="DN152" s="79">
        <f>SUM(DN153:DN160)</f>
        <v>0</v>
      </c>
      <c r="DO152" s="79">
        <f>SUM(DO153:DO160)</f>
        <v>0</v>
      </c>
      <c r="DP152" s="79">
        <f t="shared" ref="DP152:DU152" si="1355">SUM(DP160,DP156,DP153)</f>
        <v>0</v>
      </c>
      <c r="DQ152" s="79">
        <f t="shared" si="1355"/>
        <v>0</v>
      </c>
      <c r="DR152" s="79">
        <f t="shared" si="1355"/>
        <v>0</v>
      </c>
      <c r="DS152" s="79">
        <f t="shared" si="1355"/>
        <v>0</v>
      </c>
      <c r="DT152" s="79">
        <f t="shared" si="1355"/>
        <v>0</v>
      </c>
      <c r="DU152" s="79">
        <f t="shared" si="1355"/>
        <v>0</v>
      </c>
      <c r="DV152" s="72">
        <f t="shared" si="1339"/>
        <v>0</v>
      </c>
      <c r="DW152" s="72">
        <f t="shared" si="1339"/>
        <v>0</v>
      </c>
      <c r="DX152" s="79">
        <f>SUM(DX153:DX160)</f>
        <v>0</v>
      </c>
      <c r="DY152" s="79">
        <f>SUM(DY153:DY160)</f>
        <v>0</v>
      </c>
      <c r="DZ152" s="79">
        <f>SUM(DZ153:DZ160)</f>
        <v>0</v>
      </c>
      <c r="EA152" s="79">
        <f>SUM(EA153:EA160)</f>
        <v>0</v>
      </c>
      <c r="EB152" s="79">
        <f t="shared" ref="EB152:EG152" si="1356">SUM(EB160,EB156,EB153)</f>
        <v>0</v>
      </c>
      <c r="EC152" s="79">
        <f t="shared" si="1356"/>
        <v>0</v>
      </c>
      <c r="ED152" s="79">
        <f t="shared" si="1356"/>
        <v>0</v>
      </c>
      <c r="EE152" s="79">
        <f t="shared" si="1356"/>
        <v>0</v>
      </c>
      <c r="EF152" s="79">
        <f t="shared" si="1356"/>
        <v>0</v>
      </c>
      <c r="EG152" s="79">
        <f t="shared" si="1356"/>
        <v>0</v>
      </c>
      <c r="EH152" s="72">
        <f t="shared" si="1340"/>
        <v>0</v>
      </c>
      <c r="EI152" s="72">
        <f t="shared" si="1340"/>
        <v>0</v>
      </c>
      <c r="EJ152" s="79">
        <f>SUM(EJ153:EJ160)</f>
        <v>0</v>
      </c>
      <c r="EK152" s="79">
        <f>SUM(EK153:EK160)</f>
        <v>0</v>
      </c>
      <c r="EL152" s="79">
        <f>SUM(EL153:EL160)</f>
        <v>0</v>
      </c>
      <c r="EM152" s="79">
        <f>SUM(EM153:EM160)</f>
        <v>0</v>
      </c>
      <c r="EN152" s="79">
        <f t="shared" ref="EN152:ES152" si="1357">SUM(EN160,EN156,EN153)</f>
        <v>0</v>
      </c>
      <c r="EO152" s="79">
        <f t="shared" si="1357"/>
        <v>0</v>
      </c>
      <c r="EP152" s="79">
        <f t="shared" si="1357"/>
        <v>0</v>
      </c>
      <c r="EQ152" s="79">
        <f t="shared" si="1357"/>
        <v>0</v>
      </c>
      <c r="ER152" s="79">
        <f t="shared" si="1357"/>
        <v>0</v>
      </c>
      <c r="ES152" s="79">
        <f t="shared" si="1357"/>
        <v>0</v>
      </c>
      <c r="ET152" s="72">
        <f t="shared" si="1341"/>
        <v>0</v>
      </c>
      <c r="EU152" s="72">
        <f t="shared" si="1341"/>
        <v>0</v>
      </c>
      <c r="EV152" s="79">
        <f>SUM(EV153:EV160)</f>
        <v>0</v>
      </c>
      <c r="EW152" s="79">
        <f>SUM(EW153:EW160)</f>
        <v>0</v>
      </c>
      <c r="EX152" s="79">
        <f>SUM(EX153:EX160)</f>
        <v>0</v>
      </c>
      <c r="EY152" s="79">
        <f>SUM(EY153:EY160)</f>
        <v>0</v>
      </c>
      <c r="EZ152" s="79">
        <f t="shared" ref="EZ152:FE152" si="1358">SUM(EZ160,EZ156,EZ153)</f>
        <v>0</v>
      </c>
      <c r="FA152" s="79">
        <f t="shared" si="1358"/>
        <v>0</v>
      </c>
      <c r="FB152" s="79">
        <f t="shared" si="1358"/>
        <v>0</v>
      </c>
      <c r="FC152" s="79">
        <f t="shared" si="1358"/>
        <v>0</v>
      </c>
      <c r="FD152" s="79">
        <f t="shared" si="1358"/>
        <v>0</v>
      </c>
      <c r="FE152" s="79">
        <f t="shared" si="1358"/>
        <v>0</v>
      </c>
      <c r="FF152" s="72">
        <f t="shared" si="884"/>
        <v>0</v>
      </c>
      <c r="FG152" s="72">
        <f t="shared" si="885"/>
        <v>0</v>
      </c>
      <c r="FH152" s="79">
        <f>SUM(FH153:FH160)</f>
        <v>0</v>
      </c>
      <c r="FI152" s="79">
        <f>SUM(FI153:FI160)</f>
        <v>0</v>
      </c>
      <c r="FJ152" s="79">
        <f>SUM(FJ153:FJ160)</f>
        <v>0</v>
      </c>
      <c r="FK152" s="79">
        <f>SUM(FK153:FK160)</f>
        <v>0</v>
      </c>
      <c r="FL152" s="79">
        <f t="shared" ref="FL152:FQ152" si="1359">SUM(FL160,FL156,FL153)</f>
        <v>0</v>
      </c>
      <c r="FM152" s="79">
        <f t="shared" si="1359"/>
        <v>0</v>
      </c>
      <c r="FN152" s="79">
        <f t="shared" si="1359"/>
        <v>0</v>
      </c>
      <c r="FO152" s="79">
        <f t="shared" si="1359"/>
        <v>0</v>
      </c>
      <c r="FP152" s="79">
        <f t="shared" si="1359"/>
        <v>0</v>
      </c>
      <c r="FQ152" s="79">
        <f t="shared" si="1359"/>
        <v>0</v>
      </c>
      <c r="FR152" s="72">
        <f t="shared" si="1342"/>
        <v>0</v>
      </c>
      <c r="FS152" s="72">
        <f t="shared" si="1342"/>
        <v>0</v>
      </c>
      <c r="FT152" s="79">
        <f>SUM(FT153:FT160)</f>
        <v>0</v>
      </c>
      <c r="FU152" s="79">
        <f>SUM(FU153:FU160)</f>
        <v>0</v>
      </c>
      <c r="FV152" s="79">
        <f>SUM(FV153:FV160)</f>
        <v>0</v>
      </c>
      <c r="FW152" s="79">
        <f>SUM(FW153:FW160)</f>
        <v>0</v>
      </c>
      <c r="FX152" s="79">
        <f t="shared" ref="FX152:GC152" si="1360">SUM(FX160,FX156,FX153)</f>
        <v>0</v>
      </c>
      <c r="FY152" s="79">
        <f t="shared" si="1360"/>
        <v>0</v>
      </c>
      <c r="FZ152" s="79">
        <f t="shared" si="1360"/>
        <v>0</v>
      </c>
      <c r="GA152" s="79">
        <f t="shared" si="1360"/>
        <v>0</v>
      </c>
      <c r="GB152" s="79">
        <f t="shared" si="1360"/>
        <v>0</v>
      </c>
      <c r="GC152" s="79">
        <f t="shared" si="1360"/>
        <v>0</v>
      </c>
      <c r="GD152" s="72">
        <f t="shared" si="1343"/>
        <v>0</v>
      </c>
      <c r="GE152" s="72">
        <f t="shared" si="1343"/>
        <v>0</v>
      </c>
      <c r="GF152" s="79">
        <f>SUM(GF153,GF156,GF160)</f>
        <v>162</v>
      </c>
      <c r="GG152" s="79">
        <f t="shared" ref="GG152:GO152" si="1361">SUM(GG153,GG156,GG160)</f>
        <v>22366064.754900001</v>
      </c>
      <c r="GH152" s="102">
        <f>SUM(GF152/12*$A$2)</f>
        <v>135</v>
      </c>
      <c r="GI152" s="128">
        <f>SUM(GG152/12*$A$2)</f>
        <v>18638387.29575</v>
      </c>
      <c r="GJ152" s="79">
        <f t="shared" si="1361"/>
        <v>146</v>
      </c>
      <c r="GK152" s="79">
        <f t="shared" si="1361"/>
        <v>20093509.999999974</v>
      </c>
      <c r="GL152" s="79">
        <f t="shared" si="1361"/>
        <v>0</v>
      </c>
      <c r="GM152" s="79">
        <f t="shared" si="1361"/>
        <v>0</v>
      </c>
      <c r="GN152" s="79">
        <f t="shared" si="1361"/>
        <v>146</v>
      </c>
      <c r="GO152" s="79">
        <f t="shared" si="1361"/>
        <v>20093509.999999974</v>
      </c>
      <c r="GP152" s="79">
        <f>SUM(GP153:GP160)</f>
        <v>11</v>
      </c>
      <c r="GQ152" s="79">
        <f>SUM(GQ153:GQ160)</f>
        <v>1455122.7042499736</v>
      </c>
      <c r="GR152" s="281">
        <f>GJ152/GH152</f>
        <v>1.0814814814814815</v>
      </c>
      <c r="GS152" s="281">
        <f>GK152/GI152</f>
        <v>1.0780712773675316</v>
      </c>
      <c r="GT152" s="123"/>
      <c r="GU152" s="123"/>
      <c r="GV152" s="123">
        <f t="shared" si="1345"/>
        <v>0</v>
      </c>
    </row>
    <row r="153" spans="1:204" x14ac:dyDescent="0.2">
      <c r="A153" s="21">
        <v>1</v>
      </c>
      <c r="B153" s="74"/>
      <c r="C153" s="80"/>
      <c r="D153" s="81"/>
      <c r="E153" s="96" t="s">
        <v>50</v>
      </c>
      <c r="F153" s="98">
        <v>23</v>
      </c>
      <c r="G153" s="99">
        <v>85275.142599999992</v>
      </c>
      <c r="H153" s="79">
        <f>VLOOKUP($E153,'ВМП план'!$B$8:$AN$43,8,0)</f>
        <v>1</v>
      </c>
      <c r="I153" s="79">
        <f>VLOOKUP($E153,'ВМП план'!$B$8:$AN$43,9,0)</f>
        <v>85275.142599999992</v>
      </c>
      <c r="J153" s="79">
        <f>SUM(H153/12*$A$2)</f>
        <v>0.83333333333333326</v>
      </c>
      <c r="K153" s="79">
        <f>SUM(I153/12*$A$2)</f>
        <v>71062.618833333327</v>
      </c>
      <c r="L153" s="79">
        <f t="shared" ref="L153:Q153" si="1362">SUM(L154:L155)</f>
        <v>1</v>
      </c>
      <c r="M153" s="79">
        <f t="shared" si="1362"/>
        <v>85275.14</v>
      </c>
      <c r="N153" s="79">
        <f t="shared" si="1362"/>
        <v>0</v>
      </c>
      <c r="O153" s="79">
        <f t="shared" si="1362"/>
        <v>0</v>
      </c>
      <c r="P153" s="79">
        <f t="shared" si="1362"/>
        <v>1</v>
      </c>
      <c r="Q153" s="79">
        <f t="shared" si="1362"/>
        <v>85275.14</v>
      </c>
      <c r="R153" s="95">
        <f t="shared" si="1330"/>
        <v>0.16666666666666674</v>
      </c>
      <c r="S153" s="95">
        <f t="shared" si="1330"/>
        <v>14212.521166666673</v>
      </c>
      <c r="T153" s="79">
        <f>VLOOKUP($E153,'ВМП план'!$B$8:$AN$43,10,0)</f>
        <v>0</v>
      </c>
      <c r="U153" s="79">
        <f>VLOOKUP($E153,'ВМП план'!$B$8:$AN$43,11,0)</f>
        <v>0</v>
      </c>
      <c r="V153" s="79">
        <f>SUM(T153/12*$A$2)</f>
        <v>0</v>
      </c>
      <c r="W153" s="79">
        <f>SUM(U153/12*$A$2)</f>
        <v>0</v>
      </c>
      <c r="X153" s="79">
        <f t="shared" ref="X153:AC153" si="1363">SUM(X154:X155)</f>
        <v>0</v>
      </c>
      <c r="Y153" s="79">
        <f t="shared" si="1363"/>
        <v>0</v>
      </c>
      <c r="Z153" s="79">
        <f t="shared" si="1363"/>
        <v>0</v>
      </c>
      <c r="AA153" s="79">
        <f t="shared" si="1363"/>
        <v>0</v>
      </c>
      <c r="AB153" s="79">
        <f t="shared" si="1363"/>
        <v>0</v>
      </c>
      <c r="AC153" s="79">
        <f t="shared" si="1363"/>
        <v>0</v>
      </c>
      <c r="AD153" s="95">
        <f t="shared" si="1331"/>
        <v>0</v>
      </c>
      <c r="AE153" s="95">
        <f t="shared" si="1331"/>
        <v>0</v>
      </c>
      <c r="AF153" s="79">
        <f>VLOOKUP($E153,'ВМП план'!$B$8:$AL$43,12,0)</f>
        <v>0</v>
      </c>
      <c r="AG153" s="79">
        <f>VLOOKUP($E153,'ВМП план'!$B$8:$AL$43,13,0)</f>
        <v>0</v>
      </c>
      <c r="AH153" s="79">
        <f>SUM(AF153/12*$A$2)</f>
        <v>0</v>
      </c>
      <c r="AI153" s="79">
        <f>SUM(AG153/12*$A$2)</f>
        <v>0</v>
      </c>
      <c r="AJ153" s="79">
        <f t="shared" ref="AJ153:AO153" si="1364">SUM(AJ154:AJ155)</f>
        <v>0</v>
      </c>
      <c r="AK153" s="79">
        <f t="shared" si="1364"/>
        <v>0</v>
      </c>
      <c r="AL153" s="79">
        <f t="shared" si="1364"/>
        <v>0</v>
      </c>
      <c r="AM153" s="79">
        <f t="shared" si="1364"/>
        <v>0</v>
      </c>
      <c r="AN153" s="79">
        <f t="shared" si="1364"/>
        <v>0</v>
      </c>
      <c r="AO153" s="79">
        <f t="shared" si="1364"/>
        <v>0</v>
      </c>
      <c r="AP153" s="95">
        <f t="shared" si="1332"/>
        <v>0</v>
      </c>
      <c r="AQ153" s="95">
        <f t="shared" si="1332"/>
        <v>0</v>
      </c>
      <c r="AR153" s="79"/>
      <c r="AS153" s="79"/>
      <c r="AT153" s="79">
        <f>SUM(AR153/12*$A$2)</f>
        <v>0</v>
      </c>
      <c r="AU153" s="79">
        <f>SUM(AS153/12*$A$2)</f>
        <v>0</v>
      </c>
      <c r="AV153" s="79">
        <f t="shared" ref="AV153:BA153" si="1365">SUM(AV154:AV155)</f>
        <v>0</v>
      </c>
      <c r="AW153" s="79">
        <f t="shared" si="1365"/>
        <v>0</v>
      </c>
      <c r="AX153" s="79">
        <f t="shared" si="1365"/>
        <v>0</v>
      </c>
      <c r="AY153" s="79">
        <f t="shared" si="1365"/>
        <v>0</v>
      </c>
      <c r="AZ153" s="79">
        <f t="shared" si="1365"/>
        <v>0</v>
      </c>
      <c r="BA153" s="79">
        <f t="shared" si="1365"/>
        <v>0</v>
      </c>
      <c r="BB153" s="95">
        <f t="shared" si="1333"/>
        <v>0</v>
      </c>
      <c r="BC153" s="95">
        <f t="shared" si="1333"/>
        <v>0</v>
      </c>
      <c r="BD153" s="79">
        <f>VLOOKUP($E153,'ВМП план'!$B$8:$AN$43,16,0)</f>
        <v>0</v>
      </c>
      <c r="BE153" s="79">
        <f>VLOOKUP($E153,'ВМП план'!$B$8:$AN$43,17,0)</f>
        <v>0</v>
      </c>
      <c r="BF153" s="79">
        <f>SUM(BD153/12*$A$2)</f>
        <v>0</v>
      </c>
      <c r="BG153" s="79">
        <f>SUM(BE153/12*$A$2)</f>
        <v>0</v>
      </c>
      <c r="BH153" s="79">
        <f t="shared" ref="BH153:BM153" si="1366">SUM(BH154:BH155)</f>
        <v>0</v>
      </c>
      <c r="BI153" s="79">
        <f t="shared" si="1366"/>
        <v>0</v>
      </c>
      <c r="BJ153" s="79">
        <f t="shared" si="1366"/>
        <v>0</v>
      </c>
      <c r="BK153" s="79">
        <f t="shared" si="1366"/>
        <v>0</v>
      </c>
      <c r="BL153" s="79">
        <f t="shared" si="1366"/>
        <v>0</v>
      </c>
      <c r="BM153" s="79">
        <f t="shared" si="1366"/>
        <v>0</v>
      </c>
      <c r="BN153" s="95">
        <f t="shared" si="1334"/>
        <v>0</v>
      </c>
      <c r="BO153" s="95">
        <f t="shared" si="1334"/>
        <v>0</v>
      </c>
      <c r="BP153" s="79">
        <f>VLOOKUP($E153,'ВМП план'!$B$8:$AN$43,18,0)</f>
        <v>0</v>
      </c>
      <c r="BQ153" s="79">
        <f>VLOOKUP($E153,'ВМП план'!$B$8:$AN$43,19,0)</f>
        <v>0</v>
      </c>
      <c r="BR153" s="79">
        <f>SUM(BP153/12*$A$2)</f>
        <v>0</v>
      </c>
      <c r="BS153" s="79">
        <f>SUM(BQ153/12*$A$2)</f>
        <v>0</v>
      </c>
      <c r="BT153" s="79">
        <f t="shared" ref="BT153:BY153" si="1367">SUM(BT154:BT155)</f>
        <v>0</v>
      </c>
      <c r="BU153" s="79">
        <f t="shared" si="1367"/>
        <v>0</v>
      </c>
      <c r="BV153" s="79">
        <f t="shared" si="1367"/>
        <v>0</v>
      </c>
      <c r="BW153" s="79">
        <f t="shared" si="1367"/>
        <v>0</v>
      </c>
      <c r="BX153" s="79">
        <f t="shared" si="1367"/>
        <v>0</v>
      </c>
      <c r="BY153" s="79">
        <f t="shared" si="1367"/>
        <v>0</v>
      </c>
      <c r="BZ153" s="95">
        <f t="shared" si="1335"/>
        <v>0</v>
      </c>
      <c r="CA153" s="95">
        <f t="shared" si="1335"/>
        <v>0</v>
      </c>
      <c r="CB153" s="79"/>
      <c r="CC153" s="79">
        <v>0</v>
      </c>
      <c r="CD153" s="79">
        <f>SUM(CB153/12*$A$2)</f>
        <v>0</v>
      </c>
      <c r="CE153" s="79">
        <f>SUM(CC153/12*$A$2)</f>
        <v>0</v>
      </c>
      <c r="CF153" s="79">
        <f t="shared" ref="CF153:CK153" si="1368">SUM(CF154:CF155)</f>
        <v>0</v>
      </c>
      <c r="CG153" s="79">
        <f t="shared" si="1368"/>
        <v>0</v>
      </c>
      <c r="CH153" s="79">
        <f t="shared" si="1368"/>
        <v>0</v>
      </c>
      <c r="CI153" s="79">
        <f t="shared" si="1368"/>
        <v>0</v>
      </c>
      <c r="CJ153" s="79">
        <f t="shared" si="1368"/>
        <v>0</v>
      </c>
      <c r="CK153" s="79">
        <f t="shared" si="1368"/>
        <v>0</v>
      </c>
      <c r="CL153" s="95">
        <f t="shared" si="1336"/>
        <v>0</v>
      </c>
      <c r="CM153" s="95">
        <f t="shared" si="1336"/>
        <v>0</v>
      </c>
      <c r="CN153" s="79"/>
      <c r="CO153" s="79"/>
      <c r="CP153" s="79">
        <f>SUM(CN153/12*$A$2)</f>
        <v>0</v>
      </c>
      <c r="CQ153" s="79">
        <f>SUM(CO153/12*$A$2)</f>
        <v>0</v>
      </c>
      <c r="CR153" s="79">
        <f t="shared" ref="CR153:CW153" si="1369">SUM(CR154:CR155)</f>
        <v>0</v>
      </c>
      <c r="CS153" s="79">
        <f t="shared" si="1369"/>
        <v>0</v>
      </c>
      <c r="CT153" s="79">
        <f t="shared" si="1369"/>
        <v>0</v>
      </c>
      <c r="CU153" s="79">
        <f t="shared" si="1369"/>
        <v>0</v>
      </c>
      <c r="CV153" s="79">
        <f t="shared" si="1369"/>
        <v>0</v>
      </c>
      <c r="CW153" s="79">
        <f t="shared" si="1369"/>
        <v>0</v>
      </c>
      <c r="CX153" s="95">
        <f t="shared" si="1337"/>
        <v>0</v>
      </c>
      <c r="CY153" s="95">
        <f t="shared" si="1337"/>
        <v>0</v>
      </c>
      <c r="CZ153" s="79">
        <f>VLOOKUP($E153,'ВМП план'!$B$8:$AN$43,24,0)</f>
        <v>0</v>
      </c>
      <c r="DA153" s="79">
        <f>VLOOKUP($E153,'ВМП план'!$B$8:$AN$43,25,0)</f>
        <v>0</v>
      </c>
      <c r="DB153" s="79">
        <f>SUM(CZ153/12*$A$2)</f>
        <v>0</v>
      </c>
      <c r="DC153" s="79">
        <f>SUM(DA153/12*$A$2)</f>
        <v>0</v>
      </c>
      <c r="DD153" s="79">
        <f t="shared" ref="DD153:DI153" si="1370">SUM(DD154:DD155)</f>
        <v>0</v>
      </c>
      <c r="DE153" s="79">
        <f t="shared" si="1370"/>
        <v>0</v>
      </c>
      <c r="DF153" s="79">
        <f t="shared" si="1370"/>
        <v>0</v>
      </c>
      <c r="DG153" s="79">
        <f t="shared" si="1370"/>
        <v>0</v>
      </c>
      <c r="DH153" s="79">
        <f t="shared" si="1370"/>
        <v>0</v>
      </c>
      <c r="DI153" s="79">
        <f t="shared" si="1370"/>
        <v>0</v>
      </c>
      <c r="DJ153" s="95">
        <f t="shared" si="1338"/>
        <v>0</v>
      </c>
      <c r="DK153" s="95">
        <f t="shared" si="1338"/>
        <v>0</v>
      </c>
      <c r="DL153" s="79"/>
      <c r="DM153" s="79"/>
      <c r="DN153" s="79">
        <f>SUM(DL153/12*$A$2)</f>
        <v>0</v>
      </c>
      <c r="DO153" s="79">
        <f>SUM(DM153/12*$A$2)</f>
        <v>0</v>
      </c>
      <c r="DP153" s="79">
        <f t="shared" ref="DP153:DU153" si="1371">SUM(DP154:DP155)</f>
        <v>0</v>
      </c>
      <c r="DQ153" s="79">
        <f t="shared" si="1371"/>
        <v>0</v>
      </c>
      <c r="DR153" s="79">
        <f t="shared" si="1371"/>
        <v>0</v>
      </c>
      <c r="DS153" s="79">
        <f t="shared" si="1371"/>
        <v>0</v>
      </c>
      <c r="DT153" s="79">
        <f t="shared" si="1371"/>
        <v>0</v>
      </c>
      <c r="DU153" s="79">
        <f t="shared" si="1371"/>
        <v>0</v>
      </c>
      <c r="DV153" s="95">
        <f t="shared" si="1339"/>
        <v>0</v>
      </c>
      <c r="DW153" s="95">
        <f t="shared" si="1339"/>
        <v>0</v>
      </c>
      <c r="DX153" s="79">
        <f>VLOOKUP($E153,'ВМП план'!$B$8:$AN$43,28,0)</f>
        <v>0</v>
      </c>
      <c r="DY153" s="79">
        <f>VLOOKUP($E153,'ВМП план'!$B$8:$AN$43,29,0)</f>
        <v>0</v>
      </c>
      <c r="DZ153" s="79">
        <f>SUM(DX153/12*$A$2)</f>
        <v>0</v>
      </c>
      <c r="EA153" s="79">
        <f>SUM(DY153/12*$A$2)</f>
        <v>0</v>
      </c>
      <c r="EB153" s="79">
        <f t="shared" ref="EB153:EG153" si="1372">SUM(EB154:EB155)</f>
        <v>0</v>
      </c>
      <c r="EC153" s="79">
        <f t="shared" si="1372"/>
        <v>0</v>
      </c>
      <c r="ED153" s="79">
        <f t="shared" si="1372"/>
        <v>0</v>
      </c>
      <c r="EE153" s="79">
        <f t="shared" si="1372"/>
        <v>0</v>
      </c>
      <c r="EF153" s="79">
        <f t="shared" si="1372"/>
        <v>0</v>
      </c>
      <c r="EG153" s="79">
        <f t="shared" si="1372"/>
        <v>0</v>
      </c>
      <c r="EH153" s="95">
        <f t="shared" si="1340"/>
        <v>0</v>
      </c>
      <c r="EI153" s="95">
        <f t="shared" si="1340"/>
        <v>0</v>
      </c>
      <c r="EJ153" s="79">
        <f>VLOOKUP($E153,'ВМП план'!$B$8:$AN$43,30,0)</f>
        <v>0</v>
      </c>
      <c r="EK153" s="79">
        <f>VLOOKUP($E153,'ВМП план'!$B$8:$AN$43,31,0)</f>
        <v>0</v>
      </c>
      <c r="EL153" s="79">
        <f>SUM(EJ153/12*$A$2)</f>
        <v>0</v>
      </c>
      <c r="EM153" s="79">
        <f>SUM(EK153/12*$A$2)</f>
        <v>0</v>
      </c>
      <c r="EN153" s="79">
        <f t="shared" ref="EN153:ES153" si="1373">SUM(EN154:EN155)</f>
        <v>0</v>
      </c>
      <c r="EO153" s="79">
        <f t="shared" si="1373"/>
        <v>0</v>
      </c>
      <c r="EP153" s="79">
        <f t="shared" si="1373"/>
        <v>0</v>
      </c>
      <c r="EQ153" s="79">
        <f t="shared" si="1373"/>
        <v>0</v>
      </c>
      <c r="ER153" s="79">
        <f t="shared" si="1373"/>
        <v>0</v>
      </c>
      <c r="ES153" s="79">
        <f t="shared" si="1373"/>
        <v>0</v>
      </c>
      <c r="ET153" s="95">
        <f t="shared" si="1341"/>
        <v>0</v>
      </c>
      <c r="EU153" s="95">
        <f t="shared" si="1341"/>
        <v>0</v>
      </c>
      <c r="EV153" s="79">
        <f>VLOOKUP($E153,'ВМП план'!$B$8:$AN$43,32,0)</f>
        <v>0</v>
      </c>
      <c r="EW153" s="79">
        <f>VLOOKUP($E153,'ВМП план'!$B$8:$AN$43,33,0)</f>
        <v>0</v>
      </c>
      <c r="EX153" s="79">
        <f>SUM(EV153/12*$A$2)</f>
        <v>0</v>
      </c>
      <c r="EY153" s="79">
        <f>SUM(EW153/12*$A$2)</f>
        <v>0</v>
      </c>
      <c r="EZ153" s="79">
        <f t="shared" ref="EZ153:FE153" si="1374">SUM(EZ154:EZ155)</f>
        <v>0</v>
      </c>
      <c r="FA153" s="79">
        <f t="shared" si="1374"/>
        <v>0</v>
      </c>
      <c r="FB153" s="79">
        <f t="shared" si="1374"/>
        <v>0</v>
      </c>
      <c r="FC153" s="79">
        <f t="shared" si="1374"/>
        <v>0</v>
      </c>
      <c r="FD153" s="79">
        <f t="shared" si="1374"/>
        <v>0</v>
      </c>
      <c r="FE153" s="79">
        <f t="shared" si="1374"/>
        <v>0</v>
      </c>
      <c r="FF153" s="95">
        <f t="shared" si="884"/>
        <v>0</v>
      </c>
      <c r="FG153" s="95">
        <f t="shared" si="885"/>
        <v>0</v>
      </c>
      <c r="FH153" s="79">
        <f>VLOOKUP($E153,'ВМП план'!$B$8:$AN$43,34,0)</f>
        <v>0</v>
      </c>
      <c r="FI153" s="79">
        <f>VLOOKUP($E153,'ВМП план'!$B$8:$AN$43,35,0)</f>
        <v>0</v>
      </c>
      <c r="FJ153" s="79">
        <f>SUM(FH153/12*$A$2)</f>
        <v>0</v>
      </c>
      <c r="FK153" s="79">
        <f>SUM(FI153/12*$A$2)</f>
        <v>0</v>
      </c>
      <c r="FL153" s="79">
        <f t="shared" ref="FL153:FQ153" si="1375">SUM(FL154:FL155)</f>
        <v>0</v>
      </c>
      <c r="FM153" s="79">
        <f t="shared" si="1375"/>
        <v>0</v>
      </c>
      <c r="FN153" s="79">
        <f t="shared" si="1375"/>
        <v>0</v>
      </c>
      <c r="FO153" s="79">
        <f t="shared" si="1375"/>
        <v>0</v>
      </c>
      <c r="FP153" s="79">
        <f t="shared" si="1375"/>
        <v>0</v>
      </c>
      <c r="FQ153" s="79">
        <f t="shared" si="1375"/>
        <v>0</v>
      </c>
      <c r="FR153" s="95">
        <f t="shared" si="1342"/>
        <v>0</v>
      </c>
      <c r="FS153" s="95">
        <f t="shared" si="1342"/>
        <v>0</v>
      </c>
      <c r="FT153" s="79"/>
      <c r="FU153" s="79"/>
      <c r="FV153" s="79">
        <f>SUM(FT153/12*$A$2)</f>
        <v>0</v>
      </c>
      <c r="FW153" s="79">
        <f>SUM(FU153/12*$A$2)</f>
        <v>0</v>
      </c>
      <c r="FX153" s="79">
        <f t="shared" ref="FX153:GC153" si="1376">SUM(FX154:FX155)</f>
        <v>0</v>
      </c>
      <c r="FY153" s="79">
        <f t="shared" si="1376"/>
        <v>0</v>
      </c>
      <c r="FZ153" s="79">
        <f t="shared" si="1376"/>
        <v>0</v>
      </c>
      <c r="GA153" s="79">
        <f t="shared" si="1376"/>
        <v>0</v>
      </c>
      <c r="GB153" s="79">
        <f t="shared" si="1376"/>
        <v>0</v>
      </c>
      <c r="GC153" s="79">
        <f t="shared" si="1376"/>
        <v>0</v>
      </c>
      <c r="GD153" s="95">
        <f t="shared" si="1343"/>
        <v>0</v>
      </c>
      <c r="GE153" s="95">
        <f t="shared" si="1343"/>
        <v>0</v>
      </c>
      <c r="GF153" s="79">
        <f>H153+T153+AF153+AR153+BD153+BP153+CB153+CN153+CZ153+DL153+DX153+EJ153+EV153+FH153+FT153</f>
        <v>1</v>
      </c>
      <c r="GG153" s="79">
        <f>I153+U153+AG153+AS153+BE153+BQ153+CC153+CO153+DA153+DM153+DY153+EK153+EW153+FI153+FU153</f>
        <v>85275.142599999992</v>
      </c>
      <c r="GH153" s="102">
        <f>SUM(GF153/12*$A$2)</f>
        <v>0.83333333333333326</v>
      </c>
      <c r="GI153" s="128">
        <f>SUM(GG153/12*$A$2)</f>
        <v>71062.618833333327</v>
      </c>
      <c r="GJ153" s="79">
        <f t="shared" ref="GJ153:GO153" si="1377">SUM(GJ154:GJ155)</f>
        <v>1</v>
      </c>
      <c r="GK153" s="79">
        <f t="shared" si="1377"/>
        <v>85275.14</v>
      </c>
      <c r="GL153" s="79">
        <f t="shared" si="1377"/>
        <v>0</v>
      </c>
      <c r="GM153" s="79">
        <f t="shared" si="1377"/>
        <v>0</v>
      </c>
      <c r="GN153" s="79">
        <f t="shared" si="1377"/>
        <v>1</v>
      </c>
      <c r="GO153" s="79">
        <f t="shared" si="1377"/>
        <v>85275.14</v>
      </c>
      <c r="GP153" s="79">
        <f>SUM(GJ153-GH153)</f>
        <v>0.16666666666666674</v>
      </c>
      <c r="GQ153" s="79">
        <f>SUM(GK153-GI153)</f>
        <v>14212.521166666673</v>
      </c>
      <c r="GR153" s="281">
        <f>GJ153/GH153</f>
        <v>1.2000000000000002</v>
      </c>
      <c r="GS153" s="281">
        <f>GK153/GI153</f>
        <v>1.1999999634125502</v>
      </c>
      <c r="GT153" s="123">
        <v>85275.142599999992</v>
      </c>
      <c r="GU153" s="123">
        <f>SUM(GK153/GJ153)</f>
        <v>85275.14</v>
      </c>
      <c r="GV153" s="123">
        <f t="shared" si="1345"/>
        <v>2.5999999925261363E-3</v>
      </c>
    </row>
    <row r="154" spans="1:204" ht="39.75" customHeight="1" x14ac:dyDescent="0.2">
      <c r="A154" s="21">
        <v>1</v>
      </c>
      <c r="B154" s="55" t="s">
        <v>203</v>
      </c>
      <c r="C154" s="56" t="s">
        <v>204</v>
      </c>
      <c r="D154" s="63">
        <v>403</v>
      </c>
      <c r="E154" s="60" t="s">
        <v>205</v>
      </c>
      <c r="F154" s="63">
        <v>23</v>
      </c>
      <c r="G154" s="70">
        <v>85275.142599999992</v>
      </c>
      <c r="H154" s="71"/>
      <c r="I154" s="71"/>
      <c r="J154" s="71"/>
      <c r="K154" s="71"/>
      <c r="L154" s="71">
        <f>VLOOKUP($D154,'факт '!$D$7:$AU$140,3,0)</f>
        <v>1</v>
      </c>
      <c r="M154" s="71">
        <f>VLOOKUP($D154,'факт '!$D$7:$AU$140,4,0)</f>
        <v>85275.14</v>
      </c>
      <c r="N154" s="71">
        <f>VLOOKUP($D154,'факт '!$D$7:$AU$140,5,0)</f>
        <v>0</v>
      </c>
      <c r="O154" s="71">
        <f>VLOOKUP($D154,'факт '!$D$7:$AU$140,6,0)</f>
        <v>0</v>
      </c>
      <c r="P154" s="71">
        <f>SUM(L154+N154)</f>
        <v>1</v>
      </c>
      <c r="Q154" s="71">
        <f>SUM(M154+O154)</f>
        <v>85275.14</v>
      </c>
      <c r="R154" s="72">
        <f t="shared" ref="R154" si="1378">SUM(L154-J154)</f>
        <v>1</v>
      </c>
      <c r="S154" s="72">
        <f t="shared" ref="S154" si="1379">SUM(M154-K154)</f>
        <v>85275.14</v>
      </c>
      <c r="T154" s="71"/>
      <c r="U154" s="71"/>
      <c r="V154" s="71"/>
      <c r="W154" s="71"/>
      <c r="X154" s="71">
        <f>VLOOKUP($D154,'факт '!$D$7:$AU$140,9,0)</f>
        <v>0</v>
      </c>
      <c r="Y154" s="71">
        <f>VLOOKUP($D154,'факт '!$D$7:$AU$140,10,0)</f>
        <v>0</v>
      </c>
      <c r="Z154" s="71">
        <f>VLOOKUP($D154,'факт '!$D$7:$AU$140,11,0)</f>
        <v>0</v>
      </c>
      <c r="AA154" s="71">
        <f>VLOOKUP($D154,'факт '!$D$7:$AU$140,12,0)</f>
        <v>0</v>
      </c>
      <c r="AB154" s="71">
        <f>SUM(X154+Z154)</f>
        <v>0</v>
      </c>
      <c r="AC154" s="71">
        <f>SUM(Y154+AA154)</f>
        <v>0</v>
      </c>
      <c r="AD154" s="72">
        <f t="shared" ref="AD154" si="1380">SUM(X154-V154)</f>
        <v>0</v>
      </c>
      <c r="AE154" s="72">
        <f t="shared" ref="AE154" si="1381">SUM(Y154-W154)</f>
        <v>0</v>
      </c>
      <c r="AF154" s="71"/>
      <c r="AG154" s="71"/>
      <c r="AH154" s="71"/>
      <c r="AI154" s="71"/>
      <c r="AJ154" s="71">
        <f>VLOOKUP($D154,'факт '!$D$7:$AU$140,7,0)</f>
        <v>0</v>
      </c>
      <c r="AK154" s="71">
        <f>VLOOKUP($D154,'факт '!$D$7:$AU$140,8,0)</f>
        <v>0</v>
      </c>
      <c r="AL154" s="71"/>
      <c r="AM154" s="71"/>
      <c r="AN154" s="71">
        <f>SUM(AJ154+AL154)</f>
        <v>0</v>
      </c>
      <c r="AO154" s="71">
        <f>SUM(AK154+AM154)</f>
        <v>0</v>
      </c>
      <c r="AP154" s="72">
        <f t="shared" ref="AP154" si="1382">SUM(AJ154-AH154)</f>
        <v>0</v>
      </c>
      <c r="AQ154" s="72">
        <f t="shared" ref="AQ154" si="1383">SUM(AK154-AI154)</f>
        <v>0</v>
      </c>
      <c r="AR154" s="71"/>
      <c r="AS154" s="71"/>
      <c r="AT154" s="71"/>
      <c r="AU154" s="71"/>
      <c r="AV154" s="71">
        <f>VLOOKUP($D154,'факт '!$D$7:$AU$140,13,0)</f>
        <v>0</v>
      </c>
      <c r="AW154" s="71">
        <f>VLOOKUP($D154,'факт '!$D$7:$AU$140,14,0)</f>
        <v>0</v>
      </c>
      <c r="AX154" s="71"/>
      <c r="AY154" s="71"/>
      <c r="AZ154" s="71">
        <f>SUM(AV154+AX154)</f>
        <v>0</v>
      </c>
      <c r="BA154" s="71">
        <f>SUM(AW154+AY154)</f>
        <v>0</v>
      </c>
      <c r="BB154" s="72">
        <f t="shared" ref="BB154" si="1384">SUM(AV154-AT154)</f>
        <v>0</v>
      </c>
      <c r="BC154" s="72">
        <f t="shared" ref="BC154" si="1385">SUM(AW154-AU154)</f>
        <v>0</v>
      </c>
      <c r="BD154" s="71"/>
      <c r="BE154" s="71"/>
      <c r="BF154" s="71"/>
      <c r="BG154" s="71"/>
      <c r="BH154" s="71">
        <f>VLOOKUP($D154,'факт '!$D$7:$AU$140,17,0)</f>
        <v>0</v>
      </c>
      <c r="BI154" s="71">
        <f>VLOOKUP($D154,'факт '!$D$7:$AU$140,18,0)</f>
        <v>0</v>
      </c>
      <c r="BJ154" s="71">
        <f>VLOOKUP($D154,'факт '!$D$7:$AU$140,19,0)</f>
        <v>0</v>
      </c>
      <c r="BK154" s="71">
        <f>VLOOKUP($D154,'факт '!$D$7:$AU$140,20,0)</f>
        <v>0</v>
      </c>
      <c r="BL154" s="71">
        <f>SUM(BH154+BJ154)</f>
        <v>0</v>
      </c>
      <c r="BM154" s="71">
        <f>SUM(BI154+BK154)</f>
        <v>0</v>
      </c>
      <c r="BN154" s="72">
        <f t="shared" ref="BN154" si="1386">SUM(BH154-BF154)</f>
        <v>0</v>
      </c>
      <c r="BO154" s="72">
        <f t="shared" ref="BO154" si="1387">SUM(BI154-BG154)</f>
        <v>0</v>
      </c>
      <c r="BP154" s="71"/>
      <c r="BQ154" s="71"/>
      <c r="BR154" s="71"/>
      <c r="BS154" s="71"/>
      <c r="BT154" s="71">
        <f>VLOOKUP($D154,'факт '!$D$7:$AU$140,21,0)</f>
        <v>0</v>
      </c>
      <c r="BU154" s="71">
        <f>VLOOKUP($D154,'факт '!$D$7:$AU$140,22,0)</f>
        <v>0</v>
      </c>
      <c r="BV154" s="71">
        <f>VLOOKUP($D154,'факт '!$D$7:$AU$140,23,0)</f>
        <v>0</v>
      </c>
      <c r="BW154" s="71">
        <f>VLOOKUP($D154,'факт '!$D$7:$AU$140,24,0)</f>
        <v>0</v>
      </c>
      <c r="BX154" s="71">
        <f>SUM(BT154+BV154)</f>
        <v>0</v>
      </c>
      <c r="BY154" s="71">
        <f>SUM(BU154+BW154)</f>
        <v>0</v>
      </c>
      <c r="BZ154" s="72">
        <f t="shared" ref="BZ154" si="1388">SUM(BT154-BR154)</f>
        <v>0</v>
      </c>
      <c r="CA154" s="72">
        <f t="shared" ref="CA154" si="1389">SUM(BU154-BS154)</f>
        <v>0</v>
      </c>
      <c r="CB154" s="71"/>
      <c r="CC154" s="71"/>
      <c r="CD154" s="71"/>
      <c r="CE154" s="71"/>
      <c r="CF154" s="71">
        <f>VLOOKUP($D154,'факт '!$D$7:$AU$140,25,0)</f>
        <v>0</v>
      </c>
      <c r="CG154" s="71">
        <f>VLOOKUP($D154,'факт '!$D$7:$AU$140,26,0)</f>
        <v>0</v>
      </c>
      <c r="CH154" s="71">
        <f>VLOOKUP($D154,'факт '!$D$7:$AU$140,27,0)</f>
        <v>0</v>
      </c>
      <c r="CI154" s="71">
        <f>VLOOKUP($D154,'факт '!$D$7:$AU$140,28,0)</f>
        <v>0</v>
      </c>
      <c r="CJ154" s="71">
        <f>SUM(CF154+CH154)</f>
        <v>0</v>
      </c>
      <c r="CK154" s="71">
        <f>SUM(CG154+CI154)</f>
        <v>0</v>
      </c>
      <c r="CL154" s="72">
        <f t="shared" ref="CL154" si="1390">SUM(CF154-CD154)</f>
        <v>0</v>
      </c>
      <c r="CM154" s="72">
        <f t="shared" ref="CM154" si="1391">SUM(CG154-CE154)</f>
        <v>0</v>
      </c>
      <c r="CN154" s="71"/>
      <c r="CO154" s="71"/>
      <c r="CP154" s="71"/>
      <c r="CQ154" s="71"/>
      <c r="CR154" s="71">
        <f>VLOOKUP($D154,'факт '!$D$7:$AU$140,29,0)</f>
        <v>0</v>
      </c>
      <c r="CS154" s="71">
        <f>VLOOKUP($D154,'факт '!$D$7:$AU$140,30,0)</f>
        <v>0</v>
      </c>
      <c r="CT154" s="71">
        <f>VLOOKUP($D154,'факт '!$D$7:$AU$140,31,0)</f>
        <v>0</v>
      </c>
      <c r="CU154" s="71">
        <f>VLOOKUP($D154,'факт '!$D$7:$AU$140,32,0)</f>
        <v>0</v>
      </c>
      <c r="CV154" s="71">
        <f>SUM(CR154+CT154)</f>
        <v>0</v>
      </c>
      <c r="CW154" s="71">
        <f>SUM(CS154+CU154)</f>
        <v>0</v>
      </c>
      <c r="CX154" s="72">
        <f t="shared" ref="CX154" si="1392">SUM(CR154-CP154)</f>
        <v>0</v>
      </c>
      <c r="CY154" s="72">
        <f t="shared" ref="CY154" si="1393">SUM(CS154-CQ154)</f>
        <v>0</v>
      </c>
      <c r="CZ154" s="71"/>
      <c r="DA154" s="71"/>
      <c r="DB154" s="71"/>
      <c r="DC154" s="71"/>
      <c r="DD154" s="71">
        <f>VLOOKUP($D154,'факт '!$D$7:$AU$140,33,0)</f>
        <v>0</v>
      </c>
      <c r="DE154" s="71">
        <f>VLOOKUP($D154,'факт '!$D$7:$AU$140,34,0)</f>
        <v>0</v>
      </c>
      <c r="DF154" s="71"/>
      <c r="DG154" s="71"/>
      <c r="DH154" s="71">
        <f>SUM(DD154+DF154)</f>
        <v>0</v>
      </c>
      <c r="DI154" s="71">
        <f>SUM(DE154+DG154)</f>
        <v>0</v>
      </c>
      <c r="DJ154" s="72">
        <f t="shared" ref="DJ154" si="1394">SUM(DD154-DB154)</f>
        <v>0</v>
      </c>
      <c r="DK154" s="72">
        <f t="shared" ref="DK154" si="1395">SUM(DE154-DC154)</f>
        <v>0</v>
      </c>
      <c r="DL154" s="71"/>
      <c r="DM154" s="71"/>
      <c r="DN154" s="71"/>
      <c r="DO154" s="71"/>
      <c r="DP154" s="71">
        <f>VLOOKUP($D154,'факт '!$D$7:$AU$140,15,0)</f>
        <v>0</v>
      </c>
      <c r="DQ154" s="71">
        <f>VLOOKUP($D154,'факт '!$D$7:$AU$140,16,0)</f>
        <v>0</v>
      </c>
      <c r="DR154" s="71"/>
      <c r="DS154" s="71"/>
      <c r="DT154" s="71">
        <f>SUM(DP154+DR154)</f>
        <v>0</v>
      </c>
      <c r="DU154" s="71">
        <f>SUM(DQ154+DS154)</f>
        <v>0</v>
      </c>
      <c r="DV154" s="72">
        <f t="shared" ref="DV154" si="1396">SUM(DP154-DN154)</f>
        <v>0</v>
      </c>
      <c r="DW154" s="72">
        <f t="shared" ref="DW154" si="1397">SUM(DQ154-DO154)</f>
        <v>0</v>
      </c>
      <c r="DX154" s="71"/>
      <c r="DY154" s="71"/>
      <c r="DZ154" s="71"/>
      <c r="EA154" s="71"/>
      <c r="EB154" s="71">
        <f>VLOOKUP($D154,'факт '!$D$7:$AU$140,35,0)</f>
        <v>0</v>
      </c>
      <c r="EC154" s="71">
        <f>VLOOKUP($D154,'факт '!$D$7:$AU$140,36,0)</f>
        <v>0</v>
      </c>
      <c r="ED154" s="71">
        <f>VLOOKUP($D154,'факт '!$D$7:$AU$140,37,0)</f>
        <v>0</v>
      </c>
      <c r="EE154" s="71">
        <f>VLOOKUP($D154,'факт '!$D$7:$AU$140,38,0)</f>
        <v>0</v>
      </c>
      <c r="EF154" s="71">
        <f>SUM(EB154+ED154)</f>
        <v>0</v>
      </c>
      <c r="EG154" s="71">
        <f>SUM(EC154+EE154)</f>
        <v>0</v>
      </c>
      <c r="EH154" s="72">
        <f t="shared" ref="EH154" si="1398">SUM(EB154-DZ154)</f>
        <v>0</v>
      </c>
      <c r="EI154" s="72">
        <f t="shared" ref="EI154" si="1399">SUM(EC154-EA154)</f>
        <v>0</v>
      </c>
      <c r="EJ154" s="71"/>
      <c r="EK154" s="71"/>
      <c r="EL154" s="71"/>
      <c r="EM154" s="71"/>
      <c r="EN154" s="71">
        <f>VLOOKUP($D154,'факт '!$D$7:$AU$140,41,0)</f>
        <v>0</v>
      </c>
      <c r="EO154" s="71">
        <f>VLOOKUP($D154,'факт '!$D$7:$AU$140,42,0)</f>
        <v>0</v>
      </c>
      <c r="EP154" s="71">
        <f>VLOOKUP($D154,'факт '!$D$7:$AU$140,43,0)</f>
        <v>0</v>
      </c>
      <c r="EQ154" s="71">
        <f>VLOOKUP($D154,'факт '!$D$7:$AU$140,44,0)</f>
        <v>0</v>
      </c>
      <c r="ER154" s="71">
        <f>SUM(EN154+EP154)</f>
        <v>0</v>
      </c>
      <c r="ES154" s="71">
        <f>SUM(EO154+EQ154)</f>
        <v>0</v>
      </c>
      <c r="ET154" s="72">
        <f t="shared" ref="ET154" si="1400">SUM(EN154-EL154)</f>
        <v>0</v>
      </c>
      <c r="EU154" s="72">
        <f t="shared" ref="EU154" si="1401">SUM(EO154-EM154)</f>
        <v>0</v>
      </c>
      <c r="EV154" s="71"/>
      <c r="EW154" s="71"/>
      <c r="EX154" s="71"/>
      <c r="EY154" s="71"/>
      <c r="EZ154" s="71"/>
      <c r="FA154" s="71"/>
      <c r="FB154" s="71"/>
      <c r="FC154" s="71"/>
      <c r="FD154" s="71">
        <f>SUM(EZ154+FB154)</f>
        <v>0</v>
      </c>
      <c r="FE154" s="71">
        <f>SUM(FA154+FC154)</f>
        <v>0</v>
      </c>
      <c r="FF154" s="72">
        <f t="shared" si="884"/>
        <v>0</v>
      </c>
      <c r="FG154" s="72">
        <f t="shared" si="885"/>
        <v>0</v>
      </c>
      <c r="FH154" s="71"/>
      <c r="FI154" s="71"/>
      <c r="FJ154" s="71"/>
      <c r="FK154" s="71"/>
      <c r="FL154" s="71">
        <f>VLOOKUP($D154,'факт '!$D$7:$AU$140,39,0)</f>
        <v>0</v>
      </c>
      <c r="FM154" s="71">
        <f>VLOOKUP($D154,'факт '!$D$7:$AU$140,40,0)</f>
        <v>0</v>
      </c>
      <c r="FN154" s="71"/>
      <c r="FO154" s="71"/>
      <c r="FP154" s="71">
        <f>SUM(FL154+FN154)</f>
        <v>0</v>
      </c>
      <c r="FQ154" s="71">
        <f>SUM(FM154+FO154)</f>
        <v>0</v>
      </c>
      <c r="FR154" s="72">
        <f t="shared" ref="FR154" si="1402">SUM(FL154-FJ154)</f>
        <v>0</v>
      </c>
      <c r="FS154" s="72">
        <f t="shared" ref="FS154" si="1403">SUM(FM154-FK154)</f>
        <v>0</v>
      </c>
      <c r="FT154" s="71"/>
      <c r="FU154" s="71"/>
      <c r="FV154" s="71"/>
      <c r="FW154" s="71"/>
      <c r="FX154" s="71"/>
      <c r="FY154" s="71"/>
      <c r="FZ154" s="71"/>
      <c r="GA154" s="71"/>
      <c r="GB154" s="71">
        <f>SUM(FX154+FZ154)</f>
        <v>0</v>
      </c>
      <c r="GC154" s="71">
        <f>SUM(FY154+GA154)</f>
        <v>0</v>
      </c>
      <c r="GD154" s="72">
        <f t="shared" si="1343"/>
        <v>0</v>
      </c>
      <c r="GE154" s="72">
        <f t="shared" si="1343"/>
        <v>0</v>
      </c>
      <c r="GF154" s="71">
        <f t="shared" ref="GF154:GI155" si="1404">SUM(H154,T154,AF154,AR154,BD154,BP154,CB154,CN154,CZ154,DL154,DX154,EJ154,EV154)</f>
        <v>0</v>
      </c>
      <c r="GG154" s="71">
        <f t="shared" si="1404"/>
        <v>0</v>
      </c>
      <c r="GH154" s="71">
        <f t="shared" si="1404"/>
        <v>0</v>
      </c>
      <c r="GI154" s="71">
        <f t="shared" si="1404"/>
        <v>0</v>
      </c>
      <c r="GJ154" s="71">
        <f t="shared" ref="GJ154" si="1405">SUM(L154,X154,AJ154,AV154,BH154,BT154,CF154,CR154,DD154,DP154,EB154,EN154,EZ154,FL154)</f>
        <v>1</v>
      </c>
      <c r="GK154" s="71">
        <f t="shared" ref="GK154" si="1406">SUM(M154,Y154,AK154,AW154,BI154,BU154,CG154,CS154,DE154,DQ154,EC154,EO154,FA154,FM154)</f>
        <v>85275.14</v>
      </c>
      <c r="GL154" s="71">
        <f t="shared" ref="GL154" si="1407">SUM(N154,Z154,AL154,AX154,BJ154,BV154,CH154,CT154,DF154,DR154,ED154,EP154,FB154,FN154)</f>
        <v>0</v>
      </c>
      <c r="GM154" s="71">
        <f t="shared" ref="GM154" si="1408">SUM(O154,AA154,AM154,AY154,BK154,BW154,CI154,CU154,DG154,DS154,EE154,EQ154,FC154,FO154)</f>
        <v>0</v>
      </c>
      <c r="GN154" s="71">
        <f t="shared" ref="GN154" si="1409">SUM(P154,AB154,AN154,AZ154,BL154,BX154,CJ154,CV154,DH154,DT154,EF154,ER154,FD154,FP154)</f>
        <v>1</v>
      </c>
      <c r="GO154" s="71">
        <f t="shared" ref="GO154" si="1410">SUM(Q154,AC154,AO154,BA154,BM154,BY154,CK154,CW154,DI154,DU154,EG154,ES154,FE154,FQ154)</f>
        <v>85275.14</v>
      </c>
      <c r="GP154" s="71"/>
      <c r="GQ154" s="71"/>
      <c r="GR154" s="109"/>
      <c r="GS154" s="55"/>
      <c r="GT154" s="123">
        <v>85275.142599999992</v>
      </c>
      <c r="GU154" s="123">
        <f>SUM(GK154/GJ154)</f>
        <v>85275.14</v>
      </c>
      <c r="GV154" s="123">
        <f t="shared" si="1345"/>
        <v>2.5999999925261363E-3</v>
      </c>
    </row>
    <row r="155" spans="1:204" x14ac:dyDescent="0.2">
      <c r="A155" s="21">
        <v>1</v>
      </c>
      <c r="B155" s="55"/>
      <c r="C155" s="56"/>
      <c r="D155" s="63"/>
      <c r="E155" s="60"/>
      <c r="F155" s="63"/>
      <c r="G155" s="70"/>
      <c r="H155" s="71"/>
      <c r="I155" s="71"/>
      <c r="J155" s="71"/>
      <c r="K155" s="71"/>
      <c r="L155" s="71"/>
      <c r="M155" s="71"/>
      <c r="N155" s="71"/>
      <c r="O155" s="71"/>
      <c r="P155" s="71">
        <f>SUM(L155+N155)</f>
        <v>0</v>
      </c>
      <c r="Q155" s="71">
        <f>SUM(M155+O155)</f>
        <v>0</v>
      </c>
      <c r="R155" s="72">
        <f t="shared" si="1330"/>
        <v>0</v>
      </c>
      <c r="S155" s="72">
        <f t="shared" si="1330"/>
        <v>0</v>
      </c>
      <c r="T155" s="71"/>
      <c r="U155" s="71"/>
      <c r="V155" s="71"/>
      <c r="W155" s="71"/>
      <c r="X155" s="71"/>
      <c r="Y155" s="71"/>
      <c r="Z155" s="71"/>
      <c r="AA155" s="71"/>
      <c r="AB155" s="71">
        <f>SUM(X155+Z155)</f>
        <v>0</v>
      </c>
      <c r="AC155" s="71">
        <f>SUM(Y155+AA155)</f>
        <v>0</v>
      </c>
      <c r="AD155" s="72">
        <f t="shared" si="1331"/>
        <v>0</v>
      </c>
      <c r="AE155" s="72">
        <f t="shared" si="1331"/>
        <v>0</v>
      </c>
      <c r="AF155" s="71"/>
      <c r="AG155" s="71"/>
      <c r="AH155" s="71"/>
      <c r="AI155" s="71"/>
      <c r="AJ155" s="71"/>
      <c r="AK155" s="71"/>
      <c r="AL155" s="71"/>
      <c r="AM155" s="71"/>
      <c r="AN155" s="71">
        <f>SUM(AJ155+AL155)</f>
        <v>0</v>
      </c>
      <c r="AO155" s="71">
        <f>SUM(AK155+AM155)</f>
        <v>0</v>
      </c>
      <c r="AP155" s="72">
        <f t="shared" si="1332"/>
        <v>0</v>
      </c>
      <c r="AQ155" s="72">
        <f t="shared" si="1332"/>
        <v>0</v>
      </c>
      <c r="AR155" s="71"/>
      <c r="AS155" s="71"/>
      <c r="AT155" s="71"/>
      <c r="AU155" s="71"/>
      <c r="AV155" s="71"/>
      <c r="AW155" s="71"/>
      <c r="AX155" s="71"/>
      <c r="AY155" s="71"/>
      <c r="AZ155" s="71">
        <f>SUM(AV155+AX155)</f>
        <v>0</v>
      </c>
      <c r="BA155" s="71">
        <f>SUM(AW155+AY155)</f>
        <v>0</v>
      </c>
      <c r="BB155" s="72">
        <f t="shared" si="1333"/>
        <v>0</v>
      </c>
      <c r="BC155" s="72">
        <f t="shared" si="1333"/>
        <v>0</v>
      </c>
      <c r="BD155" s="71"/>
      <c r="BE155" s="71"/>
      <c r="BF155" s="71"/>
      <c r="BG155" s="71"/>
      <c r="BH155" s="71"/>
      <c r="BI155" s="71"/>
      <c r="BJ155" s="71"/>
      <c r="BK155" s="71"/>
      <c r="BL155" s="71">
        <f>SUM(BH155+BJ155)</f>
        <v>0</v>
      </c>
      <c r="BM155" s="71">
        <f>SUM(BI155+BK155)</f>
        <v>0</v>
      </c>
      <c r="BN155" s="72">
        <f t="shared" si="1334"/>
        <v>0</v>
      </c>
      <c r="BO155" s="72">
        <f t="shared" si="1334"/>
        <v>0</v>
      </c>
      <c r="BP155" s="71"/>
      <c r="BQ155" s="71"/>
      <c r="BR155" s="71"/>
      <c r="BS155" s="71"/>
      <c r="BT155" s="71"/>
      <c r="BU155" s="71"/>
      <c r="BV155" s="71"/>
      <c r="BW155" s="71"/>
      <c r="BX155" s="71">
        <f>SUM(BT155+BV155)</f>
        <v>0</v>
      </c>
      <c r="BY155" s="71">
        <f>SUM(BU155+BW155)</f>
        <v>0</v>
      </c>
      <c r="BZ155" s="72">
        <f t="shared" si="1335"/>
        <v>0</v>
      </c>
      <c r="CA155" s="72">
        <f t="shared" si="1335"/>
        <v>0</v>
      </c>
      <c r="CB155" s="71"/>
      <c r="CC155" s="71"/>
      <c r="CD155" s="71"/>
      <c r="CE155" s="71"/>
      <c r="CF155" s="71"/>
      <c r="CG155" s="71"/>
      <c r="CH155" s="71"/>
      <c r="CI155" s="71"/>
      <c r="CJ155" s="71">
        <f>SUM(CF155+CH155)</f>
        <v>0</v>
      </c>
      <c r="CK155" s="71">
        <f>SUM(CG155+CI155)</f>
        <v>0</v>
      </c>
      <c r="CL155" s="72">
        <f t="shared" si="1336"/>
        <v>0</v>
      </c>
      <c r="CM155" s="72">
        <f t="shared" si="1336"/>
        <v>0</v>
      </c>
      <c r="CN155" s="71"/>
      <c r="CO155" s="71"/>
      <c r="CP155" s="71"/>
      <c r="CQ155" s="71"/>
      <c r="CR155" s="71"/>
      <c r="CS155" s="71"/>
      <c r="CT155" s="71"/>
      <c r="CU155" s="71"/>
      <c r="CV155" s="71">
        <f>SUM(CR155+CT155)</f>
        <v>0</v>
      </c>
      <c r="CW155" s="71">
        <f>SUM(CS155+CU155)</f>
        <v>0</v>
      </c>
      <c r="CX155" s="72">
        <f t="shared" si="1337"/>
        <v>0</v>
      </c>
      <c r="CY155" s="72">
        <f t="shared" si="1337"/>
        <v>0</v>
      </c>
      <c r="CZ155" s="71"/>
      <c r="DA155" s="71"/>
      <c r="DB155" s="71"/>
      <c r="DC155" s="71"/>
      <c r="DD155" s="71"/>
      <c r="DE155" s="71"/>
      <c r="DF155" s="71"/>
      <c r="DG155" s="71"/>
      <c r="DH155" s="71">
        <f>SUM(DD155+DF155)</f>
        <v>0</v>
      </c>
      <c r="DI155" s="71">
        <f>SUM(DE155+DG155)</f>
        <v>0</v>
      </c>
      <c r="DJ155" s="72">
        <f t="shared" si="1338"/>
        <v>0</v>
      </c>
      <c r="DK155" s="72">
        <f t="shared" si="1338"/>
        <v>0</v>
      </c>
      <c r="DL155" s="71"/>
      <c r="DM155" s="71"/>
      <c r="DN155" s="71"/>
      <c r="DO155" s="71"/>
      <c r="DP155" s="71"/>
      <c r="DQ155" s="71"/>
      <c r="DR155" s="71"/>
      <c r="DS155" s="71"/>
      <c r="DT155" s="71">
        <f>SUM(DP155+DR155)</f>
        <v>0</v>
      </c>
      <c r="DU155" s="71">
        <f>SUM(DQ155+DS155)</f>
        <v>0</v>
      </c>
      <c r="DV155" s="72">
        <f t="shared" si="1339"/>
        <v>0</v>
      </c>
      <c r="DW155" s="72">
        <f t="shared" si="1339"/>
        <v>0</v>
      </c>
      <c r="DX155" s="71"/>
      <c r="DY155" s="71"/>
      <c r="DZ155" s="71"/>
      <c r="EA155" s="71"/>
      <c r="EB155" s="71"/>
      <c r="EC155" s="71"/>
      <c r="ED155" s="71"/>
      <c r="EE155" s="71"/>
      <c r="EF155" s="71">
        <f>SUM(EB155+ED155)</f>
        <v>0</v>
      </c>
      <c r="EG155" s="71">
        <f>SUM(EC155+EE155)</f>
        <v>0</v>
      </c>
      <c r="EH155" s="72">
        <f t="shared" si="1340"/>
        <v>0</v>
      </c>
      <c r="EI155" s="72">
        <f t="shared" si="1340"/>
        <v>0</v>
      </c>
      <c r="EJ155" s="71"/>
      <c r="EK155" s="71"/>
      <c r="EL155" s="71"/>
      <c r="EM155" s="71"/>
      <c r="EN155" s="71"/>
      <c r="EO155" s="71"/>
      <c r="EP155" s="71"/>
      <c r="EQ155" s="71"/>
      <c r="ER155" s="71">
        <f>SUM(EN155+EP155)</f>
        <v>0</v>
      </c>
      <c r="ES155" s="71">
        <f>SUM(EO155+EQ155)</f>
        <v>0</v>
      </c>
      <c r="ET155" s="72">
        <f t="shared" si="1341"/>
        <v>0</v>
      </c>
      <c r="EU155" s="72">
        <f t="shared" si="1341"/>
        <v>0</v>
      </c>
      <c r="EV155" s="71"/>
      <c r="EW155" s="71"/>
      <c r="EX155" s="71"/>
      <c r="EY155" s="71"/>
      <c r="EZ155" s="71"/>
      <c r="FA155" s="71"/>
      <c r="FB155" s="71"/>
      <c r="FC155" s="71"/>
      <c r="FD155" s="71">
        <f>SUM(EZ155+FB155)</f>
        <v>0</v>
      </c>
      <c r="FE155" s="71">
        <f>SUM(FA155+FC155)</f>
        <v>0</v>
      </c>
      <c r="FF155" s="72">
        <f t="shared" si="884"/>
        <v>0</v>
      </c>
      <c r="FG155" s="72">
        <f t="shared" si="885"/>
        <v>0</v>
      </c>
      <c r="FH155" s="71"/>
      <c r="FI155" s="71"/>
      <c r="FJ155" s="71"/>
      <c r="FK155" s="71"/>
      <c r="FL155" s="71"/>
      <c r="FM155" s="71"/>
      <c r="FN155" s="71"/>
      <c r="FO155" s="71"/>
      <c r="FP155" s="71">
        <f>SUM(FL155+FN155)</f>
        <v>0</v>
      </c>
      <c r="FQ155" s="71">
        <f>SUM(FM155+FO155)</f>
        <v>0</v>
      </c>
      <c r="FR155" s="72">
        <f t="shared" si="1342"/>
        <v>0</v>
      </c>
      <c r="FS155" s="72">
        <f t="shared" si="1342"/>
        <v>0</v>
      </c>
      <c r="FT155" s="71"/>
      <c r="FU155" s="71"/>
      <c r="FV155" s="71"/>
      <c r="FW155" s="71"/>
      <c r="FX155" s="71"/>
      <c r="FY155" s="71"/>
      <c r="FZ155" s="71"/>
      <c r="GA155" s="71"/>
      <c r="GB155" s="71">
        <f>SUM(FX155+FZ155)</f>
        <v>0</v>
      </c>
      <c r="GC155" s="71">
        <f>SUM(FY155+GA155)</f>
        <v>0</v>
      </c>
      <c r="GD155" s="72">
        <f t="shared" si="1343"/>
        <v>0</v>
      </c>
      <c r="GE155" s="72">
        <f t="shared" si="1343"/>
        <v>0</v>
      </c>
      <c r="GF155" s="71">
        <f t="shared" si="1404"/>
        <v>0</v>
      </c>
      <c r="GG155" s="71">
        <f t="shared" si="1404"/>
        <v>0</v>
      </c>
      <c r="GH155" s="71">
        <f t="shared" si="1404"/>
        <v>0</v>
      </c>
      <c r="GI155" s="71">
        <f t="shared" si="1404"/>
        <v>0</v>
      </c>
      <c r="GJ155" s="71">
        <f t="shared" ref="GJ155:GO155" si="1411">SUM(L155,X155,AJ155,AV155,BH155,BT155,CF155,CR155,DD155,DP155,EB155,EN155,EZ155)</f>
        <v>0</v>
      </c>
      <c r="GK155" s="71">
        <f t="shared" si="1411"/>
        <v>0</v>
      </c>
      <c r="GL155" s="71">
        <f t="shared" si="1411"/>
        <v>0</v>
      </c>
      <c r="GM155" s="71">
        <f t="shared" si="1411"/>
        <v>0</v>
      </c>
      <c r="GN155" s="71">
        <f t="shared" si="1411"/>
        <v>0</v>
      </c>
      <c r="GO155" s="71">
        <f t="shared" si="1411"/>
        <v>0</v>
      </c>
      <c r="GP155" s="71"/>
      <c r="GQ155" s="71"/>
      <c r="GR155" s="109"/>
      <c r="GS155" s="55"/>
      <c r="GT155" s="123"/>
      <c r="GU155" s="123"/>
      <c r="GV155" s="123">
        <f t="shared" si="1345"/>
        <v>0</v>
      </c>
    </row>
    <row r="156" spans="1:204" x14ac:dyDescent="0.2">
      <c r="A156" s="21">
        <v>1</v>
      </c>
      <c r="B156" s="74"/>
      <c r="C156" s="75"/>
      <c r="D156" s="76"/>
      <c r="E156" s="96" t="s">
        <v>51</v>
      </c>
      <c r="F156" s="98">
        <v>24</v>
      </c>
      <c r="G156" s="99">
        <v>166882.60930000001</v>
      </c>
      <c r="H156" s="79">
        <f>VLOOKUP($E156,'ВМП план'!$B$8:$AN$43,8,0)</f>
        <v>11</v>
      </c>
      <c r="I156" s="79">
        <f>VLOOKUP($E156,'ВМП план'!$B$8:$AN$43,9,0)</f>
        <v>1835708.7023</v>
      </c>
      <c r="J156" s="79">
        <f>SUM(H156/12*$A$2)</f>
        <v>9.1666666666666661</v>
      </c>
      <c r="K156" s="79">
        <f>SUM(I156/12*$A$2)</f>
        <v>1529757.2519166665</v>
      </c>
      <c r="L156" s="79">
        <f t="shared" ref="L156:Q156" si="1412">SUM(L157:L159)</f>
        <v>8</v>
      </c>
      <c r="M156" s="79">
        <f t="shared" si="1412"/>
        <v>1335060.8799999999</v>
      </c>
      <c r="N156" s="79">
        <f t="shared" si="1412"/>
        <v>0</v>
      </c>
      <c r="O156" s="79">
        <f t="shared" si="1412"/>
        <v>0</v>
      </c>
      <c r="P156" s="79">
        <f t="shared" si="1412"/>
        <v>8</v>
      </c>
      <c r="Q156" s="79">
        <f t="shared" si="1412"/>
        <v>1335060.8799999999</v>
      </c>
      <c r="R156" s="95">
        <f t="shared" si="1330"/>
        <v>-1.1666666666666661</v>
      </c>
      <c r="S156" s="95">
        <f t="shared" si="1330"/>
        <v>-194696.37191666663</v>
      </c>
      <c r="T156" s="79">
        <f>VLOOKUP($E156,'ВМП план'!$B$8:$AN$43,10,0)</f>
        <v>0</v>
      </c>
      <c r="U156" s="79">
        <f>VLOOKUP($E156,'ВМП план'!$B$8:$AN$43,11,0)</f>
        <v>0</v>
      </c>
      <c r="V156" s="79">
        <f>SUM(T156/12*$A$2)</f>
        <v>0</v>
      </c>
      <c r="W156" s="79">
        <f>SUM(U156/12*$A$2)</f>
        <v>0</v>
      </c>
      <c r="X156" s="79">
        <f t="shared" ref="X156:AC156" si="1413">SUM(X157:X159)</f>
        <v>0</v>
      </c>
      <c r="Y156" s="79">
        <f t="shared" si="1413"/>
        <v>0</v>
      </c>
      <c r="Z156" s="79">
        <f t="shared" si="1413"/>
        <v>0</v>
      </c>
      <c r="AA156" s="79">
        <f t="shared" si="1413"/>
        <v>0</v>
      </c>
      <c r="AB156" s="79">
        <f t="shared" si="1413"/>
        <v>0</v>
      </c>
      <c r="AC156" s="79">
        <f t="shared" si="1413"/>
        <v>0</v>
      </c>
      <c r="AD156" s="95">
        <f t="shared" si="1331"/>
        <v>0</v>
      </c>
      <c r="AE156" s="95">
        <f t="shared" si="1331"/>
        <v>0</v>
      </c>
      <c r="AF156" s="79">
        <f>VLOOKUP($E156,'ВМП план'!$B$8:$AL$43,12,0)</f>
        <v>0</v>
      </c>
      <c r="AG156" s="79">
        <f>VLOOKUP($E156,'ВМП план'!$B$8:$AL$43,13,0)</f>
        <v>0</v>
      </c>
      <c r="AH156" s="79">
        <f>SUM(AF156/12*$A$2)</f>
        <v>0</v>
      </c>
      <c r="AI156" s="79">
        <f>SUM(AG156/12*$A$2)</f>
        <v>0</v>
      </c>
      <c r="AJ156" s="79">
        <f t="shared" ref="AJ156:AO156" si="1414">SUM(AJ157:AJ159)</f>
        <v>0</v>
      </c>
      <c r="AK156" s="79">
        <f t="shared" si="1414"/>
        <v>0</v>
      </c>
      <c r="AL156" s="79">
        <f t="shared" si="1414"/>
        <v>0</v>
      </c>
      <c r="AM156" s="79">
        <f t="shared" si="1414"/>
        <v>0</v>
      </c>
      <c r="AN156" s="79">
        <f t="shared" si="1414"/>
        <v>0</v>
      </c>
      <c r="AO156" s="79">
        <f t="shared" si="1414"/>
        <v>0</v>
      </c>
      <c r="AP156" s="95">
        <f t="shared" si="1332"/>
        <v>0</v>
      </c>
      <c r="AQ156" s="95">
        <f t="shared" si="1332"/>
        <v>0</v>
      </c>
      <c r="AR156" s="79"/>
      <c r="AS156" s="79"/>
      <c r="AT156" s="79">
        <f>SUM(AR156/12*$A$2)</f>
        <v>0</v>
      </c>
      <c r="AU156" s="79">
        <f>SUM(AS156/12*$A$2)</f>
        <v>0</v>
      </c>
      <c r="AV156" s="79">
        <f t="shared" ref="AV156:BA156" si="1415">SUM(AV157:AV159)</f>
        <v>0</v>
      </c>
      <c r="AW156" s="79">
        <f t="shared" si="1415"/>
        <v>0</v>
      </c>
      <c r="AX156" s="79">
        <f t="shared" si="1415"/>
        <v>0</v>
      </c>
      <c r="AY156" s="79">
        <f t="shared" si="1415"/>
        <v>0</v>
      </c>
      <c r="AZ156" s="79">
        <f t="shared" si="1415"/>
        <v>0</v>
      </c>
      <c r="BA156" s="79">
        <f t="shared" si="1415"/>
        <v>0</v>
      </c>
      <c r="BB156" s="95">
        <f t="shared" si="1333"/>
        <v>0</v>
      </c>
      <c r="BC156" s="95">
        <f t="shared" si="1333"/>
        <v>0</v>
      </c>
      <c r="BD156" s="79">
        <f>VLOOKUP($E156,'ВМП план'!$B$8:$AN$43,16,0)</f>
        <v>0</v>
      </c>
      <c r="BE156" s="79">
        <f>VLOOKUP($E156,'ВМП план'!$B$8:$AN$43,17,0)</f>
        <v>0</v>
      </c>
      <c r="BF156" s="79">
        <f>SUM(BD156/12*$A$2)</f>
        <v>0</v>
      </c>
      <c r="BG156" s="79">
        <f>SUM(BE156/12*$A$2)</f>
        <v>0</v>
      </c>
      <c r="BH156" s="79">
        <f t="shared" ref="BH156:BM156" si="1416">SUM(BH157:BH159)</f>
        <v>0</v>
      </c>
      <c r="BI156" s="79">
        <f t="shared" si="1416"/>
        <v>0</v>
      </c>
      <c r="BJ156" s="79">
        <f t="shared" si="1416"/>
        <v>0</v>
      </c>
      <c r="BK156" s="79">
        <f t="shared" si="1416"/>
        <v>0</v>
      </c>
      <c r="BL156" s="79">
        <f t="shared" si="1416"/>
        <v>0</v>
      </c>
      <c r="BM156" s="79">
        <f t="shared" si="1416"/>
        <v>0</v>
      </c>
      <c r="BN156" s="95">
        <f t="shared" si="1334"/>
        <v>0</v>
      </c>
      <c r="BO156" s="95">
        <f t="shared" si="1334"/>
        <v>0</v>
      </c>
      <c r="BP156" s="79">
        <f>VLOOKUP($E156,'ВМП план'!$B$8:$AN$43,18,0)</f>
        <v>0</v>
      </c>
      <c r="BQ156" s="79">
        <f>VLOOKUP($E156,'ВМП план'!$B$8:$AN$43,19,0)</f>
        <v>0</v>
      </c>
      <c r="BR156" s="79">
        <f>SUM(BP156/12*$A$2)</f>
        <v>0</v>
      </c>
      <c r="BS156" s="79">
        <f>SUM(BQ156/12*$A$2)</f>
        <v>0</v>
      </c>
      <c r="BT156" s="79">
        <f t="shared" ref="BT156:BY156" si="1417">SUM(BT157:BT159)</f>
        <v>0</v>
      </c>
      <c r="BU156" s="79">
        <f t="shared" si="1417"/>
        <v>0</v>
      </c>
      <c r="BV156" s="79">
        <f t="shared" si="1417"/>
        <v>0</v>
      </c>
      <c r="BW156" s="79">
        <f t="shared" si="1417"/>
        <v>0</v>
      </c>
      <c r="BX156" s="79">
        <f t="shared" si="1417"/>
        <v>0</v>
      </c>
      <c r="BY156" s="79">
        <f t="shared" si="1417"/>
        <v>0</v>
      </c>
      <c r="BZ156" s="95">
        <f t="shared" si="1335"/>
        <v>0</v>
      </c>
      <c r="CA156" s="95">
        <f t="shared" si="1335"/>
        <v>0</v>
      </c>
      <c r="CB156" s="79"/>
      <c r="CC156" s="79">
        <v>0</v>
      </c>
      <c r="CD156" s="79">
        <f>SUM(CB156/12*$A$2)</f>
        <v>0</v>
      </c>
      <c r="CE156" s="79">
        <f>SUM(CC156/12*$A$2)</f>
        <v>0</v>
      </c>
      <c r="CF156" s="79">
        <f t="shared" ref="CF156:CK156" si="1418">SUM(CF157:CF159)</f>
        <v>0</v>
      </c>
      <c r="CG156" s="79">
        <f t="shared" si="1418"/>
        <v>0</v>
      </c>
      <c r="CH156" s="79">
        <f t="shared" si="1418"/>
        <v>0</v>
      </c>
      <c r="CI156" s="79">
        <f t="shared" si="1418"/>
        <v>0</v>
      </c>
      <c r="CJ156" s="79">
        <f t="shared" si="1418"/>
        <v>0</v>
      </c>
      <c r="CK156" s="79">
        <f t="shared" si="1418"/>
        <v>0</v>
      </c>
      <c r="CL156" s="95">
        <f t="shared" si="1336"/>
        <v>0</v>
      </c>
      <c r="CM156" s="95">
        <f t="shared" si="1336"/>
        <v>0</v>
      </c>
      <c r="CN156" s="79"/>
      <c r="CO156" s="79"/>
      <c r="CP156" s="79">
        <f>SUM(CN156/12*$A$2)</f>
        <v>0</v>
      </c>
      <c r="CQ156" s="79">
        <f>SUM(CO156/12*$A$2)</f>
        <v>0</v>
      </c>
      <c r="CR156" s="79">
        <f t="shared" ref="CR156:CW156" si="1419">SUM(CR157:CR159)</f>
        <v>0</v>
      </c>
      <c r="CS156" s="79">
        <f t="shared" si="1419"/>
        <v>0</v>
      </c>
      <c r="CT156" s="79">
        <f t="shared" si="1419"/>
        <v>0</v>
      </c>
      <c r="CU156" s="79">
        <f t="shared" si="1419"/>
        <v>0</v>
      </c>
      <c r="CV156" s="79">
        <f t="shared" si="1419"/>
        <v>0</v>
      </c>
      <c r="CW156" s="79">
        <f t="shared" si="1419"/>
        <v>0</v>
      </c>
      <c r="CX156" s="95">
        <f t="shared" si="1337"/>
        <v>0</v>
      </c>
      <c r="CY156" s="95">
        <f t="shared" si="1337"/>
        <v>0</v>
      </c>
      <c r="CZ156" s="79">
        <f>VLOOKUP($E156,'ВМП план'!$B$8:$AN$43,24,0)</f>
        <v>0</v>
      </c>
      <c r="DA156" s="79">
        <f>VLOOKUP($E156,'ВМП план'!$B$8:$AN$43,25,0)</f>
        <v>0</v>
      </c>
      <c r="DB156" s="79">
        <f>SUM(CZ156/12*$A$2)</f>
        <v>0</v>
      </c>
      <c r="DC156" s="79">
        <f>SUM(DA156/12*$A$2)</f>
        <v>0</v>
      </c>
      <c r="DD156" s="79">
        <f t="shared" ref="DD156:DI156" si="1420">SUM(DD157:DD159)</f>
        <v>0</v>
      </c>
      <c r="DE156" s="79">
        <f t="shared" si="1420"/>
        <v>0</v>
      </c>
      <c r="DF156" s="79">
        <f t="shared" si="1420"/>
        <v>0</v>
      </c>
      <c r="DG156" s="79">
        <f t="shared" si="1420"/>
        <v>0</v>
      </c>
      <c r="DH156" s="79">
        <f t="shared" si="1420"/>
        <v>0</v>
      </c>
      <c r="DI156" s="79">
        <f t="shared" si="1420"/>
        <v>0</v>
      </c>
      <c r="DJ156" s="95">
        <f t="shared" si="1338"/>
        <v>0</v>
      </c>
      <c r="DK156" s="95">
        <f t="shared" si="1338"/>
        <v>0</v>
      </c>
      <c r="DL156" s="79"/>
      <c r="DM156" s="79"/>
      <c r="DN156" s="79">
        <f>SUM(DL156/12*$A$2)</f>
        <v>0</v>
      </c>
      <c r="DO156" s="79">
        <f>SUM(DM156/12*$A$2)</f>
        <v>0</v>
      </c>
      <c r="DP156" s="79">
        <f t="shared" ref="DP156:DU156" si="1421">SUM(DP157:DP159)</f>
        <v>0</v>
      </c>
      <c r="DQ156" s="79">
        <f t="shared" si="1421"/>
        <v>0</v>
      </c>
      <c r="DR156" s="79">
        <f t="shared" si="1421"/>
        <v>0</v>
      </c>
      <c r="DS156" s="79">
        <f t="shared" si="1421"/>
        <v>0</v>
      </c>
      <c r="DT156" s="79">
        <f t="shared" si="1421"/>
        <v>0</v>
      </c>
      <c r="DU156" s="79">
        <f t="shared" si="1421"/>
        <v>0</v>
      </c>
      <c r="DV156" s="95">
        <f t="shared" si="1339"/>
        <v>0</v>
      </c>
      <c r="DW156" s="95">
        <f t="shared" si="1339"/>
        <v>0</v>
      </c>
      <c r="DX156" s="79">
        <f>VLOOKUP($E156,'ВМП план'!$B$8:$AN$43,28,0)</f>
        <v>0</v>
      </c>
      <c r="DY156" s="79">
        <f>VLOOKUP($E156,'ВМП план'!$B$8:$AN$43,29,0)</f>
        <v>0</v>
      </c>
      <c r="DZ156" s="79">
        <f>SUM(DX156/12*$A$2)</f>
        <v>0</v>
      </c>
      <c r="EA156" s="79">
        <f>SUM(DY156/12*$A$2)</f>
        <v>0</v>
      </c>
      <c r="EB156" s="79">
        <f t="shared" ref="EB156:EG156" si="1422">SUM(EB157:EB159)</f>
        <v>0</v>
      </c>
      <c r="EC156" s="79">
        <f t="shared" si="1422"/>
        <v>0</v>
      </c>
      <c r="ED156" s="79">
        <f t="shared" si="1422"/>
        <v>0</v>
      </c>
      <c r="EE156" s="79">
        <f t="shared" si="1422"/>
        <v>0</v>
      </c>
      <c r="EF156" s="79">
        <f t="shared" si="1422"/>
        <v>0</v>
      </c>
      <c r="EG156" s="79">
        <f t="shared" si="1422"/>
        <v>0</v>
      </c>
      <c r="EH156" s="95">
        <f t="shared" si="1340"/>
        <v>0</v>
      </c>
      <c r="EI156" s="95">
        <f t="shared" si="1340"/>
        <v>0</v>
      </c>
      <c r="EJ156" s="79">
        <f>VLOOKUP($E156,'ВМП план'!$B$8:$AN$43,30,0)</f>
        <v>0</v>
      </c>
      <c r="EK156" s="79">
        <f>VLOOKUP($E156,'ВМП план'!$B$8:$AN$43,31,0)</f>
        <v>0</v>
      </c>
      <c r="EL156" s="79">
        <f>SUM(EJ156/12*$A$2)</f>
        <v>0</v>
      </c>
      <c r="EM156" s="79">
        <f>SUM(EK156/12*$A$2)</f>
        <v>0</v>
      </c>
      <c r="EN156" s="79">
        <f t="shared" ref="EN156:ES156" si="1423">SUM(EN157:EN159)</f>
        <v>0</v>
      </c>
      <c r="EO156" s="79">
        <f t="shared" si="1423"/>
        <v>0</v>
      </c>
      <c r="EP156" s="79">
        <f t="shared" si="1423"/>
        <v>0</v>
      </c>
      <c r="EQ156" s="79">
        <f t="shared" si="1423"/>
        <v>0</v>
      </c>
      <c r="ER156" s="79">
        <f t="shared" si="1423"/>
        <v>0</v>
      </c>
      <c r="ES156" s="79">
        <f t="shared" si="1423"/>
        <v>0</v>
      </c>
      <c r="ET156" s="95">
        <f t="shared" si="1341"/>
        <v>0</v>
      </c>
      <c r="EU156" s="95">
        <f t="shared" si="1341"/>
        <v>0</v>
      </c>
      <c r="EV156" s="79">
        <f>VLOOKUP($E156,'ВМП план'!$B$8:$AN$43,32,0)</f>
        <v>0</v>
      </c>
      <c r="EW156" s="79">
        <f>VLOOKUP($E156,'ВМП план'!$B$8:$AN$43,33,0)</f>
        <v>0</v>
      </c>
      <c r="EX156" s="79">
        <f>SUM(EV156/12*$A$2)</f>
        <v>0</v>
      </c>
      <c r="EY156" s="79">
        <f>SUM(EW156/12*$A$2)</f>
        <v>0</v>
      </c>
      <c r="EZ156" s="79">
        <f t="shared" ref="EZ156:FE156" si="1424">SUM(EZ157:EZ159)</f>
        <v>0</v>
      </c>
      <c r="FA156" s="79">
        <f t="shared" si="1424"/>
        <v>0</v>
      </c>
      <c r="FB156" s="79">
        <f t="shared" si="1424"/>
        <v>0</v>
      </c>
      <c r="FC156" s="79">
        <f t="shared" si="1424"/>
        <v>0</v>
      </c>
      <c r="FD156" s="79">
        <f t="shared" si="1424"/>
        <v>0</v>
      </c>
      <c r="FE156" s="79">
        <f t="shared" si="1424"/>
        <v>0</v>
      </c>
      <c r="FF156" s="95">
        <f t="shared" si="884"/>
        <v>0</v>
      </c>
      <c r="FG156" s="95">
        <f t="shared" si="885"/>
        <v>0</v>
      </c>
      <c r="FH156" s="79">
        <f>VLOOKUP($E156,'ВМП план'!$B$8:$AN$43,34,0)</f>
        <v>0</v>
      </c>
      <c r="FI156" s="79">
        <f>VLOOKUP($E156,'ВМП план'!$B$8:$AN$43,35,0)</f>
        <v>0</v>
      </c>
      <c r="FJ156" s="79">
        <f>SUM(FH156/12*$A$2)</f>
        <v>0</v>
      </c>
      <c r="FK156" s="79">
        <f>SUM(FI156/12*$A$2)</f>
        <v>0</v>
      </c>
      <c r="FL156" s="79">
        <f t="shared" ref="FL156:FQ156" si="1425">SUM(FL157:FL159)</f>
        <v>0</v>
      </c>
      <c r="FM156" s="79">
        <f t="shared" si="1425"/>
        <v>0</v>
      </c>
      <c r="FN156" s="79">
        <f t="shared" si="1425"/>
        <v>0</v>
      </c>
      <c r="FO156" s="79">
        <f t="shared" si="1425"/>
        <v>0</v>
      </c>
      <c r="FP156" s="79">
        <f t="shared" si="1425"/>
        <v>0</v>
      </c>
      <c r="FQ156" s="79">
        <f t="shared" si="1425"/>
        <v>0</v>
      </c>
      <c r="FR156" s="95">
        <f t="shared" si="1342"/>
        <v>0</v>
      </c>
      <c r="FS156" s="95">
        <f t="shared" si="1342"/>
        <v>0</v>
      </c>
      <c r="FT156" s="79"/>
      <c r="FU156" s="79"/>
      <c r="FV156" s="79">
        <f>SUM(FT156/12*$A$2)</f>
        <v>0</v>
      </c>
      <c r="FW156" s="79">
        <f>SUM(FU156/12*$A$2)</f>
        <v>0</v>
      </c>
      <c r="FX156" s="79">
        <f t="shared" ref="FX156:GC156" si="1426">SUM(FX157:FX159)</f>
        <v>0</v>
      </c>
      <c r="FY156" s="79">
        <f t="shared" si="1426"/>
        <v>0</v>
      </c>
      <c r="FZ156" s="79">
        <f t="shared" si="1426"/>
        <v>0</v>
      </c>
      <c r="GA156" s="79">
        <f t="shared" si="1426"/>
        <v>0</v>
      </c>
      <c r="GB156" s="79">
        <f t="shared" si="1426"/>
        <v>0</v>
      </c>
      <c r="GC156" s="79">
        <f t="shared" si="1426"/>
        <v>0</v>
      </c>
      <c r="GD156" s="95">
        <f t="shared" si="1343"/>
        <v>0</v>
      </c>
      <c r="GE156" s="95">
        <f t="shared" si="1343"/>
        <v>0</v>
      </c>
      <c r="GF156" s="79">
        <f>H156+T156+AF156+AR156+BD156+BP156+CB156+CN156+CZ156+DL156+DX156+EJ156+EV156+FH156+FT156</f>
        <v>11</v>
      </c>
      <c r="GG156" s="79">
        <f>I156+U156+AG156+AS156+BE156+BQ156+CC156+CO156+DA156+DM156+DY156+EK156+EW156+FI156+FU156</f>
        <v>1835708.7023</v>
      </c>
      <c r="GH156" s="102">
        <f>SUM(GF156/12*$A$2)</f>
        <v>9.1666666666666661</v>
      </c>
      <c r="GI156" s="128">
        <f>SUM(GG156/12*$A$2)</f>
        <v>1529757.2519166665</v>
      </c>
      <c r="GJ156" s="79">
        <f t="shared" ref="GJ156:GO156" si="1427">SUM(GJ157:GJ159)</f>
        <v>8</v>
      </c>
      <c r="GK156" s="79">
        <f t="shared" si="1427"/>
        <v>1335060.8799999999</v>
      </c>
      <c r="GL156" s="79">
        <f t="shared" si="1427"/>
        <v>0</v>
      </c>
      <c r="GM156" s="79">
        <f t="shared" si="1427"/>
        <v>0</v>
      </c>
      <c r="GN156" s="79">
        <f t="shared" si="1427"/>
        <v>8</v>
      </c>
      <c r="GO156" s="79">
        <f t="shared" si="1427"/>
        <v>1335060.8799999999</v>
      </c>
      <c r="GP156" s="79">
        <f>SUM(GJ156-GH156)</f>
        <v>-1.1666666666666661</v>
      </c>
      <c r="GQ156" s="79">
        <f>SUM(GK156-GI156)</f>
        <v>-194696.37191666663</v>
      </c>
      <c r="GR156" s="281">
        <f>GJ156/GH156</f>
        <v>0.8727272727272728</v>
      </c>
      <c r="GS156" s="281">
        <f>GK156/GI156</f>
        <v>0.87272727638798431</v>
      </c>
      <c r="GT156" s="123">
        <v>166882.60930000001</v>
      </c>
      <c r="GU156" s="123">
        <f>SUM(GK156/GJ156)</f>
        <v>166882.60999999999</v>
      </c>
      <c r="GV156" s="123">
        <f t="shared" si="1345"/>
        <v>-6.99999975040555E-4</v>
      </c>
    </row>
    <row r="157" spans="1:204" ht="60" customHeight="1" x14ac:dyDescent="0.2">
      <c r="A157" s="21">
        <v>1</v>
      </c>
      <c r="B157" s="55" t="s">
        <v>298</v>
      </c>
      <c r="C157" s="58" t="s">
        <v>299</v>
      </c>
      <c r="D157" s="59">
        <v>404</v>
      </c>
      <c r="E157" s="60" t="s">
        <v>300</v>
      </c>
      <c r="F157" s="63">
        <v>24</v>
      </c>
      <c r="G157" s="70">
        <v>166882.60930000001</v>
      </c>
      <c r="H157" s="71"/>
      <c r="I157" s="71"/>
      <c r="J157" s="71"/>
      <c r="K157" s="71"/>
      <c r="L157" s="71">
        <f>VLOOKUP($D157,'факт '!$D$7:$AU$140,3,0)</f>
        <v>8</v>
      </c>
      <c r="M157" s="71">
        <f>VLOOKUP($D157,'факт '!$D$7:$AU$140,4,0)</f>
        <v>1335060.8799999999</v>
      </c>
      <c r="N157" s="71">
        <f>VLOOKUP($D157,'факт '!$D$7:$AU$140,5,0)</f>
        <v>0</v>
      </c>
      <c r="O157" s="71">
        <f>VLOOKUP($D157,'факт '!$D$7:$AU$140,6,0)</f>
        <v>0</v>
      </c>
      <c r="P157" s="71">
        <f>SUM(L157+N157)</f>
        <v>8</v>
      </c>
      <c r="Q157" s="71">
        <f>SUM(M157+O157)</f>
        <v>1335060.8799999999</v>
      </c>
      <c r="R157" s="72">
        <f t="shared" ref="R157" si="1428">SUM(L157-J157)</f>
        <v>8</v>
      </c>
      <c r="S157" s="72">
        <f t="shared" ref="S157" si="1429">SUM(M157-K157)</f>
        <v>1335060.8799999999</v>
      </c>
      <c r="T157" s="71"/>
      <c r="U157" s="71"/>
      <c r="V157" s="71"/>
      <c r="W157" s="71"/>
      <c r="X157" s="71">
        <f>VLOOKUP($D157,'факт '!$D$7:$AU$140,9,0)</f>
        <v>0</v>
      </c>
      <c r="Y157" s="71">
        <f>VLOOKUP($D157,'факт '!$D$7:$AU$140,10,0)</f>
        <v>0</v>
      </c>
      <c r="Z157" s="71">
        <f>VLOOKUP($D157,'факт '!$D$7:$AU$140,11,0)</f>
        <v>0</v>
      </c>
      <c r="AA157" s="71">
        <f>VLOOKUP($D157,'факт '!$D$7:$AU$140,12,0)</f>
        <v>0</v>
      </c>
      <c r="AB157" s="71">
        <f>SUM(X157+Z157)</f>
        <v>0</v>
      </c>
      <c r="AC157" s="71">
        <f>SUM(Y157+AA157)</f>
        <v>0</v>
      </c>
      <c r="AD157" s="72">
        <f t="shared" ref="AD157" si="1430">SUM(X157-V157)</f>
        <v>0</v>
      </c>
      <c r="AE157" s="72">
        <f t="shared" ref="AE157" si="1431">SUM(Y157-W157)</f>
        <v>0</v>
      </c>
      <c r="AF157" s="71"/>
      <c r="AG157" s="71"/>
      <c r="AH157" s="71"/>
      <c r="AI157" s="71"/>
      <c r="AJ157" s="71">
        <f>VLOOKUP($D157,'факт '!$D$7:$AU$140,7,0)</f>
        <v>0</v>
      </c>
      <c r="AK157" s="71">
        <f>VLOOKUP($D157,'факт '!$D$7:$AU$140,8,0)</f>
        <v>0</v>
      </c>
      <c r="AL157" s="71"/>
      <c r="AM157" s="71"/>
      <c r="AN157" s="71">
        <f>SUM(AJ157+AL157)</f>
        <v>0</v>
      </c>
      <c r="AO157" s="71">
        <f>SUM(AK157+AM157)</f>
        <v>0</v>
      </c>
      <c r="AP157" s="72">
        <f t="shared" ref="AP157" si="1432">SUM(AJ157-AH157)</f>
        <v>0</v>
      </c>
      <c r="AQ157" s="72">
        <f t="shared" ref="AQ157" si="1433">SUM(AK157-AI157)</f>
        <v>0</v>
      </c>
      <c r="AR157" s="71"/>
      <c r="AS157" s="71"/>
      <c r="AT157" s="71"/>
      <c r="AU157" s="71"/>
      <c r="AV157" s="71">
        <f>VLOOKUP($D157,'факт '!$D$7:$AU$140,13,0)</f>
        <v>0</v>
      </c>
      <c r="AW157" s="71">
        <f>VLOOKUP($D157,'факт '!$D$7:$AU$140,14,0)</f>
        <v>0</v>
      </c>
      <c r="AX157" s="71"/>
      <c r="AY157" s="71"/>
      <c r="AZ157" s="71">
        <f>SUM(AV157+AX157)</f>
        <v>0</v>
      </c>
      <c r="BA157" s="71">
        <f>SUM(AW157+AY157)</f>
        <v>0</v>
      </c>
      <c r="BB157" s="72">
        <f t="shared" ref="BB157" si="1434">SUM(AV157-AT157)</f>
        <v>0</v>
      </c>
      <c r="BC157" s="72">
        <f t="shared" ref="BC157" si="1435">SUM(AW157-AU157)</f>
        <v>0</v>
      </c>
      <c r="BD157" s="71"/>
      <c r="BE157" s="71"/>
      <c r="BF157" s="71"/>
      <c r="BG157" s="71"/>
      <c r="BH157" s="71">
        <f>VLOOKUP($D157,'факт '!$D$7:$AU$140,17,0)</f>
        <v>0</v>
      </c>
      <c r="BI157" s="71">
        <f>VLOOKUP($D157,'факт '!$D$7:$AU$140,18,0)</f>
        <v>0</v>
      </c>
      <c r="BJ157" s="71">
        <f>VLOOKUP($D157,'факт '!$D$7:$AU$140,19,0)</f>
        <v>0</v>
      </c>
      <c r="BK157" s="71">
        <f>VLOOKUP($D157,'факт '!$D$7:$AU$140,20,0)</f>
        <v>0</v>
      </c>
      <c r="BL157" s="71">
        <f>SUM(BH157+BJ157)</f>
        <v>0</v>
      </c>
      <c r="BM157" s="71">
        <f>SUM(BI157+BK157)</f>
        <v>0</v>
      </c>
      <c r="BN157" s="72">
        <f t="shared" ref="BN157" si="1436">SUM(BH157-BF157)</f>
        <v>0</v>
      </c>
      <c r="BO157" s="72">
        <f t="shared" ref="BO157" si="1437">SUM(BI157-BG157)</f>
        <v>0</v>
      </c>
      <c r="BP157" s="71"/>
      <c r="BQ157" s="71"/>
      <c r="BR157" s="71"/>
      <c r="BS157" s="71"/>
      <c r="BT157" s="71">
        <f>VLOOKUP($D157,'факт '!$D$7:$AU$140,21,0)</f>
        <v>0</v>
      </c>
      <c r="BU157" s="71">
        <f>VLOOKUP($D157,'факт '!$D$7:$AU$140,22,0)</f>
        <v>0</v>
      </c>
      <c r="BV157" s="71">
        <f>VLOOKUP($D157,'факт '!$D$7:$AU$140,23,0)</f>
        <v>0</v>
      </c>
      <c r="BW157" s="71">
        <f>VLOOKUP($D157,'факт '!$D$7:$AU$140,24,0)</f>
        <v>0</v>
      </c>
      <c r="BX157" s="71">
        <f>SUM(BT157+BV157)</f>
        <v>0</v>
      </c>
      <c r="BY157" s="71">
        <f>SUM(BU157+BW157)</f>
        <v>0</v>
      </c>
      <c r="BZ157" s="72">
        <f t="shared" ref="BZ157" si="1438">SUM(BT157-BR157)</f>
        <v>0</v>
      </c>
      <c r="CA157" s="72">
        <f t="shared" ref="CA157" si="1439">SUM(BU157-BS157)</f>
        <v>0</v>
      </c>
      <c r="CB157" s="71"/>
      <c r="CC157" s="71"/>
      <c r="CD157" s="71"/>
      <c r="CE157" s="71"/>
      <c r="CF157" s="71">
        <f>VLOOKUP($D157,'факт '!$D$7:$AU$140,25,0)</f>
        <v>0</v>
      </c>
      <c r="CG157" s="71">
        <f>VLOOKUP($D157,'факт '!$D$7:$AU$140,26,0)</f>
        <v>0</v>
      </c>
      <c r="CH157" s="71">
        <f>VLOOKUP($D157,'факт '!$D$7:$AU$140,27,0)</f>
        <v>0</v>
      </c>
      <c r="CI157" s="71">
        <f>VLOOKUP($D157,'факт '!$D$7:$AU$140,28,0)</f>
        <v>0</v>
      </c>
      <c r="CJ157" s="71">
        <f>SUM(CF157+CH157)</f>
        <v>0</v>
      </c>
      <c r="CK157" s="71">
        <f>SUM(CG157+CI157)</f>
        <v>0</v>
      </c>
      <c r="CL157" s="72">
        <f t="shared" ref="CL157" si="1440">SUM(CF157-CD157)</f>
        <v>0</v>
      </c>
      <c r="CM157" s="72">
        <f t="shared" ref="CM157" si="1441">SUM(CG157-CE157)</f>
        <v>0</v>
      </c>
      <c r="CN157" s="71"/>
      <c r="CO157" s="71"/>
      <c r="CP157" s="71"/>
      <c r="CQ157" s="71"/>
      <c r="CR157" s="71">
        <f>VLOOKUP($D157,'факт '!$D$7:$AU$140,29,0)</f>
        <v>0</v>
      </c>
      <c r="CS157" s="71">
        <f>VLOOKUP($D157,'факт '!$D$7:$AU$140,30,0)</f>
        <v>0</v>
      </c>
      <c r="CT157" s="71">
        <f>VLOOKUP($D157,'факт '!$D$7:$AU$140,31,0)</f>
        <v>0</v>
      </c>
      <c r="CU157" s="71">
        <f>VLOOKUP($D157,'факт '!$D$7:$AU$140,32,0)</f>
        <v>0</v>
      </c>
      <c r="CV157" s="71">
        <f>SUM(CR157+CT157)</f>
        <v>0</v>
      </c>
      <c r="CW157" s="71">
        <f>SUM(CS157+CU157)</f>
        <v>0</v>
      </c>
      <c r="CX157" s="72">
        <f t="shared" ref="CX157" si="1442">SUM(CR157-CP157)</f>
        <v>0</v>
      </c>
      <c r="CY157" s="72">
        <f t="shared" ref="CY157" si="1443">SUM(CS157-CQ157)</f>
        <v>0</v>
      </c>
      <c r="CZ157" s="71"/>
      <c r="DA157" s="71"/>
      <c r="DB157" s="71"/>
      <c r="DC157" s="71"/>
      <c r="DD157" s="71">
        <f>VLOOKUP($D157,'факт '!$D$7:$AU$140,33,0)</f>
        <v>0</v>
      </c>
      <c r="DE157" s="71">
        <f>VLOOKUP($D157,'факт '!$D$7:$AU$140,34,0)</f>
        <v>0</v>
      </c>
      <c r="DF157" s="71"/>
      <c r="DG157" s="71"/>
      <c r="DH157" s="71">
        <f>SUM(DD157+DF157)</f>
        <v>0</v>
      </c>
      <c r="DI157" s="71">
        <f>SUM(DE157+DG157)</f>
        <v>0</v>
      </c>
      <c r="DJ157" s="72">
        <f t="shared" ref="DJ157" si="1444">SUM(DD157-DB157)</f>
        <v>0</v>
      </c>
      <c r="DK157" s="72">
        <f t="shared" ref="DK157" si="1445">SUM(DE157-DC157)</f>
        <v>0</v>
      </c>
      <c r="DL157" s="71"/>
      <c r="DM157" s="71"/>
      <c r="DN157" s="71"/>
      <c r="DO157" s="71"/>
      <c r="DP157" s="71">
        <f>VLOOKUP($D157,'факт '!$D$7:$AU$140,15,0)</f>
        <v>0</v>
      </c>
      <c r="DQ157" s="71">
        <f>VLOOKUP($D157,'факт '!$D$7:$AU$140,16,0)</f>
        <v>0</v>
      </c>
      <c r="DR157" s="71"/>
      <c r="DS157" s="71"/>
      <c r="DT157" s="71">
        <f>SUM(DP157+DR157)</f>
        <v>0</v>
      </c>
      <c r="DU157" s="71">
        <f>SUM(DQ157+DS157)</f>
        <v>0</v>
      </c>
      <c r="DV157" s="72">
        <f t="shared" ref="DV157" si="1446">SUM(DP157-DN157)</f>
        <v>0</v>
      </c>
      <c r="DW157" s="72">
        <f t="shared" ref="DW157" si="1447">SUM(DQ157-DO157)</f>
        <v>0</v>
      </c>
      <c r="DX157" s="71"/>
      <c r="DY157" s="71"/>
      <c r="DZ157" s="71"/>
      <c r="EA157" s="71"/>
      <c r="EB157" s="71">
        <f>VLOOKUP($D157,'факт '!$D$7:$AU$140,35,0)</f>
        <v>0</v>
      </c>
      <c r="EC157" s="71">
        <f>VLOOKUP($D157,'факт '!$D$7:$AU$140,36,0)</f>
        <v>0</v>
      </c>
      <c r="ED157" s="71">
        <f>VLOOKUP($D157,'факт '!$D$7:$AU$140,37,0)</f>
        <v>0</v>
      </c>
      <c r="EE157" s="71">
        <f>VLOOKUP($D157,'факт '!$D$7:$AU$140,38,0)</f>
        <v>0</v>
      </c>
      <c r="EF157" s="71">
        <f>SUM(EB157+ED157)</f>
        <v>0</v>
      </c>
      <c r="EG157" s="71">
        <f>SUM(EC157+EE157)</f>
        <v>0</v>
      </c>
      <c r="EH157" s="72">
        <f t="shared" ref="EH157" si="1448">SUM(EB157-DZ157)</f>
        <v>0</v>
      </c>
      <c r="EI157" s="72">
        <f t="shared" ref="EI157" si="1449">SUM(EC157-EA157)</f>
        <v>0</v>
      </c>
      <c r="EJ157" s="71"/>
      <c r="EK157" s="71"/>
      <c r="EL157" s="71"/>
      <c r="EM157" s="71"/>
      <c r="EN157" s="71">
        <f>VLOOKUP($D157,'факт '!$D$7:$AU$140,41,0)</f>
        <v>0</v>
      </c>
      <c r="EO157" s="71">
        <f>VLOOKUP($D157,'факт '!$D$7:$AU$140,42,0)</f>
        <v>0</v>
      </c>
      <c r="EP157" s="71">
        <f>VLOOKUP($D157,'факт '!$D$7:$AU$140,43,0)</f>
        <v>0</v>
      </c>
      <c r="EQ157" s="71">
        <f>VLOOKUP($D157,'факт '!$D$7:$AU$140,44,0)</f>
        <v>0</v>
      </c>
      <c r="ER157" s="71">
        <f>SUM(EN157+EP157)</f>
        <v>0</v>
      </c>
      <c r="ES157" s="71">
        <f>SUM(EO157+EQ157)</f>
        <v>0</v>
      </c>
      <c r="ET157" s="72">
        <f t="shared" ref="ET157" si="1450">SUM(EN157-EL157)</f>
        <v>0</v>
      </c>
      <c r="EU157" s="72">
        <f t="shared" ref="EU157" si="1451">SUM(EO157-EM157)</f>
        <v>0</v>
      </c>
      <c r="EV157" s="71"/>
      <c r="EW157" s="71"/>
      <c r="EX157" s="71"/>
      <c r="EY157" s="71"/>
      <c r="EZ157" s="71"/>
      <c r="FA157" s="71"/>
      <c r="FB157" s="71"/>
      <c r="FC157" s="71"/>
      <c r="FD157" s="71">
        <f>SUM(EZ157+FB157)</f>
        <v>0</v>
      </c>
      <c r="FE157" s="71">
        <f>SUM(FA157+FC157)</f>
        <v>0</v>
      </c>
      <c r="FF157" s="72">
        <f t="shared" si="884"/>
        <v>0</v>
      </c>
      <c r="FG157" s="72">
        <f t="shared" si="885"/>
        <v>0</v>
      </c>
      <c r="FH157" s="71"/>
      <c r="FI157" s="71"/>
      <c r="FJ157" s="71"/>
      <c r="FK157" s="71"/>
      <c r="FL157" s="71">
        <f>VLOOKUP($D157,'факт '!$D$7:$AU$140,39,0)</f>
        <v>0</v>
      </c>
      <c r="FM157" s="71">
        <f>VLOOKUP($D157,'факт '!$D$7:$AU$140,40,0)</f>
        <v>0</v>
      </c>
      <c r="FN157" s="71"/>
      <c r="FO157" s="71"/>
      <c r="FP157" s="71">
        <f>SUM(FL157+FN157)</f>
        <v>0</v>
      </c>
      <c r="FQ157" s="71">
        <f>SUM(FM157+FO157)</f>
        <v>0</v>
      </c>
      <c r="FR157" s="72">
        <f t="shared" ref="FR157" si="1452">SUM(FL157-FJ157)</f>
        <v>0</v>
      </c>
      <c r="FS157" s="72">
        <f t="shared" ref="FS157" si="1453">SUM(FM157-FK157)</f>
        <v>0</v>
      </c>
      <c r="FT157" s="71"/>
      <c r="FU157" s="71"/>
      <c r="FV157" s="71"/>
      <c r="FW157" s="71"/>
      <c r="FX157" s="71"/>
      <c r="FY157" s="71"/>
      <c r="FZ157" s="71"/>
      <c r="GA157" s="71"/>
      <c r="GB157" s="71">
        <f>SUM(FX157+FZ157)</f>
        <v>0</v>
      </c>
      <c r="GC157" s="71">
        <f>SUM(FY157+GA157)</f>
        <v>0</v>
      </c>
      <c r="GD157" s="72">
        <f t="shared" si="1343"/>
        <v>0</v>
      </c>
      <c r="GE157" s="72">
        <f t="shared" si="1343"/>
        <v>0</v>
      </c>
      <c r="GF157" s="71">
        <f>SUM(H157,T157,AF157,AR157,BD157,BP157,CB157,CN157,CZ157,DL157,DX157,EJ157,EV157)</f>
        <v>0</v>
      </c>
      <c r="GG157" s="71">
        <f>SUM(I157,U157,AG157,AS157,BE157,BQ157,CC157,CO157,DA157,DM157,DY157,EK157,EW157)</f>
        <v>0</v>
      </c>
      <c r="GH157" s="71">
        <f>SUM(J157,V157,AH157,AT157,BF157,BR157,CD157,CP157,DB157,DN157,DZ157,EL157,EX157)</f>
        <v>0</v>
      </c>
      <c r="GI157" s="71">
        <f>SUM(K157,W157,AI157,AU157,BG157,BS157,CE157,CQ157,DC157,DO157,EA157,EM157,EY157)</f>
        <v>0</v>
      </c>
      <c r="GJ157" s="71">
        <f t="shared" ref="GJ157" si="1454">SUM(L157,X157,AJ157,AV157,BH157,BT157,CF157,CR157,DD157,DP157,EB157,EN157,EZ157,FL157)</f>
        <v>8</v>
      </c>
      <c r="GK157" s="71">
        <f t="shared" ref="GK157" si="1455">SUM(M157,Y157,AK157,AW157,BI157,BU157,CG157,CS157,DE157,DQ157,EC157,EO157,FA157,FM157)</f>
        <v>1335060.8799999999</v>
      </c>
      <c r="GL157" s="71">
        <f t="shared" ref="GL157" si="1456">SUM(N157,Z157,AL157,AX157,BJ157,BV157,CH157,CT157,DF157,DR157,ED157,EP157,FB157,FN157)</f>
        <v>0</v>
      </c>
      <c r="GM157" s="71">
        <f t="shared" ref="GM157" si="1457">SUM(O157,AA157,AM157,AY157,BK157,BW157,CI157,CU157,DG157,DS157,EE157,EQ157,FC157,FO157)</f>
        <v>0</v>
      </c>
      <c r="GN157" s="71">
        <f t="shared" ref="GN157" si="1458">SUM(P157,AB157,AN157,AZ157,BL157,BX157,CJ157,CV157,DH157,DT157,EF157,ER157,FD157,FP157)</f>
        <v>8</v>
      </c>
      <c r="GO157" s="71">
        <f t="shared" ref="GO157" si="1459">SUM(Q157,AC157,AO157,BA157,BM157,BY157,CK157,CW157,DI157,DU157,EG157,ES157,FE157,FQ157)</f>
        <v>1335060.8799999999</v>
      </c>
      <c r="GP157" s="71"/>
      <c r="GQ157" s="71"/>
      <c r="GR157" s="109"/>
      <c r="GS157" s="55"/>
      <c r="GT157" s="123">
        <v>166882.60930000001</v>
      </c>
      <c r="GU157" s="123">
        <f>SUM(GK157/GJ157)</f>
        <v>166882.60999999999</v>
      </c>
      <c r="GV157" s="123">
        <f t="shared" si="1345"/>
        <v>-6.99999975040555E-4</v>
      </c>
    </row>
    <row r="158" spans="1:204" x14ac:dyDescent="0.2">
      <c r="A158" s="21">
        <v>1</v>
      </c>
      <c r="B158" s="55"/>
      <c r="C158" s="58"/>
      <c r="D158" s="59"/>
      <c r="E158" s="62"/>
      <c r="F158" s="63"/>
      <c r="G158" s="70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2"/>
      <c r="S158" s="72"/>
      <c r="T158" s="71"/>
      <c r="U158" s="71"/>
      <c r="V158" s="71"/>
      <c r="W158" s="71"/>
      <c r="X158" s="71"/>
      <c r="Y158" s="71"/>
      <c r="Z158" s="71"/>
      <c r="AA158" s="71"/>
      <c r="AB158" s="71"/>
      <c r="AC158" s="71"/>
      <c r="AD158" s="72"/>
      <c r="AE158" s="72"/>
      <c r="AF158" s="71"/>
      <c r="AG158" s="71"/>
      <c r="AH158" s="71"/>
      <c r="AI158" s="71"/>
      <c r="AJ158" s="71"/>
      <c r="AK158" s="71"/>
      <c r="AL158" s="71"/>
      <c r="AM158" s="71"/>
      <c r="AN158" s="71"/>
      <c r="AO158" s="71"/>
      <c r="AP158" s="72"/>
      <c r="AQ158" s="72"/>
      <c r="AR158" s="71"/>
      <c r="AS158" s="71"/>
      <c r="AT158" s="71"/>
      <c r="AU158" s="71"/>
      <c r="AV158" s="71"/>
      <c r="AW158" s="71"/>
      <c r="AX158" s="71"/>
      <c r="AY158" s="71"/>
      <c r="AZ158" s="71"/>
      <c r="BA158" s="71"/>
      <c r="BB158" s="72"/>
      <c r="BC158" s="72"/>
      <c r="BD158" s="71"/>
      <c r="BE158" s="71"/>
      <c r="BF158" s="71"/>
      <c r="BG158" s="71"/>
      <c r="BH158" s="71"/>
      <c r="BI158" s="71"/>
      <c r="BJ158" s="71"/>
      <c r="BK158" s="71"/>
      <c r="BL158" s="71"/>
      <c r="BM158" s="71"/>
      <c r="BN158" s="72"/>
      <c r="BO158" s="72"/>
      <c r="BP158" s="71"/>
      <c r="BQ158" s="71"/>
      <c r="BR158" s="71"/>
      <c r="BS158" s="71"/>
      <c r="BT158" s="71"/>
      <c r="BU158" s="71"/>
      <c r="BV158" s="71"/>
      <c r="BW158" s="71"/>
      <c r="BX158" s="71"/>
      <c r="BY158" s="71"/>
      <c r="BZ158" s="72"/>
      <c r="CA158" s="72"/>
      <c r="CB158" s="71"/>
      <c r="CC158" s="71"/>
      <c r="CD158" s="71"/>
      <c r="CE158" s="71"/>
      <c r="CF158" s="71"/>
      <c r="CG158" s="71"/>
      <c r="CH158" s="71"/>
      <c r="CI158" s="71"/>
      <c r="CJ158" s="71"/>
      <c r="CK158" s="71"/>
      <c r="CL158" s="72"/>
      <c r="CM158" s="72"/>
      <c r="CN158" s="71"/>
      <c r="CO158" s="71"/>
      <c r="CP158" s="71"/>
      <c r="CQ158" s="71"/>
      <c r="CR158" s="71"/>
      <c r="CS158" s="71"/>
      <c r="CT158" s="71"/>
      <c r="CU158" s="71"/>
      <c r="CV158" s="71"/>
      <c r="CW158" s="71"/>
      <c r="CX158" s="72"/>
      <c r="CY158" s="72"/>
      <c r="CZ158" s="71"/>
      <c r="DA158" s="71"/>
      <c r="DB158" s="71"/>
      <c r="DC158" s="71"/>
      <c r="DD158" s="71"/>
      <c r="DE158" s="71"/>
      <c r="DF158" s="71"/>
      <c r="DG158" s="71"/>
      <c r="DH158" s="71"/>
      <c r="DI158" s="71"/>
      <c r="DJ158" s="72"/>
      <c r="DK158" s="72"/>
      <c r="DL158" s="71"/>
      <c r="DM158" s="71"/>
      <c r="DN158" s="71"/>
      <c r="DO158" s="71"/>
      <c r="DP158" s="71"/>
      <c r="DQ158" s="71"/>
      <c r="DR158" s="71"/>
      <c r="DS158" s="71"/>
      <c r="DT158" s="71"/>
      <c r="DU158" s="71"/>
      <c r="DV158" s="72"/>
      <c r="DW158" s="72"/>
      <c r="DX158" s="71"/>
      <c r="DY158" s="71"/>
      <c r="DZ158" s="71"/>
      <c r="EA158" s="71"/>
      <c r="EB158" s="71"/>
      <c r="EC158" s="71"/>
      <c r="ED158" s="71"/>
      <c r="EE158" s="71"/>
      <c r="EF158" s="71"/>
      <c r="EG158" s="71"/>
      <c r="EH158" s="72"/>
      <c r="EI158" s="72"/>
      <c r="EJ158" s="71"/>
      <c r="EK158" s="71"/>
      <c r="EL158" s="71"/>
      <c r="EM158" s="71"/>
      <c r="EN158" s="71"/>
      <c r="EO158" s="71"/>
      <c r="EP158" s="71"/>
      <c r="EQ158" s="71"/>
      <c r="ER158" s="71"/>
      <c r="ES158" s="71"/>
      <c r="ET158" s="72"/>
      <c r="EU158" s="72"/>
      <c r="EV158" s="71"/>
      <c r="EW158" s="71"/>
      <c r="EX158" s="71"/>
      <c r="EY158" s="71"/>
      <c r="EZ158" s="71"/>
      <c r="FA158" s="71"/>
      <c r="FB158" s="71"/>
      <c r="FC158" s="71"/>
      <c r="FD158" s="71"/>
      <c r="FE158" s="71"/>
      <c r="FF158" s="72"/>
      <c r="FG158" s="72"/>
      <c r="FH158" s="71"/>
      <c r="FI158" s="71"/>
      <c r="FJ158" s="71"/>
      <c r="FK158" s="71"/>
      <c r="FL158" s="71"/>
      <c r="FM158" s="71"/>
      <c r="FN158" s="71"/>
      <c r="FO158" s="71"/>
      <c r="FP158" s="71"/>
      <c r="FQ158" s="71"/>
      <c r="FR158" s="72"/>
      <c r="FS158" s="72"/>
      <c r="FT158" s="71"/>
      <c r="FU158" s="71"/>
      <c r="FV158" s="71"/>
      <c r="FW158" s="71"/>
      <c r="FX158" s="71"/>
      <c r="FY158" s="71"/>
      <c r="FZ158" s="71"/>
      <c r="GA158" s="71"/>
      <c r="GB158" s="71"/>
      <c r="GC158" s="71"/>
      <c r="GD158" s="72"/>
      <c r="GE158" s="72"/>
      <c r="GF158" s="71"/>
      <c r="GG158" s="71"/>
      <c r="GH158" s="71"/>
      <c r="GI158" s="71"/>
      <c r="GJ158" s="71">
        <f t="shared" ref="GJ158:GO159" si="1460">SUM(L158,X158,AJ158,AV158,BH158,BT158,CF158,CR158,DD158,DP158,EB158,EN158,EZ158)</f>
        <v>0</v>
      </c>
      <c r="GK158" s="71">
        <f t="shared" si="1460"/>
        <v>0</v>
      </c>
      <c r="GL158" s="71">
        <f t="shared" si="1460"/>
        <v>0</v>
      </c>
      <c r="GM158" s="71">
        <f t="shared" si="1460"/>
        <v>0</v>
      </c>
      <c r="GN158" s="71">
        <f t="shared" si="1460"/>
        <v>0</v>
      </c>
      <c r="GO158" s="71">
        <f t="shared" si="1460"/>
        <v>0</v>
      </c>
      <c r="GP158" s="71"/>
      <c r="GQ158" s="71"/>
      <c r="GR158" s="109"/>
      <c r="GS158" s="55"/>
      <c r="GT158" s="123"/>
      <c r="GU158" s="123"/>
      <c r="GV158" s="123">
        <f t="shared" si="1345"/>
        <v>0</v>
      </c>
    </row>
    <row r="159" spans="1:204" x14ac:dyDescent="0.2">
      <c r="A159" s="21">
        <v>1</v>
      </c>
      <c r="B159" s="55"/>
      <c r="C159" s="58"/>
      <c r="D159" s="59"/>
      <c r="E159" s="62"/>
      <c r="F159" s="63"/>
      <c r="G159" s="70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2"/>
      <c r="S159" s="72"/>
      <c r="T159" s="71"/>
      <c r="U159" s="71"/>
      <c r="V159" s="71"/>
      <c r="W159" s="71"/>
      <c r="X159" s="71"/>
      <c r="Y159" s="71"/>
      <c r="Z159" s="71"/>
      <c r="AA159" s="71"/>
      <c r="AB159" s="71"/>
      <c r="AC159" s="71"/>
      <c r="AD159" s="72"/>
      <c r="AE159" s="72"/>
      <c r="AF159" s="71"/>
      <c r="AG159" s="71"/>
      <c r="AH159" s="71"/>
      <c r="AI159" s="71"/>
      <c r="AJ159" s="71"/>
      <c r="AK159" s="71"/>
      <c r="AL159" s="71"/>
      <c r="AM159" s="71"/>
      <c r="AN159" s="71">
        <f>SUM(AJ159+AL159)</f>
        <v>0</v>
      </c>
      <c r="AO159" s="71">
        <f>SUM(AK159+AM159)</f>
        <v>0</v>
      </c>
      <c r="AP159" s="72"/>
      <c r="AQ159" s="72"/>
      <c r="AR159" s="71"/>
      <c r="AS159" s="71"/>
      <c r="AT159" s="71"/>
      <c r="AU159" s="71"/>
      <c r="AV159" s="71"/>
      <c r="AW159" s="71"/>
      <c r="AX159" s="71"/>
      <c r="AY159" s="71"/>
      <c r="AZ159" s="71">
        <f>SUM(AV159+AX159)</f>
        <v>0</v>
      </c>
      <c r="BA159" s="71">
        <f>SUM(AW159+AY159)</f>
        <v>0</v>
      </c>
      <c r="BB159" s="72"/>
      <c r="BC159" s="72"/>
      <c r="BD159" s="71"/>
      <c r="BE159" s="71"/>
      <c r="BF159" s="71"/>
      <c r="BG159" s="71"/>
      <c r="BH159" s="71"/>
      <c r="BI159" s="71"/>
      <c r="BJ159" s="71"/>
      <c r="BK159" s="71"/>
      <c r="BL159" s="71"/>
      <c r="BM159" s="71"/>
      <c r="BN159" s="72"/>
      <c r="BO159" s="72"/>
      <c r="BP159" s="71"/>
      <c r="BQ159" s="71"/>
      <c r="BR159" s="71"/>
      <c r="BS159" s="71"/>
      <c r="BT159" s="71"/>
      <c r="BU159" s="71"/>
      <c r="BV159" s="71"/>
      <c r="BW159" s="71"/>
      <c r="BX159" s="71"/>
      <c r="BY159" s="71"/>
      <c r="BZ159" s="72"/>
      <c r="CA159" s="72"/>
      <c r="CB159" s="71"/>
      <c r="CC159" s="71"/>
      <c r="CD159" s="71"/>
      <c r="CE159" s="71"/>
      <c r="CF159" s="71"/>
      <c r="CG159" s="71"/>
      <c r="CH159" s="71"/>
      <c r="CI159" s="71"/>
      <c r="CJ159" s="71"/>
      <c r="CK159" s="71"/>
      <c r="CL159" s="72"/>
      <c r="CM159" s="72"/>
      <c r="CN159" s="71"/>
      <c r="CO159" s="71"/>
      <c r="CP159" s="71"/>
      <c r="CQ159" s="71"/>
      <c r="CR159" s="71"/>
      <c r="CS159" s="71"/>
      <c r="CT159" s="71"/>
      <c r="CU159" s="71"/>
      <c r="CV159" s="71"/>
      <c r="CW159" s="71"/>
      <c r="CX159" s="72"/>
      <c r="CY159" s="72"/>
      <c r="CZ159" s="71"/>
      <c r="DA159" s="71"/>
      <c r="DB159" s="71"/>
      <c r="DC159" s="71"/>
      <c r="DD159" s="71"/>
      <c r="DE159" s="71"/>
      <c r="DF159" s="71"/>
      <c r="DG159" s="71"/>
      <c r="DH159" s="71"/>
      <c r="DI159" s="71"/>
      <c r="DJ159" s="72"/>
      <c r="DK159" s="72"/>
      <c r="DL159" s="71"/>
      <c r="DM159" s="71"/>
      <c r="DN159" s="71"/>
      <c r="DO159" s="71"/>
      <c r="DP159" s="71"/>
      <c r="DQ159" s="71"/>
      <c r="DR159" s="71"/>
      <c r="DS159" s="71"/>
      <c r="DT159" s="71"/>
      <c r="DU159" s="71"/>
      <c r="DV159" s="72"/>
      <c r="DW159" s="72"/>
      <c r="DX159" s="71"/>
      <c r="DY159" s="71"/>
      <c r="DZ159" s="71"/>
      <c r="EA159" s="71"/>
      <c r="EB159" s="71"/>
      <c r="EC159" s="71"/>
      <c r="ED159" s="71"/>
      <c r="EE159" s="71"/>
      <c r="EF159" s="71"/>
      <c r="EG159" s="71"/>
      <c r="EH159" s="72"/>
      <c r="EI159" s="72"/>
      <c r="EJ159" s="71"/>
      <c r="EK159" s="71"/>
      <c r="EL159" s="71"/>
      <c r="EM159" s="71"/>
      <c r="EN159" s="71"/>
      <c r="EO159" s="71"/>
      <c r="EP159" s="71"/>
      <c r="EQ159" s="71"/>
      <c r="ER159" s="71"/>
      <c r="ES159" s="71"/>
      <c r="ET159" s="72"/>
      <c r="EU159" s="72"/>
      <c r="EV159" s="71"/>
      <c r="EW159" s="71"/>
      <c r="EX159" s="71"/>
      <c r="EY159" s="71"/>
      <c r="EZ159" s="71"/>
      <c r="FA159" s="71"/>
      <c r="FB159" s="71"/>
      <c r="FC159" s="71"/>
      <c r="FD159" s="71"/>
      <c r="FE159" s="71"/>
      <c r="FF159" s="72"/>
      <c r="FG159" s="72"/>
      <c r="FH159" s="71"/>
      <c r="FI159" s="71"/>
      <c r="FJ159" s="71"/>
      <c r="FK159" s="71"/>
      <c r="FL159" s="71"/>
      <c r="FM159" s="71"/>
      <c r="FN159" s="71"/>
      <c r="FO159" s="71"/>
      <c r="FP159" s="71"/>
      <c r="FQ159" s="71"/>
      <c r="FR159" s="72"/>
      <c r="FS159" s="72"/>
      <c r="FT159" s="71"/>
      <c r="FU159" s="71"/>
      <c r="FV159" s="71"/>
      <c r="FW159" s="71"/>
      <c r="FX159" s="71"/>
      <c r="FY159" s="71"/>
      <c r="FZ159" s="71"/>
      <c r="GA159" s="71"/>
      <c r="GB159" s="71"/>
      <c r="GC159" s="71"/>
      <c r="GD159" s="72"/>
      <c r="GE159" s="72"/>
      <c r="GF159" s="71">
        <f>SUM(H159,T159,AF159,AR159,BD159,BP159,CB159,CN159,CZ159,DL159,DX159,EJ159,EV159)</f>
        <v>0</v>
      </c>
      <c r="GG159" s="71">
        <f>SUM(I159,U159,AG159,AS159,BE159,BQ159,CC159,CO159,DA159,DM159,DY159,EK159,EW159)</f>
        <v>0</v>
      </c>
      <c r="GH159" s="71">
        <f>SUM(J159,V159,AH159,AT159,BF159,BR159,CD159,CP159,DB159,DN159,DZ159,EL159,EX159)</f>
        <v>0</v>
      </c>
      <c r="GI159" s="71">
        <f>SUM(K159,W159,AI159,AU159,BG159,BS159,CE159,CQ159,DC159,DO159,EA159,EM159,EY159)</f>
        <v>0</v>
      </c>
      <c r="GJ159" s="71">
        <f t="shared" si="1460"/>
        <v>0</v>
      </c>
      <c r="GK159" s="71">
        <f t="shared" si="1460"/>
        <v>0</v>
      </c>
      <c r="GL159" s="71">
        <f t="shared" si="1460"/>
        <v>0</v>
      </c>
      <c r="GM159" s="71">
        <f t="shared" si="1460"/>
        <v>0</v>
      </c>
      <c r="GN159" s="71">
        <f t="shared" si="1460"/>
        <v>0</v>
      </c>
      <c r="GO159" s="71">
        <f t="shared" si="1460"/>
        <v>0</v>
      </c>
      <c r="GP159" s="71"/>
      <c r="GQ159" s="71"/>
      <c r="GR159" s="109"/>
      <c r="GS159" s="55"/>
      <c r="GT159" s="123"/>
      <c r="GU159" s="123"/>
      <c r="GV159" s="123">
        <f t="shared" si="1345"/>
        <v>0</v>
      </c>
    </row>
    <row r="160" spans="1:204" x14ac:dyDescent="0.2">
      <c r="A160" s="21">
        <v>1</v>
      </c>
      <c r="B160" s="74"/>
      <c r="C160" s="80"/>
      <c r="D160" s="81"/>
      <c r="E160" s="96" t="s">
        <v>53</v>
      </c>
      <c r="F160" s="98">
        <v>26</v>
      </c>
      <c r="G160" s="99">
        <v>136300.53940000001</v>
      </c>
      <c r="H160" s="79">
        <f>VLOOKUP($E160,'ВМП план'!$B$8:$AN$43,8,0)</f>
        <v>0</v>
      </c>
      <c r="I160" s="79">
        <f>VLOOKUP($E160,'ВМП план'!$B$8:$AN$43,9,0)</f>
        <v>0</v>
      </c>
      <c r="J160" s="79">
        <f>SUM(H160/12*$A$2)</f>
        <v>0</v>
      </c>
      <c r="K160" s="79">
        <f>SUM(I160/12*$A$2)</f>
        <v>0</v>
      </c>
      <c r="L160" s="79">
        <f t="shared" ref="L160:Q160" si="1461">SUM(L161:L162)</f>
        <v>0</v>
      </c>
      <c r="M160" s="79">
        <f t="shared" si="1461"/>
        <v>0</v>
      </c>
      <c r="N160" s="79">
        <f t="shared" si="1461"/>
        <v>0</v>
      </c>
      <c r="O160" s="79">
        <f t="shared" si="1461"/>
        <v>0</v>
      </c>
      <c r="P160" s="79">
        <f t="shared" si="1461"/>
        <v>0</v>
      </c>
      <c r="Q160" s="79">
        <f t="shared" si="1461"/>
        <v>0</v>
      </c>
      <c r="R160" s="95">
        <f t="shared" ref="R160:R174" si="1462">SUM(L160-J160)</f>
        <v>0</v>
      </c>
      <c r="S160" s="95">
        <f t="shared" ref="S160:S174" si="1463">SUM(M160-K160)</f>
        <v>0</v>
      </c>
      <c r="T160" s="79">
        <f>VLOOKUP($E160,'ВМП план'!$B$8:$AN$43,10,0)</f>
        <v>0</v>
      </c>
      <c r="U160" s="79">
        <f>VLOOKUP($E160,'ВМП план'!$B$8:$AN$43,11,0)</f>
        <v>0</v>
      </c>
      <c r="V160" s="79">
        <f>SUM(T160/12*$A$2)</f>
        <v>0</v>
      </c>
      <c r="W160" s="79">
        <f>SUM(U160/12*$A$2)</f>
        <v>0</v>
      </c>
      <c r="X160" s="79">
        <f t="shared" ref="X160:AC160" si="1464">SUM(X161:X162)</f>
        <v>0</v>
      </c>
      <c r="Y160" s="79">
        <f t="shared" si="1464"/>
        <v>0</v>
      </c>
      <c r="Z160" s="79">
        <f t="shared" si="1464"/>
        <v>0</v>
      </c>
      <c r="AA160" s="79">
        <f t="shared" si="1464"/>
        <v>0</v>
      </c>
      <c r="AB160" s="79">
        <f t="shared" si="1464"/>
        <v>0</v>
      </c>
      <c r="AC160" s="79">
        <f t="shared" si="1464"/>
        <v>0</v>
      </c>
      <c r="AD160" s="95">
        <f t="shared" ref="AD160:AD174" si="1465">SUM(X160-V160)</f>
        <v>0</v>
      </c>
      <c r="AE160" s="95">
        <f t="shared" ref="AE160:AE174" si="1466">SUM(Y160-W160)</f>
        <v>0</v>
      </c>
      <c r="AF160" s="79">
        <f>VLOOKUP($E160,'ВМП план'!$B$8:$AL$43,12,0)</f>
        <v>0</v>
      </c>
      <c r="AG160" s="79">
        <f>VLOOKUP($E160,'ВМП план'!$B$8:$AL$43,13,0)</f>
        <v>0</v>
      </c>
      <c r="AH160" s="79">
        <f>SUM(AF160/12*$A$2)</f>
        <v>0</v>
      </c>
      <c r="AI160" s="79">
        <f>SUM(AG160/12*$A$2)</f>
        <v>0</v>
      </c>
      <c r="AJ160" s="79">
        <f t="shared" ref="AJ160:AO160" si="1467">SUM(AJ161:AJ162)</f>
        <v>0</v>
      </c>
      <c r="AK160" s="79">
        <f t="shared" si="1467"/>
        <v>0</v>
      </c>
      <c r="AL160" s="79">
        <f t="shared" si="1467"/>
        <v>0</v>
      </c>
      <c r="AM160" s="79">
        <f t="shared" si="1467"/>
        <v>0</v>
      </c>
      <c r="AN160" s="79">
        <f t="shared" si="1467"/>
        <v>0</v>
      </c>
      <c r="AO160" s="79">
        <f t="shared" si="1467"/>
        <v>0</v>
      </c>
      <c r="AP160" s="95">
        <f t="shared" ref="AP160:AP174" si="1468">SUM(AJ160-AH160)</f>
        <v>0</v>
      </c>
      <c r="AQ160" s="95">
        <f t="shared" ref="AQ160:AQ174" si="1469">SUM(AK160-AI160)</f>
        <v>0</v>
      </c>
      <c r="AR160" s="79"/>
      <c r="AS160" s="79"/>
      <c r="AT160" s="79">
        <f>SUM(AR160/12*$A$2)</f>
        <v>0</v>
      </c>
      <c r="AU160" s="79">
        <f>SUM(AS160/12*$A$2)</f>
        <v>0</v>
      </c>
      <c r="AV160" s="79">
        <f t="shared" ref="AV160:BA160" si="1470">SUM(AV161:AV162)</f>
        <v>0</v>
      </c>
      <c r="AW160" s="79">
        <f t="shared" si="1470"/>
        <v>0</v>
      </c>
      <c r="AX160" s="79">
        <f t="shared" si="1470"/>
        <v>0</v>
      </c>
      <c r="AY160" s="79">
        <f t="shared" si="1470"/>
        <v>0</v>
      </c>
      <c r="AZ160" s="79">
        <f t="shared" si="1470"/>
        <v>0</v>
      </c>
      <c r="BA160" s="79">
        <f t="shared" si="1470"/>
        <v>0</v>
      </c>
      <c r="BB160" s="95">
        <f t="shared" ref="BB160:BB174" si="1471">SUM(AV160-AT160)</f>
        <v>0</v>
      </c>
      <c r="BC160" s="95">
        <f t="shared" ref="BC160:BC174" si="1472">SUM(AW160-AU160)</f>
        <v>0</v>
      </c>
      <c r="BD160" s="79">
        <f>VLOOKUP($E160,'ВМП план'!$B$8:$AN$43,16,0)</f>
        <v>150</v>
      </c>
      <c r="BE160" s="79">
        <f>VLOOKUP($E160,'ВМП план'!$B$8:$AN$43,17,0)</f>
        <v>20445080.91</v>
      </c>
      <c r="BF160" s="79">
        <f>SUM(BD160/12*$A$2)</f>
        <v>125</v>
      </c>
      <c r="BG160" s="79">
        <f>SUM(BE160/12*$A$2)</f>
        <v>17037567.425000001</v>
      </c>
      <c r="BH160" s="79">
        <f t="shared" ref="BH160:BM160" si="1473">SUM(BH161:BH162)</f>
        <v>137</v>
      </c>
      <c r="BI160" s="79">
        <f t="shared" si="1473"/>
        <v>18673173.979999974</v>
      </c>
      <c r="BJ160" s="79">
        <f t="shared" si="1473"/>
        <v>0</v>
      </c>
      <c r="BK160" s="79">
        <f t="shared" si="1473"/>
        <v>0</v>
      </c>
      <c r="BL160" s="79">
        <f t="shared" si="1473"/>
        <v>137</v>
      </c>
      <c r="BM160" s="79">
        <f t="shared" si="1473"/>
        <v>18673173.979999974</v>
      </c>
      <c r="BN160" s="95">
        <f t="shared" ref="BN160:BN174" si="1474">SUM(BH160-BF160)</f>
        <v>12</v>
      </c>
      <c r="BO160" s="95">
        <f t="shared" ref="BO160:BO174" si="1475">SUM(BI160-BG160)</f>
        <v>1635606.5549999736</v>
      </c>
      <c r="BP160" s="79">
        <f>VLOOKUP($E160,'ВМП план'!$B$8:$AN$43,18,0)</f>
        <v>0</v>
      </c>
      <c r="BQ160" s="79">
        <f>VLOOKUP($E160,'ВМП план'!$B$8:$AN$43,19,0)</f>
        <v>0</v>
      </c>
      <c r="BR160" s="79">
        <f>SUM(BP160/12*$A$2)</f>
        <v>0</v>
      </c>
      <c r="BS160" s="79">
        <f>SUM(BQ160/12*$A$2)</f>
        <v>0</v>
      </c>
      <c r="BT160" s="79">
        <f t="shared" ref="BT160:BY160" si="1476">SUM(BT161:BT162)</f>
        <v>0</v>
      </c>
      <c r="BU160" s="79">
        <f t="shared" si="1476"/>
        <v>0</v>
      </c>
      <c r="BV160" s="79">
        <f t="shared" si="1476"/>
        <v>0</v>
      </c>
      <c r="BW160" s="79">
        <f t="shared" si="1476"/>
        <v>0</v>
      </c>
      <c r="BX160" s="79">
        <f t="shared" si="1476"/>
        <v>0</v>
      </c>
      <c r="BY160" s="79">
        <f t="shared" si="1476"/>
        <v>0</v>
      </c>
      <c r="BZ160" s="95">
        <f t="shared" ref="BZ160:BZ174" si="1477">SUM(BT160-BR160)</f>
        <v>0</v>
      </c>
      <c r="CA160" s="95">
        <f t="shared" ref="CA160:CA174" si="1478">SUM(BU160-BS160)</f>
        <v>0</v>
      </c>
      <c r="CB160" s="79"/>
      <c r="CC160" s="79">
        <v>0</v>
      </c>
      <c r="CD160" s="79">
        <f>SUM(CB160/12*$A$2)</f>
        <v>0</v>
      </c>
      <c r="CE160" s="79">
        <f>SUM(CC160/12*$A$2)</f>
        <v>0</v>
      </c>
      <c r="CF160" s="79">
        <f t="shared" ref="CF160:CK160" si="1479">SUM(CF161:CF162)</f>
        <v>0</v>
      </c>
      <c r="CG160" s="79">
        <f t="shared" si="1479"/>
        <v>0</v>
      </c>
      <c r="CH160" s="79">
        <f t="shared" si="1479"/>
        <v>0</v>
      </c>
      <c r="CI160" s="79">
        <f t="shared" si="1479"/>
        <v>0</v>
      </c>
      <c r="CJ160" s="79">
        <f t="shared" si="1479"/>
        <v>0</v>
      </c>
      <c r="CK160" s="79">
        <f t="shared" si="1479"/>
        <v>0</v>
      </c>
      <c r="CL160" s="95">
        <f t="shared" ref="CL160:CL174" si="1480">SUM(CF160-CD160)</f>
        <v>0</v>
      </c>
      <c r="CM160" s="95">
        <f t="shared" ref="CM160:CM174" si="1481">SUM(CG160-CE160)</f>
        <v>0</v>
      </c>
      <c r="CN160" s="79"/>
      <c r="CO160" s="79"/>
      <c r="CP160" s="79">
        <f>SUM(CN160/12*$A$2)</f>
        <v>0</v>
      </c>
      <c r="CQ160" s="79">
        <f>SUM(CO160/12*$A$2)</f>
        <v>0</v>
      </c>
      <c r="CR160" s="79">
        <f t="shared" ref="CR160:CW160" si="1482">SUM(CR161:CR162)</f>
        <v>0</v>
      </c>
      <c r="CS160" s="79">
        <f t="shared" si="1482"/>
        <v>0</v>
      </c>
      <c r="CT160" s="79">
        <f t="shared" si="1482"/>
        <v>0</v>
      </c>
      <c r="CU160" s="79">
        <f t="shared" si="1482"/>
        <v>0</v>
      </c>
      <c r="CV160" s="79">
        <f t="shared" si="1482"/>
        <v>0</v>
      </c>
      <c r="CW160" s="79">
        <f t="shared" si="1482"/>
        <v>0</v>
      </c>
      <c r="CX160" s="95">
        <f t="shared" ref="CX160:CX174" si="1483">SUM(CR160-CP160)</f>
        <v>0</v>
      </c>
      <c r="CY160" s="95">
        <f t="shared" ref="CY160:CY174" si="1484">SUM(CS160-CQ160)</f>
        <v>0</v>
      </c>
      <c r="CZ160" s="79">
        <f>VLOOKUP($E160,'ВМП план'!$B$8:$AN$43,24,0)</f>
        <v>0</v>
      </c>
      <c r="DA160" s="79">
        <f>VLOOKUP($E160,'ВМП план'!$B$8:$AN$43,25,0)</f>
        <v>0</v>
      </c>
      <c r="DB160" s="79">
        <f>SUM(CZ160/12*$A$2)</f>
        <v>0</v>
      </c>
      <c r="DC160" s="79">
        <f>SUM(DA160/12*$A$2)</f>
        <v>0</v>
      </c>
      <c r="DD160" s="79">
        <f t="shared" ref="DD160:DI160" si="1485">SUM(DD161:DD162)</f>
        <v>0</v>
      </c>
      <c r="DE160" s="79">
        <f t="shared" si="1485"/>
        <v>0</v>
      </c>
      <c r="DF160" s="79">
        <f t="shared" si="1485"/>
        <v>0</v>
      </c>
      <c r="DG160" s="79">
        <f t="shared" si="1485"/>
        <v>0</v>
      </c>
      <c r="DH160" s="79">
        <f t="shared" si="1485"/>
        <v>0</v>
      </c>
      <c r="DI160" s="79">
        <f t="shared" si="1485"/>
        <v>0</v>
      </c>
      <c r="DJ160" s="95">
        <f t="shared" ref="DJ160:DJ174" si="1486">SUM(DD160-DB160)</f>
        <v>0</v>
      </c>
      <c r="DK160" s="95">
        <f t="shared" ref="DK160:DK174" si="1487">SUM(DE160-DC160)</f>
        <v>0</v>
      </c>
      <c r="DL160" s="79"/>
      <c r="DM160" s="79"/>
      <c r="DN160" s="79">
        <f>SUM(DL160/12*$A$2)</f>
        <v>0</v>
      </c>
      <c r="DO160" s="79">
        <f>SUM(DM160/12*$A$2)</f>
        <v>0</v>
      </c>
      <c r="DP160" s="79">
        <f t="shared" ref="DP160:DU160" si="1488">SUM(DP161:DP162)</f>
        <v>0</v>
      </c>
      <c r="DQ160" s="79">
        <f t="shared" si="1488"/>
        <v>0</v>
      </c>
      <c r="DR160" s="79">
        <f t="shared" si="1488"/>
        <v>0</v>
      </c>
      <c r="DS160" s="79">
        <f t="shared" si="1488"/>
        <v>0</v>
      </c>
      <c r="DT160" s="79">
        <f t="shared" si="1488"/>
        <v>0</v>
      </c>
      <c r="DU160" s="79">
        <f t="shared" si="1488"/>
        <v>0</v>
      </c>
      <c r="DV160" s="95">
        <f t="shared" ref="DV160:DV174" si="1489">SUM(DP160-DN160)</f>
        <v>0</v>
      </c>
      <c r="DW160" s="95">
        <f t="shared" ref="DW160:DW174" si="1490">SUM(DQ160-DO160)</f>
        <v>0</v>
      </c>
      <c r="DX160" s="79">
        <f>VLOOKUP($E160,'ВМП план'!$B$8:$AN$43,28,0)</f>
        <v>0</v>
      </c>
      <c r="DY160" s="79">
        <f>VLOOKUP($E160,'ВМП план'!$B$8:$AN$43,29,0)</f>
        <v>0</v>
      </c>
      <c r="DZ160" s="79">
        <f>SUM(DX160/12*$A$2)</f>
        <v>0</v>
      </c>
      <c r="EA160" s="79">
        <f>SUM(DY160/12*$A$2)</f>
        <v>0</v>
      </c>
      <c r="EB160" s="79">
        <f t="shared" ref="EB160:EG160" si="1491">SUM(EB161:EB162)</f>
        <v>0</v>
      </c>
      <c r="EC160" s="79">
        <f t="shared" si="1491"/>
        <v>0</v>
      </c>
      <c r="ED160" s="79">
        <f t="shared" si="1491"/>
        <v>0</v>
      </c>
      <c r="EE160" s="79">
        <f t="shared" si="1491"/>
        <v>0</v>
      </c>
      <c r="EF160" s="79">
        <f t="shared" si="1491"/>
        <v>0</v>
      </c>
      <c r="EG160" s="79">
        <f t="shared" si="1491"/>
        <v>0</v>
      </c>
      <c r="EH160" s="95">
        <f t="shared" ref="EH160:EH174" si="1492">SUM(EB160-DZ160)</f>
        <v>0</v>
      </c>
      <c r="EI160" s="95">
        <f t="shared" ref="EI160:EI174" si="1493">SUM(EC160-EA160)</f>
        <v>0</v>
      </c>
      <c r="EJ160" s="79">
        <f>VLOOKUP($E160,'ВМП план'!$B$8:$AN$43,30,0)</f>
        <v>0</v>
      </c>
      <c r="EK160" s="79">
        <f>VLOOKUP($E160,'ВМП план'!$B$8:$AN$43,31,0)</f>
        <v>0</v>
      </c>
      <c r="EL160" s="79">
        <f>SUM(EJ160/12*$A$2)</f>
        <v>0</v>
      </c>
      <c r="EM160" s="79">
        <f>SUM(EK160/12*$A$2)</f>
        <v>0</v>
      </c>
      <c r="EN160" s="79">
        <f t="shared" ref="EN160:ES160" si="1494">SUM(EN161:EN162)</f>
        <v>0</v>
      </c>
      <c r="EO160" s="79">
        <f t="shared" si="1494"/>
        <v>0</v>
      </c>
      <c r="EP160" s="79">
        <f t="shared" si="1494"/>
        <v>0</v>
      </c>
      <c r="EQ160" s="79">
        <f t="shared" si="1494"/>
        <v>0</v>
      </c>
      <c r="ER160" s="79">
        <f t="shared" si="1494"/>
        <v>0</v>
      </c>
      <c r="ES160" s="79">
        <f t="shared" si="1494"/>
        <v>0</v>
      </c>
      <c r="ET160" s="95">
        <f t="shared" ref="ET160:ET174" si="1495">SUM(EN160-EL160)</f>
        <v>0</v>
      </c>
      <c r="EU160" s="95">
        <f t="shared" ref="EU160:EU174" si="1496">SUM(EO160-EM160)</f>
        <v>0</v>
      </c>
      <c r="EV160" s="79">
        <f>VLOOKUP($E160,'ВМП план'!$B$8:$AN$43,32,0)</f>
        <v>0</v>
      </c>
      <c r="EW160" s="79">
        <f>VLOOKUP($E160,'ВМП план'!$B$8:$AN$43,33,0)</f>
        <v>0</v>
      </c>
      <c r="EX160" s="79">
        <f>SUM(EV160/12*$A$2)</f>
        <v>0</v>
      </c>
      <c r="EY160" s="79">
        <f>SUM(EW160/12*$A$2)</f>
        <v>0</v>
      </c>
      <c r="EZ160" s="79">
        <f t="shared" ref="EZ160:FE160" si="1497">SUM(EZ161:EZ162)</f>
        <v>0</v>
      </c>
      <c r="FA160" s="79">
        <f t="shared" si="1497"/>
        <v>0</v>
      </c>
      <c r="FB160" s="79">
        <f t="shared" si="1497"/>
        <v>0</v>
      </c>
      <c r="FC160" s="79">
        <f t="shared" si="1497"/>
        <v>0</v>
      </c>
      <c r="FD160" s="79">
        <f t="shared" si="1497"/>
        <v>0</v>
      </c>
      <c r="FE160" s="79">
        <f t="shared" si="1497"/>
        <v>0</v>
      </c>
      <c r="FF160" s="95">
        <f t="shared" ref="FF160:FF174" si="1498">SUM(EZ160-EX160)</f>
        <v>0</v>
      </c>
      <c r="FG160" s="95">
        <f t="shared" ref="FG160:FG174" si="1499">SUM(FA160-EY160)</f>
        <v>0</v>
      </c>
      <c r="FH160" s="79">
        <f>VLOOKUP($E160,'ВМП план'!$B$8:$AN$43,34,0)</f>
        <v>0</v>
      </c>
      <c r="FI160" s="79">
        <f>VLOOKUP($E160,'ВМП план'!$B$8:$AN$43,35,0)</f>
        <v>0</v>
      </c>
      <c r="FJ160" s="79">
        <f>SUM(FH160/12*$A$2)</f>
        <v>0</v>
      </c>
      <c r="FK160" s="79">
        <f>SUM(FI160/12*$A$2)</f>
        <v>0</v>
      </c>
      <c r="FL160" s="79">
        <f t="shared" ref="FL160:FQ160" si="1500">SUM(FL161:FL162)</f>
        <v>0</v>
      </c>
      <c r="FM160" s="79">
        <f t="shared" si="1500"/>
        <v>0</v>
      </c>
      <c r="FN160" s="79">
        <f t="shared" si="1500"/>
        <v>0</v>
      </c>
      <c r="FO160" s="79">
        <f t="shared" si="1500"/>
        <v>0</v>
      </c>
      <c r="FP160" s="79">
        <f t="shared" si="1500"/>
        <v>0</v>
      </c>
      <c r="FQ160" s="79">
        <f t="shared" si="1500"/>
        <v>0</v>
      </c>
      <c r="FR160" s="95">
        <f t="shared" ref="FR160:FR174" si="1501">SUM(FL160-FJ160)</f>
        <v>0</v>
      </c>
      <c r="FS160" s="95">
        <f t="shared" ref="FS160:FS174" si="1502">SUM(FM160-FK160)</f>
        <v>0</v>
      </c>
      <c r="FT160" s="79"/>
      <c r="FU160" s="79"/>
      <c r="FV160" s="79">
        <f>SUM(FT160/12*$A$2)</f>
        <v>0</v>
      </c>
      <c r="FW160" s="79">
        <f>SUM(FU160/12*$A$2)</f>
        <v>0</v>
      </c>
      <c r="FX160" s="79">
        <f t="shared" ref="FX160:GC160" si="1503">SUM(FX161:FX162)</f>
        <v>0</v>
      </c>
      <c r="FY160" s="79">
        <f t="shared" si="1503"/>
        <v>0</v>
      </c>
      <c r="FZ160" s="79">
        <f t="shared" si="1503"/>
        <v>0</v>
      </c>
      <c r="GA160" s="79">
        <f t="shared" si="1503"/>
        <v>0</v>
      </c>
      <c r="GB160" s="79">
        <f t="shared" si="1503"/>
        <v>0</v>
      </c>
      <c r="GC160" s="79">
        <f t="shared" si="1503"/>
        <v>0</v>
      </c>
      <c r="GD160" s="95">
        <f t="shared" ref="GD160:GD174" si="1504">SUM(FX160-FV160)</f>
        <v>0</v>
      </c>
      <c r="GE160" s="95">
        <f t="shared" ref="GE160:GE174" si="1505">SUM(FY160-FW160)</f>
        <v>0</v>
      </c>
      <c r="GF160" s="79">
        <f>H160+T160+AF160+AR160+BD160+BP160+CB160+CN160+CZ160+DL160+DX160+EJ160+EV160+FH160+FT160</f>
        <v>150</v>
      </c>
      <c r="GG160" s="79">
        <f>I160+U160+AG160+AS160+BE160+BQ160+CC160+CO160+DA160+DM160+DY160+EK160+EW160+FI160+FU160</f>
        <v>20445080.91</v>
      </c>
      <c r="GH160" s="102">
        <f>SUM(GF160/12*$A$2)</f>
        <v>125</v>
      </c>
      <c r="GI160" s="128">
        <f>SUM(GG160/12*$A$2)</f>
        <v>17037567.425000001</v>
      </c>
      <c r="GJ160" s="79">
        <f t="shared" ref="GJ160:GO160" si="1506">SUM(GJ161:GJ162)</f>
        <v>137</v>
      </c>
      <c r="GK160" s="79">
        <f t="shared" si="1506"/>
        <v>18673173.979999974</v>
      </c>
      <c r="GL160" s="79">
        <f t="shared" si="1506"/>
        <v>0</v>
      </c>
      <c r="GM160" s="79">
        <f t="shared" si="1506"/>
        <v>0</v>
      </c>
      <c r="GN160" s="79">
        <f t="shared" si="1506"/>
        <v>137</v>
      </c>
      <c r="GO160" s="79">
        <f t="shared" si="1506"/>
        <v>18673173.979999974</v>
      </c>
      <c r="GP160" s="79">
        <f>SUM(GJ160-GH160)</f>
        <v>12</v>
      </c>
      <c r="GQ160" s="79">
        <f>SUM(GK160-GI160)</f>
        <v>1635606.5549999736</v>
      </c>
      <c r="GR160" s="281">
        <f>GJ160/GH160</f>
        <v>1.0960000000000001</v>
      </c>
      <c r="GS160" s="281">
        <f>GK160/GI160</f>
        <v>1.0960000048246308</v>
      </c>
      <c r="GT160" s="123">
        <v>136300.53940000001</v>
      </c>
      <c r="GU160" s="123">
        <f>SUM(GK160/GJ160)</f>
        <v>136300.5399999998</v>
      </c>
      <c r="GV160" s="123">
        <f t="shared" si="1345"/>
        <v>-5.9999979566782713E-4</v>
      </c>
    </row>
    <row r="161" spans="1:204" ht="99.75" customHeight="1" x14ac:dyDescent="0.2">
      <c r="A161" s="21">
        <v>1</v>
      </c>
      <c r="B161" s="55" t="s">
        <v>206</v>
      </c>
      <c r="C161" s="56" t="s">
        <v>207</v>
      </c>
      <c r="D161" s="63">
        <v>406</v>
      </c>
      <c r="E161" s="60" t="s">
        <v>208</v>
      </c>
      <c r="F161" s="63">
        <v>26</v>
      </c>
      <c r="G161" s="70">
        <v>136300.53940000001</v>
      </c>
      <c r="H161" s="71"/>
      <c r="I161" s="71"/>
      <c r="J161" s="71"/>
      <c r="K161" s="71"/>
      <c r="L161" s="71">
        <f>VLOOKUP($D161,'факт '!$D$7:$AU$140,3,0)</f>
        <v>0</v>
      </c>
      <c r="M161" s="71">
        <f>VLOOKUP($D161,'факт '!$D$7:$AU$140,4,0)</f>
        <v>0</v>
      </c>
      <c r="N161" s="71">
        <f>VLOOKUP($D161,'факт '!$D$7:$AU$140,5,0)</f>
        <v>0</v>
      </c>
      <c r="O161" s="71">
        <f>VLOOKUP($D161,'факт '!$D$7:$AU$140,6,0)</f>
        <v>0</v>
      </c>
      <c r="P161" s="71">
        <f>SUM(L161+N161)</f>
        <v>0</v>
      </c>
      <c r="Q161" s="71">
        <f>SUM(M161+O161)</f>
        <v>0</v>
      </c>
      <c r="R161" s="72">
        <f t="shared" ref="R161" si="1507">SUM(L161-J161)</f>
        <v>0</v>
      </c>
      <c r="S161" s="72">
        <f t="shared" ref="S161" si="1508">SUM(M161-K161)</f>
        <v>0</v>
      </c>
      <c r="T161" s="71"/>
      <c r="U161" s="71"/>
      <c r="V161" s="71"/>
      <c r="W161" s="71"/>
      <c r="X161" s="71">
        <f>VLOOKUP($D161,'факт '!$D$7:$AU$140,9,0)</f>
        <v>0</v>
      </c>
      <c r="Y161" s="71">
        <f>VLOOKUP($D161,'факт '!$D$7:$AU$140,10,0)</f>
        <v>0</v>
      </c>
      <c r="Z161" s="71">
        <f>VLOOKUP($D161,'факт '!$D$7:$AU$140,11,0)</f>
        <v>0</v>
      </c>
      <c r="AA161" s="71">
        <f>VLOOKUP($D161,'факт '!$D$7:$AU$140,12,0)</f>
        <v>0</v>
      </c>
      <c r="AB161" s="71">
        <f>SUM(X161+Z161)</f>
        <v>0</v>
      </c>
      <c r="AC161" s="71">
        <f>SUM(Y161+AA161)</f>
        <v>0</v>
      </c>
      <c r="AD161" s="72">
        <f t="shared" ref="AD161" si="1509">SUM(X161-V161)</f>
        <v>0</v>
      </c>
      <c r="AE161" s="72">
        <f t="shared" si="1466"/>
        <v>0</v>
      </c>
      <c r="AF161" s="71"/>
      <c r="AG161" s="71"/>
      <c r="AH161" s="71"/>
      <c r="AI161" s="71"/>
      <c r="AJ161" s="71">
        <f>VLOOKUP($D161,'факт '!$D$7:$AU$140,7,0)</f>
        <v>0</v>
      </c>
      <c r="AK161" s="71">
        <f>VLOOKUP($D161,'факт '!$D$7:$AU$140,8,0)</f>
        <v>0</v>
      </c>
      <c r="AL161" s="71"/>
      <c r="AM161" s="71"/>
      <c r="AN161" s="71">
        <f>SUM(AJ161+AL161)</f>
        <v>0</v>
      </c>
      <c r="AO161" s="71">
        <f>SUM(AK161+AM161)</f>
        <v>0</v>
      </c>
      <c r="AP161" s="72">
        <f t="shared" ref="AP161" si="1510">SUM(AJ161-AH161)</f>
        <v>0</v>
      </c>
      <c r="AQ161" s="72">
        <f t="shared" si="1469"/>
        <v>0</v>
      </c>
      <c r="AR161" s="71"/>
      <c r="AS161" s="71"/>
      <c r="AT161" s="71"/>
      <c r="AU161" s="71"/>
      <c r="AV161" s="71">
        <f>VLOOKUP($D161,'факт '!$D$7:$AU$140,13,0)</f>
        <v>0</v>
      </c>
      <c r="AW161" s="71">
        <f>VLOOKUP($D161,'факт '!$D$7:$AU$140,14,0)</f>
        <v>0</v>
      </c>
      <c r="AX161" s="71"/>
      <c r="AY161" s="71"/>
      <c r="AZ161" s="71">
        <f>SUM(AV161+AX161)</f>
        <v>0</v>
      </c>
      <c r="BA161" s="71">
        <f>SUM(AW161+AY161)</f>
        <v>0</v>
      </c>
      <c r="BB161" s="72">
        <f t="shared" si="1471"/>
        <v>0</v>
      </c>
      <c r="BC161" s="72">
        <f t="shared" si="1472"/>
        <v>0</v>
      </c>
      <c r="BD161" s="71"/>
      <c r="BE161" s="71"/>
      <c r="BF161" s="71"/>
      <c r="BG161" s="71"/>
      <c r="BH161" s="71">
        <f>VLOOKUP($D161,'факт '!$D$7:$AU$140,17,0)</f>
        <v>137</v>
      </c>
      <c r="BI161" s="71">
        <f>VLOOKUP($D161,'факт '!$D$7:$AU$140,18,0)</f>
        <v>18673173.979999974</v>
      </c>
      <c r="BJ161" s="71">
        <f>VLOOKUP($D161,'факт '!$D$7:$AU$140,19,0)</f>
        <v>0</v>
      </c>
      <c r="BK161" s="71">
        <f>VLOOKUP($D161,'факт '!$D$7:$AU$140,20,0)</f>
        <v>0</v>
      </c>
      <c r="BL161" s="71">
        <f>SUM(BH161+BJ161)</f>
        <v>137</v>
      </c>
      <c r="BM161" s="71">
        <f>SUM(BI161+BK161)</f>
        <v>18673173.979999974</v>
      </c>
      <c r="BN161" s="72">
        <f t="shared" ref="BN161" si="1511">SUM(BH161-BF161)</f>
        <v>137</v>
      </c>
      <c r="BO161" s="72">
        <f t="shared" si="1475"/>
        <v>18673173.979999974</v>
      </c>
      <c r="BP161" s="71"/>
      <c r="BQ161" s="71"/>
      <c r="BR161" s="71"/>
      <c r="BS161" s="71"/>
      <c r="BT161" s="71">
        <f>VLOOKUP($D161,'факт '!$D$7:$AU$140,21,0)</f>
        <v>0</v>
      </c>
      <c r="BU161" s="71">
        <f>VLOOKUP($D161,'факт '!$D$7:$AU$140,22,0)</f>
        <v>0</v>
      </c>
      <c r="BV161" s="71">
        <f>VLOOKUP($D161,'факт '!$D$7:$AU$140,23,0)</f>
        <v>0</v>
      </c>
      <c r="BW161" s="71">
        <f>VLOOKUP($D161,'факт '!$D$7:$AU$140,24,0)</f>
        <v>0</v>
      </c>
      <c r="BX161" s="71">
        <f>SUM(BT161+BV161)</f>
        <v>0</v>
      </c>
      <c r="BY161" s="71">
        <f>SUM(BU161+BW161)</f>
        <v>0</v>
      </c>
      <c r="BZ161" s="72">
        <f t="shared" ref="BZ161" si="1512">SUM(BT161-BR161)</f>
        <v>0</v>
      </c>
      <c r="CA161" s="72">
        <f t="shared" si="1478"/>
        <v>0</v>
      </c>
      <c r="CB161" s="71"/>
      <c r="CC161" s="71"/>
      <c r="CD161" s="71"/>
      <c r="CE161" s="71"/>
      <c r="CF161" s="71">
        <f>VLOOKUP($D161,'факт '!$D$7:$AU$140,25,0)</f>
        <v>0</v>
      </c>
      <c r="CG161" s="71">
        <f>VLOOKUP($D161,'факт '!$D$7:$AU$140,26,0)</f>
        <v>0</v>
      </c>
      <c r="CH161" s="71">
        <f>VLOOKUP($D161,'факт '!$D$7:$AU$140,27,0)</f>
        <v>0</v>
      </c>
      <c r="CI161" s="71">
        <f>VLOOKUP($D161,'факт '!$D$7:$AU$140,28,0)</f>
        <v>0</v>
      </c>
      <c r="CJ161" s="71">
        <f>SUM(CF161+CH161)</f>
        <v>0</v>
      </c>
      <c r="CK161" s="71">
        <f>SUM(CG161+CI161)</f>
        <v>0</v>
      </c>
      <c r="CL161" s="72">
        <f t="shared" si="1480"/>
        <v>0</v>
      </c>
      <c r="CM161" s="72">
        <f t="shared" si="1481"/>
        <v>0</v>
      </c>
      <c r="CN161" s="71"/>
      <c r="CO161" s="71"/>
      <c r="CP161" s="71"/>
      <c r="CQ161" s="71"/>
      <c r="CR161" s="71">
        <f>VLOOKUP($D161,'факт '!$D$7:$AU$140,29,0)</f>
        <v>0</v>
      </c>
      <c r="CS161" s="71">
        <f>VLOOKUP($D161,'факт '!$D$7:$AU$140,30,0)</f>
        <v>0</v>
      </c>
      <c r="CT161" s="71">
        <f>VLOOKUP($D161,'факт '!$D$7:$AU$140,31,0)</f>
        <v>0</v>
      </c>
      <c r="CU161" s="71">
        <f>VLOOKUP($D161,'факт '!$D$7:$AU$140,32,0)</f>
        <v>0</v>
      </c>
      <c r="CV161" s="71">
        <f>SUM(CR161+CT161)</f>
        <v>0</v>
      </c>
      <c r="CW161" s="71">
        <f>SUM(CS161+CU161)</f>
        <v>0</v>
      </c>
      <c r="CX161" s="72">
        <f t="shared" si="1483"/>
        <v>0</v>
      </c>
      <c r="CY161" s="72">
        <f t="shared" si="1484"/>
        <v>0</v>
      </c>
      <c r="CZ161" s="71"/>
      <c r="DA161" s="71"/>
      <c r="DB161" s="71"/>
      <c r="DC161" s="71"/>
      <c r="DD161" s="71">
        <f>VLOOKUP($D161,'факт '!$D$7:$AU$140,33,0)</f>
        <v>0</v>
      </c>
      <c r="DE161" s="71">
        <f>VLOOKUP($D161,'факт '!$D$7:$AU$140,34,0)</f>
        <v>0</v>
      </c>
      <c r="DF161" s="71"/>
      <c r="DG161" s="71"/>
      <c r="DH161" s="71">
        <f>SUM(DD161+DF161)</f>
        <v>0</v>
      </c>
      <c r="DI161" s="71">
        <f>SUM(DE161+DG161)</f>
        <v>0</v>
      </c>
      <c r="DJ161" s="72">
        <f t="shared" ref="DJ161" si="1513">SUM(DD161-DB161)</f>
        <v>0</v>
      </c>
      <c r="DK161" s="72">
        <f t="shared" si="1487"/>
        <v>0</v>
      </c>
      <c r="DL161" s="71"/>
      <c r="DM161" s="71"/>
      <c r="DN161" s="71"/>
      <c r="DO161" s="71"/>
      <c r="DP161" s="71">
        <f>VLOOKUP($D161,'факт '!$D$7:$AU$140,15,0)</f>
        <v>0</v>
      </c>
      <c r="DQ161" s="71">
        <f>VLOOKUP($D161,'факт '!$D$7:$AU$140,16,0)</f>
        <v>0</v>
      </c>
      <c r="DR161" s="71"/>
      <c r="DS161" s="71"/>
      <c r="DT161" s="71">
        <f>SUM(DP161+DR161)</f>
        <v>0</v>
      </c>
      <c r="DU161" s="71">
        <f>SUM(DQ161+DS161)</f>
        <v>0</v>
      </c>
      <c r="DV161" s="72">
        <f t="shared" si="1489"/>
        <v>0</v>
      </c>
      <c r="DW161" s="72">
        <f t="shared" si="1490"/>
        <v>0</v>
      </c>
      <c r="DX161" s="71"/>
      <c r="DY161" s="71"/>
      <c r="DZ161" s="71"/>
      <c r="EA161" s="71"/>
      <c r="EB161" s="71">
        <f>VLOOKUP($D161,'факт '!$D$7:$AU$140,35,0)</f>
        <v>0</v>
      </c>
      <c r="EC161" s="71">
        <f>VLOOKUP($D161,'факт '!$D$7:$AU$140,36,0)</f>
        <v>0</v>
      </c>
      <c r="ED161" s="71">
        <f>VLOOKUP($D161,'факт '!$D$7:$AU$140,37,0)</f>
        <v>0</v>
      </c>
      <c r="EE161" s="71">
        <f>VLOOKUP($D161,'факт '!$D$7:$AU$140,38,0)</f>
        <v>0</v>
      </c>
      <c r="EF161" s="71">
        <f>SUM(EB161+ED161)</f>
        <v>0</v>
      </c>
      <c r="EG161" s="71">
        <f>SUM(EC161+EE161)</f>
        <v>0</v>
      </c>
      <c r="EH161" s="72">
        <f t="shared" ref="EH161" si="1514">SUM(EB161-DZ161)</f>
        <v>0</v>
      </c>
      <c r="EI161" s="72">
        <f t="shared" si="1493"/>
        <v>0</v>
      </c>
      <c r="EJ161" s="71"/>
      <c r="EK161" s="71"/>
      <c r="EL161" s="71"/>
      <c r="EM161" s="71"/>
      <c r="EN161" s="71">
        <f>VLOOKUP($D161,'факт '!$D$7:$AU$140,41,0)</f>
        <v>0</v>
      </c>
      <c r="EO161" s="71">
        <f>VLOOKUP($D161,'факт '!$D$7:$AU$140,42,0)</f>
        <v>0</v>
      </c>
      <c r="EP161" s="71">
        <f>VLOOKUP($D161,'факт '!$D$7:$AU$140,43,0)</f>
        <v>0</v>
      </c>
      <c r="EQ161" s="71">
        <f>VLOOKUP($D161,'факт '!$D$7:$AU$140,44,0)</f>
        <v>0</v>
      </c>
      <c r="ER161" s="71">
        <f>SUM(EN161+EP161)</f>
        <v>0</v>
      </c>
      <c r="ES161" s="71">
        <f>SUM(EO161+EQ161)</f>
        <v>0</v>
      </c>
      <c r="ET161" s="72">
        <f t="shared" ref="ET161" si="1515">SUM(EN161-EL161)</f>
        <v>0</v>
      </c>
      <c r="EU161" s="72">
        <f t="shared" si="1496"/>
        <v>0</v>
      </c>
      <c r="EV161" s="71"/>
      <c r="EW161" s="71"/>
      <c r="EX161" s="71"/>
      <c r="EY161" s="71"/>
      <c r="EZ161" s="71"/>
      <c r="FA161" s="71"/>
      <c r="FB161" s="71"/>
      <c r="FC161" s="71"/>
      <c r="FD161" s="71">
        <f>SUM(EZ161+FB161)</f>
        <v>0</v>
      </c>
      <c r="FE161" s="71">
        <f>SUM(FA161+FC161)</f>
        <v>0</v>
      </c>
      <c r="FF161" s="72">
        <f t="shared" si="1498"/>
        <v>0</v>
      </c>
      <c r="FG161" s="72">
        <f t="shared" si="1499"/>
        <v>0</v>
      </c>
      <c r="FH161" s="71"/>
      <c r="FI161" s="71"/>
      <c r="FJ161" s="71"/>
      <c r="FK161" s="71"/>
      <c r="FL161" s="71">
        <f>VLOOKUP($D161,'факт '!$D$7:$AU$140,39,0)</f>
        <v>0</v>
      </c>
      <c r="FM161" s="71">
        <f>VLOOKUP($D161,'факт '!$D$7:$AU$140,40,0)</f>
        <v>0</v>
      </c>
      <c r="FN161" s="71"/>
      <c r="FO161" s="71"/>
      <c r="FP161" s="71">
        <f>SUM(FL161+FN161)</f>
        <v>0</v>
      </c>
      <c r="FQ161" s="71">
        <f>SUM(FM161+FO161)</f>
        <v>0</v>
      </c>
      <c r="FR161" s="72">
        <f t="shared" ref="FR161" si="1516">SUM(FL161-FJ161)</f>
        <v>0</v>
      </c>
      <c r="FS161" s="72">
        <f t="shared" si="1502"/>
        <v>0</v>
      </c>
      <c r="FT161" s="71"/>
      <c r="FU161" s="71"/>
      <c r="FV161" s="71"/>
      <c r="FW161" s="71"/>
      <c r="FX161" s="71"/>
      <c r="FY161" s="71"/>
      <c r="FZ161" s="71"/>
      <c r="GA161" s="71"/>
      <c r="GB161" s="71">
        <f>SUM(FX161+FZ161)</f>
        <v>0</v>
      </c>
      <c r="GC161" s="71">
        <f>SUM(FY161+GA161)</f>
        <v>0</v>
      </c>
      <c r="GD161" s="72">
        <f t="shared" si="1504"/>
        <v>0</v>
      </c>
      <c r="GE161" s="72">
        <f t="shared" si="1505"/>
        <v>0</v>
      </c>
      <c r="GF161" s="71">
        <f t="shared" ref="GF161:GI162" si="1517">SUM(H161,T161,AF161,AR161,BD161,BP161,CB161,CN161,CZ161,DL161,DX161,EJ161,EV161)</f>
        <v>0</v>
      </c>
      <c r="GG161" s="71">
        <f t="shared" si="1517"/>
        <v>0</v>
      </c>
      <c r="GH161" s="71">
        <f t="shared" si="1517"/>
        <v>0</v>
      </c>
      <c r="GI161" s="71">
        <f t="shared" si="1517"/>
        <v>0</v>
      </c>
      <c r="GJ161" s="71">
        <f t="shared" ref="GJ161" si="1518">SUM(L161,X161,AJ161,AV161,BH161,BT161,CF161,CR161,DD161,DP161,EB161,EN161,EZ161,FL161)</f>
        <v>137</v>
      </c>
      <c r="GK161" s="71">
        <f t="shared" ref="GK161" si="1519">SUM(M161,Y161,AK161,AW161,BI161,BU161,CG161,CS161,DE161,DQ161,EC161,EO161,FA161,FM161)</f>
        <v>18673173.979999974</v>
      </c>
      <c r="GL161" s="71">
        <f t="shared" ref="GL161" si="1520">SUM(N161,Z161,AL161,AX161,BJ161,BV161,CH161,CT161,DF161,DR161,ED161,EP161,FB161,FN161)</f>
        <v>0</v>
      </c>
      <c r="GM161" s="71">
        <f t="shared" ref="GM161" si="1521">SUM(O161,AA161,AM161,AY161,BK161,BW161,CI161,CU161,DG161,DS161,EE161,EQ161,FC161,FO161)</f>
        <v>0</v>
      </c>
      <c r="GN161" s="71">
        <f t="shared" ref="GN161" si="1522">SUM(P161,AB161,AN161,AZ161,BL161,BX161,CJ161,CV161,DH161,DT161,EF161,ER161,FD161,FP161)</f>
        <v>137</v>
      </c>
      <c r="GO161" s="71">
        <f t="shared" ref="GO161" si="1523">SUM(Q161,AC161,AO161,BA161,BM161,BY161,CK161,CW161,DI161,DU161,EG161,ES161,FE161,FQ161)</f>
        <v>18673173.979999974</v>
      </c>
      <c r="GP161" s="71"/>
      <c r="GQ161" s="71"/>
      <c r="GR161" s="109"/>
      <c r="GS161" s="55"/>
      <c r="GT161" s="123">
        <v>136300.53940000001</v>
      </c>
      <c r="GU161" s="123">
        <f>SUM(GK161/GJ161)</f>
        <v>136300.5399999998</v>
      </c>
      <c r="GV161" s="123">
        <f t="shared" si="1345"/>
        <v>-5.9999979566782713E-4</v>
      </c>
    </row>
    <row r="162" spans="1:204" x14ac:dyDescent="0.2">
      <c r="A162" s="21">
        <v>1</v>
      </c>
      <c r="B162" s="55"/>
      <c r="C162" s="56"/>
      <c r="D162" s="63"/>
      <c r="E162" s="60"/>
      <c r="F162" s="63"/>
      <c r="G162" s="70"/>
      <c r="H162" s="71"/>
      <c r="I162" s="71"/>
      <c r="J162" s="71"/>
      <c r="K162" s="71"/>
      <c r="L162" s="71"/>
      <c r="M162" s="71"/>
      <c r="N162" s="71"/>
      <c r="O162" s="71"/>
      <c r="P162" s="71">
        <f>SUM(L162+N162)</f>
        <v>0</v>
      </c>
      <c r="Q162" s="71">
        <f>SUM(M162+O162)</f>
        <v>0</v>
      </c>
      <c r="R162" s="72">
        <f t="shared" si="1462"/>
        <v>0</v>
      </c>
      <c r="S162" s="72">
        <f t="shared" si="1463"/>
        <v>0</v>
      </c>
      <c r="T162" s="71"/>
      <c r="U162" s="71"/>
      <c r="V162" s="71"/>
      <c r="W162" s="71"/>
      <c r="X162" s="71"/>
      <c r="Y162" s="71"/>
      <c r="Z162" s="71"/>
      <c r="AA162" s="71"/>
      <c r="AB162" s="71">
        <f>SUM(X162+Z162)</f>
        <v>0</v>
      </c>
      <c r="AC162" s="71">
        <f>SUM(Y162+AA162)</f>
        <v>0</v>
      </c>
      <c r="AD162" s="72">
        <f t="shared" si="1465"/>
        <v>0</v>
      </c>
      <c r="AE162" s="72">
        <f t="shared" si="1466"/>
        <v>0</v>
      </c>
      <c r="AF162" s="71"/>
      <c r="AG162" s="71"/>
      <c r="AH162" s="71"/>
      <c r="AI162" s="71"/>
      <c r="AJ162" s="71"/>
      <c r="AK162" s="71"/>
      <c r="AL162" s="71"/>
      <c r="AM162" s="71"/>
      <c r="AN162" s="71">
        <f>SUM(AJ162+AL162)</f>
        <v>0</v>
      </c>
      <c r="AO162" s="71">
        <f>SUM(AK162+AM162)</f>
        <v>0</v>
      </c>
      <c r="AP162" s="72">
        <f t="shared" si="1468"/>
        <v>0</v>
      </c>
      <c r="AQ162" s="72">
        <f t="shared" si="1469"/>
        <v>0</v>
      </c>
      <c r="AR162" s="71"/>
      <c r="AS162" s="71"/>
      <c r="AT162" s="71"/>
      <c r="AU162" s="71"/>
      <c r="AV162" s="71"/>
      <c r="AW162" s="71"/>
      <c r="AX162" s="71"/>
      <c r="AY162" s="71"/>
      <c r="AZ162" s="71">
        <f>SUM(AV162+AX162)</f>
        <v>0</v>
      </c>
      <c r="BA162" s="71">
        <f>SUM(AW162+AY162)</f>
        <v>0</v>
      </c>
      <c r="BB162" s="72">
        <f t="shared" si="1471"/>
        <v>0</v>
      </c>
      <c r="BC162" s="72">
        <f t="shared" si="1472"/>
        <v>0</v>
      </c>
      <c r="BD162" s="71"/>
      <c r="BE162" s="71"/>
      <c r="BF162" s="71"/>
      <c r="BG162" s="71"/>
      <c r="BH162" s="71"/>
      <c r="BI162" s="71"/>
      <c r="BJ162" s="71"/>
      <c r="BK162" s="71"/>
      <c r="BL162" s="71">
        <f>SUM(BH162+BJ162)</f>
        <v>0</v>
      </c>
      <c r="BM162" s="71">
        <f>SUM(BI162+BK162)</f>
        <v>0</v>
      </c>
      <c r="BN162" s="72">
        <f t="shared" si="1474"/>
        <v>0</v>
      </c>
      <c r="BO162" s="72">
        <f t="shared" si="1475"/>
        <v>0</v>
      </c>
      <c r="BP162" s="71"/>
      <c r="BQ162" s="71"/>
      <c r="BR162" s="71"/>
      <c r="BS162" s="71"/>
      <c r="BT162" s="71"/>
      <c r="BU162" s="71"/>
      <c r="BV162" s="71"/>
      <c r="BW162" s="71"/>
      <c r="BX162" s="71">
        <f>SUM(BT162+BV162)</f>
        <v>0</v>
      </c>
      <c r="BY162" s="71">
        <f>SUM(BU162+BW162)</f>
        <v>0</v>
      </c>
      <c r="BZ162" s="72">
        <f t="shared" si="1477"/>
        <v>0</v>
      </c>
      <c r="CA162" s="72">
        <f t="shared" si="1478"/>
        <v>0</v>
      </c>
      <c r="CB162" s="71"/>
      <c r="CC162" s="71"/>
      <c r="CD162" s="71"/>
      <c r="CE162" s="71"/>
      <c r="CF162" s="71"/>
      <c r="CG162" s="71"/>
      <c r="CH162" s="71"/>
      <c r="CI162" s="71"/>
      <c r="CJ162" s="71">
        <f>SUM(CF162+CH162)</f>
        <v>0</v>
      </c>
      <c r="CK162" s="71">
        <f>SUM(CG162+CI162)</f>
        <v>0</v>
      </c>
      <c r="CL162" s="72">
        <f t="shared" si="1480"/>
        <v>0</v>
      </c>
      <c r="CM162" s="72">
        <f t="shared" si="1481"/>
        <v>0</v>
      </c>
      <c r="CN162" s="71"/>
      <c r="CO162" s="71"/>
      <c r="CP162" s="71"/>
      <c r="CQ162" s="71"/>
      <c r="CR162" s="71"/>
      <c r="CS162" s="71"/>
      <c r="CT162" s="71"/>
      <c r="CU162" s="71"/>
      <c r="CV162" s="71">
        <f>SUM(CR162+CT162)</f>
        <v>0</v>
      </c>
      <c r="CW162" s="71">
        <f>SUM(CS162+CU162)</f>
        <v>0</v>
      </c>
      <c r="CX162" s="72">
        <f t="shared" si="1483"/>
        <v>0</v>
      </c>
      <c r="CY162" s="72">
        <f t="shared" si="1484"/>
        <v>0</v>
      </c>
      <c r="CZ162" s="71"/>
      <c r="DA162" s="71"/>
      <c r="DB162" s="71"/>
      <c r="DC162" s="71"/>
      <c r="DD162" s="71"/>
      <c r="DE162" s="71"/>
      <c r="DF162" s="71"/>
      <c r="DG162" s="71"/>
      <c r="DH162" s="71">
        <f>SUM(DD162+DF162)</f>
        <v>0</v>
      </c>
      <c r="DI162" s="71">
        <f>SUM(DE162+DG162)</f>
        <v>0</v>
      </c>
      <c r="DJ162" s="72">
        <f t="shared" si="1486"/>
        <v>0</v>
      </c>
      <c r="DK162" s="72">
        <f t="shared" si="1487"/>
        <v>0</v>
      </c>
      <c r="DL162" s="71"/>
      <c r="DM162" s="71"/>
      <c r="DN162" s="71"/>
      <c r="DO162" s="71"/>
      <c r="DP162" s="71"/>
      <c r="DQ162" s="71"/>
      <c r="DR162" s="71"/>
      <c r="DS162" s="71"/>
      <c r="DT162" s="71">
        <f>SUM(DP162+DR162)</f>
        <v>0</v>
      </c>
      <c r="DU162" s="71">
        <f>SUM(DQ162+DS162)</f>
        <v>0</v>
      </c>
      <c r="DV162" s="72">
        <f t="shared" si="1489"/>
        <v>0</v>
      </c>
      <c r="DW162" s="72">
        <f t="shared" si="1490"/>
        <v>0</v>
      </c>
      <c r="DX162" s="71"/>
      <c r="DY162" s="71"/>
      <c r="DZ162" s="71"/>
      <c r="EA162" s="71"/>
      <c r="EB162" s="71"/>
      <c r="EC162" s="71"/>
      <c r="ED162" s="71"/>
      <c r="EE162" s="71"/>
      <c r="EF162" s="71">
        <f>SUM(EB162+ED162)</f>
        <v>0</v>
      </c>
      <c r="EG162" s="71">
        <f>SUM(EC162+EE162)</f>
        <v>0</v>
      </c>
      <c r="EH162" s="72">
        <f t="shared" si="1492"/>
        <v>0</v>
      </c>
      <c r="EI162" s="72">
        <f t="shared" si="1493"/>
        <v>0</v>
      </c>
      <c r="EJ162" s="71"/>
      <c r="EK162" s="71"/>
      <c r="EL162" s="71"/>
      <c r="EM162" s="71"/>
      <c r="EN162" s="71"/>
      <c r="EO162" s="71"/>
      <c r="EP162" s="71"/>
      <c r="EQ162" s="71"/>
      <c r="ER162" s="71">
        <f>SUM(EN162+EP162)</f>
        <v>0</v>
      </c>
      <c r="ES162" s="71">
        <f>SUM(EO162+EQ162)</f>
        <v>0</v>
      </c>
      <c r="ET162" s="72">
        <f t="shared" si="1495"/>
        <v>0</v>
      </c>
      <c r="EU162" s="72">
        <f t="shared" si="1496"/>
        <v>0</v>
      </c>
      <c r="EV162" s="71"/>
      <c r="EW162" s="71"/>
      <c r="EX162" s="71"/>
      <c r="EY162" s="71"/>
      <c r="EZ162" s="71"/>
      <c r="FA162" s="71"/>
      <c r="FB162" s="71"/>
      <c r="FC162" s="71"/>
      <c r="FD162" s="71">
        <f>SUM(EZ162+FB162)</f>
        <v>0</v>
      </c>
      <c r="FE162" s="71">
        <f>SUM(FA162+FC162)</f>
        <v>0</v>
      </c>
      <c r="FF162" s="72">
        <f t="shared" si="1498"/>
        <v>0</v>
      </c>
      <c r="FG162" s="72">
        <f t="shared" si="1499"/>
        <v>0</v>
      </c>
      <c r="FH162" s="71"/>
      <c r="FI162" s="71"/>
      <c r="FJ162" s="71"/>
      <c r="FK162" s="71"/>
      <c r="FL162" s="71"/>
      <c r="FM162" s="71"/>
      <c r="FN162" s="71"/>
      <c r="FO162" s="71"/>
      <c r="FP162" s="71">
        <f>SUM(FL162+FN162)</f>
        <v>0</v>
      </c>
      <c r="FQ162" s="71">
        <f>SUM(FM162+FO162)</f>
        <v>0</v>
      </c>
      <c r="FR162" s="72">
        <f t="shared" si="1501"/>
        <v>0</v>
      </c>
      <c r="FS162" s="72">
        <f t="shared" si="1502"/>
        <v>0</v>
      </c>
      <c r="FT162" s="71"/>
      <c r="FU162" s="71"/>
      <c r="FV162" s="71"/>
      <c r="FW162" s="71"/>
      <c r="FX162" s="71"/>
      <c r="FY162" s="71"/>
      <c r="FZ162" s="71"/>
      <c r="GA162" s="71"/>
      <c r="GB162" s="71">
        <f>SUM(FX162+FZ162)</f>
        <v>0</v>
      </c>
      <c r="GC162" s="71">
        <f>SUM(FY162+GA162)</f>
        <v>0</v>
      </c>
      <c r="GD162" s="72">
        <f t="shared" si="1504"/>
        <v>0</v>
      </c>
      <c r="GE162" s="72">
        <f t="shared" si="1505"/>
        <v>0</v>
      </c>
      <c r="GF162" s="71">
        <f t="shared" si="1517"/>
        <v>0</v>
      </c>
      <c r="GG162" s="71">
        <f t="shared" si="1517"/>
        <v>0</v>
      </c>
      <c r="GH162" s="71">
        <f t="shared" si="1517"/>
        <v>0</v>
      </c>
      <c r="GI162" s="71">
        <f t="shared" si="1517"/>
        <v>0</v>
      </c>
      <c r="GJ162" s="71">
        <f t="shared" ref="GJ162:GO162" si="1524">SUM(L162,X162,AJ162,AV162,BH162,BT162,CF162,CR162,DD162,DP162,EB162,EN162,EZ162)</f>
        <v>0</v>
      </c>
      <c r="GK162" s="71">
        <f t="shared" si="1524"/>
        <v>0</v>
      </c>
      <c r="GL162" s="71">
        <f t="shared" si="1524"/>
        <v>0</v>
      </c>
      <c r="GM162" s="71">
        <f t="shared" si="1524"/>
        <v>0</v>
      </c>
      <c r="GN162" s="71">
        <f t="shared" si="1524"/>
        <v>0</v>
      </c>
      <c r="GO162" s="71">
        <f t="shared" si="1524"/>
        <v>0</v>
      </c>
      <c r="GP162" s="71"/>
      <c r="GQ162" s="71"/>
      <c r="GR162" s="109"/>
      <c r="GS162" s="55"/>
      <c r="GT162" s="123"/>
      <c r="GU162" s="123"/>
      <c r="GV162" s="123">
        <f t="shared" si="1345"/>
        <v>0</v>
      </c>
    </row>
    <row r="163" spans="1:204" x14ac:dyDescent="0.2">
      <c r="A163" s="21">
        <v>1</v>
      </c>
      <c r="B163" s="74"/>
      <c r="C163" s="80"/>
      <c r="D163" s="81"/>
      <c r="E163" s="84" t="s">
        <v>54</v>
      </c>
      <c r="F163" s="77"/>
      <c r="G163" s="78"/>
      <c r="H163" s="79">
        <f>SUM(H164:H176)</f>
        <v>0</v>
      </c>
      <c r="I163" s="79">
        <f>SUM(I164:I176)</f>
        <v>0</v>
      </c>
      <c r="J163" s="79">
        <f>SUM(J164:J176)</f>
        <v>0</v>
      </c>
      <c r="K163" s="79">
        <f>SUM(K164:K176)</f>
        <v>0</v>
      </c>
      <c r="L163" s="79">
        <f t="shared" ref="L163:Q163" si="1525">SUM(L164,L167,L170,L173,L176)</f>
        <v>0</v>
      </c>
      <c r="M163" s="79">
        <f t="shared" si="1525"/>
        <v>0</v>
      </c>
      <c r="N163" s="79">
        <f t="shared" si="1525"/>
        <v>0</v>
      </c>
      <c r="O163" s="79">
        <f t="shared" si="1525"/>
        <v>0</v>
      </c>
      <c r="P163" s="79">
        <f t="shared" si="1525"/>
        <v>0</v>
      </c>
      <c r="Q163" s="79">
        <f t="shared" si="1525"/>
        <v>0</v>
      </c>
      <c r="R163" s="72">
        <f t="shared" si="1462"/>
        <v>0</v>
      </c>
      <c r="S163" s="72">
        <f t="shared" si="1463"/>
        <v>0</v>
      </c>
      <c r="T163" s="79">
        <f>SUM(T164:T176)</f>
        <v>965</v>
      </c>
      <c r="U163" s="79">
        <f>SUM(U164:U176)</f>
        <v>194667592.30200002</v>
      </c>
      <c r="V163" s="79">
        <f>SUM(V164:V176)</f>
        <v>804.16666666666663</v>
      </c>
      <c r="W163" s="79">
        <f>SUM(W164:W176)</f>
        <v>162222993.58499998</v>
      </c>
      <c r="X163" s="79">
        <f t="shared" ref="X163:AC163" si="1526">SUM(X164,X167,X170,X173,X176)</f>
        <v>765</v>
      </c>
      <c r="Y163" s="79">
        <f t="shared" si="1526"/>
        <v>149916293.24999982</v>
      </c>
      <c r="Z163" s="79">
        <f t="shared" si="1526"/>
        <v>68</v>
      </c>
      <c r="AA163" s="79">
        <f t="shared" si="1526"/>
        <v>13306149.720000003</v>
      </c>
      <c r="AB163" s="79">
        <f t="shared" si="1526"/>
        <v>833</v>
      </c>
      <c r="AC163" s="79">
        <f t="shared" si="1526"/>
        <v>163222442.96999985</v>
      </c>
      <c r="AD163" s="72">
        <f t="shared" si="1465"/>
        <v>-39.166666666666629</v>
      </c>
      <c r="AE163" s="72">
        <f t="shared" si="1466"/>
        <v>-12306700.335000157</v>
      </c>
      <c r="AF163" s="79">
        <f>SUM(AF164:AF176)</f>
        <v>0</v>
      </c>
      <c r="AG163" s="79">
        <f>SUM(AG164:AG176)</f>
        <v>0</v>
      </c>
      <c r="AH163" s="79">
        <f>SUM(AH164:AH176)</f>
        <v>0</v>
      </c>
      <c r="AI163" s="79">
        <f>SUM(AI164:AI176)</f>
        <v>0</v>
      </c>
      <c r="AJ163" s="79">
        <f t="shared" ref="AJ163:AO163" si="1527">SUM(AJ164,AJ167,AJ170,AJ173,AJ176)</f>
        <v>0</v>
      </c>
      <c r="AK163" s="79">
        <f t="shared" si="1527"/>
        <v>0</v>
      </c>
      <c r="AL163" s="79">
        <f t="shared" si="1527"/>
        <v>0</v>
      </c>
      <c r="AM163" s="79">
        <f t="shared" si="1527"/>
        <v>0</v>
      </c>
      <c r="AN163" s="79">
        <f t="shared" si="1527"/>
        <v>0</v>
      </c>
      <c r="AO163" s="79">
        <f t="shared" si="1527"/>
        <v>0</v>
      </c>
      <c r="AP163" s="72">
        <f t="shared" si="1468"/>
        <v>0</v>
      </c>
      <c r="AQ163" s="72">
        <f t="shared" si="1469"/>
        <v>0</v>
      </c>
      <c r="AR163" s="79">
        <f>SUM(AR164:AR176)</f>
        <v>0</v>
      </c>
      <c r="AS163" s="79">
        <f>SUM(AS164:AS176)</f>
        <v>0</v>
      </c>
      <c r="AT163" s="79">
        <f>SUM(AT164:AT176)</f>
        <v>0</v>
      </c>
      <c r="AU163" s="79">
        <f>SUM(AU164:AU176)</f>
        <v>0</v>
      </c>
      <c r="AV163" s="79">
        <f t="shared" ref="AV163:BA163" si="1528">SUM(AV164,AV167,AV170,AV173,AV176)</f>
        <v>0</v>
      </c>
      <c r="AW163" s="79">
        <f t="shared" si="1528"/>
        <v>0</v>
      </c>
      <c r="AX163" s="79">
        <f t="shared" si="1528"/>
        <v>0</v>
      </c>
      <c r="AY163" s="79">
        <f t="shared" si="1528"/>
        <v>0</v>
      </c>
      <c r="AZ163" s="79">
        <f t="shared" si="1528"/>
        <v>0</v>
      </c>
      <c r="BA163" s="79">
        <f t="shared" si="1528"/>
        <v>0</v>
      </c>
      <c r="BB163" s="72">
        <f t="shared" si="1471"/>
        <v>0</v>
      </c>
      <c r="BC163" s="72">
        <f t="shared" si="1472"/>
        <v>0</v>
      </c>
      <c r="BD163" s="79">
        <f>SUM(BD164:BD176)</f>
        <v>380</v>
      </c>
      <c r="BE163" s="79">
        <f>SUM(BE164:BE176)</f>
        <v>78860166.011999995</v>
      </c>
      <c r="BF163" s="79">
        <f>SUM(BF164:BF176)</f>
        <v>316.66666666666669</v>
      </c>
      <c r="BG163" s="79">
        <f>SUM(BG164:BG176)</f>
        <v>65716805.010000005</v>
      </c>
      <c r="BH163" s="79">
        <f t="shared" ref="BH163:BM163" si="1529">SUM(BH164,BH167,BH170,BH173,BH176)</f>
        <v>328</v>
      </c>
      <c r="BI163" s="79">
        <f t="shared" si="1529"/>
        <v>65719283.299999997</v>
      </c>
      <c r="BJ163" s="79">
        <f t="shared" si="1529"/>
        <v>6</v>
      </c>
      <c r="BK163" s="79">
        <f t="shared" si="1529"/>
        <v>1022339.1399999999</v>
      </c>
      <c r="BL163" s="79">
        <f t="shared" si="1529"/>
        <v>334</v>
      </c>
      <c r="BM163" s="79">
        <f t="shared" si="1529"/>
        <v>66741622.439999998</v>
      </c>
      <c r="BN163" s="72">
        <f t="shared" si="1474"/>
        <v>11.333333333333314</v>
      </c>
      <c r="BO163" s="72">
        <f t="shared" si="1475"/>
        <v>2478.2899999916553</v>
      </c>
      <c r="BP163" s="79">
        <f>SUM(BP164:BP176)</f>
        <v>291</v>
      </c>
      <c r="BQ163" s="79">
        <f>SUM(BQ164:BQ176)</f>
        <v>64133595.818000004</v>
      </c>
      <c r="BR163" s="79">
        <f>SUM(BR164:BR176)</f>
        <v>242.5</v>
      </c>
      <c r="BS163" s="79">
        <f>SUM(BS164:BS176)</f>
        <v>53444663.181666665</v>
      </c>
      <c r="BT163" s="79">
        <f t="shared" ref="BT163:BY163" si="1530">SUM(BT164,BT167,BT170,BT173,BT176)</f>
        <v>253</v>
      </c>
      <c r="BU163" s="79">
        <f t="shared" si="1530"/>
        <v>55185263.319999926</v>
      </c>
      <c r="BV163" s="79">
        <f t="shared" si="1530"/>
        <v>139</v>
      </c>
      <c r="BW163" s="79">
        <f t="shared" si="1530"/>
        <v>31244637.57999998</v>
      </c>
      <c r="BX163" s="79">
        <f t="shared" si="1530"/>
        <v>392</v>
      </c>
      <c r="BY163" s="79">
        <f t="shared" si="1530"/>
        <v>86429900.899999917</v>
      </c>
      <c r="BZ163" s="72">
        <f t="shared" si="1477"/>
        <v>10.5</v>
      </c>
      <c r="CA163" s="72">
        <f t="shared" si="1478"/>
        <v>1740600.138333261</v>
      </c>
      <c r="CB163" s="79">
        <f>SUM(CB164:CB176)</f>
        <v>0</v>
      </c>
      <c r="CC163" s="79">
        <f>SUM(CC164:CC176)</f>
        <v>0</v>
      </c>
      <c r="CD163" s="79">
        <f>SUM(CD164:CD176)</f>
        <v>0</v>
      </c>
      <c r="CE163" s="79">
        <f>SUM(CE164:CE176)</f>
        <v>0</v>
      </c>
      <c r="CF163" s="79">
        <f t="shared" ref="CF163:CK163" si="1531">SUM(CF164,CF167,CF170,CF173,CF176)</f>
        <v>0</v>
      </c>
      <c r="CG163" s="79">
        <f t="shared" si="1531"/>
        <v>0</v>
      </c>
      <c r="CH163" s="79">
        <f t="shared" si="1531"/>
        <v>0</v>
      </c>
      <c r="CI163" s="79">
        <f t="shared" si="1531"/>
        <v>0</v>
      </c>
      <c r="CJ163" s="79">
        <f t="shared" si="1531"/>
        <v>0</v>
      </c>
      <c r="CK163" s="79">
        <f t="shared" si="1531"/>
        <v>0</v>
      </c>
      <c r="CL163" s="72">
        <f t="shared" si="1480"/>
        <v>0</v>
      </c>
      <c r="CM163" s="72">
        <f t="shared" si="1481"/>
        <v>0</v>
      </c>
      <c r="CN163" s="79">
        <f>SUM(CN164:CN176)</f>
        <v>0</v>
      </c>
      <c r="CO163" s="79">
        <f>SUM(CO164:CO176)</f>
        <v>0</v>
      </c>
      <c r="CP163" s="79">
        <f>SUM(CP164:CP176)</f>
        <v>0</v>
      </c>
      <c r="CQ163" s="79">
        <f>SUM(CQ164:CQ176)</f>
        <v>0</v>
      </c>
      <c r="CR163" s="79">
        <f t="shared" ref="CR163:CW163" si="1532">SUM(CR164,CR167,CR170,CR173,CR176)</f>
        <v>0</v>
      </c>
      <c r="CS163" s="79">
        <f t="shared" si="1532"/>
        <v>0</v>
      </c>
      <c r="CT163" s="79">
        <f t="shared" si="1532"/>
        <v>0</v>
      </c>
      <c r="CU163" s="79">
        <f t="shared" si="1532"/>
        <v>0</v>
      </c>
      <c r="CV163" s="79">
        <f t="shared" si="1532"/>
        <v>0</v>
      </c>
      <c r="CW163" s="79">
        <f t="shared" si="1532"/>
        <v>0</v>
      </c>
      <c r="CX163" s="72">
        <f t="shared" si="1483"/>
        <v>0</v>
      </c>
      <c r="CY163" s="72">
        <f t="shared" si="1484"/>
        <v>0</v>
      </c>
      <c r="CZ163" s="79">
        <f>SUM(CZ164:CZ176)</f>
        <v>0</v>
      </c>
      <c r="DA163" s="79">
        <f>SUM(DA164:DA176)</f>
        <v>0</v>
      </c>
      <c r="DB163" s="79">
        <f>SUM(DB164:DB176)</f>
        <v>0</v>
      </c>
      <c r="DC163" s="79">
        <f>SUM(DC164:DC176)</f>
        <v>0</v>
      </c>
      <c r="DD163" s="79">
        <f t="shared" ref="DD163:DI163" si="1533">SUM(DD164,DD167,DD170,DD173,DD176)</f>
        <v>0</v>
      </c>
      <c r="DE163" s="79">
        <f t="shared" si="1533"/>
        <v>0</v>
      </c>
      <c r="DF163" s="79">
        <f t="shared" si="1533"/>
        <v>0</v>
      </c>
      <c r="DG163" s="79">
        <f t="shared" si="1533"/>
        <v>0</v>
      </c>
      <c r="DH163" s="79">
        <f t="shared" si="1533"/>
        <v>0</v>
      </c>
      <c r="DI163" s="79">
        <f t="shared" si="1533"/>
        <v>0</v>
      </c>
      <c r="DJ163" s="72">
        <f t="shared" si="1486"/>
        <v>0</v>
      </c>
      <c r="DK163" s="72">
        <f t="shared" si="1487"/>
        <v>0</v>
      </c>
      <c r="DL163" s="79">
        <f>SUM(DL164:DL176)</f>
        <v>0</v>
      </c>
      <c r="DM163" s="79">
        <f>SUM(DM164:DM176)</f>
        <v>0</v>
      </c>
      <c r="DN163" s="79">
        <f>SUM(DN164:DN176)</f>
        <v>0</v>
      </c>
      <c r="DO163" s="79">
        <f>SUM(DO164:DO176)</f>
        <v>0</v>
      </c>
      <c r="DP163" s="79">
        <f t="shared" ref="DP163:DU163" si="1534">SUM(DP164,DP167,DP170,DP173,DP176)</f>
        <v>0</v>
      </c>
      <c r="DQ163" s="79">
        <f t="shared" si="1534"/>
        <v>0</v>
      </c>
      <c r="DR163" s="79">
        <f t="shared" si="1534"/>
        <v>0</v>
      </c>
      <c r="DS163" s="79">
        <f t="shared" si="1534"/>
        <v>0</v>
      </c>
      <c r="DT163" s="79">
        <f t="shared" si="1534"/>
        <v>0</v>
      </c>
      <c r="DU163" s="79">
        <f t="shared" si="1534"/>
        <v>0</v>
      </c>
      <c r="DV163" s="117">
        <f t="shared" si="1489"/>
        <v>0</v>
      </c>
      <c r="DW163" s="117">
        <f t="shared" si="1490"/>
        <v>0</v>
      </c>
      <c r="DX163" s="79">
        <f>SUM(DX164:DX176)</f>
        <v>0</v>
      </c>
      <c r="DY163" s="79">
        <f>SUM(DY164:DY176)</f>
        <v>0</v>
      </c>
      <c r="DZ163" s="79">
        <f>SUM(DZ164:DZ176)</f>
        <v>0</v>
      </c>
      <c r="EA163" s="79">
        <f>SUM(EA164:EA176)</f>
        <v>0</v>
      </c>
      <c r="EB163" s="79">
        <f t="shared" ref="EB163:EG163" si="1535">SUM(EB164,EB167,EB170,EB173,EB176)</f>
        <v>0</v>
      </c>
      <c r="EC163" s="79">
        <f t="shared" si="1535"/>
        <v>0</v>
      </c>
      <c r="ED163" s="79">
        <f t="shared" si="1535"/>
        <v>0</v>
      </c>
      <c r="EE163" s="79">
        <f t="shared" si="1535"/>
        <v>0</v>
      </c>
      <c r="EF163" s="79">
        <f t="shared" si="1535"/>
        <v>0</v>
      </c>
      <c r="EG163" s="79">
        <f t="shared" si="1535"/>
        <v>0</v>
      </c>
      <c r="EH163" s="72">
        <f t="shared" si="1492"/>
        <v>0</v>
      </c>
      <c r="EI163" s="72">
        <f t="shared" si="1493"/>
        <v>0</v>
      </c>
      <c r="EJ163" s="79">
        <f>SUM(EJ164:EJ176)</f>
        <v>181</v>
      </c>
      <c r="EK163" s="79">
        <f>SUM(EK164:EK176)</f>
        <v>34141463.534000002</v>
      </c>
      <c r="EL163" s="79">
        <f>SUM(EL164:EL176)</f>
        <v>150.83333333333334</v>
      </c>
      <c r="EM163" s="79">
        <f>SUM(EM164:EM176)</f>
        <v>28451219.611666664</v>
      </c>
      <c r="EN163" s="79">
        <f t="shared" ref="EN163:ES163" si="1536">SUM(EN164,EN167,EN170,EN173,EN176)</f>
        <v>145</v>
      </c>
      <c r="EO163" s="79">
        <f t="shared" si="1536"/>
        <v>26942312.650000002</v>
      </c>
      <c r="EP163" s="79">
        <f t="shared" si="1536"/>
        <v>9</v>
      </c>
      <c r="EQ163" s="79">
        <f t="shared" si="1536"/>
        <v>1643736.69</v>
      </c>
      <c r="ER163" s="79">
        <f t="shared" si="1536"/>
        <v>154</v>
      </c>
      <c r="ES163" s="79">
        <f t="shared" si="1536"/>
        <v>28586049.340000004</v>
      </c>
      <c r="ET163" s="72">
        <f t="shared" si="1495"/>
        <v>-5.8333333333333428</v>
      </c>
      <c r="EU163" s="72">
        <f t="shared" si="1496"/>
        <v>-1508906.9616666622</v>
      </c>
      <c r="EV163" s="79">
        <f>SUM(EV164:EV176)</f>
        <v>0</v>
      </c>
      <c r="EW163" s="79">
        <f>SUM(EW164:EW176)</f>
        <v>0</v>
      </c>
      <c r="EX163" s="79">
        <f>SUM(EX164:EX176)</f>
        <v>0</v>
      </c>
      <c r="EY163" s="79">
        <f>SUM(EY164:EY176)</f>
        <v>0</v>
      </c>
      <c r="EZ163" s="79">
        <f t="shared" ref="EZ163:FE163" si="1537">SUM(EZ164,EZ167,EZ170,EZ173,EZ176)</f>
        <v>0</v>
      </c>
      <c r="FA163" s="79">
        <f t="shared" si="1537"/>
        <v>0</v>
      </c>
      <c r="FB163" s="79">
        <f t="shared" si="1537"/>
        <v>0</v>
      </c>
      <c r="FC163" s="79">
        <f t="shared" si="1537"/>
        <v>0</v>
      </c>
      <c r="FD163" s="79">
        <f t="shared" si="1537"/>
        <v>0</v>
      </c>
      <c r="FE163" s="79">
        <f t="shared" si="1537"/>
        <v>0</v>
      </c>
      <c r="FF163" s="72">
        <f t="shared" si="1498"/>
        <v>0</v>
      </c>
      <c r="FG163" s="72">
        <f t="shared" si="1499"/>
        <v>0</v>
      </c>
      <c r="FH163" s="79">
        <f>SUM(FH164:FH176)</f>
        <v>0</v>
      </c>
      <c r="FI163" s="79">
        <f>SUM(FI164:FI176)</f>
        <v>0</v>
      </c>
      <c r="FJ163" s="79">
        <f>SUM(FJ164:FJ176)</f>
        <v>0</v>
      </c>
      <c r="FK163" s="79">
        <f>SUM(FK164:FK176)</f>
        <v>0</v>
      </c>
      <c r="FL163" s="79">
        <f t="shared" ref="FL163:FQ163" si="1538">SUM(FL164,FL167,FL170,FL173,FL176)</f>
        <v>0</v>
      </c>
      <c r="FM163" s="79">
        <f t="shared" si="1538"/>
        <v>0</v>
      </c>
      <c r="FN163" s="79">
        <f t="shared" si="1538"/>
        <v>0</v>
      </c>
      <c r="FO163" s="79">
        <f t="shared" si="1538"/>
        <v>0</v>
      </c>
      <c r="FP163" s="79">
        <f t="shared" si="1538"/>
        <v>0</v>
      </c>
      <c r="FQ163" s="79">
        <f t="shared" si="1538"/>
        <v>0</v>
      </c>
      <c r="FR163" s="72">
        <f t="shared" si="1501"/>
        <v>0</v>
      </c>
      <c r="FS163" s="72">
        <f t="shared" si="1502"/>
        <v>0</v>
      </c>
      <c r="FT163" s="79">
        <f>SUM(FT164:FT176)</f>
        <v>0</v>
      </c>
      <c r="FU163" s="79">
        <f>SUM(FU164:FU176)</f>
        <v>0</v>
      </c>
      <c r="FV163" s="79">
        <f>SUM(FV164:FV176)</f>
        <v>0</v>
      </c>
      <c r="FW163" s="79">
        <f>SUM(FW164:FW176)</f>
        <v>0</v>
      </c>
      <c r="FX163" s="79">
        <f t="shared" ref="FX163:GC163" si="1539">SUM(FX164,FX167,FX170,FX173,FX176)</f>
        <v>0</v>
      </c>
      <c r="FY163" s="79">
        <f t="shared" si="1539"/>
        <v>0</v>
      </c>
      <c r="FZ163" s="79">
        <f t="shared" si="1539"/>
        <v>0</v>
      </c>
      <c r="GA163" s="79">
        <f t="shared" si="1539"/>
        <v>0</v>
      </c>
      <c r="GB163" s="79">
        <f t="shared" si="1539"/>
        <v>0</v>
      </c>
      <c r="GC163" s="79">
        <f t="shared" si="1539"/>
        <v>0</v>
      </c>
      <c r="GD163" s="72">
        <f t="shared" si="1504"/>
        <v>0</v>
      </c>
      <c r="GE163" s="72">
        <f t="shared" si="1505"/>
        <v>0</v>
      </c>
      <c r="GF163" s="79">
        <f>SUM(GF164,GF167,GF170,GF173,GF176)</f>
        <v>1817</v>
      </c>
      <c r="GG163" s="79">
        <f t="shared" ref="GG163:GO163" si="1540">SUM(GG164,GG167,GG170,GG173,GG176)</f>
        <v>371802817.66600001</v>
      </c>
      <c r="GH163" s="102">
        <f>SUM(GF163/12*$A$2)</f>
        <v>1514.1666666666665</v>
      </c>
      <c r="GI163" s="128">
        <f>SUM(GG163/12*$A$2)</f>
        <v>309835681.38833332</v>
      </c>
      <c r="GJ163" s="79">
        <f t="shared" si="1540"/>
        <v>1491</v>
      </c>
      <c r="GK163" s="79">
        <f t="shared" si="1540"/>
        <v>297763152.51999974</v>
      </c>
      <c r="GL163" s="79">
        <f t="shared" si="1540"/>
        <v>222</v>
      </c>
      <c r="GM163" s="79">
        <f t="shared" si="1540"/>
        <v>47216863.12999998</v>
      </c>
      <c r="GN163" s="79">
        <f t="shared" si="1540"/>
        <v>1713</v>
      </c>
      <c r="GO163" s="79">
        <f t="shared" si="1540"/>
        <v>344980015.64999974</v>
      </c>
      <c r="GP163" s="79">
        <f>SUM(GP164:GP176)</f>
        <v>-23.166666666666789</v>
      </c>
      <c r="GQ163" s="79">
        <f>SUM(GQ164:GQ176)</f>
        <v>-12072528.86833358</v>
      </c>
      <c r="GR163" s="281">
        <f>GJ163/GH163</f>
        <v>0.9847000550357734</v>
      </c>
      <c r="GS163" s="281">
        <f>GK163/GI163</f>
        <v>0.96103570507361147</v>
      </c>
      <c r="GT163" s="123"/>
      <c r="GU163" s="123"/>
      <c r="GV163" s="123">
        <f t="shared" si="1345"/>
        <v>0</v>
      </c>
    </row>
    <row r="164" spans="1:204" ht="15.75" customHeight="1" x14ac:dyDescent="0.2">
      <c r="A164" s="21">
        <v>1</v>
      </c>
      <c r="B164" s="74"/>
      <c r="C164" s="80"/>
      <c r="D164" s="81"/>
      <c r="E164" s="96" t="s">
        <v>55</v>
      </c>
      <c r="F164" s="98">
        <v>27</v>
      </c>
      <c r="G164" s="99">
        <v>209492.0724</v>
      </c>
      <c r="H164" s="79">
        <f>VLOOKUP($E164,'ВМП план'!$B$8:$AN$43,8,0)</f>
        <v>0</v>
      </c>
      <c r="I164" s="79">
        <f>VLOOKUP($E164,'ВМП план'!$B$8:$AN$43,9,0)</f>
        <v>0</v>
      </c>
      <c r="J164" s="79">
        <f>SUM(H164/12*$A$2)</f>
        <v>0</v>
      </c>
      <c r="K164" s="79">
        <f>SUM(I164/12*$A$2)</f>
        <v>0</v>
      </c>
      <c r="L164" s="79">
        <f t="shared" ref="L164:Q164" si="1541">SUM(L165:L166)</f>
        <v>0</v>
      </c>
      <c r="M164" s="79">
        <f t="shared" si="1541"/>
        <v>0</v>
      </c>
      <c r="N164" s="79">
        <f t="shared" si="1541"/>
        <v>0</v>
      </c>
      <c r="O164" s="79">
        <f t="shared" si="1541"/>
        <v>0</v>
      </c>
      <c r="P164" s="79">
        <f t="shared" si="1541"/>
        <v>0</v>
      </c>
      <c r="Q164" s="79">
        <f t="shared" si="1541"/>
        <v>0</v>
      </c>
      <c r="R164" s="95">
        <f t="shared" si="1462"/>
        <v>0</v>
      </c>
      <c r="S164" s="95">
        <f t="shared" si="1463"/>
        <v>0</v>
      </c>
      <c r="T164" s="79">
        <f>VLOOKUP($E164,'ВМП план'!$B$8:$AN$43,10,0)</f>
        <v>635</v>
      </c>
      <c r="U164" s="79">
        <f>VLOOKUP($E164,'ВМП план'!$B$8:$AN$43,11,0)</f>
        <v>133027465.97400001</v>
      </c>
      <c r="V164" s="79">
        <f>SUM(T164/12*$A$2)</f>
        <v>529.16666666666663</v>
      </c>
      <c r="W164" s="79">
        <f>SUM(U164/12*$A$2)</f>
        <v>110856221.645</v>
      </c>
      <c r="X164" s="79">
        <f t="shared" ref="X164:AC164" si="1542">SUM(X165:X166)</f>
        <v>518</v>
      </c>
      <c r="Y164" s="79">
        <f t="shared" si="1542"/>
        <v>105498044.84999983</v>
      </c>
      <c r="Z164" s="79">
        <f t="shared" si="1542"/>
        <v>58</v>
      </c>
      <c r="AA164" s="79">
        <f t="shared" si="1542"/>
        <v>11438267.120000003</v>
      </c>
      <c r="AB164" s="79">
        <f t="shared" si="1542"/>
        <v>576</v>
      </c>
      <c r="AC164" s="79">
        <f t="shared" si="1542"/>
        <v>116936311.96999983</v>
      </c>
      <c r="AD164" s="95">
        <f t="shared" si="1465"/>
        <v>-11.166666666666629</v>
      </c>
      <c r="AE164" s="95">
        <f t="shared" si="1466"/>
        <v>-5358176.7950001657</v>
      </c>
      <c r="AF164" s="79">
        <f>VLOOKUP($E164,'ВМП план'!$B$8:$AL$43,12,0)</f>
        <v>0</v>
      </c>
      <c r="AG164" s="79">
        <f>VLOOKUP($E164,'ВМП план'!$B$8:$AL$43,13,0)</f>
        <v>0</v>
      </c>
      <c r="AH164" s="79">
        <f>SUM(AF164/12*$A$2)</f>
        <v>0</v>
      </c>
      <c r="AI164" s="79">
        <f>SUM(AG164/12*$A$2)</f>
        <v>0</v>
      </c>
      <c r="AJ164" s="79">
        <f t="shared" ref="AJ164:AO164" si="1543">SUM(AJ165:AJ166)</f>
        <v>0</v>
      </c>
      <c r="AK164" s="79">
        <f t="shared" si="1543"/>
        <v>0</v>
      </c>
      <c r="AL164" s="79">
        <f t="shared" si="1543"/>
        <v>0</v>
      </c>
      <c r="AM164" s="79">
        <f t="shared" si="1543"/>
        <v>0</v>
      </c>
      <c r="AN164" s="79">
        <f t="shared" si="1543"/>
        <v>0</v>
      </c>
      <c r="AO164" s="79">
        <f t="shared" si="1543"/>
        <v>0</v>
      </c>
      <c r="AP164" s="95">
        <f t="shared" si="1468"/>
        <v>0</v>
      </c>
      <c r="AQ164" s="95">
        <f t="shared" si="1469"/>
        <v>0</v>
      </c>
      <c r="AR164" s="79"/>
      <c r="AS164" s="79"/>
      <c r="AT164" s="79">
        <f>SUM(AR164/12*$A$2)</f>
        <v>0</v>
      </c>
      <c r="AU164" s="79">
        <f>SUM(AS164/12*$A$2)</f>
        <v>0</v>
      </c>
      <c r="AV164" s="79">
        <f t="shared" ref="AV164:BA164" si="1544">SUM(AV165:AV166)</f>
        <v>0</v>
      </c>
      <c r="AW164" s="79">
        <f t="shared" si="1544"/>
        <v>0</v>
      </c>
      <c r="AX164" s="79">
        <f t="shared" si="1544"/>
        <v>0</v>
      </c>
      <c r="AY164" s="79">
        <f t="shared" si="1544"/>
        <v>0</v>
      </c>
      <c r="AZ164" s="79">
        <f t="shared" si="1544"/>
        <v>0</v>
      </c>
      <c r="BA164" s="79">
        <f t="shared" si="1544"/>
        <v>0</v>
      </c>
      <c r="BB164" s="95">
        <f t="shared" si="1471"/>
        <v>0</v>
      </c>
      <c r="BC164" s="95">
        <f t="shared" si="1472"/>
        <v>0</v>
      </c>
      <c r="BD164" s="79">
        <f>VLOOKUP($E164,'ВМП план'!$B$8:$AN$43,16,0)</f>
        <v>30</v>
      </c>
      <c r="BE164" s="79">
        <f>VLOOKUP($E164,'ВМП план'!$B$8:$AN$43,17,0)</f>
        <v>6284762.1720000003</v>
      </c>
      <c r="BF164" s="79">
        <f>SUM(BD164/12*$A$2)</f>
        <v>25</v>
      </c>
      <c r="BG164" s="79">
        <f>SUM(BE164/12*$A$2)</f>
        <v>5237301.8100000005</v>
      </c>
      <c r="BH164" s="79">
        <f t="shared" ref="BH164:BM164" si="1545">SUM(BH165:BH166)</f>
        <v>23</v>
      </c>
      <c r="BI164" s="79">
        <f t="shared" si="1545"/>
        <v>4483130.3299999991</v>
      </c>
      <c r="BJ164" s="79">
        <f t="shared" si="1545"/>
        <v>0</v>
      </c>
      <c r="BK164" s="79">
        <f t="shared" si="1545"/>
        <v>0</v>
      </c>
      <c r="BL164" s="79">
        <f t="shared" si="1545"/>
        <v>23</v>
      </c>
      <c r="BM164" s="79">
        <f t="shared" si="1545"/>
        <v>4483130.3299999991</v>
      </c>
      <c r="BN164" s="95">
        <f t="shared" si="1474"/>
        <v>-2</v>
      </c>
      <c r="BO164" s="95">
        <f t="shared" si="1475"/>
        <v>-754171.48000000138</v>
      </c>
      <c r="BP164" s="79">
        <f>VLOOKUP($E164,'ВМП план'!$B$8:$AN$43,18,0)</f>
        <v>1</v>
      </c>
      <c r="BQ164" s="79">
        <f>VLOOKUP($E164,'ВМП план'!$B$8:$AN$43,19,0)</f>
        <v>209492.0724</v>
      </c>
      <c r="BR164" s="79">
        <f>SUM(BP164/12*$A$2)</f>
        <v>0.83333333333333326</v>
      </c>
      <c r="BS164" s="79">
        <f>SUM(BQ164/12*$A$2)</f>
        <v>174576.72699999998</v>
      </c>
      <c r="BT164" s="79">
        <f t="shared" ref="BT164:BY164" si="1546">SUM(BT165:BT166)</f>
        <v>1</v>
      </c>
      <c r="BU164" s="79">
        <f t="shared" si="1546"/>
        <v>209492.07</v>
      </c>
      <c r="BV164" s="79">
        <f t="shared" si="1546"/>
        <v>0</v>
      </c>
      <c r="BW164" s="79">
        <f t="shared" si="1546"/>
        <v>0</v>
      </c>
      <c r="BX164" s="79">
        <f t="shared" si="1546"/>
        <v>1</v>
      </c>
      <c r="BY164" s="79">
        <f t="shared" si="1546"/>
        <v>209492.07</v>
      </c>
      <c r="BZ164" s="95">
        <f t="shared" si="1477"/>
        <v>0.16666666666666674</v>
      </c>
      <c r="CA164" s="95">
        <f t="shared" si="1478"/>
        <v>34915.343000000023</v>
      </c>
      <c r="CB164" s="79"/>
      <c r="CC164" s="79">
        <v>0</v>
      </c>
      <c r="CD164" s="79">
        <f>SUM(CB164/12*$A$2)</f>
        <v>0</v>
      </c>
      <c r="CE164" s="79">
        <f>SUM(CC164/12*$A$2)</f>
        <v>0</v>
      </c>
      <c r="CF164" s="79">
        <f t="shared" ref="CF164:CK164" si="1547">SUM(CF165:CF166)</f>
        <v>0</v>
      </c>
      <c r="CG164" s="79">
        <f t="shared" si="1547"/>
        <v>0</v>
      </c>
      <c r="CH164" s="79">
        <f t="shared" si="1547"/>
        <v>0</v>
      </c>
      <c r="CI164" s="79">
        <f t="shared" si="1547"/>
        <v>0</v>
      </c>
      <c r="CJ164" s="79">
        <f t="shared" si="1547"/>
        <v>0</v>
      </c>
      <c r="CK164" s="79">
        <f t="shared" si="1547"/>
        <v>0</v>
      </c>
      <c r="CL164" s="95">
        <f t="shared" si="1480"/>
        <v>0</v>
      </c>
      <c r="CM164" s="95">
        <f t="shared" si="1481"/>
        <v>0</v>
      </c>
      <c r="CN164" s="79"/>
      <c r="CO164" s="79"/>
      <c r="CP164" s="79">
        <f>SUM(CN164/12*$A$2)</f>
        <v>0</v>
      </c>
      <c r="CQ164" s="79">
        <f>SUM(CO164/12*$A$2)</f>
        <v>0</v>
      </c>
      <c r="CR164" s="79">
        <f t="shared" ref="CR164:CW164" si="1548">SUM(CR165:CR166)</f>
        <v>0</v>
      </c>
      <c r="CS164" s="79">
        <f t="shared" si="1548"/>
        <v>0</v>
      </c>
      <c r="CT164" s="79">
        <f t="shared" si="1548"/>
        <v>0</v>
      </c>
      <c r="CU164" s="79">
        <f t="shared" si="1548"/>
        <v>0</v>
      </c>
      <c r="CV164" s="79">
        <f t="shared" si="1548"/>
        <v>0</v>
      </c>
      <c r="CW164" s="79">
        <f t="shared" si="1548"/>
        <v>0</v>
      </c>
      <c r="CX164" s="95">
        <f t="shared" si="1483"/>
        <v>0</v>
      </c>
      <c r="CY164" s="95">
        <f t="shared" si="1484"/>
        <v>0</v>
      </c>
      <c r="CZ164" s="79">
        <f>VLOOKUP($E164,'ВМП план'!$B$8:$AN$43,24,0)</f>
        <v>0</v>
      </c>
      <c r="DA164" s="79">
        <f>VLOOKUP($E164,'ВМП план'!$B$8:$AN$43,25,0)</f>
        <v>0</v>
      </c>
      <c r="DB164" s="79">
        <f>SUM(CZ164/12*$A$2)</f>
        <v>0</v>
      </c>
      <c r="DC164" s="79">
        <f>SUM(DA164/12*$A$2)</f>
        <v>0</v>
      </c>
      <c r="DD164" s="79">
        <f t="shared" ref="DD164:DI164" si="1549">SUM(DD165:DD166)</f>
        <v>0</v>
      </c>
      <c r="DE164" s="79">
        <f t="shared" si="1549"/>
        <v>0</v>
      </c>
      <c r="DF164" s="79">
        <f t="shared" si="1549"/>
        <v>0</v>
      </c>
      <c r="DG164" s="79">
        <f t="shared" si="1549"/>
        <v>0</v>
      </c>
      <c r="DH164" s="79">
        <f t="shared" si="1549"/>
        <v>0</v>
      </c>
      <c r="DI164" s="79">
        <f t="shared" si="1549"/>
        <v>0</v>
      </c>
      <c r="DJ164" s="95">
        <f t="shared" si="1486"/>
        <v>0</v>
      </c>
      <c r="DK164" s="95">
        <f t="shared" si="1487"/>
        <v>0</v>
      </c>
      <c r="DL164" s="79"/>
      <c r="DM164" s="79"/>
      <c r="DN164" s="79">
        <f>SUM(DL164/12*$A$2)</f>
        <v>0</v>
      </c>
      <c r="DO164" s="79">
        <f>SUM(DM164/12*$A$2)</f>
        <v>0</v>
      </c>
      <c r="DP164" s="79">
        <f t="shared" ref="DP164:DU164" si="1550">SUM(DP165:DP166)</f>
        <v>0</v>
      </c>
      <c r="DQ164" s="79">
        <f t="shared" si="1550"/>
        <v>0</v>
      </c>
      <c r="DR164" s="79">
        <f t="shared" si="1550"/>
        <v>0</v>
      </c>
      <c r="DS164" s="79">
        <f t="shared" si="1550"/>
        <v>0</v>
      </c>
      <c r="DT164" s="79">
        <f t="shared" si="1550"/>
        <v>0</v>
      </c>
      <c r="DU164" s="79">
        <f t="shared" si="1550"/>
        <v>0</v>
      </c>
      <c r="DV164" s="95">
        <f t="shared" si="1489"/>
        <v>0</v>
      </c>
      <c r="DW164" s="95">
        <f t="shared" si="1490"/>
        <v>0</v>
      </c>
      <c r="DX164" s="79">
        <f>VLOOKUP($E164,'ВМП план'!$B$8:$AN$43,28,0)</f>
        <v>0</v>
      </c>
      <c r="DY164" s="79">
        <f>VLOOKUP($E164,'ВМП план'!$B$8:$AN$43,29,0)</f>
        <v>0</v>
      </c>
      <c r="DZ164" s="79">
        <f>SUM(DX164/12*$A$2)</f>
        <v>0</v>
      </c>
      <c r="EA164" s="79">
        <f>SUM(DY164/12*$A$2)</f>
        <v>0</v>
      </c>
      <c r="EB164" s="79">
        <f t="shared" ref="EB164:EG164" si="1551">SUM(EB165:EB166)</f>
        <v>0</v>
      </c>
      <c r="EC164" s="79">
        <f t="shared" si="1551"/>
        <v>0</v>
      </c>
      <c r="ED164" s="79">
        <f t="shared" si="1551"/>
        <v>0</v>
      </c>
      <c r="EE164" s="79">
        <f t="shared" si="1551"/>
        <v>0</v>
      </c>
      <c r="EF164" s="79">
        <f t="shared" si="1551"/>
        <v>0</v>
      </c>
      <c r="EG164" s="79">
        <f t="shared" si="1551"/>
        <v>0</v>
      </c>
      <c r="EH164" s="95">
        <f t="shared" si="1492"/>
        <v>0</v>
      </c>
      <c r="EI164" s="95">
        <f t="shared" si="1493"/>
        <v>0</v>
      </c>
      <c r="EJ164" s="79">
        <f>VLOOKUP($E164,'ВМП план'!$B$8:$AN$43,30,0)</f>
        <v>22</v>
      </c>
      <c r="EK164" s="79">
        <f>VLOOKUP($E164,'ВМП план'!$B$8:$AN$43,31,0)</f>
        <v>4608825.5927999998</v>
      </c>
      <c r="EL164" s="79">
        <f>SUM(EJ164/12*$A$2)</f>
        <v>18.333333333333332</v>
      </c>
      <c r="EM164" s="79">
        <f>SUM(EK164/12*$A$2)</f>
        <v>3840687.9939999995</v>
      </c>
      <c r="EN164" s="79">
        <f t="shared" ref="EN164:ES164" si="1552">SUM(EN165:EN166)</f>
        <v>20</v>
      </c>
      <c r="EO164" s="79">
        <f t="shared" si="1552"/>
        <v>4273638.2499999991</v>
      </c>
      <c r="EP164" s="79">
        <f t="shared" si="1552"/>
        <v>0</v>
      </c>
      <c r="EQ164" s="79">
        <f t="shared" si="1552"/>
        <v>0</v>
      </c>
      <c r="ER164" s="79">
        <f t="shared" si="1552"/>
        <v>20</v>
      </c>
      <c r="ES164" s="79">
        <f t="shared" si="1552"/>
        <v>4273638.2499999991</v>
      </c>
      <c r="ET164" s="95">
        <f t="shared" si="1495"/>
        <v>1.6666666666666679</v>
      </c>
      <c r="EU164" s="95">
        <f t="shared" si="1496"/>
        <v>432950.25599999959</v>
      </c>
      <c r="EV164" s="79">
        <f>VLOOKUP($E164,'ВМП план'!$B$8:$AN$43,32,0)</f>
        <v>0</v>
      </c>
      <c r="EW164" s="79">
        <f>VLOOKUP($E164,'ВМП план'!$B$8:$AN$43,33,0)</f>
        <v>0</v>
      </c>
      <c r="EX164" s="79">
        <f>SUM(EV164/12*$A$2)</f>
        <v>0</v>
      </c>
      <c r="EY164" s="79">
        <f>SUM(EW164/12*$A$2)</f>
        <v>0</v>
      </c>
      <c r="EZ164" s="79">
        <f t="shared" ref="EZ164:FE164" si="1553">SUM(EZ165:EZ166)</f>
        <v>0</v>
      </c>
      <c r="FA164" s="79">
        <f t="shared" si="1553"/>
        <v>0</v>
      </c>
      <c r="FB164" s="79">
        <f t="shared" si="1553"/>
        <v>0</v>
      </c>
      <c r="FC164" s="79">
        <f t="shared" si="1553"/>
        <v>0</v>
      </c>
      <c r="FD164" s="79">
        <f t="shared" si="1553"/>
        <v>0</v>
      </c>
      <c r="FE164" s="79">
        <f t="shared" si="1553"/>
        <v>0</v>
      </c>
      <c r="FF164" s="95">
        <f t="shared" si="1498"/>
        <v>0</v>
      </c>
      <c r="FG164" s="95">
        <f t="shared" si="1499"/>
        <v>0</v>
      </c>
      <c r="FH164" s="79">
        <f>VLOOKUP($E164,'ВМП план'!$B$8:$AN$43,34,0)</f>
        <v>0</v>
      </c>
      <c r="FI164" s="79">
        <f>VLOOKUP($E164,'ВМП план'!$B$8:$AN$43,35,0)</f>
        <v>0</v>
      </c>
      <c r="FJ164" s="79">
        <f>SUM(FH164/12*$A$2)</f>
        <v>0</v>
      </c>
      <c r="FK164" s="79">
        <f>SUM(FI164/12*$A$2)</f>
        <v>0</v>
      </c>
      <c r="FL164" s="79">
        <f t="shared" ref="FL164:FQ164" si="1554">SUM(FL165:FL166)</f>
        <v>0</v>
      </c>
      <c r="FM164" s="79">
        <f t="shared" si="1554"/>
        <v>0</v>
      </c>
      <c r="FN164" s="79">
        <f t="shared" si="1554"/>
        <v>0</v>
      </c>
      <c r="FO164" s="79">
        <f t="shared" si="1554"/>
        <v>0</v>
      </c>
      <c r="FP164" s="79">
        <f t="shared" si="1554"/>
        <v>0</v>
      </c>
      <c r="FQ164" s="79">
        <f t="shared" si="1554"/>
        <v>0</v>
      </c>
      <c r="FR164" s="95">
        <f t="shared" si="1501"/>
        <v>0</v>
      </c>
      <c r="FS164" s="95">
        <f t="shared" si="1502"/>
        <v>0</v>
      </c>
      <c r="FT164" s="79"/>
      <c r="FU164" s="79"/>
      <c r="FV164" s="79">
        <f>SUM(FT164/12*$A$2)</f>
        <v>0</v>
      </c>
      <c r="FW164" s="79">
        <f>SUM(FU164/12*$A$2)</f>
        <v>0</v>
      </c>
      <c r="FX164" s="79">
        <f t="shared" ref="FX164:GC164" si="1555">SUM(FX165:FX166)</f>
        <v>0</v>
      </c>
      <c r="FY164" s="79">
        <f t="shared" si="1555"/>
        <v>0</v>
      </c>
      <c r="FZ164" s="79">
        <f t="shared" si="1555"/>
        <v>0</v>
      </c>
      <c r="GA164" s="79">
        <f t="shared" si="1555"/>
        <v>0</v>
      </c>
      <c r="GB164" s="79">
        <f t="shared" si="1555"/>
        <v>0</v>
      </c>
      <c r="GC164" s="79">
        <f t="shared" si="1555"/>
        <v>0</v>
      </c>
      <c r="GD164" s="95">
        <f t="shared" si="1504"/>
        <v>0</v>
      </c>
      <c r="GE164" s="95">
        <f t="shared" si="1505"/>
        <v>0</v>
      </c>
      <c r="GF164" s="79">
        <f>H164+T164+AF164+AR164+BD164+BP164+CB164+CN164+CZ164+DL164+DX164+EJ164+EV164+FH164+FT164</f>
        <v>688</v>
      </c>
      <c r="GG164" s="79">
        <f>I164+U164+AG164+AS164+BE164+BQ164+CC164+CO164+DA164+DM164+DY164+EK164+EW164+FI164+FU164</f>
        <v>144130545.81119999</v>
      </c>
      <c r="GH164" s="102">
        <f>SUM(GF164/12*$A$2)</f>
        <v>573.33333333333337</v>
      </c>
      <c r="GI164" s="128">
        <f>SUM(GG164/12*$A$2)</f>
        <v>120108788.17599998</v>
      </c>
      <c r="GJ164" s="79">
        <f t="shared" ref="GJ164:GO164" si="1556">SUM(GJ165:GJ166)</f>
        <v>562</v>
      </c>
      <c r="GK164" s="79">
        <f t="shared" si="1556"/>
        <v>114464305.49999982</v>
      </c>
      <c r="GL164" s="79">
        <f t="shared" si="1556"/>
        <v>58</v>
      </c>
      <c r="GM164" s="79">
        <f t="shared" si="1556"/>
        <v>11438267.120000003</v>
      </c>
      <c r="GN164" s="79">
        <f t="shared" si="1556"/>
        <v>620</v>
      </c>
      <c r="GO164" s="79">
        <f t="shared" si="1556"/>
        <v>125902572.61999983</v>
      </c>
      <c r="GP164" s="79">
        <f>SUM(GJ164-GH164)</f>
        <v>-11.333333333333371</v>
      </c>
      <c r="GQ164" s="79">
        <f>SUM(GK164-GI164)</f>
        <v>-5644482.676000163</v>
      </c>
      <c r="GR164" s="281">
        <f>GJ164/GH164</f>
        <v>0.9802325581395348</v>
      </c>
      <c r="GS164" s="281">
        <f>GK164/GI164</f>
        <v>0.95300524831098044</v>
      </c>
      <c r="GT164" s="123">
        <v>209492.0724</v>
      </c>
      <c r="GU164" s="123">
        <f>SUM(GK164/GJ164)</f>
        <v>203673.14145907442</v>
      </c>
      <c r="GV164" s="123">
        <f t="shared" si="1345"/>
        <v>5818.9309409255802</v>
      </c>
    </row>
    <row r="165" spans="1:204" ht="60" x14ac:dyDescent="0.2">
      <c r="A165" s="21">
        <v>1</v>
      </c>
      <c r="B165" s="55" t="s">
        <v>259</v>
      </c>
      <c r="C165" s="56" t="s">
        <v>260</v>
      </c>
      <c r="D165" s="63">
        <v>498</v>
      </c>
      <c r="E165" s="276" t="s">
        <v>261</v>
      </c>
      <c r="F165" s="63">
        <v>27</v>
      </c>
      <c r="G165" s="70">
        <v>209492.0724</v>
      </c>
      <c r="H165" s="71"/>
      <c r="I165" s="71"/>
      <c r="J165" s="71"/>
      <c r="K165" s="71"/>
      <c r="L165" s="71">
        <f>VLOOKUP($D165,'факт '!$D$7:$AU$140,3,0)</f>
        <v>0</v>
      </c>
      <c r="M165" s="71">
        <f>VLOOKUP($D165,'факт '!$D$7:$AU$140,4,0)</f>
        <v>0</v>
      </c>
      <c r="N165" s="71">
        <f>VLOOKUP($D165,'факт '!$D$7:$AU$140,5,0)</f>
        <v>0</v>
      </c>
      <c r="O165" s="71">
        <f>VLOOKUP($D165,'факт '!$D$7:$AU$140,6,0)</f>
        <v>0</v>
      </c>
      <c r="P165" s="71">
        <f>SUM(L165+N165)</f>
        <v>0</v>
      </c>
      <c r="Q165" s="71">
        <f>SUM(M165+O165)</f>
        <v>0</v>
      </c>
      <c r="R165" s="72">
        <f t="shared" ref="R165" si="1557">SUM(L165-J165)</f>
        <v>0</v>
      </c>
      <c r="S165" s="72">
        <f t="shared" ref="S165" si="1558">SUM(M165-K165)</f>
        <v>0</v>
      </c>
      <c r="T165" s="71"/>
      <c r="U165" s="71"/>
      <c r="V165" s="71"/>
      <c r="W165" s="71"/>
      <c r="X165" s="71">
        <f>VLOOKUP($D165,'факт '!$D$7:$AU$140,9,0)</f>
        <v>518</v>
      </c>
      <c r="Y165" s="71">
        <f>VLOOKUP($D165,'факт '!$D$7:$AU$140,10,0)</f>
        <v>105498044.84999983</v>
      </c>
      <c r="Z165" s="71">
        <f>VLOOKUP($D165,'факт '!$D$7:$AU$140,11,0)</f>
        <v>58</v>
      </c>
      <c r="AA165" s="71">
        <f>VLOOKUP($D165,'факт '!$D$7:$AU$140,12,0)</f>
        <v>11438267.120000003</v>
      </c>
      <c r="AB165" s="71">
        <f>SUM(X165+Z165)</f>
        <v>576</v>
      </c>
      <c r="AC165" s="71">
        <f>SUM(Y165+AA165)</f>
        <v>116936311.96999983</v>
      </c>
      <c r="AD165" s="72">
        <f t="shared" ref="AD165" si="1559">SUM(X165-V165)</f>
        <v>518</v>
      </c>
      <c r="AE165" s="72">
        <f t="shared" si="1466"/>
        <v>105498044.84999983</v>
      </c>
      <c r="AF165" s="71"/>
      <c r="AG165" s="71"/>
      <c r="AH165" s="71"/>
      <c r="AI165" s="71"/>
      <c r="AJ165" s="71">
        <f>VLOOKUP($D165,'факт '!$D$7:$AU$140,7,0)</f>
        <v>0</v>
      </c>
      <c r="AK165" s="71">
        <f>VLOOKUP($D165,'факт '!$D$7:$AU$140,8,0)</f>
        <v>0</v>
      </c>
      <c r="AL165" s="71"/>
      <c r="AM165" s="71"/>
      <c r="AN165" s="71">
        <f>SUM(AJ165+AL165)</f>
        <v>0</v>
      </c>
      <c r="AO165" s="71">
        <f>SUM(AK165+AM165)</f>
        <v>0</v>
      </c>
      <c r="AP165" s="72">
        <f t="shared" ref="AP165" si="1560">SUM(AJ165-AH165)</f>
        <v>0</v>
      </c>
      <c r="AQ165" s="72">
        <f t="shared" si="1469"/>
        <v>0</v>
      </c>
      <c r="AR165" s="71"/>
      <c r="AS165" s="71"/>
      <c r="AT165" s="71"/>
      <c r="AU165" s="71"/>
      <c r="AV165" s="71">
        <f>VLOOKUP($D165,'факт '!$D$7:$AU$140,13,0)</f>
        <v>0</v>
      </c>
      <c r="AW165" s="71">
        <f>VLOOKUP($D165,'факт '!$D$7:$AU$140,14,0)</f>
        <v>0</v>
      </c>
      <c r="AX165" s="71"/>
      <c r="AY165" s="71"/>
      <c r="AZ165" s="71">
        <f>SUM(AV165+AX165)</f>
        <v>0</v>
      </c>
      <c r="BA165" s="71">
        <f>SUM(AW165+AY165)</f>
        <v>0</v>
      </c>
      <c r="BB165" s="72">
        <f t="shared" si="1471"/>
        <v>0</v>
      </c>
      <c r="BC165" s="72">
        <f t="shared" si="1472"/>
        <v>0</v>
      </c>
      <c r="BD165" s="71"/>
      <c r="BE165" s="71"/>
      <c r="BF165" s="71"/>
      <c r="BG165" s="71"/>
      <c r="BH165" s="71">
        <f>VLOOKUP($D165,'факт '!$D$7:$AU$140,17,0)</f>
        <v>23</v>
      </c>
      <c r="BI165" s="71">
        <f>VLOOKUP($D165,'факт '!$D$7:$AU$140,18,0)</f>
        <v>4483130.3299999991</v>
      </c>
      <c r="BJ165" s="71">
        <f>VLOOKUP($D165,'факт '!$D$7:$AU$140,19,0)</f>
        <v>0</v>
      </c>
      <c r="BK165" s="71">
        <f>VLOOKUP($D165,'факт '!$D$7:$AU$140,20,0)</f>
        <v>0</v>
      </c>
      <c r="BL165" s="71">
        <f>SUM(BH165+BJ165)</f>
        <v>23</v>
      </c>
      <c r="BM165" s="71">
        <f>SUM(BI165+BK165)</f>
        <v>4483130.3299999991</v>
      </c>
      <c r="BN165" s="72">
        <f t="shared" ref="BN165" si="1561">SUM(BH165-BF165)</f>
        <v>23</v>
      </c>
      <c r="BO165" s="72">
        <f t="shared" si="1475"/>
        <v>4483130.3299999991</v>
      </c>
      <c r="BP165" s="71"/>
      <c r="BQ165" s="71"/>
      <c r="BR165" s="71"/>
      <c r="BS165" s="71"/>
      <c r="BT165" s="71">
        <f>VLOOKUP($D165,'факт '!$D$7:$AU$140,21,0)</f>
        <v>1</v>
      </c>
      <c r="BU165" s="71">
        <f>VLOOKUP($D165,'факт '!$D$7:$AU$140,22,0)</f>
        <v>209492.07</v>
      </c>
      <c r="BV165" s="71">
        <f>VLOOKUP($D165,'факт '!$D$7:$AU$140,23,0)</f>
        <v>0</v>
      </c>
      <c r="BW165" s="71">
        <f>VLOOKUP($D165,'факт '!$D$7:$AU$140,24,0)</f>
        <v>0</v>
      </c>
      <c r="BX165" s="71">
        <f>SUM(BT165+BV165)</f>
        <v>1</v>
      </c>
      <c r="BY165" s="71">
        <f>SUM(BU165+BW165)</f>
        <v>209492.07</v>
      </c>
      <c r="BZ165" s="72">
        <f t="shared" ref="BZ165" si="1562">SUM(BT165-BR165)</f>
        <v>1</v>
      </c>
      <c r="CA165" s="72">
        <f t="shared" si="1478"/>
        <v>209492.07</v>
      </c>
      <c r="CB165" s="71"/>
      <c r="CC165" s="71"/>
      <c r="CD165" s="71"/>
      <c r="CE165" s="71"/>
      <c r="CF165" s="71">
        <f>VLOOKUP($D165,'факт '!$D$7:$AU$140,25,0)</f>
        <v>0</v>
      </c>
      <c r="CG165" s="71">
        <f>VLOOKUP($D165,'факт '!$D$7:$AU$140,26,0)</f>
        <v>0</v>
      </c>
      <c r="CH165" s="71">
        <f>VLOOKUP($D165,'факт '!$D$7:$AU$140,27,0)</f>
        <v>0</v>
      </c>
      <c r="CI165" s="71">
        <f>VLOOKUP($D165,'факт '!$D$7:$AU$140,28,0)</f>
        <v>0</v>
      </c>
      <c r="CJ165" s="71">
        <f>SUM(CF165+CH165)</f>
        <v>0</v>
      </c>
      <c r="CK165" s="71">
        <f>SUM(CG165+CI165)</f>
        <v>0</v>
      </c>
      <c r="CL165" s="72">
        <f t="shared" si="1480"/>
        <v>0</v>
      </c>
      <c r="CM165" s="72">
        <f t="shared" si="1481"/>
        <v>0</v>
      </c>
      <c r="CN165" s="71"/>
      <c r="CO165" s="71"/>
      <c r="CP165" s="71"/>
      <c r="CQ165" s="71"/>
      <c r="CR165" s="71">
        <f>VLOOKUP($D165,'факт '!$D$7:$AU$140,29,0)</f>
        <v>0</v>
      </c>
      <c r="CS165" s="71">
        <f>VLOOKUP($D165,'факт '!$D$7:$AU$140,30,0)</f>
        <v>0</v>
      </c>
      <c r="CT165" s="71">
        <f>VLOOKUP($D165,'факт '!$D$7:$AU$140,31,0)</f>
        <v>0</v>
      </c>
      <c r="CU165" s="71">
        <f>VLOOKUP($D165,'факт '!$D$7:$AU$140,32,0)</f>
        <v>0</v>
      </c>
      <c r="CV165" s="71">
        <f>SUM(CR165+CT165)</f>
        <v>0</v>
      </c>
      <c r="CW165" s="71">
        <f>SUM(CS165+CU165)</f>
        <v>0</v>
      </c>
      <c r="CX165" s="72">
        <f t="shared" si="1483"/>
        <v>0</v>
      </c>
      <c r="CY165" s="72">
        <f t="shared" si="1484"/>
        <v>0</v>
      </c>
      <c r="CZ165" s="71"/>
      <c r="DA165" s="71"/>
      <c r="DB165" s="71"/>
      <c r="DC165" s="71"/>
      <c r="DD165" s="71">
        <f>VLOOKUP($D165,'факт '!$D$7:$AU$140,33,0)</f>
        <v>0</v>
      </c>
      <c r="DE165" s="71">
        <f>VLOOKUP($D165,'факт '!$D$7:$AU$140,34,0)</f>
        <v>0</v>
      </c>
      <c r="DF165" s="71"/>
      <c r="DG165" s="71"/>
      <c r="DH165" s="71">
        <f>SUM(DD165+DF165)</f>
        <v>0</v>
      </c>
      <c r="DI165" s="71">
        <f>SUM(DE165+DG165)</f>
        <v>0</v>
      </c>
      <c r="DJ165" s="72">
        <f t="shared" ref="DJ165" si="1563">SUM(DD165-DB165)</f>
        <v>0</v>
      </c>
      <c r="DK165" s="72">
        <f t="shared" si="1487"/>
        <v>0</v>
      </c>
      <c r="DL165" s="71"/>
      <c r="DM165" s="71"/>
      <c r="DN165" s="71"/>
      <c r="DO165" s="71"/>
      <c r="DP165" s="71">
        <f>VLOOKUP($D165,'факт '!$D$7:$AU$140,15,0)</f>
        <v>0</v>
      </c>
      <c r="DQ165" s="71">
        <f>VLOOKUP($D165,'факт '!$D$7:$AU$140,16,0)</f>
        <v>0</v>
      </c>
      <c r="DR165" s="71"/>
      <c r="DS165" s="71"/>
      <c r="DT165" s="71">
        <f>SUM(DP165+DR165)</f>
        <v>0</v>
      </c>
      <c r="DU165" s="71">
        <f>SUM(DQ165+DS165)</f>
        <v>0</v>
      </c>
      <c r="DV165" s="72">
        <f t="shared" si="1489"/>
        <v>0</v>
      </c>
      <c r="DW165" s="72">
        <f t="shared" si="1490"/>
        <v>0</v>
      </c>
      <c r="DX165" s="71"/>
      <c r="DY165" s="71"/>
      <c r="DZ165" s="71"/>
      <c r="EA165" s="71"/>
      <c r="EB165" s="71">
        <f>VLOOKUP($D165,'факт '!$D$7:$AU$140,35,0)</f>
        <v>0</v>
      </c>
      <c r="EC165" s="71">
        <f>VLOOKUP($D165,'факт '!$D$7:$AU$140,36,0)</f>
        <v>0</v>
      </c>
      <c r="ED165" s="71">
        <f>VLOOKUP($D165,'факт '!$D$7:$AU$140,37,0)</f>
        <v>0</v>
      </c>
      <c r="EE165" s="71">
        <f>VLOOKUP($D165,'факт '!$D$7:$AU$140,38,0)</f>
        <v>0</v>
      </c>
      <c r="EF165" s="71">
        <f>SUM(EB165+ED165)</f>
        <v>0</v>
      </c>
      <c r="EG165" s="71">
        <f>SUM(EC165+EE165)</f>
        <v>0</v>
      </c>
      <c r="EH165" s="72">
        <f t="shared" ref="EH165" si="1564">SUM(EB165-DZ165)</f>
        <v>0</v>
      </c>
      <c r="EI165" s="72">
        <f t="shared" si="1493"/>
        <v>0</v>
      </c>
      <c r="EJ165" s="71"/>
      <c r="EK165" s="71"/>
      <c r="EL165" s="71"/>
      <c r="EM165" s="71"/>
      <c r="EN165" s="71">
        <f>VLOOKUP($D165,'факт '!$D$7:$AU$140,41,0)</f>
        <v>20</v>
      </c>
      <c r="EO165" s="71">
        <f>VLOOKUP($D165,'факт '!$D$7:$AU$140,42,0)</f>
        <v>4273638.2499999991</v>
      </c>
      <c r="EP165" s="71">
        <f>VLOOKUP($D165,'факт '!$D$7:$AU$140,43,0)</f>
        <v>0</v>
      </c>
      <c r="EQ165" s="71">
        <f>VLOOKUP($D165,'факт '!$D$7:$AU$140,44,0)</f>
        <v>0</v>
      </c>
      <c r="ER165" s="71">
        <f>SUM(EN165+EP165)</f>
        <v>20</v>
      </c>
      <c r="ES165" s="71">
        <f>SUM(EO165+EQ165)</f>
        <v>4273638.2499999991</v>
      </c>
      <c r="ET165" s="72">
        <f t="shared" ref="ET165" si="1565">SUM(EN165-EL165)</f>
        <v>20</v>
      </c>
      <c r="EU165" s="72">
        <f t="shared" si="1496"/>
        <v>4273638.2499999991</v>
      </c>
      <c r="EV165" s="71"/>
      <c r="EW165" s="71"/>
      <c r="EX165" s="71"/>
      <c r="EY165" s="71"/>
      <c r="EZ165" s="71"/>
      <c r="FA165" s="71"/>
      <c r="FB165" s="71"/>
      <c r="FC165" s="71"/>
      <c r="FD165" s="71">
        <f>SUM(EZ165+FB165)</f>
        <v>0</v>
      </c>
      <c r="FE165" s="71">
        <f>SUM(FA165+FC165)</f>
        <v>0</v>
      </c>
      <c r="FF165" s="72">
        <f t="shared" si="1498"/>
        <v>0</v>
      </c>
      <c r="FG165" s="72">
        <f t="shared" si="1499"/>
        <v>0</v>
      </c>
      <c r="FH165" s="71"/>
      <c r="FI165" s="71"/>
      <c r="FJ165" s="71"/>
      <c r="FK165" s="71"/>
      <c r="FL165" s="71">
        <f>VLOOKUP($D165,'факт '!$D$7:$AU$140,39,0)</f>
        <v>0</v>
      </c>
      <c r="FM165" s="71">
        <f>VLOOKUP($D165,'факт '!$D$7:$AU$140,40,0)</f>
        <v>0</v>
      </c>
      <c r="FN165" s="71"/>
      <c r="FO165" s="71"/>
      <c r="FP165" s="71">
        <f>SUM(FL165+FN165)</f>
        <v>0</v>
      </c>
      <c r="FQ165" s="71">
        <f>SUM(FM165+FO165)</f>
        <v>0</v>
      </c>
      <c r="FR165" s="72">
        <f t="shared" ref="FR165" si="1566">SUM(FL165-FJ165)</f>
        <v>0</v>
      </c>
      <c r="FS165" s="72">
        <f t="shared" si="1502"/>
        <v>0</v>
      </c>
      <c r="FT165" s="71"/>
      <c r="FU165" s="71"/>
      <c r="FV165" s="71"/>
      <c r="FW165" s="71"/>
      <c r="FX165" s="71"/>
      <c r="FY165" s="71"/>
      <c r="FZ165" s="71"/>
      <c r="GA165" s="71"/>
      <c r="GB165" s="71">
        <f>SUM(FX165+FZ165)</f>
        <v>0</v>
      </c>
      <c r="GC165" s="71">
        <f>SUM(FY165+GA165)</f>
        <v>0</v>
      </c>
      <c r="GD165" s="72">
        <f t="shared" si="1504"/>
        <v>0</v>
      </c>
      <c r="GE165" s="72">
        <f t="shared" si="1505"/>
        <v>0</v>
      </c>
      <c r="GF165" s="71">
        <f t="shared" ref="GF165:GI166" si="1567">SUM(H165,T165,AF165,AR165,BD165,BP165,CB165,CN165,CZ165,DL165,DX165,EJ165,EV165)</f>
        <v>0</v>
      </c>
      <c r="GG165" s="71">
        <f t="shared" si="1567"/>
        <v>0</v>
      </c>
      <c r="GH165" s="71">
        <f t="shared" si="1567"/>
        <v>0</v>
      </c>
      <c r="GI165" s="71">
        <f t="shared" si="1567"/>
        <v>0</v>
      </c>
      <c r="GJ165" s="71">
        <f t="shared" ref="GJ165" si="1568">SUM(L165,X165,AJ165,AV165,BH165,BT165,CF165,CR165,DD165,DP165,EB165,EN165,EZ165,FL165)</f>
        <v>562</v>
      </c>
      <c r="GK165" s="71">
        <f t="shared" ref="GK165" si="1569">SUM(M165,Y165,AK165,AW165,BI165,BU165,CG165,CS165,DE165,DQ165,EC165,EO165,FA165,FM165)</f>
        <v>114464305.49999982</v>
      </c>
      <c r="GL165" s="71">
        <f t="shared" ref="GL165" si="1570">SUM(N165,Z165,AL165,AX165,BJ165,BV165,CH165,CT165,DF165,DR165,ED165,EP165,FB165,FN165)</f>
        <v>58</v>
      </c>
      <c r="GM165" s="71">
        <f t="shared" ref="GM165" si="1571">SUM(O165,AA165,AM165,AY165,BK165,BW165,CI165,CU165,DG165,DS165,EE165,EQ165,FC165,FO165)</f>
        <v>11438267.120000003</v>
      </c>
      <c r="GN165" s="71">
        <f t="shared" ref="GN165" si="1572">SUM(P165,AB165,AN165,AZ165,BL165,BX165,CJ165,CV165,DH165,DT165,EF165,ER165,FD165,FP165)</f>
        <v>620</v>
      </c>
      <c r="GO165" s="71">
        <f t="shared" ref="GO165" si="1573">SUM(Q165,AC165,AO165,BA165,BM165,BY165,CK165,CW165,DI165,DU165,EG165,ES165,FE165,FQ165)</f>
        <v>125902572.61999983</v>
      </c>
      <c r="GP165" s="71"/>
      <c r="GQ165" s="71"/>
      <c r="GR165" s="109"/>
      <c r="GS165" s="55"/>
      <c r="GT165" s="123">
        <v>209492.0724</v>
      </c>
      <c r="GU165" s="123">
        <f>SUM(GK165/GJ165)</f>
        <v>203673.14145907442</v>
      </c>
      <c r="GV165" s="123">
        <f t="shared" si="1345"/>
        <v>5818.9309409255802</v>
      </c>
    </row>
    <row r="166" spans="1:204" x14ac:dyDescent="0.2">
      <c r="A166" s="21">
        <v>1</v>
      </c>
      <c r="B166" s="55"/>
      <c r="C166" s="56"/>
      <c r="D166" s="63"/>
      <c r="E166" s="60"/>
      <c r="F166" s="63"/>
      <c r="G166" s="70"/>
      <c r="H166" s="71"/>
      <c r="I166" s="71"/>
      <c r="J166" s="71"/>
      <c r="K166" s="71"/>
      <c r="L166" s="71"/>
      <c r="M166" s="71"/>
      <c r="N166" s="71"/>
      <c r="O166" s="71"/>
      <c r="P166" s="71">
        <f>SUM(L166+N166)</f>
        <v>0</v>
      </c>
      <c r="Q166" s="71">
        <f>SUM(M166+O166)</f>
        <v>0</v>
      </c>
      <c r="R166" s="72">
        <f t="shared" si="1462"/>
        <v>0</v>
      </c>
      <c r="S166" s="72">
        <f t="shared" si="1463"/>
        <v>0</v>
      </c>
      <c r="T166" s="71"/>
      <c r="U166" s="71"/>
      <c r="V166" s="71"/>
      <c r="W166" s="71"/>
      <c r="X166" s="71"/>
      <c r="Y166" s="71"/>
      <c r="Z166" s="71"/>
      <c r="AA166" s="71"/>
      <c r="AB166" s="71">
        <f>SUM(X166+Z166)</f>
        <v>0</v>
      </c>
      <c r="AC166" s="71">
        <f>SUM(Y166+AA166)</f>
        <v>0</v>
      </c>
      <c r="AD166" s="72">
        <f t="shared" si="1465"/>
        <v>0</v>
      </c>
      <c r="AE166" s="72">
        <f t="shared" si="1466"/>
        <v>0</v>
      </c>
      <c r="AF166" s="71"/>
      <c r="AG166" s="71"/>
      <c r="AH166" s="71"/>
      <c r="AI166" s="71"/>
      <c r="AJ166" s="71"/>
      <c r="AK166" s="71"/>
      <c r="AL166" s="71"/>
      <c r="AM166" s="71"/>
      <c r="AN166" s="71">
        <f>SUM(AJ166+AL166)</f>
        <v>0</v>
      </c>
      <c r="AO166" s="71">
        <f>SUM(AK166+AM166)</f>
        <v>0</v>
      </c>
      <c r="AP166" s="72">
        <f t="shared" si="1468"/>
        <v>0</v>
      </c>
      <c r="AQ166" s="72">
        <f t="shared" si="1469"/>
        <v>0</v>
      </c>
      <c r="AR166" s="71"/>
      <c r="AS166" s="71"/>
      <c r="AT166" s="71"/>
      <c r="AU166" s="71"/>
      <c r="AV166" s="71"/>
      <c r="AW166" s="71"/>
      <c r="AX166" s="71"/>
      <c r="AY166" s="71"/>
      <c r="AZ166" s="71">
        <f>SUM(AV166+AX166)</f>
        <v>0</v>
      </c>
      <c r="BA166" s="71">
        <f>SUM(AW166+AY166)</f>
        <v>0</v>
      </c>
      <c r="BB166" s="72">
        <f t="shared" si="1471"/>
        <v>0</v>
      </c>
      <c r="BC166" s="72">
        <f t="shared" si="1472"/>
        <v>0</v>
      </c>
      <c r="BD166" s="71"/>
      <c r="BE166" s="71"/>
      <c r="BF166" s="71"/>
      <c r="BG166" s="71"/>
      <c r="BH166" s="71"/>
      <c r="BI166" s="71"/>
      <c r="BJ166" s="71"/>
      <c r="BK166" s="71"/>
      <c r="BL166" s="71">
        <f>SUM(BH166+BJ166)</f>
        <v>0</v>
      </c>
      <c r="BM166" s="71">
        <f>SUM(BI166+BK166)</f>
        <v>0</v>
      </c>
      <c r="BN166" s="72">
        <f t="shared" si="1474"/>
        <v>0</v>
      </c>
      <c r="BO166" s="72">
        <f t="shared" si="1475"/>
        <v>0</v>
      </c>
      <c r="BP166" s="71"/>
      <c r="BQ166" s="71"/>
      <c r="BR166" s="71"/>
      <c r="BS166" s="71"/>
      <c r="BT166" s="71"/>
      <c r="BU166" s="71"/>
      <c r="BV166" s="71"/>
      <c r="BW166" s="71"/>
      <c r="BX166" s="71">
        <f>SUM(BT166+BV166)</f>
        <v>0</v>
      </c>
      <c r="BY166" s="71">
        <f>SUM(BU166+BW166)</f>
        <v>0</v>
      </c>
      <c r="BZ166" s="72">
        <f t="shared" si="1477"/>
        <v>0</v>
      </c>
      <c r="CA166" s="72">
        <f t="shared" si="1478"/>
        <v>0</v>
      </c>
      <c r="CB166" s="71"/>
      <c r="CC166" s="71"/>
      <c r="CD166" s="71"/>
      <c r="CE166" s="71"/>
      <c r="CF166" s="71"/>
      <c r="CG166" s="71"/>
      <c r="CH166" s="71"/>
      <c r="CI166" s="71"/>
      <c r="CJ166" s="71">
        <f>SUM(CF166+CH166)</f>
        <v>0</v>
      </c>
      <c r="CK166" s="71">
        <f>SUM(CG166+CI166)</f>
        <v>0</v>
      </c>
      <c r="CL166" s="72">
        <f t="shared" si="1480"/>
        <v>0</v>
      </c>
      <c r="CM166" s="72">
        <f t="shared" si="1481"/>
        <v>0</v>
      </c>
      <c r="CN166" s="71"/>
      <c r="CO166" s="71"/>
      <c r="CP166" s="71"/>
      <c r="CQ166" s="71"/>
      <c r="CR166" s="71"/>
      <c r="CS166" s="71"/>
      <c r="CT166" s="71"/>
      <c r="CU166" s="71"/>
      <c r="CV166" s="71">
        <f>SUM(CR166+CT166)</f>
        <v>0</v>
      </c>
      <c r="CW166" s="71">
        <f>SUM(CS166+CU166)</f>
        <v>0</v>
      </c>
      <c r="CX166" s="72">
        <f t="shared" si="1483"/>
        <v>0</v>
      </c>
      <c r="CY166" s="72">
        <f t="shared" si="1484"/>
        <v>0</v>
      </c>
      <c r="CZ166" s="71"/>
      <c r="DA166" s="71"/>
      <c r="DB166" s="71"/>
      <c r="DC166" s="71"/>
      <c r="DD166" s="71"/>
      <c r="DE166" s="71"/>
      <c r="DF166" s="71"/>
      <c r="DG166" s="71"/>
      <c r="DH166" s="71">
        <f>SUM(DD166+DF166)</f>
        <v>0</v>
      </c>
      <c r="DI166" s="71">
        <f>SUM(DE166+DG166)</f>
        <v>0</v>
      </c>
      <c r="DJ166" s="72">
        <f t="shared" si="1486"/>
        <v>0</v>
      </c>
      <c r="DK166" s="72">
        <f t="shared" si="1487"/>
        <v>0</v>
      </c>
      <c r="DL166" s="71"/>
      <c r="DM166" s="71"/>
      <c r="DN166" s="71"/>
      <c r="DO166" s="71"/>
      <c r="DP166" s="71"/>
      <c r="DQ166" s="71"/>
      <c r="DR166" s="71"/>
      <c r="DS166" s="71"/>
      <c r="DT166" s="71">
        <f>SUM(DP166+DR166)</f>
        <v>0</v>
      </c>
      <c r="DU166" s="71">
        <f>SUM(DQ166+DS166)</f>
        <v>0</v>
      </c>
      <c r="DV166" s="72">
        <f t="shared" si="1489"/>
        <v>0</v>
      </c>
      <c r="DW166" s="72">
        <f t="shared" si="1490"/>
        <v>0</v>
      </c>
      <c r="DX166" s="71"/>
      <c r="DY166" s="71"/>
      <c r="DZ166" s="71"/>
      <c r="EA166" s="71"/>
      <c r="EB166" s="71"/>
      <c r="EC166" s="71"/>
      <c r="ED166" s="71"/>
      <c r="EE166" s="71"/>
      <c r="EF166" s="71">
        <f>SUM(EB166+ED166)</f>
        <v>0</v>
      </c>
      <c r="EG166" s="71">
        <f>SUM(EC166+EE166)</f>
        <v>0</v>
      </c>
      <c r="EH166" s="72">
        <f t="shared" si="1492"/>
        <v>0</v>
      </c>
      <c r="EI166" s="72">
        <f t="shared" si="1493"/>
        <v>0</v>
      </c>
      <c r="EJ166" s="71"/>
      <c r="EK166" s="71"/>
      <c r="EL166" s="71"/>
      <c r="EM166" s="71"/>
      <c r="EN166" s="71"/>
      <c r="EO166" s="71"/>
      <c r="EP166" s="71"/>
      <c r="EQ166" s="71"/>
      <c r="ER166" s="71">
        <f>SUM(EN166+EP166)</f>
        <v>0</v>
      </c>
      <c r="ES166" s="71">
        <f>SUM(EO166+EQ166)</f>
        <v>0</v>
      </c>
      <c r="ET166" s="72">
        <f t="shared" si="1495"/>
        <v>0</v>
      </c>
      <c r="EU166" s="72">
        <f t="shared" si="1496"/>
        <v>0</v>
      </c>
      <c r="EV166" s="71"/>
      <c r="EW166" s="71"/>
      <c r="EX166" s="71"/>
      <c r="EY166" s="71"/>
      <c r="EZ166" s="71"/>
      <c r="FA166" s="71"/>
      <c r="FB166" s="71"/>
      <c r="FC166" s="71"/>
      <c r="FD166" s="71">
        <f>SUM(EZ166+FB166)</f>
        <v>0</v>
      </c>
      <c r="FE166" s="71">
        <f>SUM(FA166+FC166)</f>
        <v>0</v>
      </c>
      <c r="FF166" s="72">
        <f t="shared" si="1498"/>
        <v>0</v>
      </c>
      <c r="FG166" s="72">
        <f t="shared" si="1499"/>
        <v>0</v>
      </c>
      <c r="FH166" s="71"/>
      <c r="FI166" s="71"/>
      <c r="FJ166" s="71"/>
      <c r="FK166" s="71"/>
      <c r="FL166" s="71"/>
      <c r="FM166" s="71"/>
      <c r="FN166" s="71"/>
      <c r="FO166" s="71"/>
      <c r="FP166" s="71">
        <f>SUM(FL166+FN166)</f>
        <v>0</v>
      </c>
      <c r="FQ166" s="71">
        <f>SUM(FM166+FO166)</f>
        <v>0</v>
      </c>
      <c r="FR166" s="72">
        <f t="shared" si="1501"/>
        <v>0</v>
      </c>
      <c r="FS166" s="72">
        <f t="shared" si="1502"/>
        <v>0</v>
      </c>
      <c r="FT166" s="71"/>
      <c r="FU166" s="71"/>
      <c r="FV166" s="71"/>
      <c r="FW166" s="71"/>
      <c r="FX166" s="71"/>
      <c r="FY166" s="71"/>
      <c r="FZ166" s="71"/>
      <c r="GA166" s="71"/>
      <c r="GB166" s="71">
        <f>SUM(FX166+FZ166)</f>
        <v>0</v>
      </c>
      <c r="GC166" s="71">
        <f>SUM(FY166+GA166)</f>
        <v>0</v>
      </c>
      <c r="GD166" s="72">
        <f t="shared" si="1504"/>
        <v>0</v>
      </c>
      <c r="GE166" s="72">
        <f t="shared" si="1505"/>
        <v>0</v>
      </c>
      <c r="GF166" s="71">
        <f t="shared" si="1567"/>
        <v>0</v>
      </c>
      <c r="GG166" s="71">
        <f t="shared" si="1567"/>
        <v>0</v>
      </c>
      <c r="GH166" s="71">
        <f t="shared" si="1567"/>
        <v>0</v>
      </c>
      <c r="GI166" s="71">
        <f t="shared" si="1567"/>
        <v>0</v>
      </c>
      <c r="GJ166" s="71">
        <f t="shared" ref="GJ166:GO166" si="1574">SUM(L166,X166,AJ166,AV166,BH166,BT166,CF166,CR166,DD166,DP166,EB166,EN166,EZ166)</f>
        <v>0</v>
      </c>
      <c r="GK166" s="71">
        <f t="shared" si="1574"/>
        <v>0</v>
      </c>
      <c r="GL166" s="71">
        <f t="shared" si="1574"/>
        <v>0</v>
      </c>
      <c r="GM166" s="71">
        <f t="shared" si="1574"/>
        <v>0</v>
      </c>
      <c r="GN166" s="71">
        <f t="shared" si="1574"/>
        <v>0</v>
      </c>
      <c r="GO166" s="71">
        <f t="shared" si="1574"/>
        <v>0</v>
      </c>
      <c r="GP166" s="71"/>
      <c r="GQ166" s="71"/>
      <c r="GR166" s="109"/>
      <c r="GS166" s="55"/>
      <c r="GT166" s="123"/>
      <c r="GU166" s="123"/>
      <c r="GV166" s="123">
        <f t="shared" si="1345"/>
        <v>0</v>
      </c>
    </row>
    <row r="167" spans="1:204" x14ac:dyDescent="0.2">
      <c r="A167" s="21">
        <v>1</v>
      </c>
      <c r="B167" s="74"/>
      <c r="C167" s="75"/>
      <c r="D167" s="76"/>
      <c r="E167" s="96" t="s">
        <v>56</v>
      </c>
      <c r="F167" s="98">
        <v>28</v>
      </c>
      <c r="G167" s="99">
        <v>186788.2616</v>
      </c>
      <c r="H167" s="79">
        <f>VLOOKUP($E167,'ВМП план'!$B$8:$AN$43,8,0)</f>
        <v>0</v>
      </c>
      <c r="I167" s="79">
        <f>VLOOKUP($E167,'ВМП план'!$B$8:$AN$43,9,0)</f>
        <v>0</v>
      </c>
      <c r="J167" s="79">
        <f>SUM(H167/12*$A$2)</f>
        <v>0</v>
      </c>
      <c r="K167" s="79">
        <f>SUM(I167/12*$A$2)</f>
        <v>0</v>
      </c>
      <c r="L167" s="79">
        <f t="shared" ref="L167:Q167" si="1575">SUM(L168:L169)</f>
        <v>0</v>
      </c>
      <c r="M167" s="79">
        <f t="shared" si="1575"/>
        <v>0</v>
      </c>
      <c r="N167" s="79">
        <f t="shared" si="1575"/>
        <v>0</v>
      </c>
      <c r="O167" s="79">
        <f t="shared" si="1575"/>
        <v>0</v>
      </c>
      <c r="P167" s="79">
        <f t="shared" si="1575"/>
        <v>0</v>
      </c>
      <c r="Q167" s="79">
        <f t="shared" si="1575"/>
        <v>0</v>
      </c>
      <c r="R167" s="95">
        <f t="shared" si="1462"/>
        <v>0</v>
      </c>
      <c r="S167" s="95">
        <f t="shared" si="1463"/>
        <v>0</v>
      </c>
      <c r="T167" s="79">
        <f>VLOOKUP($E167,'ВМП план'!$B$8:$AN$43,10,0)</f>
        <v>330</v>
      </c>
      <c r="U167" s="79">
        <f>VLOOKUP($E167,'ВМП план'!$B$8:$AN$43,11,0)</f>
        <v>61640126.328000002</v>
      </c>
      <c r="V167" s="79">
        <f>SUM(T167/12*$A$2)</f>
        <v>275</v>
      </c>
      <c r="W167" s="79">
        <f>SUM(U167/12*$A$2)</f>
        <v>51366771.939999998</v>
      </c>
      <c r="X167" s="79">
        <f t="shared" ref="X167:AC167" si="1576">SUM(X168:X169)</f>
        <v>247</v>
      </c>
      <c r="Y167" s="79">
        <f t="shared" si="1576"/>
        <v>44418248.400000006</v>
      </c>
      <c r="Z167" s="79">
        <f t="shared" si="1576"/>
        <v>10</v>
      </c>
      <c r="AA167" s="79">
        <f t="shared" si="1576"/>
        <v>1867882.6</v>
      </c>
      <c r="AB167" s="79">
        <f t="shared" si="1576"/>
        <v>257</v>
      </c>
      <c r="AC167" s="79">
        <f t="shared" si="1576"/>
        <v>46286131.000000007</v>
      </c>
      <c r="AD167" s="95">
        <f t="shared" si="1465"/>
        <v>-28</v>
      </c>
      <c r="AE167" s="95">
        <f t="shared" si="1466"/>
        <v>-6948523.5399999917</v>
      </c>
      <c r="AF167" s="79">
        <f>VLOOKUP($E167,'ВМП план'!$B$8:$AL$43,12,0)</f>
        <v>0</v>
      </c>
      <c r="AG167" s="79">
        <f>VLOOKUP($E167,'ВМП план'!$B$8:$AL$43,13,0)</f>
        <v>0</v>
      </c>
      <c r="AH167" s="79">
        <f>SUM(AF167/12*$A$2)</f>
        <v>0</v>
      </c>
      <c r="AI167" s="79">
        <f>SUM(AG167/12*$A$2)</f>
        <v>0</v>
      </c>
      <c r="AJ167" s="79">
        <f t="shared" ref="AJ167:AO167" si="1577">SUM(AJ168:AJ169)</f>
        <v>0</v>
      </c>
      <c r="AK167" s="79">
        <f t="shared" si="1577"/>
        <v>0</v>
      </c>
      <c r="AL167" s="79">
        <f t="shared" si="1577"/>
        <v>0</v>
      </c>
      <c r="AM167" s="79">
        <f t="shared" si="1577"/>
        <v>0</v>
      </c>
      <c r="AN167" s="79">
        <f t="shared" si="1577"/>
        <v>0</v>
      </c>
      <c r="AO167" s="79">
        <f t="shared" si="1577"/>
        <v>0</v>
      </c>
      <c r="AP167" s="95">
        <f t="shared" si="1468"/>
        <v>0</v>
      </c>
      <c r="AQ167" s="95">
        <f t="shared" si="1469"/>
        <v>0</v>
      </c>
      <c r="AR167" s="79"/>
      <c r="AS167" s="79"/>
      <c r="AT167" s="79">
        <f>SUM(AR167/12*$A$2)</f>
        <v>0</v>
      </c>
      <c r="AU167" s="79">
        <f>SUM(AS167/12*$A$2)</f>
        <v>0</v>
      </c>
      <c r="AV167" s="79">
        <f t="shared" ref="AV167:BA167" si="1578">SUM(AV168:AV169)</f>
        <v>0</v>
      </c>
      <c r="AW167" s="79">
        <f t="shared" si="1578"/>
        <v>0</v>
      </c>
      <c r="AX167" s="79">
        <f t="shared" si="1578"/>
        <v>0</v>
      </c>
      <c r="AY167" s="79">
        <f t="shared" si="1578"/>
        <v>0</v>
      </c>
      <c r="AZ167" s="79">
        <f t="shared" si="1578"/>
        <v>0</v>
      </c>
      <c r="BA167" s="79">
        <f t="shared" si="1578"/>
        <v>0</v>
      </c>
      <c r="BB167" s="95">
        <f t="shared" si="1471"/>
        <v>0</v>
      </c>
      <c r="BC167" s="95">
        <f t="shared" si="1472"/>
        <v>0</v>
      </c>
      <c r="BD167" s="79">
        <f>VLOOKUP($E167,'ВМП план'!$B$8:$AN$43,16,0)</f>
        <v>50</v>
      </c>
      <c r="BE167" s="79">
        <f>VLOOKUP($E167,'ВМП план'!$B$8:$AN$43,17,0)</f>
        <v>9339413.0800000001</v>
      </c>
      <c r="BF167" s="79">
        <f>SUM(BD167/12*$A$2)</f>
        <v>41.666666666666671</v>
      </c>
      <c r="BG167" s="79">
        <f>SUM(BE167/12*$A$2)</f>
        <v>7782844.2333333334</v>
      </c>
      <c r="BH167" s="79">
        <f t="shared" ref="BH167:BM167" si="1579">SUM(BH168:BH169)</f>
        <v>43</v>
      </c>
      <c r="BI167" s="79">
        <f t="shared" si="1579"/>
        <v>7508888.0799999963</v>
      </c>
      <c r="BJ167" s="79">
        <f t="shared" si="1579"/>
        <v>3</v>
      </c>
      <c r="BK167" s="79">
        <f t="shared" si="1579"/>
        <v>485649.48</v>
      </c>
      <c r="BL167" s="79">
        <f t="shared" si="1579"/>
        <v>46</v>
      </c>
      <c r="BM167" s="79">
        <f t="shared" si="1579"/>
        <v>7994537.5599999968</v>
      </c>
      <c r="BN167" s="95">
        <f t="shared" si="1474"/>
        <v>1.3333333333333286</v>
      </c>
      <c r="BO167" s="95">
        <f t="shared" si="1475"/>
        <v>-273956.15333333705</v>
      </c>
      <c r="BP167" s="79">
        <f>VLOOKUP($E167,'ВМП план'!$B$8:$AN$43,18,0)</f>
        <v>5</v>
      </c>
      <c r="BQ167" s="79">
        <f>VLOOKUP($E167,'ВМП план'!$B$8:$AN$43,19,0)</f>
        <v>933941.30799999996</v>
      </c>
      <c r="BR167" s="79">
        <f>SUM(BP167/12*$A$2)</f>
        <v>4.166666666666667</v>
      </c>
      <c r="BS167" s="79">
        <f>SUM(BQ167/12*$A$2)</f>
        <v>778284.42333333322</v>
      </c>
      <c r="BT167" s="79">
        <f t="shared" ref="BT167:BY167" si="1580">SUM(BT168:BT169)</f>
        <v>2</v>
      </c>
      <c r="BU167" s="79">
        <f t="shared" si="1580"/>
        <v>333817</v>
      </c>
      <c r="BV167" s="79">
        <f t="shared" si="1580"/>
        <v>0</v>
      </c>
      <c r="BW167" s="79">
        <f t="shared" si="1580"/>
        <v>0</v>
      </c>
      <c r="BX167" s="79">
        <f t="shared" si="1580"/>
        <v>2</v>
      </c>
      <c r="BY167" s="79">
        <f t="shared" si="1580"/>
        <v>333817</v>
      </c>
      <c r="BZ167" s="95">
        <f t="shared" si="1477"/>
        <v>-2.166666666666667</v>
      </c>
      <c r="CA167" s="95">
        <f t="shared" si="1478"/>
        <v>-444467.42333333322</v>
      </c>
      <c r="CB167" s="79"/>
      <c r="CC167" s="79">
        <v>0</v>
      </c>
      <c r="CD167" s="79">
        <f>SUM(CB167/12*$A$2)</f>
        <v>0</v>
      </c>
      <c r="CE167" s="79">
        <f>SUM(CC167/12*$A$2)</f>
        <v>0</v>
      </c>
      <c r="CF167" s="79">
        <f t="shared" ref="CF167:CK167" si="1581">SUM(CF168:CF169)</f>
        <v>0</v>
      </c>
      <c r="CG167" s="79">
        <f t="shared" si="1581"/>
        <v>0</v>
      </c>
      <c r="CH167" s="79">
        <f t="shared" si="1581"/>
        <v>0</v>
      </c>
      <c r="CI167" s="79">
        <f t="shared" si="1581"/>
        <v>0</v>
      </c>
      <c r="CJ167" s="79">
        <f t="shared" si="1581"/>
        <v>0</v>
      </c>
      <c r="CK167" s="79">
        <f t="shared" si="1581"/>
        <v>0</v>
      </c>
      <c r="CL167" s="95">
        <f t="shared" si="1480"/>
        <v>0</v>
      </c>
      <c r="CM167" s="95">
        <f t="shared" si="1481"/>
        <v>0</v>
      </c>
      <c r="CN167" s="79"/>
      <c r="CO167" s="79"/>
      <c r="CP167" s="79">
        <f>SUM(CN167/12*$A$2)</f>
        <v>0</v>
      </c>
      <c r="CQ167" s="79">
        <f>SUM(CO167/12*$A$2)</f>
        <v>0</v>
      </c>
      <c r="CR167" s="79">
        <f t="shared" ref="CR167:CW167" si="1582">SUM(CR168:CR169)</f>
        <v>0</v>
      </c>
      <c r="CS167" s="79">
        <f t="shared" si="1582"/>
        <v>0</v>
      </c>
      <c r="CT167" s="79">
        <f t="shared" si="1582"/>
        <v>0</v>
      </c>
      <c r="CU167" s="79">
        <f t="shared" si="1582"/>
        <v>0</v>
      </c>
      <c r="CV167" s="79">
        <f t="shared" si="1582"/>
        <v>0</v>
      </c>
      <c r="CW167" s="79">
        <f t="shared" si="1582"/>
        <v>0</v>
      </c>
      <c r="CX167" s="95">
        <f t="shared" si="1483"/>
        <v>0</v>
      </c>
      <c r="CY167" s="95">
        <f t="shared" si="1484"/>
        <v>0</v>
      </c>
      <c r="CZ167" s="79">
        <f>VLOOKUP($E167,'ВМП план'!$B$8:$AN$43,24,0)</f>
        <v>0</v>
      </c>
      <c r="DA167" s="79">
        <f>VLOOKUP($E167,'ВМП план'!$B$8:$AN$43,25,0)</f>
        <v>0</v>
      </c>
      <c r="DB167" s="79">
        <f>SUM(CZ167/12*$A$2)</f>
        <v>0</v>
      </c>
      <c r="DC167" s="79">
        <f>SUM(DA167/12*$A$2)</f>
        <v>0</v>
      </c>
      <c r="DD167" s="79">
        <f t="shared" ref="DD167:DI167" si="1583">SUM(DD168:DD169)</f>
        <v>0</v>
      </c>
      <c r="DE167" s="79">
        <f t="shared" si="1583"/>
        <v>0</v>
      </c>
      <c r="DF167" s="79">
        <f t="shared" si="1583"/>
        <v>0</v>
      </c>
      <c r="DG167" s="79">
        <f t="shared" si="1583"/>
        <v>0</v>
      </c>
      <c r="DH167" s="79">
        <f t="shared" si="1583"/>
        <v>0</v>
      </c>
      <c r="DI167" s="79">
        <f t="shared" si="1583"/>
        <v>0</v>
      </c>
      <c r="DJ167" s="95">
        <f t="shared" si="1486"/>
        <v>0</v>
      </c>
      <c r="DK167" s="95">
        <f t="shared" si="1487"/>
        <v>0</v>
      </c>
      <c r="DL167" s="79"/>
      <c r="DM167" s="79"/>
      <c r="DN167" s="79">
        <f>SUM(DL167/12*$A$2)</f>
        <v>0</v>
      </c>
      <c r="DO167" s="79">
        <f>SUM(DM167/12*$A$2)</f>
        <v>0</v>
      </c>
      <c r="DP167" s="79">
        <f t="shared" ref="DP167:DU167" si="1584">SUM(DP168:DP169)</f>
        <v>0</v>
      </c>
      <c r="DQ167" s="79">
        <f t="shared" si="1584"/>
        <v>0</v>
      </c>
      <c r="DR167" s="79">
        <f t="shared" si="1584"/>
        <v>0</v>
      </c>
      <c r="DS167" s="79">
        <f t="shared" si="1584"/>
        <v>0</v>
      </c>
      <c r="DT167" s="79">
        <f t="shared" si="1584"/>
        <v>0</v>
      </c>
      <c r="DU167" s="79">
        <f t="shared" si="1584"/>
        <v>0</v>
      </c>
      <c r="DV167" s="95">
        <f t="shared" si="1489"/>
        <v>0</v>
      </c>
      <c r="DW167" s="95">
        <f t="shared" si="1490"/>
        <v>0</v>
      </c>
      <c r="DX167" s="79">
        <f>VLOOKUP($E167,'ВМП план'!$B$8:$AN$43,28,0)</f>
        <v>0</v>
      </c>
      <c r="DY167" s="79">
        <f>VLOOKUP($E167,'ВМП план'!$B$8:$AN$43,29,0)</f>
        <v>0</v>
      </c>
      <c r="DZ167" s="79">
        <f>SUM(DX167/12*$A$2)</f>
        <v>0</v>
      </c>
      <c r="EA167" s="79">
        <f>SUM(DY167/12*$A$2)</f>
        <v>0</v>
      </c>
      <c r="EB167" s="79">
        <f t="shared" ref="EB167:EG167" si="1585">SUM(EB168:EB169)</f>
        <v>0</v>
      </c>
      <c r="EC167" s="79">
        <f t="shared" si="1585"/>
        <v>0</v>
      </c>
      <c r="ED167" s="79">
        <f t="shared" si="1585"/>
        <v>0</v>
      </c>
      <c r="EE167" s="79">
        <f t="shared" si="1585"/>
        <v>0</v>
      </c>
      <c r="EF167" s="79">
        <f t="shared" si="1585"/>
        <v>0</v>
      </c>
      <c r="EG167" s="79">
        <f t="shared" si="1585"/>
        <v>0</v>
      </c>
      <c r="EH167" s="95">
        <f t="shared" si="1492"/>
        <v>0</v>
      </c>
      <c r="EI167" s="95">
        <f t="shared" si="1493"/>
        <v>0</v>
      </c>
      <c r="EJ167" s="79">
        <f>VLOOKUP($E167,'ВМП план'!$B$8:$AN$43,30,0)</f>
        <v>150</v>
      </c>
      <c r="EK167" s="79">
        <f>VLOOKUP($E167,'ВМП план'!$B$8:$AN$43,31,0)</f>
        <v>28018239.239999998</v>
      </c>
      <c r="EL167" s="79">
        <f>SUM(EJ167/12*$A$2)</f>
        <v>125</v>
      </c>
      <c r="EM167" s="79">
        <f>SUM(EK167/12*$A$2)</f>
        <v>23348532.699999999</v>
      </c>
      <c r="EN167" s="79">
        <f t="shared" ref="EN167:ES167" si="1586">SUM(EN168:EN169)</f>
        <v>121</v>
      </c>
      <c r="EO167" s="79">
        <f t="shared" si="1586"/>
        <v>21984978.270000003</v>
      </c>
      <c r="EP167" s="79">
        <f t="shared" si="1586"/>
        <v>9</v>
      </c>
      <c r="EQ167" s="79">
        <f t="shared" si="1586"/>
        <v>1643736.69</v>
      </c>
      <c r="ER167" s="79">
        <f t="shared" si="1586"/>
        <v>130</v>
      </c>
      <c r="ES167" s="79">
        <f t="shared" si="1586"/>
        <v>23628714.960000005</v>
      </c>
      <c r="ET167" s="95">
        <f t="shared" si="1495"/>
        <v>-4</v>
      </c>
      <c r="EU167" s="95">
        <f t="shared" si="1496"/>
        <v>-1363554.429999996</v>
      </c>
      <c r="EV167" s="79">
        <f>VLOOKUP($E167,'ВМП план'!$B$8:$AN$43,32,0)</f>
        <v>0</v>
      </c>
      <c r="EW167" s="79">
        <f>VLOOKUP($E167,'ВМП план'!$B$8:$AN$43,33,0)</f>
        <v>0</v>
      </c>
      <c r="EX167" s="79">
        <f>SUM(EV167/12*$A$2)</f>
        <v>0</v>
      </c>
      <c r="EY167" s="79">
        <f>SUM(EW167/12*$A$2)</f>
        <v>0</v>
      </c>
      <c r="EZ167" s="79">
        <f t="shared" ref="EZ167:FE167" si="1587">SUM(EZ168:EZ169)</f>
        <v>0</v>
      </c>
      <c r="FA167" s="79">
        <f t="shared" si="1587"/>
        <v>0</v>
      </c>
      <c r="FB167" s="79">
        <f t="shared" si="1587"/>
        <v>0</v>
      </c>
      <c r="FC167" s="79">
        <f t="shared" si="1587"/>
        <v>0</v>
      </c>
      <c r="FD167" s="79">
        <f t="shared" si="1587"/>
        <v>0</v>
      </c>
      <c r="FE167" s="79">
        <f t="shared" si="1587"/>
        <v>0</v>
      </c>
      <c r="FF167" s="95">
        <f t="shared" si="1498"/>
        <v>0</v>
      </c>
      <c r="FG167" s="95">
        <f t="shared" si="1499"/>
        <v>0</v>
      </c>
      <c r="FH167" s="79">
        <f>VLOOKUP($E167,'ВМП план'!$B$8:$AN$43,34,0)</f>
        <v>0</v>
      </c>
      <c r="FI167" s="79">
        <f>VLOOKUP($E167,'ВМП план'!$B$8:$AN$43,35,0)</f>
        <v>0</v>
      </c>
      <c r="FJ167" s="79">
        <f>SUM(FH167/12*$A$2)</f>
        <v>0</v>
      </c>
      <c r="FK167" s="79">
        <f>SUM(FI167/12*$A$2)</f>
        <v>0</v>
      </c>
      <c r="FL167" s="79">
        <f t="shared" ref="FL167:FQ167" si="1588">SUM(FL168:FL169)</f>
        <v>0</v>
      </c>
      <c r="FM167" s="79">
        <f t="shared" si="1588"/>
        <v>0</v>
      </c>
      <c r="FN167" s="79">
        <f t="shared" si="1588"/>
        <v>0</v>
      </c>
      <c r="FO167" s="79">
        <f t="shared" si="1588"/>
        <v>0</v>
      </c>
      <c r="FP167" s="79">
        <f t="shared" si="1588"/>
        <v>0</v>
      </c>
      <c r="FQ167" s="79">
        <f t="shared" si="1588"/>
        <v>0</v>
      </c>
      <c r="FR167" s="95">
        <f t="shared" si="1501"/>
        <v>0</v>
      </c>
      <c r="FS167" s="95">
        <f t="shared" si="1502"/>
        <v>0</v>
      </c>
      <c r="FT167" s="79"/>
      <c r="FU167" s="79"/>
      <c r="FV167" s="79">
        <f>SUM(FT167/12*$A$2)</f>
        <v>0</v>
      </c>
      <c r="FW167" s="79">
        <f>SUM(FU167/12*$A$2)</f>
        <v>0</v>
      </c>
      <c r="FX167" s="79">
        <f t="shared" ref="FX167:GC167" si="1589">SUM(FX168:FX169)</f>
        <v>0</v>
      </c>
      <c r="FY167" s="79">
        <f t="shared" si="1589"/>
        <v>0</v>
      </c>
      <c r="FZ167" s="79">
        <f t="shared" si="1589"/>
        <v>0</v>
      </c>
      <c r="GA167" s="79">
        <f t="shared" si="1589"/>
        <v>0</v>
      </c>
      <c r="GB167" s="79">
        <f t="shared" si="1589"/>
        <v>0</v>
      </c>
      <c r="GC167" s="79">
        <f t="shared" si="1589"/>
        <v>0</v>
      </c>
      <c r="GD167" s="95">
        <f t="shared" si="1504"/>
        <v>0</v>
      </c>
      <c r="GE167" s="95">
        <f t="shared" si="1505"/>
        <v>0</v>
      </c>
      <c r="GF167" s="79">
        <f>H167+T167+AF167+AR167+BD167+BP167+CB167+CN167+CZ167+DL167+DX167+EJ167+EV167+FH167+FT167</f>
        <v>535</v>
      </c>
      <c r="GG167" s="79">
        <f>I167+U167+AG167+AS167+BE167+BQ167+CC167+CO167+DA167+DM167+DY167+EK167+EW167+FI167+FU167</f>
        <v>99931719.956</v>
      </c>
      <c r="GH167" s="102">
        <f>SUM(GF167/12*$A$2)</f>
        <v>445.83333333333337</v>
      </c>
      <c r="GI167" s="128">
        <f>SUM(GG167/12*$A$2)</f>
        <v>83276433.296666667</v>
      </c>
      <c r="GJ167" s="79">
        <f t="shared" ref="GJ167:GO167" si="1590">SUM(GJ168:GJ169)</f>
        <v>413</v>
      </c>
      <c r="GK167" s="79">
        <f t="shared" si="1590"/>
        <v>74245931.75</v>
      </c>
      <c r="GL167" s="79">
        <f t="shared" si="1590"/>
        <v>22</v>
      </c>
      <c r="GM167" s="79">
        <f t="shared" si="1590"/>
        <v>3997268.77</v>
      </c>
      <c r="GN167" s="79">
        <f t="shared" si="1590"/>
        <v>435</v>
      </c>
      <c r="GO167" s="79">
        <f t="shared" si="1590"/>
        <v>78243200.520000011</v>
      </c>
      <c r="GP167" s="79">
        <f>SUM(GJ167-GH167)</f>
        <v>-32.833333333333371</v>
      </c>
      <c r="GQ167" s="79">
        <f>SUM(GK167-GI167)</f>
        <v>-9030501.5466666669</v>
      </c>
      <c r="GR167" s="281">
        <f>GJ167/GH167</f>
        <v>0.92635514018691578</v>
      </c>
      <c r="GS167" s="281">
        <f>GK167/GI167</f>
        <v>0.89155993851830662</v>
      </c>
      <c r="GT167" s="123">
        <v>186788.2616</v>
      </c>
      <c r="GU167" s="123">
        <f>SUM(GK167/GJ167)</f>
        <v>179772.23184019371</v>
      </c>
      <c r="GV167" s="123">
        <f t="shared" si="1345"/>
        <v>7016.0297598062898</v>
      </c>
    </row>
    <row r="168" spans="1:204" ht="60" x14ac:dyDescent="0.2">
      <c r="A168" s="21">
        <v>1</v>
      </c>
      <c r="B168" s="55" t="s">
        <v>262</v>
      </c>
      <c r="C168" s="58" t="s">
        <v>260</v>
      </c>
      <c r="D168" s="59">
        <v>499</v>
      </c>
      <c r="E168" s="276" t="s">
        <v>261</v>
      </c>
      <c r="F168" s="63">
        <v>28</v>
      </c>
      <c r="G168" s="70">
        <v>186788.2616</v>
      </c>
      <c r="H168" s="71"/>
      <c r="I168" s="71"/>
      <c r="J168" s="71"/>
      <c r="K168" s="71"/>
      <c r="L168" s="71">
        <f>VLOOKUP($D168,'факт '!$D$7:$AU$140,3,0)</f>
        <v>0</v>
      </c>
      <c r="M168" s="71">
        <f>VLOOKUP($D168,'факт '!$D$7:$AU$140,4,0)</f>
        <v>0</v>
      </c>
      <c r="N168" s="71">
        <f>VLOOKUP($D168,'факт '!$D$7:$AU$140,5,0)</f>
        <v>0</v>
      </c>
      <c r="O168" s="71">
        <f>VLOOKUP($D168,'факт '!$D$7:$AU$140,6,0)</f>
        <v>0</v>
      </c>
      <c r="P168" s="71">
        <f>SUM(L168+N168)</f>
        <v>0</v>
      </c>
      <c r="Q168" s="71">
        <f>SUM(M168+O168)</f>
        <v>0</v>
      </c>
      <c r="R168" s="72">
        <f t="shared" ref="R168" si="1591">SUM(L168-J168)</f>
        <v>0</v>
      </c>
      <c r="S168" s="72">
        <f t="shared" ref="S168" si="1592">SUM(M168-K168)</f>
        <v>0</v>
      </c>
      <c r="T168" s="71"/>
      <c r="U168" s="71"/>
      <c r="V168" s="71"/>
      <c r="W168" s="71"/>
      <c r="X168" s="71">
        <f>VLOOKUP($D168,'факт '!$D$7:$AU$140,9,0)</f>
        <v>247</v>
      </c>
      <c r="Y168" s="71">
        <f>VLOOKUP($D168,'факт '!$D$7:$AU$140,10,0)</f>
        <v>44418248.400000006</v>
      </c>
      <c r="Z168" s="71">
        <f>VLOOKUP($D168,'факт '!$D$7:$AU$140,11,0)</f>
        <v>10</v>
      </c>
      <c r="AA168" s="71">
        <f>VLOOKUP($D168,'факт '!$D$7:$AU$140,12,0)</f>
        <v>1867882.6</v>
      </c>
      <c r="AB168" s="71">
        <f>SUM(X168+Z168)</f>
        <v>257</v>
      </c>
      <c r="AC168" s="71">
        <f>SUM(Y168+AA168)</f>
        <v>46286131.000000007</v>
      </c>
      <c r="AD168" s="72">
        <f t="shared" ref="AD168" si="1593">SUM(X168-V168)</f>
        <v>247</v>
      </c>
      <c r="AE168" s="72">
        <f t="shared" si="1466"/>
        <v>44418248.400000006</v>
      </c>
      <c r="AF168" s="71"/>
      <c r="AG168" s="71"/>
      <c r="AH168" s="71"/>
      <c r="AI168" s="71"/>
      <c r="AJ168" s="71">
        <f>VLOOKUP($D168,'факт '!$D$7:$AU$140,7,0)</f>
        <v>0</v>
      </c>
      <c r="AK168" s="71">
        <f>VLOOKUP($D168,'факт '!$D$7:$AU$140,8,0)</f>
        <v>0</v>
      </c>
      <c r="AL168" s="71"/>
      <c r="AM168" s="71"/>
      <c r="AN168" s="71">
        <f>SUM(AJ168+AL168)</f>
        <v>0</v>
      </c>
      <c r="AO168" s="71">
        <f>SUM(AK168+AM168)</f>
        <v>0</v>
      </c>
      <c r="AP168" s="72">
        <f t="shared" ref="AP168" si="1594">SUM(AJ168-AH168)</f>
        <v>0</v>
      </c>
      <c r="AQ168" s="72">
        <f t="shared" si="1469"/>
        <v>0</v>
      </c>
      <c r="AR168" s="71"/>
      <c r="AS168" s="71"/>
      <c r="AT168" s="71"/>
      <c r="AU168" s="71"/>
      <c r="AV168" s="71">
        <f>VLOOKUP($D168,'факт '!$D$7:$AU$140,13,0)</f>
        <v>0</v>
      </c>
      <c r="AW168" s="71">
        <f>VLOOKUP($D168,'факт '!$D$7:$AU$140,14,0)</f>
        <v>0</v>
      </c>
      <c r="AX168" s="71"/>
      <c r="AY168" s="71"/>
      <c r="AZ168" s="71">
        <f>SUM(AV168+AX168)</f>
        <v>0</v>
      </c>
      <c r="BA168" s="71">
        <f>SUM(AW168+AY168)</f>
        <v>0</v>
      </c>
      <c r="BB168" s="72">
        <f t="shared" si="1471"/>
        <v>0</v>
      </c>
      <c r="BC168" s="72">
        <f t="shared" si="1472"/>
        <v>0</v>
      </c>
      <c r="BD168" s="71"/>
      <c r="BE168" s="71"/>
      <c r="BF168" s="71"/>
      <c r="BG168" s="71"/>
      <c r="BH168" s="71">
        <f>VLOOKUP($D168,'факт '!$D$7:$AU$140,17,0)</f>
        <v>43</v>
      </c>
      <c r="BI168" s="71">
        <f>VLOOKUP($D168,'факт '!$D$7:$AU$140,18,0)</f>
        <v>7508888.0799999963</v>
      </c>
      <c r="BJ168" s="71">
        <f>VLOOKUP($D168,'факт '!$D$7:$AU$140,19,0)</f>
        <v>3</v>
      </c>
      <c r="BK168" s="71">
        <f>VLOOKUP($D168,'факт '!$D$7:$AU$140,20,0)</f>
        <v>485649.48</v>
      </c>
      <c r="BL168" s="71">
        <f>SUM(BH168+BJ168)</f>
        <v>46</v>
      </c>
      <c r="BM168" s="71">
        <f>SUM(BI168+BK168)</f>
        <v>7994537.5599999968</v>
      </c>
      <c r="BN168" s="72">
        <f t="shared" ref="BN168" si="1595">SUM(BH168-BF168)</f>
        <v>43</v>
      </c>
      <c r="BO168" s="72">
        <f t="shared" si="1475"/>
        <v>7508888.0799999963</v>
      </c>
      <c r="BP168" s="71"/>
      <c r="BQ168" s="71"/>
      <c r="BR168" s="71"/>
      <c r="BS168" s="71"/>
      <c r="BT168" s="71">
        <f>VLOOKUP($D168,'факт '!$D$7:$AU$140,21,0)</f>
        <v>2</v>
      </c>
      <c r="BU168" s="71">
        <f>VLOOKUP($D168,'факт '!$D$7:$AU$140,22,0)</f>
        <v>333817</v>
      </c>
      <c r="BV168" s="71">
        <f>VLOOKUP($D168,'факт '!$D$7:$AU$140,23,0)</f>
        <v>0</v>
      </c>
      <c r="BW168" s="71">
        <f>VLOOKUP($D168,'факт '!$D$7:$AU$140,24,0)</f>
        <v>0</v>
      </c>
      <c r="BX168" s="71">
        <f>SUM(BT168+BV168)</f>
        <v>2</v>
      </c>
      <c r="BY168" s="71">
        <f>SUM(BU168+BW168)</f>
        <v>333817</v>
      </c>
      <c r="BZ168" s="72">
        <f t="shared" ref="BZ168" si="1596">SUM(BT168-BR168)</f>
        <v>2</v>
      </c>
      <c r="CA168" s="72">
        <f t="shared" si="1478"/>
        <v>333817</v>
      </c>
      <c r="CB168" s="71"/>
      <c r="CC168" s="71"/>
      <c r="CD168" s="71"/>
      <c r="CE168" s="71"/>
      <c r="CF168" s="71">
        <f>VLOOKUP($D168,'факт '!$D$7:$AU$140,25,0)</f>
        <v>0</v>
      </c>
      <c r="CG168" s="71">
        <f>VLOOKUP($D168,'факт '!$D$7:$AU$140,26,0)</f>
        <v>0</v>
      </c>
      <c r="CH168" s="71">
        <f>VLOOKUP($D168,'факт '!$D$7:$AU$140,27,0)</f>
        <v>0</v>
      </c>
      <c r="CI168" s="71">
        <f>VLOOKUP($D168,'факт '!$D$7:$AU$140,28,0)</f>
        <v>0</v>
      </c>
      <c r="CJ168" s="71">
        <f>SUM(CF168+CH168)</f>
        <v>0</v>
      </c>
      <c r="CK168" s="71">
        <f>SUM(CG168+CI168)</f>
        <v>0</v>
      </c>
      <c r="CL168" s="72">
        <f t="shared" si="1480"/>
        <v>0</v>
      </c>
      <c r="CM168" s="72">
        <f t="shared" si="1481"/>
        <v>0</v>
      </c>
      <c r="CN168" s="71"/>
      <c r="CO168" s="71"/>
      <c r="CP168" s="71"/>
      <c r="CQ168" s="71"/>
      <c r="CR168" s="71">
        <f>VLOOKUP($D168,'факт '!$D$7:$AU$140,29,0)</f>
        <v>0</v>
      </c>
      <c r="CS168" s="71">
        <f>VLOOKUP($D168,'факт '!$D$7:$AU$140,30,0)</f>
        <v>0</v>
      </c>
      <c r="CT168" s="71">
        <f>VLOOKUP($D168,'факт '!$D$7:$AU$140,31,0)</f>
        <v>0</v>
      </c>
      <c r="CU168" s="71">
        <f>VLOOKUP($D168,'факт '!$D$7:$AU$140,32,0)</f>
        <v>0</v>
      </c>
      <c r="CV168" s="71">
        <f>SUM(CR168+CT168)</f>
        <v>0</v>
      </c>
      <c r="CW168" s="71">
        <f>SUM(CS168+CU168)</f>
        <v>0</v>
      </c>
      <c r="CX168" s="72">
        <f t="shared" si="1483"/>
        <v>0</v>
      </c>
      <c r="CY168" s="72">
        <f t="shared" si="1484"/>
        <v>0</v>
      </c>
      <c r="CZ168" s="71"/>
      <c r="DA168" s="71"/>
      <c r="DB168" s="71"/>
      <c r="DC168" s="71"/>
      <c r="DD168" s="71">
        <f>VLOOKUP($D168,'факт '!$D$7:$AU$140,33,0)</f>
        <v>0</v>
      </c>
      <c r="DE168" s="71">
        <f>VLOOKUP($D168,'факт '!$D$7:$AU$140,34,0)</f>
        <v>0</v>
      </c>
      <c r="DF168" s="71"/>
      <c r="DG168" s="71"/>
      <c r="DH168" s="71">
        <f>SUM(DD168+DF168)</f>
        <v>0</v>
      </c>
      <c r="DI168" s="71">
        <f>SUM(DE168+DG168)</f>
        <v>0</v>
      </c>
      <c r="DJ168" s="72">
        <f t="shared" ref="DJ168" si="1597">SUM(DD168-DB168)</f>
        <v>0</v>
      </c>
      <c r="DK168" s="72">
        <f t="shared" si="1487"/>
        <v>0</v>
      </c>
      <c r="DL168" s="71"/>
      <c r="DM168" s="71"/>
      <c r="DN168" s="71"/>
      <c r="DO168" s="71"/>
      <c r="DP168" s="71">
        <f>VLOOKUP($D168,'факт '!$D$7:$AU$140,15,0)</f>
        <v>0</v>
      </c>
      <c r="DQ168" s="71">
        <f>VLOOKUP($D168,'факт '!$D$7:$AU$140,16,0)</f>
        <v>0</v>
      </c>
      <c r="DR168" s="71"/>
      <c r="DS168" s="71"/>
      <c r="DT168" s="71">
        <f>SUM(DP168+DR168)</f>
        <v>0</v>
      </c>
      <c r="DU168" s="71">
        <f>SUM(DQ168+DS168)</f>
        <v>0</v>
      </c>
      <c r="DV168" s="72">
        <f t="shared" si="1489"/>
        <v>0</v>
      </c>
      <c r="DW168" s="72">
        <f t="shared" si="1490"/>
        <v>0</v>
      </c>
      <c r="DX168" s="71"/>
      <c r="DY168" s="71"/>
      <c r="DZ168" s="71"/>
      <c r="EA168" s="71"/>
      <c r="EB168" s="71">
        <f>VLOOKUP($D168,'факт '!$D$7:$AU$140,35,0)</f>
        <v>0</v>
      </c>
      <c r="EC168" s="71">
        <f>VLOOKUP($D168,'факт '!$D$7:$AU$140,36,0)</f>
        <v>0</v>
      </c>
      <c r="ED168" s="71">
        <f>VLOOKUP($D168,'факт '!$D$7:$AU$140,37,0)</f>
        <v>0</v>
      </c>
      <c r="EE168" s="71">
        <f>VLOOKUP($D168,'факт '!$D$7:$AU$140,38,0)</f>
        <v>0</v>
      </c>
      <c r="EF168" s="71">
        <f>SUM(EB168+ED168)</f>
        <v>0</v>
      </c>
      <c r="EG168" s="71">
        <f>SUM(EC168+EE168)</f>
        <v>0</v>
      </c>
      <c r="EH168" s="72">
        <f t="shared" ref="EH168" si="1598">SUM(EB168-DZ168)</f>
        <v>0</v>
      </c>
      <c r="EI168" s="72">
        <f t="shared" si="1493"/>
        <v>0</v>
      </c>
      <c r="EJ168" s="71"/>
      <c r="EK168" s="71"/>
      <c r="EL168" s="71"/>
      <c r="EM168" s="71"/>
      <c r="EN168" s="71">
        <f>VLOOKUP($D168,'факт '!$D$7:$AU$140,41,0)</f>
        <v>121</v>
      </c>
      <c r="EO168" s="71">
        <f>VLOOKUP($D168,'факт '!$D$7:$AU$140,42,0)</f>
        <v>21984978.270000003</v>
      </c>
      <c r="EP168" s="71">
        <f>VLOOKUP($D168,'факт '!$D$7:$AU$140,43,0)</f>
        <v>9</v>
      </c>
      <c r="EQ168" s="71">
        <f>VLOOKUP($D168,'факт '!$D$7:$AU$140,44,0)</f>
        <v>1643736.69</v>
      </c>
      <c r="ER168" s="71">
        <f>SUM(EN168+EP168)</f>
        <v>130</v>
      </c>
      <c r="ES168" s="71">
        <f>SUM(EO168+EQ168)</f>
        <v>23628714.960000005</v>
      </c>
      <c r="ET168" s="72">
        <f t="shared" ref="ET168" si="1599">SUM(EN168-EL168)</f>
        <v>121</v>
      </c>
      <c r="EU168" s="72">
        <f t="shared" si="1496"/>
        <v>21984978.270000003</v>
      </c>
      <c r="EV168" s="71"/>
      <c r="EW168" s="71"/>
      <c r="EX168" s="71"/>
      <c r="EY168" s="71"/>
      <c r="EZ168" s="71"/>
      <c r="FA168" s="71"/>
      <c r="FB168" s="71"/>
      <c r="FC168" s="71"/>
      <c r="FD168" s="71">
        <f>SUM(EZ168+FB168)</f>
        <v>0</v>
      </c>
      <c r="FE168" s="71">
        <f>SUM(FA168+FC168)</f>
        <v>0</v>
      </c>
      <c r="FF168" s="72">
        <f t="shared" si="1498"/>
        <v>0</v>
      </c>
      <c r="FG168" s="72">
        <f t="shared" si="1499"/>
        <v>0</v>
      </c>
      <c r="FH168" s="71"/>
      <c r="FI168" s="71"/>
      <c r="FJ168" s="71"/>
      <c r="FK168" s="71"/>
      <c r="FL168" s="71">
        <f>VLOOKUP($D168,'факт '!$D$7:$AU$140,39,0)</f>
        <v>0</v>
      </c>
      <c r="FM168" s="71">
        <f>VLOOKUP($D168,'факт '!$D$7:$AU$140,40,0)</f>
        <v>0</v>
      </c>
      <c r="FN168" s="71"/>
      <c r="FO168" s="71"/>
      <c r="FP168" s="71">
        <f>SUM(FL168+FN168)</f>
        <v>0</v>
      </c>
      <c r="FQ168" s="71">
        <f>SUM(FM168+FO168)</f>
        <v>0</v>
      </c>
      <c r="FR168" s="72">
        <f t="shared" ref="FR168" si="1600">SUM(FL168-FJ168)</f>
        <v>0</v>
      </c>
      <c r="FS168" s="72">
        <f t="shared" si="1502"/>
        <v>0</v>
      </c>
      <c r="FT168" s="71"/>
      <c r="FU168" s="71"/>
      <c r="FV168" s="71"/>
      <c r="FW168" s="71"/>
      <c r="FX168" s="71"/>
      <c r="FY168" s="71"/>
      <c r="FZ168" s="71"/>
      <c r="GA168" s="71"/>
      <c r="GB168" s="71">
        <f>SUM(FX168+FZ168)</f>
        <v>0</v>
      </c>
      <c r="GC168" s="71">
        <f>SUM(FY168+GA168)</f>
        <v>0</v>
      </c>
      <c r="GD168" s="72">
        <f t="shared" si="1504"/>
        <v>0</v>
      </c>
      <c r="GE168" s="72">
        <f t="shared" si="1505"/>
        <v>0</v>
      </c>
      <c r="GF168" s="71">
        <f t="shared" ref="GF168:GI169" si="1601">SUM(H168,T168,AF168,AR168,BD168,BP168,CB168,CN168,CZ168,DL168,DX168,EJ168,EV168)</f>
        <v>0</v>
      </c>
      <c r="GG168" s="71">
        <f t="shared" si="1601"/>
        <v>0</v>
      </c>
      <c r="GH168" s="71">
        <f t="shared" si="1601"/>
        <v>0</v>
      </c>
      <c r="GI168" s="71">
        <f t="shared" si="1601"/>
        <v>0</v>
      </c>
      <c r="GJ168" s="71">
        <f t="shared" ref="GJ168" si="1602">SUM(L168,X168,AJ168,AV168,BH168,BT168,CF168,CR168,DD168,DP168,EB168,EN168,EZ168,FL168)</f>
        <v>413</v>
      </c>
      <c r="GK168" s="71">
        <f t="shared" ref="GK168" si="1603">SUM(M168,Y168,AK168,AW168,BI168,BU168,CG168,CS168,DE168,DQ168,EC168,EO168,FA168,FM168)</f>
        <v>74245931.75</v>
      </c>
      <c r="GL168" s="71">
        <f t="shared" ref="GL168" si="1604">SUM(N168,Z168,AL168,AX168,BJ168,BV168,CH168,CT168,DF168,DR168,ED168,EP168,FB168,FN168)</f>
        <v>22</v>
      </c>
      <c r="GM168" s="71">
        <f t="shared" ref="GM168" si="1605">SUM(O168,AA168,AM168,AY168,BK168,BW168,CI168,CU168,DG168,DS168,EE168,EQ168,FC168,FO168)</f>
        <v>3997268.77</v>
      </c>
      <c r="GN168" s="71">
        <f t="shared" ref="GN168" si="1606">SUM(P168,AB168,AN168,AZ168,BL168,BX168,CJ168,CV168,DH168,DT168,EF168,ER168,FD168,FP168)</f>
        <v>435</v>
      </c>
      <c r="GO168" s="71">
        <f t="shared" ref="GO168" si="1607">SUM(Q168,AC168,AO168,BA168,BM168,BY168,CK168,CW168,DI168,DU168,EG168,ES168,FE168,FQ168)</f>
        <v>78243200.520000011</v>
      </c>
      <c r="GP168" s="71"/>
      <c r="GQ168" s="71"/>
      <c r="GR168" s="109"/>
      <c r="GS168" s="55"/>
      <c r="GT168" s="123">
        <v>186788.2616</v>
      </c>
      <c r="GU168" s="123">
        <f>SUM(GK168/GJ168)</f>
        <v>179772.23184019371</v>
      </c>
      <c r="GV168" s="123">
        <f t="shared" si="1345"/>
        <v>7016.0297598062898</v>
      </c>
    </row>
    <row r="169" spans="1:204" x14ac:dyDescent="0.2">
      <c r="A169" s="21">
        <v>1</v>
      </c>
      <c r="B169" s="55"/>
      <c r="C169" s="58"/>
      <c r="D169" s="59"/>
      <c r="E169" s="60"/>
      <c r="F169" s="63"/>
      <c r="G169" s="70"/>
      <c r="H169" s="71"/>
      <c r="I169" s="71"/>
      <c r="J169" s="71"/>
      <c r="K169" s="71"/>
      <c r="L169" s="71"/>
      <c r="M169" s="71"/>
      <c r="N169" s="71"/>
      <c r="O169" s="71"/>
      <c r="P169" s="71">
        <f>SUM(L169+N169)</f>
        <v>0</v>
      </c>
      <c r="Q169" s="71">
        <f>SUM(M169+O169)</f>
        <v>0</v>
      </c>
      <c r="R169" s="72">
        <f t="shared" si="1462"/>
        <v>0</v>
      </c>
      <c r="S169" s="72">
        <f t="shared" si="1463"/>
        <v>0</v>
      </c>
      <c r="T169" s="71"/>
      <c r="U169" s="71"/>
      <c r="V169" s="71"/>
      <c r="W169" s="71"/>
      <c r="X169" s="71"/>
      <c r="Y169" s="71"/>
      <c r="Z169" s="71"/>
      <c r="AA169" s="71"/>
      <c r="AB169" s="71">
        <f>SUM(X169+Z169)</f>
        <v>0</v>
      </c>
      <c r="AC169" s="71">
        <f>SUM(Y169+AA169)</f>
        <v>0</v>
      </c>
      <c r="AD169" s="72">
        <f t="shared" si="1465"/>
        <v>0</v>
      </c>
      <c r="AE169" s="72">
        <f t="shared" si="1466"/>
        <v>0</v>
      </c>
      <c r="AF169" s="71"/>
      <c r="AG169" s="71"/>
      <c r="AH169" s="71"/>
      <c r="AI169" s="71"/>
      <c r="AJ169" s="71"/>
      <c r="AK169" s="71"/>
      <c r="AL169" s="71"/>
      <c r="AM169" s="71"/>
      <c r="AN169" s="71">
        <f>SUM(AJ169+AL169)</f>
        <v>0</v>
      </c>
      <c r="AO169" s="71">
        <f>SUM(AK169+AM169)</f>
        <v>0</v>
      </c>
      <c r="AP169" s="72">
        <f t="shared" si="1468"/>
        <v>0</v>
      </c>
      <c r="AQ169" s="72">
        <f t="shared" si="1469"/>
        <v>0</v>
      </c>
      <c r="AR169" s="71"/>
      <c r="AS169" s="71"/>
      <c r="AT169" s="71"/>
      <c r="AU169" s="71"/>
      <c r="AV169" s="71"/>
      <c r="AW169" s="71"/>
      <c r="AX169" s="71"/>
      <c r="AY169" s="71"/>
      <c r="AZ169" s="71">
        <f>SUM(AV169+AX169)</f>
        <v>0</v>
      </c>
      <c r="BA169" s="71">
        <f>SUM(AW169+AY169)</f>
        <v>0</v>
      </c>
      <c r="BB169" s="72">
        <f t="shared" si="1471"/>
        <v>0</v>
      </c>
      <c r="BC169" s="72">
        <f t="shared" si="1472"/>
        <v>0</v>
      </c>
      <c r="BD169" s="71"/>
      <c r="BE169" s="71"/>
      <c r="BF169" s="71"/>
      <c r="BG169" s="71"/>
      <c r="BH169" s="71"/>
      <c r="BI169" s="71"/>
      <c r="BJ169" s="71"/>
      <c r="BK169" s="71"/>
      <c r="BL169" s="71">
        <f>SUM(BH169+BJ169)</f>
        <v>0</v>
      </c>
      <c r="BM169" s="71">
        <f>SUM(BI169+BK169)</f>
        <v>0</v>
      </c>
      <c r="BN169" s="72">
        <f t="shared" si="1474"/>
        <v>0</v>
      </c>
      <c r="BO169" s="72">
        <f t="shared" si="1475"/>
        <v>0</v>
      </c>
      <c r="BP169" s="71"/>
      <c r="BQ169" s="71"/>
      <c r="BR169" s="71"/>
      <c r="BS169" s="71"/>
      <c r="BT169" s="71"/>
      <c r="BU169" s="71"/>
      <c r="BV169" s="71"/>
      <c r="BW169" s="71"/>
      <c r="BX169" s="71">
        <f>SUM(BT169+BV169)</f>
        <v>0</v>
      </c>
      <c r="BY169" s="71">
        <f>SUM(BU169+BW169)</f>
        <v>0</v>
      </c>
      <c r="BZ169" s="72">
        <f t="shared" si="1477"/>
        <v>0</v>
      </c>
      <c r="CA169" s="72">
        <f t="shared" si="1478"/>
        <v>0</v>
      </c>
      <c r="CB169" s="71"/>
      <c r="CC169" s="71"/>
      <c r="CD169" s="71"/>
      <c r="CE169" s="71"/>
      <c r="CF169" s="71"/>
      <c r="CG169" s="71"/>
      <c r="CH169" s="71"/>
      <c r="CI169" s="71"/>
      <c r="CJ169" s="71">
        <f>SUM(CF169+CH169)</f>
        <v>0</v>
      </c>
      <c r="CK169" s="71">
        <f>SUM(CG169+CI169)</f>
        <v>0</v>
      </c>
      <c r="CL169" s="72">
        <f t="shared" si="1480"/>
        <v>0</v>
      </c>
      <c r="CM169" s="72">
        <f t="shared" si="1481"/>
        <v>0</v>
      </c>
      <c r="CN169" s="71"/>
      <c r="CO169" s="71"/>
      <c r="CP169" s="71"/>
      <c r="CQ169" s="71"/>
      <c r="CR169" s="71"/>
      <c r="CS169" s="71"/>
      <c r="CT169" s="71"/>
      <c r="CU169" s="71"/>
      <c r="CV169" s="71">
        <f>SUM(CR169+CT169)</f>
        <v>0</v>
      </c>
      <c r="CW169" s="71">
        <f>SUM(CS169+CU169)</f>
        <v>0</v>
      </c>
      <c r="CX169" s="72">
        <f t="shared" si="1483"/>
        <v>0</v>
      </c>
      <c r="CY169" s="72">
        <f t="shared" si="1484"/>
        <v>0</v>
      </c>
      <c r="CZ169" s="71"/>
      <c r="DA169" s="71"/>
      <c r="DB169" s="71"/>
      <c r="DC169" s="71"/>
      <c r="DD169" s="71"/>
      <c r="DE169" s="71"/>
      <c r="DF169" s="71"/>
      <c r="DG169" s="71"/>
      <c r="DH169" s="71">
        <f>SUM(DD169+DF169)</f>
        <v>0</v>
      </c>
      <c r="DI169" s="71">
        <f>SUM(DE169+DG169)</f>
        <v>0</v>
      </c>
      <c r="DJ169" s="72">
        <f t="shared" si="1486"/>
        <v>0</v>
      </c>
      <c r="DK169" s="72">
        <f t="shared" si="1487"/>
        <v>0</v>
      </c>
      <c r="DL169" s="71"/>
      <c r="DM169" s="71"/>
      <c r="DN169" s="71"/>
      <c r="DO169" s="71"/>
      <c r="DP169" s="71"/>
      <c r="DQ169" s="71"/>
      <c r="DR169" s="71"/>
      <c r="DS169" s="71"/>
      <c r="DT169" s="71">
        <f>SUM(DP169+DR169)</f>
        <v>0</v>
      </c>
      <c r="DU169" s="71">
        <f>SUM(DQ169+DS169)</f>
        <v>0</v>
      </c>
      <c r="DV169" s="72">
        <f t="shared" si="1489"/>
        <v>0</v>
      </c>
      <c r="DW169" s="72">
        <f t="shared" si="1490"/>
        <v>0</v>
      </c>
      <c r="DX169" s="71"/>
      <c r="DY169" s="71"/>
      <c r="DZ169" s="71"/>
      <c r="EA169" s="71"/>
      <c r="EB169" s="71"/>
      <c r="EC169" s="71"/>
      <c r="ED169" s="71"/>
      <c r="EE169" s="71"/>
      <c r="EF169" s="71">
        <f>SUM(EB169+ED169)</f>
        <v>0</v>
      </c>
      <c r="EG169" s="71">
        <f>SUM(EC169+EE169)</f>
        <v>0</v>
      </c>
      <c r="EH169" s="72">
        <f t="shared" si="1492"/>
        <v>0</v>
      </c>
      <c r="EI169" s="72">
        <f t="shared" si="1493"/>
        <v>0</v>
      </c>
      <c r="EJ169" s="71"/>
      <c r="EK169" s="71"/>
      <c r="EL169" s="71"/>
      <c r="EM169" s="71"/>
      <c r="EN169" s="71"/>
      <c r="EO169" s="71"/>
      <c r="EP169" s="71"/>
      <c r="EQ169" s="71"/>
      <c r="ER169" s="71">
        <f>SUM(EN169+EP169)</f>
        <v>0</v>
      </c>
      <c r="ES169" s="71">
        <f>SUM(EO169+EQ169)</f>
        <v>0</v>
      </c>
      <c r="ET169" s="72">
        <f t="shared" si="1495"/>
        <v>0</v>
      </c>
      <c r="EU169" s="72">
        <f t="shared" si="1496"/>
        <v>0</v>
      </c>
      <c r="EV169" s="71"/>
      <c r="EW169" s="71"/>
      <c r="EX169" s="71"/>
      <c r="EY169" s="71"/>
      <c r="EZ169" s="71"/>
      <c r="FA169" s="71"/>
      <c r="FB169" s="71"/>
      <c r="FC169" s="71"/>
      <c r="FD169" s="71">
        <f>SUM(EZ169+FB169)</f>
        <v>0</v>
      </c>
      <c r="FE169" s="71">
        <f>SUM(FA169+FC169)</f>
        <v>0</v>
      </c>
      <c r="FF169" s="72">
        <f t="shared" si="1498"/>
        <v>0</v>
      </c>
      <c r="FG169" s="72">
        <f t="shared" si="1499"/>
        <v>0</v>
      </c>
      <c r="FH169" s="71"/>
      <c r="FI169" s="71"/>
      <c r="FJ169" s="71"/>
      <c r="FK169" s="71"/>
      <c r="FL169" s="71"/>
      <c r="FM169" s="71"/>
      <c r="FN169" s="71"/>
      <c r="FO169" s="71"/>
      <c r="FP169" s="71">
        <f>SUM(FL169+FN169)</f>
        <v>0</v>
      </c>
      <c r="FQ169" s="71">
        <f>SUM(FM169+FO169)</f>
        <v>0</v>
      </c>
      <c r="FR169" s="72">
        <f t="shared" si="1501"/>
        <v>0</v>
      </c>
      <c r="FS169" s="72">
        <f t="shared" si="1502"/>
        <v>0</v>
      </c>
      <c r="FT169" s="71"/>
      <c r="FU169" s="71"/>
      <c r="FV169" s="71"/>
      <c r="FW169" s="71"/>
      <c r="FX169" s="71"/>
      <c r="FY169" s="71"/>
      <c r="FZ169" s="71"/>
      <c r="GA169" s="71"/>
      <c r="GB169" s="71">
        <f>SUM(FX169+FZ169)</f>
        <v>0</v>
      </c>
      <c r="GC169" s="71">
        <f>SUM(FY169+GA169)</f>
        <v>0</v>
      </c>
      <c r="GD169" s="72">
        <f t="shared" si="1504"/>
        <v>0</v>
      </c>
      <c r="GE169" s="72">
        <f t="shared" si="1505"/>
        <v>0</v>
      </c>
      <c r="GF169" s="71">
        <f t="shared" si="1601"/>
        <v>0</v>
      </c>
      <c r="GG169" s="71">
        <f t="shared" si="1601"/>
        <v>0</v>
      </c>
      <c r="GH169" s="71">
        <f t="shared" si="1601"/>
        <v>0</v>
      </c>
      <c r="GI169" s="71">
        <f t="shared" si="1601"/>
        <v>0</v>
      </c>
      <c r="GJ169" s="71">
        <f t="shared" ref="GJ169:GO169" si="1608">SUM(L169,X169,AJ169,AV169,BH169,BT169,CF169,CR169,DD169,DP169,EB169,EN169,EZ169)</f>
        <v>0</v>
      </c>
      <c r="GK169" s="71">
        <f t="shared" si="1608"/>
        <v>0</v>
      </c>
      <c r="GL169" s="71">
        <f t="shared" si="1608"/>
        <v>0</v>
      </c>
      <c r="GM169" s="71">
        <f t="shared" si="1608"/>
        <v>0</v>
      </c>
      <c r="GN169" s="71">
        <f t="shared" si="1608"/>
        <v>0</v>
      </c>
      <c r="GO169" s="71">
        <f t="shared" si="1608"/>
        <v>0</v>
      </c>
      <c r="GP169" s="71"/>
      <c r="GQ169" s="71"/>
      <c r="GR169" s="109"/>
      <c r="GS169" s="55"/>
      <c r="GT169" s="123"/>
      <c r="GU169" s="123"/>
      <c r="GV169" s="123">
        <f t="shared" si="1345"/>
        <v>0</v>
      </c>
    </row>
    <row r="170" spans="1:204" x14ac:dyDescent="0.2">
      <c r="A170" s="21">
        <v>1</v>
      </c>
      <c r="B170" s="74"/>
      <c r="C170" s="75"/>
      <c r="D170" s="76"/>
      <c r="E170" s="96" t="s">
        <v>57</v>
      </c>
      <c r="F170" s="98">
        <v>29</v>
      </c>
      <c r="G170" s="99">
        <v>147006.4656</v>
      </c>
      <c r="H170" s="79">
        <f>VLOOKUP($E170,'ВМП план'!$B$8:$AN$43,8,0)</f>
        <v>0</v>
      </c>
      <c r="I170" s="79">
        <f>VLOOKUP($E170,'ВМП план'!$B$8:$AN$43,9,0)</f>
        <v>0</v>
      </c>
      <c r="J170" s="79">
        <f>SUM(H170/12*$A$2)</f>
        <v>0</v>
      </c>
      <c r="K170" s="79">
        <f>SUM(I170/12*$A$2)</f>
        <v>0</v>
      </c>
      <c r="L170" s="79">
        <f t="shared" ref="L170:Q170" si="1609">SUM(L171:L172)</f>
        <v>0</v>
      </c>
      <c r="M170" s="79">
        <f t="shared" si="1609"/>
        <v>0</v>
      </c>
      <c r="N170" s="79">
        <f t="shared" si="1609"/>
        <v>0</v>
      </c>
      <c r="O170" s="79">
        <f t="shared" si="1609"/>
        <v>0</v>
      </c>
      <c r="P170" s="79">
        <f t="shared" si="1609"/>
        <v>0</v>
      </c>
      <c r="Q170" s="79">
        <f t="shared" si="1609"/>
        <v>0</v>
      </c>
      <c r="R170" s="95">
        <f t="shared" si="1462"/>
        <v>0</v>
      </c>
      <c r="S170" s="95">
        <f t="shared" si="1463"/>
        <v>0</v>
      </c>
      <c r="T170" s="79">
        <f>VLOOKUP($E170,'ВМП план'!$B$8:$AN$43,10,0)</f>
        <v>0</v>
      </c>
      <c r="U170" s="79">
        <f>VLOOKUP($E170,'ВМП план'!$B$8:$AN$43,11,0)</f>
        <v>0</v>
      </c>
      <c r="V170" s="79">
        <f>SUM(T170/12*$A$2)</f>
        <v>0</v>
      </c>
      <c r="W170" s="79">
        <f>SUM(U170/12*$A$2)</f>
        <v>0</v>
      </c>
      <c r="X170" s="79">
        <f t="shared" ref="X170:AC170" si="1610">SUM(X171:X172)</f>
        <v>0</v>
      </c>
      <c r="Y170" s="79">
        <f t="shared" si="1610"/>
        <v>0</v>
      </c>
      <c r="Z170" s="79">
        <f t="shared" si="1610"/>
        <v>0</v>
      </c>
      <c r="AA170" s="79">
        <f t="shared" si="1610"/>
        <v>0</v>
      </c>
      <c r="AB170" s="79">
        <f t="shared" si="1610"/>
        <v>0</v>
      </c>
      <c r="AC170" s="79">
        <f t="shared" si="1610"/>
        <v>0</v>
      </c>
      <c r="AD170" s="95">
        <f t="shared" si="1465"/>
        <v>0</v>
      </c>
      <c r="AE170" s="95">
        <f t="shared" si="1466"/>
        <v>0</v>
      </c>
      <c r="AF170" s="79">
        <f>VLOOKUP($E170,'ВМП план'!$B$8:$AL$43,12,0)</f>
        <v>0</v>
      </c>
      <c r="AG170" s="79">
        <f>VLOOKUP($E170,'ВМП план'!$B$8:$AL$43,13,0)</f>
        <v>0</v>
      </c>
      <c r="AH170" s="79">
        <f>SUM(AF170/12*$A$2)</f>
        <v>0</v>
      </c>
      <c r="AI170" s="79">
        <f>SUM(AG170/12*$A$2)</f>
        <v>0</v>
      </c>
      <c r="AJ170" s="79">
        <f t="shared" ref="AJ170:AO170" si="1611">SUM(AJ171:AJ172)</f>
        <v>0</v>
      </c>
      <c r="AK170" s="79">
        <f t="shared" si="1611"/>
        <v>0</v>
      </c>
      <c r="AL170" s="79">
        <f t="shared" si="1611"/>
        <v>0</v>
      </c>
      <c r="AM170" s="79">
        <f t="shared" si="1611"/>
        <v>0</v>
      </c>
      <c r="AN170" s="79">
        <f t="shared" si="1611"/>
        <v>0</v>
      </c>
      <c r="AO170" s="79">
        <f t="shared" si="1611"/>
        <v>0</v>
      </c>
      <c r="AP170" s="95">
        <f t="shared" si="1468"/>
        <v>0</v>
      </c>
      <c r="AQ170" s="95">
        <f t="shared" si="1469"/>
        <v>0</v>
      </c>
      <c r="AR170" s="79"/>
      <c r="AS170" s="79"/>
      <c r="AT170" s="79">
        <f>SUM(AR170/12*$A$2)</f>
        <v>0</v>
      </c>
      <c r="AU170" s="79">
        <f>SUM(AS170/12*$A$2)</f>
        <v>0</v>
      </c>
      <c r="AV170" s="79">
        <f t="shared" ref="AV170:BA170" si="1612">SUM(AV171:AV172)</f>
        <v>0</v>
      </c>
      <c r="AW170" s="79">
        <f t="shared" si="1612"/>
        <v>0</v>
      </c>
      <c r="AX170" s="79">
        <f t="shared" si="1612"/>
        <v>0</v>
      </c>
      <c r="AY170" s="79">
        <f t="shared" si="1612"/>
        <v>0</v>
      </c>
      <c r="AZ170" s="79">
        <f t="shared" si="1612"/>
        <v>0</v>
      </c>
      <c r="BA170" s="79">
        <f t="shared" si="1612"/>
        <v>0</v>
      </c>
      <c r="BB170" s="95">
        <f t="shared" si="1471"/>
        <v>0</v>
      </c>
      <c r="BC170" s="95">
        <f t="shared" si="1472"/>
        <v>0</v>
      </c>
      <c r="BD170" s="79">
        <f>VLOOKUP($E170,'ВМП план'!$B$8:$AN$43,16,0)</f>
        <v>100</v>
      </c>
      <c r="BE170" s="79">
        <f>VLOOKUP($E170,'ВМП план'!$B$8:$AN$43,17,0)</f>
        <v>14700646.559999999</v>
      </c>
      <c r="BF170" s="79">
        <f>SUM(BD170/12*$A$2)</f>
        <v>83.333333333333343</v>
      </c>
      <c r="BG170" s="79">
        <f>SUM(BE170/12*$A$2)</f>
        <v>12250538.799999999</v>
      </c>
      <c r="BH170" s="79">
        <f t="shared" ref="BH170:BM170" si="1613">SUM(BH171:BH172)</f>
        <v>103</v>
      </c>
      <c r="BI170" s="79">
        <f t="shared" si="1613"/>
        <v>15141666.410000006</v>
      </c>
      <c r="BJ170" s="79">
        <f t="shared" si="1613"/>
        <v>2</v>
      </c>
      <c r="BK170" s="79">
        <f t="shared" si="1613"/>
        <v>294012.94</v>
      </c>
      <c r="BL170" s="79">
        <f t="shared" si="1613"/>
        <v>105</v>
      </c>
      <c r="BM170" s="79">
        <f t="shared" si="1613"/>
        <v>15435679.350000005</v>
      </c>
      <c r="BN170" s="95">
        <f t="shared" si="1474"/>
        <v>19.666666666666657</v>
      </c>
      <c r="BO170" s="95">
        <f t="shared" si="1475"/>
        <v>2891127.6100000069</v>
      </c>
      <c r="BP170" s="79">
        <f>VLOOKUP($E170,'ВМП план'!$B$8:$AN$43,18,0)</f>
        <v>65</v>
      </c>
      <c r="BQ170" s="79">
        <f>VLOOKUP($E170,'ВМП план'!$B$8:$AN$43,19,0)</f>
        <v>9555420.2640000004</v>
      </c>
      <c r="BR170" s="79">
        <f>SUM(BP170/12*$A$2)</f>
        <v>54.166666666666671</v>
      </c>
      <c r="BS170" s="79">
        <f>SUM(BQ170/12*$A$2)</f>
        <v>7962850.2199999997</v>
      </c>
      <c r="BT170" s="79">
        <f t="shared" ref="BT170:BY170" si="1614">SUM(BT171:BT172)</f>
        <v>63</v>
      </c>
      <c r="BU170" s="79">
        <f t="shared" si="1614"/>
        <v>9261407.6100000013</v>
      </c>
      <c r="BV170" s="79">
        <f t="shared" si="1614"/>
        <v>26</v>
      </c>
      <c r="BW170" s="79">
        <f t="shared" si="1614"/>
        <v>3822168.2200000021</v>
      </c>
      <c r="BX170" s="79">
        <f t="shared" si="1614"/>
        <v>89</v>
      </c>
      <c r="BY170" s="79">
        <f t="shared" si="1614"/>
        <v>13083575.830000004</v>
      </c>
      <c r="BZ170" s="95">
        <f t="shared" si="1477"/>
        <v>8.8333333333333286</v>
      </c>
      <c r="CA170" s="95">
        <f t="shared" si="1478"/>
        <v>1298557.3900000015</v>
      </c>
      <c r="CB170" s="79"/>
      <c r="CC170" s="79"/>
      <c r="CD170" s="79">
        <f>SUM(CB170/12*$A$2)</f>
        <v>0</v>
      </c>
      <c r="CE170" s="79">
        <f>SUM(CC170/12*$A$2)</f>
        <v>0</v>
      </c>
      <c r="CF170" s="79">
        <f t="shared" ref="CF170:CK170" si="1615">SUM(CF171:CF172)</f>
        <v>0</v>
      </c>
      <c r="CG170" s="79">
        <f t="shared" si="1615"/>
        <v>0</v>
      </c>
      <c r="CH170" s="79">
        <f t="shared" si="1615"/>
        <v>0</v>
      </c>
      <c r="CI170" s="79">
        <f t="shared" si="1615"/>
        <v>0</v>
      </c>
      <c r="CJ170" s="79">
        <f t="shared" si="1615"/>
        <v>0</v>
      </c>
      <c r="CK170" s="79">
        <f t="shared" si="1615"/>
        <v>0</v>
      </c>
      <c r="CL170" s="95">
        <f t="shared" si="1480"/>
        <v>0</v>
      </c>
      <c r="CM170" s="95">
        <f t="shared" si="1481"/>
        <v>0</v>
      </c>
      <c r="CN170" s="79"/>
      <c r="CO170" s="79"/>
      <c r="CP170" s="79">
        <f>SUM(CN170/12*$A$2)</f>
        <v>0</v>
      </c>
      <c r="CQ170" s="79">
        <f>SUM(CO170/12*$A$2)</f>
        <v>0</v>
      </c>
      <c r="CR170" s="79">
        <f t="shared" ref="CR170:CW170" si="1616">SUM(CR171:CR172)</f>
        <v>0</v>
      </c>
      <c r="CS170" s="79">
        <f t="shared" si="1616"/>
        <v>0</v>
      </c>
      <c r="CT170" s="79">
        <f t="shared" si="1616"/>
        <v>0</v>
      </c>
      <c r="CU170" s="79">
        <f t="shared" si="1616"/>
        <v>0</v>
      </c>
      <c r="CV170" s="79">
        <f t="shared" si="1616"/>
        <v>0</v>
      </c>
      <c r="CW170" s="79">
        <f t="shared" si="1616"/>
        <v>0</v>
      </c>
      <c r="CX170" s="95">
        <f t="shared" si="1483"/>
        <v>0</v>
      </c>
      <c r="CY170" s="95">
        <f t="shared" si="1484"/>
        <v>0</v>
      </c>
      <c r="CZ170" s="79">
        <f>VLOOKUP($E170,'ВМП план'!$B$8:$AN$43,24,0)</f>
        <v>0</v>
      </c>
      <c r="DA170" s="79">
        <f>VLOOKUP($E170,'ВМП план'!$B$8:$AN$43,25,0)</f>
        <v>0</v>
      </c>
      <c r="DB170" s="79">
        <f>SUM(CZ170/12*$A$2)</f>
        <v>0</v>
      </c>
      <c r="DC170" s="79">
        <f>SUM(DA170/12*$A$2)</f>
        <v>0</v>
      </c>
      <c r="DD170" s="79">
        <f t="shared" ref="DD170:DI170" si="1617">SUM(DD171:DD172)</f>
        <v>0</v>
      </c>
      <c r="DE170" s="79">
        <f t="shared" si="1617"/>
        <v>0</v>
      </c>
      <c r="DF170" s="79">
        <f t="shared" si="1617"/>
        <v>0</v>
      </c>
      <c r="DG170" s="79">
        <f t="shared" si="1617"/>
        <v>0</v>
      </c>
      <c r="DH170" s="79">
        <f t="shared" si="1617"/>
        <v>0</v>
      </c>
      <c r="DI170" s="79">
        <f t="shared" si="1617"/>
        <v>0</v>
      </c>
      <c r="DJ170" s="95">
        <f t="shared" si="1486"/>
        <v>0</v>
      </c>
      <c r="DK170" s="95">
        <f t="shared" si="1487"/>
        <v>0</v>
      </c>
      <c r="DL170" s="79"/>
      <c r="DM170" s="79"/>
      <c r="DN170" s="79">
        <f>SUM(DL170/12*$A$2)</f>
        <v>0</v>
      </c>
      <c r="DO170" s="79">
        <f>SUM(DM170/12*$A$2)</f>
        <v>0</v>
      </c>
      <c r="DP170" s="79">
        <f t="shared" ref="DP170:DU170" si="1618">SUM(DP171:DP172)</f>
        <v>0</v>
      </c>
      <c r="DQ170" s="79">
        <f t="shared" si="1618"/>
        <v>0</v>
      </c>
      <c r="DR170" s="79">
        <f t="shared" si="1618"/>
        <v>0</v>
      </c>
      <c r="DS170" s="79">
        <f t="shared" si="1618"/>
        <v>0</v>
      </c>
      <c r="DT170" s="79">
        <f t="shared" si="1618"/>
        <v>0</v>
      </c>
      <c r="DU170" s="79">
        <f t="shared" si="1618"/>
        <v>0</v>
      </c>
      <c r="DV170" s="95">
        <f t="shared" si="1489"/>
        <v>0</v>
      </c>
      <c r="DW170" s="95">
        <f t="shared" si="1490"/>
        <v>0</v>
      </c>
      <c r="DX170" s="79">
        <f>VLOOKUP($E170,'ВМП план'!$B$8:$AN$43,28,0)</f>
        <v>0</v>
      </c>
      <c r="DY170" s="79">
        <f>VLOOKUP($E170,'ВМП план'!$B$8:$AN$43,29,0)</f>
        <v>0</v>
      </c>
      <c r="DZ170" s="79">
        <f>SUM(DX170/12*$A$2)</f>
        <v>0</v>
      </c>
      <c r="EA170" s="79">
        <f>SUM(DY170/12*$A$2)</f>
        <v>0</v>
      </c>
      <c r="EB170" s="79">
        <f t="shared" ref="EB170:EG170" si="1619">SUM(EB171:EB172)</f>
        <v>0</v>
      </c>
      <c r="EC170" s="79">
        <f t="shared" si="1619"/>
        <v>0</v>
      </c>
      <c r="ED170" s="79">
        <f t="shared" si="1619"/>
        <v>0</v>
      </c>
      <c r="EE170" s="79">
        <f t="shared" si="1619"/>
        <v>0</v>
      </c>
      <c r="EF170" s="79">
        <f t="shared" si="1619"/>
        <v>0</v>
      </c>
      <c r="EG170" s="79">
        <f t="shared" si="1619"/>
        <v>0</v>
      </c>
      <c r="EH170" s="95">
        <f t="shared" si="1492"/>
        <v>0</v>
      </c>
      <c r="EI170" s="95">
        <f t="shared" si="1493"/>
        <v>0</v>
      </c>
      <c r="EJ170" s="79">
        <f>VLOOKUP($E170,'ВМП план'!$B$8:$AN$43,30,0)</f>
        <v>7</v>
      </c>
      <c r="EK170" s="79">
        <f>VLOOKUP($E170,'ВМП план'!$B$8:$AN$43,31,0)</f>
        <v>1029045.2592</v>
      </c>
      <c r="EL170" s="79">
        <f>SUM(EJ170/12*$A$2)</f>
        <v>5.8333333333333339</v>
      </c>
      <c r="EM170" s="79">
        <f>SUM(EK170/12*$A$2)</f>
        <v>857537.7159999999</v>
      </c>
      <c r="EN170" s="79">
        <f t="shared" ref="EN170:ES170" si="1620">SUM(EN171:EN172)</f>
        <v>3</v>
      </c>
      <c r="EO170" s="79">
        <f t="shared" si="1620"/>
        <v>441019.41000000003</v>
      </c>
      <c r="EP170" s="79">
        <f t="shared" si="1620"/>
        <v>0</v>
      </c>
      <c r="EQ170" s="79">
        <f t="shared" si="1620"/>
        <v>0</v>
      </c>
      <c r="ER170" s="79">
        <f t="shared" si="1620"/>
        <v>3</v>
      </c>
      <c r="ES170" s="79">
        <f t="shared" si="1620"/>
        <v>441019.41000000003</v>
      </c>
      <c r="ET170" s="95">
        <f t="shared" si="1495"/>
        <v>-2.8333333333333339</v>
      </c>
      <c r="EU170" s="95">
        <f t="shared" si="1496"/>
        <v>-416518.30599999987</v>
      </c>
      <c r="EV170" s="79">
        <f>VLOOKUP($E170,'ВМП план'!$B$8:$AN$43,32,0)</f>
        <v>0</v>
      </c>
      <c r="EW170" s="79">
        <f>VLOOKUP($E170,'ВМП план'!$B$8:$AN$43,33,0)</f>
        <v>0</v>
      </c>
      <c r="EX170" s="79">
        <f>SUM(EV170/12*$A$2)</f>
        <v>0</v>
      </c>
      <c r="EY170" s="79">
        <f>SUM(EW170/12*$A$2)</f>
        <v>0</v>
      </c>
      <c r="EZ170" s="79">
        <f t="shared" ref="EZ170:FE170" si="1621">SUM(EZ171:EZ172)</f>
        <v>0</v>
      </c>
      <c r="FA170" s="79">
        <f t="shared" si="1621"/>
        <v>0</v>
      </c>
      <c r="FB170" s="79">
        <f t="shared" si="1621"/>
        <v>0</v>
      </c>
      <c r="FC170" s="79">
        <f t="shared" si="1621"/>
        <v>0</v>
      </c>
      <c r="FD170" s="79">
        <f t="shared" si="1621"/>
        <v>0</v>
      </c>
      <c r="FE170" s="79">
        <f t="shared" si="1621"/>
        <v>0</v>
      </c>
      <c r="FF170" s="95">
        <f t="shared" si="1498"/>
        <v>0</v>
      </c>
      <c r="FG170" s="95">
        <f t="shared" si="1499"/>
        <v>0</v>
      </c>
      <c r="FH170" s="79">
        <f>VLOOKUP($E170,'ВМП план'!$B$8:$AN$43,34,0)</f>
        <v>0</v>
      </c>
      <c r="FI170" s="79">
        <f>VLOOKUP($E170,'ВМП план'!$B$8:$AN$43,35,0)</f>
        <v>0</v>
      </c>
      <c r="FJ170" s="79">
        <f>SUM(FH170/12*$A$2)</f>
        <v>0</v>
      </c>
      <c r="FK170" s="79">
        <f>SUM(FI170/12*$A$2)</f>
        <v>0</v>
      </c>
      <c r="FL170" s="79">
        <f t="shared" ref="FL170:FQ170" si="1622">SUM(FL171:FL172)</f>
        <v>0</v>
      </c>
      <c r="FM170" s="79">
        <f t="shared" si="1622"/>
        <v>0</v>
      </c>
      <c r="FN170" s="79">
        <f t="shared" si="1622"/>
        <v>0</v>
      </c>
      <c r="FO170" s="79">
        <f t="shared" si="1622"/>
        <v>0</v>
      </c>
      <c r="FP170" s="79">
        <f t="shared" si="1622"/>
        <v>0</v>
      </c>
      <c r="FQ170" s="79">
        <f t="shared" si="1622"/>
        <v>0</v>
      </c>
      <c r="FR170" s="95">
        <f t="shared" si="1501"/>
        <v>0</v>
      </c>
      <c r="FS170" s="95">
        <f t="shared" si="1502"/>
        <v>0</v>
      </c>
      <c r="FT170" s="79"/>
      <c r="FU170" s="79"/>
      <c r="FV170" s="79">
        <f>SUM(FT170/12*$A$2)</f>
        <v>0</v>
      </c>
      <c r="FW170" s="79">
        <f>SUM(FU170/12*$A$2)</f>
        <v>0</v>
      </c>
      <c r="FX170" s="79">
        <f t="shared" ref="FX170:GC170" si="1623">SUM(FX171:FX172)</f>
        <v>0</v>
      </c>
      <c r="FY170" s="79">
        <f t="shared" si="1623"/>
        <v>0</v>
      </c>
      <c r="FZ170" s="79">
        <f t="shared" si="1623"/>
        <v>0</v>
      </c>
      <c r="GA170" s="79">
        <f t="shared" si="1623"/>
        <v>0</v>
      </c>
      <c r="GB170" s="79">
        <f t="shared" si="1623"/>
        <v>0</v>
      </c>
      <c r="GC170" s="79">
        <f t="shared" si="1623"/>
        <v>0</v>
      </c>
      <c r="GD170" s="95">
        <f t="shared" si="1504"/>
        <v>0</v>
      </c>
      <c r="GE170" s="95">
        <f t="shared" si="1505"/>
        <v>0</v>
      </c>
      <c r="GF170" s="79">
        <f>H170+T170+AF170+AR170+BD170+BP170+CB170+CN170+CZ170+DL170+DX170+EJ170+EV170+FH170+FT170</f>
        <v>172</v>
      </c>
      <c r="GG170" s="79">
        <f>I170+U170+AG170+AS170+BE170+BQ170+CC170+CO170+DA170+DM170+DY170+EK170+EW170+FI170+FU170</f>
        <v>25285112.0832</v>
      </c>
      <c r="GH170" s="102">
        <f>SUM(GF170/12*$A$2)</f>
        <v>143.33333333333334</v>
      </c>
      <c r="GI170" s="128">
        <f>SUM(GG170/12*$A$2)</f>
        <v>21070926.735999998</v>
      </c>
      <c r="GJ170" s="79">
        <f t="shared" ref="GJ170:GO170" si="1624">SUM(GJ171:GJ172)</f>
        <v>169</v>
      </c>
      <c r="GK170" s="79">
        <f t="shared" si="1624"/>
        <v>24844093.430000007</v>
      </c>
      <c r="GL170" s="79">
        <f t="shared" si="1624"/>
        <v>28</v>
      </c>
      <c r="GM170" s="79">
        <f t="shared" si="1624"/>
        <v>4116181.160000002</v>
      </c>
      <c r="GN170" s="79">
        <f t="shared" si="1624"/>
        <v>197</v>
      </c>
      <c r="GO170" s="79">
        <f t="shared" si="1624"/>
        <v>28960274.590000007</v>
      </c>
      <c r="GP170" s="79">
        <f>SUM(GJ170-GH170)</f>
        <v>25.666666666666657</v>
      </c>
      <c r="GQ170" s="79">
        <f>SUM(GK170-GI170)</f>
        <v>3773166.6940000094</v>
      </c>
      <c r="GR170" s="281">
        <f>GJ170/GH170</f>
        <v>1.1790697674418604</v>
      </c>
      <c r="GS170" s="281">
        <f>GK170/GI170</f>
        <v>1.1790698027321929</v>
      </c>
      <c r="GT170" s="123">
        <v>147006.4656</v>
      </c>
      <c r="GU170" s="123">
        <f>SUM(GK170/GJ170)</f>
        <v>147006.47000000003</v>
      </c>
      <c r="GV170" s="123">
        <f t="shared" si="1345"/>
        <v>-4.400000034365803E-3</v>
      </c>
    </row>
    <row r="171" spans="1:204" ht="60" x14ac:dyDescent="0.2">
      <c r="A171" s="21">
        <v>1</v>
      </c>
      <c r="B171" s="55" t="s">
        <v>263</v>
      </c>
      <c r="C171" s="58" t="s">
        <v>264</v>
      </c>
      <c r="D171" s="59">
        <v>500</v>
      </c>
      <c r="E171" s="60" t="s">
        <v>265</v>
      </c>
      <c r="F171" s="63">
        <v>29</v>
      </c>
      <c r="G171" s="70">
        <v>147006.4656</v>
      </c>
      <c r="H171" s="71"/>
      <c r="I171" s="71"/>
      <c r="J171" s="71"/>
      <c r="K171" s="71"/>
      <c r="L171" s="71">
        <f>VLOOKUP($D171,'факт '!$D$7:$AU$140,3,0)</f>
        <v>0</v>
      </c>
      <c r="M171" s="71">
        <f>VLOOKUP($D171,'факт '!$D$7:$AU$140,4,0)</f>
        <v>0</v>
      </c>
      <c r="N171" s="71">
        <f>VLOOKUP($D171,'факт '!$D$7:$AU$140,5,0)</f>
        <v>0</v>
      </c>
      <c r="O171" s="71">
        <f>VLOOKUP($D171,'факт '!$D$7:$AU$140,6,0)</f>
        <v>0</v>
      </c>
      <c r="P171" s="71">
        <f>SUM(L171+N171)</f>
        <v>0</v>
      </c>
      <c r="Q171" s="71">
        <f>SUM(M171+O171)</f>
        <v>0</v>
      </c>
      <c r="R171" s="72">
        <f t="shared" ref="R171" si="1625">SUM(L171-J171)</f>
        <v>0</v>
      </c>
      <c r="S171" s="72">
        <f t="shared" ref="S171" si="1626">SUM(M171-K171)</f>
        <v>0</v>
      </c>
      <c r="T171" s="71"/>
      <c r="U171" s="71"/>
      <c r="V171" s="71"/>
      <c r="W171" s="71"/>
      <c r="X171" s="71">
        <f>VLOOKUP($D171,'факт '!$D$7:$AU$140,9,0)</f>
        <v>0</v>
      </c>
      <c r="Y171" s="71">
        <f>VLOOKUP($D171,'факт '!$D$7:$AU$140,10,0)</f>
        <v>0</v>
      </c>
      <c r="Z171" s="71">
        <f>VLOOKUP($D171,'факт '!$D$7:$AU$140,11,0)</f>
        <v>0</v>
      </c>
      <c r="AA171" s="71">
        <f>VLOOKUP($D171,'факт '!$D$7:$AU$140,12,0)</f>
        <v>0</v>
      </c>
      <c r="AB171" s="71">
        <f>SUM(X171+Z171)</f>
        <v>0</v>
      </c>
      <c r="AC171" s="71">
        <f>SUM(Y171+AA171)</f>
        <v>0</v>
      </c>
      <c r="AD171" s="72">
        <f t="shared" ref="AD171" si="1627">SUM(X171-V171)</f>
        <v>0</v>
      </c>
      <c r="AE171" s="72">
        <f t="shared" si="1466"/>
        <v>0</v>
      </c>
      <c r="AF171" s="71"/>
      <c r="AG171" s="71"/>
      <c r="AH171" s="71"/>
      <c r="AI171" s="71"/>
      <c r="AJ171" s="71">
        <f>VLOOKUP($D171,'факт '!$D$7:$AU$140,7,0)</f>
        <v>0</v>
      </c>
      <c r="AK171" s="71">
        <f>VLOOKUP($D171,'факт '!$D$7:$AU$140,8,0)</f>
        <v>0</v>
      </c>
      <c r="AL171" s="71"/>
      <c r="AM171" s="71"/>
      <c r="AN171" s="71">
        <f t="shared" ref="AN171:AO175" si="1628">SUM(AJ171+AL171)</f>
        <v>0</v>
      </c>
      <c r="AO171" s="71">
        <f t="shared" si="1628"/>
        <v>0</v>
      </c>
      <c r="AP171" s="72">
        <f t="shared" ref="AP171" si="1629">SUM(AJ171-AH171)</f>
        <v>0</v>
      </c>
      <c r="AQ171" s="72">
        <f t="shared" si="1469"/>
        <v>0</v>
      </c>
      <c r="AR171" s="71"/>
      <c r="AS171" s="71"/>
      <c r="AT171" s="71"/>
      <c r="AU171" s="71"/>
      <c r="AV171" s="71">
        <f>VLOOKUP($D171,'факт '!$D$7:$AU$140,13,0)</f>
        <v>0</v>
      </c>
      <c r="AW171" s="71">
        <f>VLOOKUP($D171,'факт '!$D$7:$AU$140,14,0)</f>
        <v>0</v>
      </c>
      <c r="AX171" s="71"/>
      <c r="AY171" s="71"/>
      <c r="AZ171" s="71">
        <f>SUM(AV171+AX171)</f>
        <v>0</v>
      </c>
      <c r="BA171" s="71">
        <f>SUM(AW171+AY171)</f>
        <v>0</v>
      </c>
      <c r="BB171" s="72">
        <f t="shared" si="1471"/>
        <v>0</v>
      </c>
      <c r="BC171" s="72">
        <f t="shared" si="1472"/>
        <v>0</v>
      </c>
      <c r="BD171" s="71"/>
      <c r="BE171" s="71"/>
      <c r="BF171" s="71"/>
      <c r="BG171" s="71"/>
      <c r="BH171" s="71">
        <f>VLOOKUP($D171,'факт '!$D$7:$AU$140,17,0)</f>
        <v>103</v>
      </c>
      <c r="BI171" s="71">
        <f>VLOOKUP($D171,'факт '!$D$7:$AU$140,18,0)</f>
        <v>15141666.410000006</v>
      </c>
      <c r="BJ171" s="71">
        <f>VLOOKUP($D171,'факт '!$D$7:$AU$140,19,0)</f>
        <v>2</v>
      </c>
      <c r="BK171" s="71">
        <f>VLOOKUP($D171,'факт '!$D$7:$AU$140,20,0)</f>
        <v>294012.94</v>
      </c>
      <c r="BL171" s="71">
        <f>SUM(BH171+BJ171)</f>
        <v>105</v>
      </c>
      <c r="BM171" s="71">
        <f>SUM(BI171+BK171)</f>
        <v>15435679.350000005</v>
      </c>
      <c r="BN171" s="72">
        <f t="shared" ref="BN171" si="1630">SUM(BH171-BF171)</f>
        <v>103</v>
      </c>
      <c r="BO171" s="72">
        <f t="shared" si="1475"/>
        <v>15141666.410000006</v>
      </c>
      <c r="BP171" s="71"/>
      <c r="BQ171" s="71"/>
      <c r="BR171" s="71"/>
      <c r="BS171" s="71"/>
      <c r="BT171" s="71">
        <f>VLOOKUP($D171,'факт '!$D$7:$AU$140,21,0)</f>
        <v>63</v>
      </c>
      <c r="BU171" s="71">
        <f>VLOOKUP($D171,'факт '!$D$7:$AU$140,22,0)</f>
        <v>9261407.6100000013</v>
      </c>
      <c r="BV171" s="71">
        <f>VLOOKUP($D171,'факт '!$D$7:$AU$140,23,0)</f>
        <v>26</v>
      </c>
      <c r="BW171" s="71">
        <f>VLOOKUP($D171,'факт '!$D$7:$AU$140,24,0)</f>
        <v>3822168.2200000021</v>
      </c>
      <c r="BX171" s="71">
        <f>SUM(BT171+BV171)</f>
        <v>89</v>
      </c>
      <c r="BY171" s="71">
        <f>SUM(BU171+BW171)</f>
        <v>13083575.830000004</v>
      </c>
      <c r="BZ171" s="72">
        <f t="shared" ref="BZ171" si="1631">SUM(BT171-BR171)</f>
        <v>63</v>
      </c>
      <c r="CA171" s="72">
        <f t="shared" si="1478"/>
        <v>9261407.6100000013</v>
      </c>
      <c r="CB171" s="71"/>
      <c r="CC171" s="71"/>
      <c r="CD171" s="71"/>
      <c r="CE171" s="71"/>
      <c r="CF171" s="71">
        <f>VLOOKUP($D171,'факт '!$D$7:$AU$140,25,0)</f>
        <v>0</v>
      </c>
      <c r="CG171" s="71">
        <f>VLOOKUP($D171,'факт '!$D$7:$AU$140,26,0)</f>
        <v>0</v>
      </c>
      <c r="CH171" s="71">
        <f>VLOOKUP($D171,'факт '!$D$7:$AU$140,27,0)</f>
        <v>0</v>
      </c>
      <c r="CI171" s="71">
        <f>VLOOKUP($D171,'факт '!$D$7:$AU$140,28,0)</f>
        <v>0</v>
      </c>
      <c r="CJ171" s="71">
        <f>SUM(CF171+CH171)</f>
        <v>0</v>
      </c>
      <c r="CK171" s="71">
        <f>SUM(CG171+CI171)</f>
        <v>0</v>
      </c>
      <c r="CL171" s="72">
        <f t="shared" si="1480"/>
        <v>0</v>
      </c>
      <c r="CM171" s="72">
        <f t="shared" si="1481"/>
        <v>0</v>
      </c>
      <c r="CN171" s="71"/>
      <c r="CO171" s="71"/>
      <c r="CP171" s="71"/>
      <c r="CQ171" s="71"/>
      <c r="CR171" s="71">
        <f>VLOOKUP($D171,'факт '!$D$7:$AU$140,29,0)</f>
        <v>0</v>
      </c>
      <c r="CS171" s="71">
        <f>VLOOKUP($D171,'факт '!$D$7:$AU$140,30,0)</f>
        <v>0</v>
      </c>
      <c r="CT171" s="71">
        <f>VLOOKUP($D171,'факт '!$D$7:$AU$140,31,0)</f>
        <v>0</v>
      </c>
      <c r="CU171" s="71">
        <f>VLOOKUP($D171,'факт '!$D$7:$AU$140,32,0)</f>
        <v>0</v>
      </c>
      <c r="CV171" s="71">
        <f>SUM(CR171+CT171)</f>
        <v>0</v>
      </c>
      <c r="CW171" s="71">
        <f>SUM(CS171+CU171)</f>
        <v>0</v>
      </c>
      <c r="CX171" s="72">
        <f t="shared" si="1483"/>
        <v>0</v>
      </c>
      <c r="CY171" s="72">
        <f t="shared" si="1484"/>
        <v>0</v>
      </c>
      <c r="CZ171" s="71"/>
      <c r="DA171" s="71"/>
      <c r="DB171" s="71"/>
      <c r="DC171" s="71"/>
      <c r="DD171" s="71">
        <f>VLOOKUP($D171,'факт '!$D$7:$AU$140,33,0)</f>
        <v>0</v>
      </c>
      <c r="DE171" s="71">
        <f>VLOOKUP($D171,'факт '!$D$7:$AU$140,34,0)</f>
        <v>0</v>
      </c>
      <c r="DF171" s="71"/>
      <c r="DG171" s="71"/>
      <c r="DH171" s="71">
        <f>SUM(DD171+DF171)</f>
        <v>0</v>
      </c>
      <c r="DI171" s="71">
        <f>SUM(DE171+DG171)</f>
        <v>0</v>
      </c>
      <c r="DJ171" s="72">
        <f t="shared" ref="DJ171" si="1632">SUM(DD171-DB171)</f>
        <v>0</v>
      </c>
      <c r="DK171" s="72">
        <f t="shared" si="1487"/>
        <v>0</v>
      </c>
      <c r="DL171" s="71"/>
      <c r="DM171" s="71"/>
      <c r="DN171" s="71"/>
      <c r="DO171" s="71"/>
      <c r="DP171" s="71">
        <f>VLOOKUP($D171,'факт '!$D$7:$AU$140,15,0)</f>
        <v>0</v>
      </c>
      <c r="DQ171" s="71">
        <f>VLOOKUP($D171,'факт '!$D$7:$AU$140,16,0)</f>
        <v>0</v>
      </c>
      <c r="DR171" s="71"/>
      <c r="DS171" s="71"/>
      <c r="DT171" s="71">
        <f>SUM(DP171+DR171)</f>
        <v>0</v>
      </c>
      <c r="DU171" s="71">
        <f>SUM(DQ171+DS171)</f>
        <v>0</v>
      </c>
      <c r="DV171" s="72">
        <f t="shared" si="1489"/>
        <v>0</v>
      </c>
      <c r="DW171" s="72">
        <f t="shared" si="1490"/>
        <v>0</v>
      </c>
      <c r="DX171" s="71"/>
      <c r="DY171" s="71"/>
      <c r="DZ171" s="71"/>
      <c r="EA171" s="71"/>
      <c r="EB171" s="71">
        <f>VLOOKUP($D171,'факт '!$D$7:$AU$140,35,0)</f>
        <v>0</v>
      </c>
      <c r="EC171" s="71">
        <f>VLOOKUP($D171,'факт '!$D$7:$AU$140,36,0)</f>
        <v>0</v>
      </c>
      <c r="ED171" s="71">
        <f>VLOOKUP($D171,'факт '!$D$7:$AU$140,37,0)</f>
        <v>0</v>
      </c>
      <c r="EE171" s="71">
        <f>VLOOKUP($D171,'факт '!$D$7:$AU$140,38,0)</f>
        <v>0</v>
      </c>
      <c r="EF171" s="71">
        <f>SUM(EB171+ED171)</f>
        <v>0</v>
      </c>
      <c r="EG171" s="71">
        <f>SUM(EC171+EE171)</f>
        <v>0</v>
      </c>
      <c r="EH171" s="72">
        <f t="shared" ref="EH171" si="1633">SUM(EB171-DZ171)</f>
        <v>0</v>
      </c>
      <c r="EI171" s="72">
        <f t="shared" si="1493"/>
        <v>0</v>
      </c>
      <c r="EJ171" s="71"/>
      <c r="EK171" s="71"/>
      <c r="EL171" s="71"/>
      <c r="EM171" s="71"/>
      <c r="EN171" s="71">
        <f>VLOOKUP($D171,'факт '!$D$7:$AU$140,41,0)</f>
        <v>3</v>
      </c>
      <c r="EO171" s="71">
        <f>VLOOKUP($D171,'факт '!$D$7:$AU$140,42,0)</f>
        <v>441019.41000000003</v>
      </c>
      <c r="EP171" s="71">
        <f>VLOOKUP($D171,'факт '!$D$7:$AU$140,43,0)</f>
        <v>0</v>
      </c>
      <c r="EQ171" s="71">
        <f>VLOOKUP($D171,'факт '!$D$7:$AU$140,44,0)</f>
        <v>0</v>
      </c>
      <c r="ER171" s="71">
        <f>SUM(EN171+EP171)</f>
        <v>3</v>
      </c>
      <c r="ES171" s="71">
        <f>SUM(EO171+EQ171)</f>
        <v>441019.41000000003</v>
      </c>
      <c r="ET171" s="72">
        <f t="shared" ref="ET171" si="1634">SUM(EN171-EL171)</f>
        <v>3</v>
      </c>
      <c r="EU171" s="72">
        <f t="shared" si="1496"/>
        <v>441019.41000000003</v>
      </c>
      <c r="EV171" s="71"/>
      <c r="EW171" s="71"/>
      <c r="EX171" s="71"/>
      <c r="EY171" s="71"/>
      <c r="EZ171" s="71"/>
      <c r="FA171" s="71"/>
      <c r="FB171" s="71"/>
      <c r="FC171" s="71"/>
      <c r="FD171" s="71">
        <f t="shared" ref="FD171:FE174" si="1635">SUM(EZ171+FB171)</f>
        <v>0</v>
      </c>
      <c r="FE171" s="71">
        <f t="shared" si="1635"/>
        <v>0</v>
      </c>
      <c r="FF171" s="72">
        <f t="shared" si="1498"/>
        <v>0</v>
      </c>
      <c r="FG171" s="72">
        <f t="shared" si="1499"/>
        <v>0</v>
      </c>
      <c r="FH171" s="71"/>
      <c r="FI171" s="71"/>
      <c r="FJ171" s="71"/>
      <c r="FK171" s="71"/>
      <c r="FL171" s="71">
        <f>VLOOKUP($D171,'факт '!$D$7:$AU$140,39,0)</f>
        <v>0</v>
      </c>
      <c r="FM171" s="71">
        <f>VLOOKUP($D171,'факт '!$D$7:$AU$140,40,0)</f>
        <v>0</v>
      </c>
      <c r="FN171" s="71"/>
      <c r="FO171" s="71"/>
      <c r="FP171" s="71">
        <f>SUM(FL171+FN171)</f>
        <v>0</v>
      </c>
      <c r="FQ171" s="71">
        <f>SUM(FM171+FO171)</f>
        <v>0</v>
      </c>
      <c r="FR171" s="72">
        <f t="shared" ref="FR171" si="1636">SUM(FL171-FJ171)</f>
        <v>0</v>
      </c>
      <c r="FS171" s="72">
        <f t="shared" si="1502"/>
        <v>0</v>
      </c>
      <c r="FT171" s="71"/>
      <c r="FU171" s="71"/>
      <c r="FV171" s="71"/>
      <c r="FW171" s="71"/>
      <c r="FX171" s="71"/>
      <c r="FY171" s="71"/>
      <c r="FZ171" s="71"/>
      <c r="GA171" s="71"/>
      <c r="GB171" s="71">
        <f t="shared" ref="GB171:GC174" si="1637">SUM(FX171+FZ171)</f>
        <v>0</v>
      </c>
      <c r="GC171" s="71">
        <f t="shared" si="1637"/>
        <v>0</v>
      </c>
      <c r="GD171" s="72">
        <f t="shared" si="1504"/>
        <v>0</v>
      </c>
      <c r="GE171" s="72">
        <f t="shared" si="1505"/>
        <v>0</v>
      </c>
      <c r="GF171" s="71">
        <f t="shared" ref="GF171:GI172" si="1638">SUM(H171,T171,AF171,AR171,BD171,BP171,CB171,CN171,CZ171,DL171,DX171,EJ171,EV171)</f>
        <v>0</v>
      </c>
      <c r="GG171" s="71">
        <f t="shared" si="1638"/>
        <v>0</v>
      </c>
      <c r="GH171" s="71">
        <f t="shared" si="1638"/>
        <v>0</v>
      </c>
      <c r="GI171" s="71">
        <f t="shared" si="1638"/>
        <v>0</v>
      </c>
      <c r="GJ171" s="71">
        <f t="shared" ref="GJ171" si="1639">SUM(L171,X171,AJ171,AV171,BH171,BT171,CF171,CR171,DD171,DP171,EB171,EN171,EZ171,FL171)</f>
        <v>169</v>
      </c>
      <c r="GK171" s="71">
        <f t="shared" ref="GK171" si="1640">SUM(M171,Y171,AK171,AW171,BI171,BU171,CG171,CS171,DE171,DQ171,EC171,EO171,FA171,FM171)</f>
        <v>24844093.430000007</v>
      </c>
      <c r="GL171" s="71">
        <f t="shared" ref="GL171" si="1641">SUM(N171,Z171,AL171,AX171,BJ171,BV171,CH171,CT171,DF171,DR171,ED171,EP171,FB171,FN171)</f>
        <v>28</v>
      </c>
      <c r="GM171" s="71">
        <f t="shared" ref="GM171" si="1642">SUM(O171,AA171,AM171,AY171,BK171,BW171,CI171,CU171,DG171,DS171,EE171,EQ171,FC171,FO171)</f>
        <v>4116181.160000002</v>
      </c>
      <c r="GN171" s="71">
        <f t="shared" ref="GN171" si="1643">SUM(P171,AB171,AN171,AZ171,BL171,BX171,CJ171,CV171,DH171,DT171,EF171,ER171,FD171,FP171)</f>
        <v>197</v>
      </c>
      <c r="GO171" s="71">
        <f t="shared" ref="GO171" si="1644">SUM(Q171,AC171,AO171,BA171,BM171,BY171,CK171,CW171,DI171,DU171,EG171,ES171,FE171,FQ171)</f>
        <v>28960274.590000007</v>
      </c>
      <c r="GP171" s="71"/>
      <c r="GQ171" s="71"/>
      <c r="GR171" s="109"/>
      <c r="GS171" s="55"/>
      <c r="GT171" s="123">
        <v>147006.4656</v>
      </c>
      <c r="GU171" s="123">
        <f>SUM(GK171/GJ171)</f>
        <v>147006.47000000003</v>
      </c>
      <c r="GV171" s="123">
        <f t="shared" si="1345"/>
        <v>-4.400000034365803E-3</v>
      </c>
    </row>
    <row r="172" spans="1:204" x14ac:dyDescent="0.2">
      <c r="A172" s="21">
        <v>1</v>
      </c>
      <c r="B172" s="55"/>
      <c r="C172" s="58"/>
      <c r="D172" s="59"/>
      <c r="E172" s="60"/>
      <c r="F172" s="63"/>
      <c r="G172" s="70"/>
      <c r="H172" s="71"/>
      <c r="I172" s="71"/>
      <c r="J172" s="71"/>
      <c r="K172" s="71"/>
      <c r="L172" s="71"/>
      <c r="M172" s="71"/>
      <c r="N172" s="71"/>
      <c r="O172" s="71"/>
      <c r="P172" s="71">
        <f t="shared" ref="P172:Q174" si="1645">SUM(L172+N172)</f>
        <v>0</v>
      </c>
      <c r="Q172" s="71">
        <f t="shared" si="1645"/>
        <v>0</v>
      </c>
      <c r="R172" s="72">
        <f t="shared" si="1462"/>
        <v>0</v>
      </c>
      <c r="S172" s="72">
        <f t="shared" si="1463"/>
        <v>0</v>
      </c>
      <c r="T172" s="71"/>
      <c r="U172" s="71"/>
      <c r="V172" s="71"/>
      <c r="W172" s="71"/>
      <c r="X172" s="71"/>
      <c r="Y172" s="71"/>
      <c r="Z172" s="71"/>
      <c r="AA172" s="71"/>
      <c r="AB172" s="71">
        <f t="shared" ref="AB172:AC174" si="1646">SUM(X172+Z172)</f>
        <v>0</v>
      </c>
      <c r="AC172" s="71">
        <f t="shared" si="1646"/>
        <v>0</v>
      </c>
      <c r="AD172" s="72">
        <f t="shared" si="1465"/>
        <v>0</v>
      </c>
      <c r="AE172" s="72">
        <f t="shared" si="1466"/>
        <v>0</v>
      </c>
      <c r="AF172" s="71"/>
      <c r="AG172" s="71"/>
      <c r="AH172" s="71"/>
      <c r="AI172" s="71"/>
      <c r="AJ172" s="71"/>
      <c r="AK172" s="71"/>
      <c r="AL172" s="71"/>
      <c r="AM172" s="71"/>
      <c r="AN172" s="71">
        <f t="shared" si="1628"/>
        <v>0</v>
      </c>
      <c r="AO172" s="71">
        <f t="shared" si="1628"/>
        <v>0</v>
      </c>
      <c r="AP172" s="72">
        <f t="shared" si="1468"/>
        <v>0</v>
      </c>
      <c r="AQ172" s="72">
        <f t="shared" si="1469"/>
        <v>0</v>
      </c>
      <c r="AR172" s="71"/>
      <c r="AS172" s="71"/>
      <c r="AT172" s="71"/>
      <c r="AU172" s="71"/>
      <c r="AV172" s="71"/>
      <c r="AW172" s="71"/>
      <c r="AX172" s="71"/>
      <c r="AY172" s="71"/>
      <c r="AZ172" s="71">
        <f t="shared" ref="AZ172:BA175" si="1647">SUM(AV172+AX172)</f>
        <v>0</v>
      </c>
      <c r="BA172" s="71">
        <f t="shared" si="1647"/>
        <v>0</v>
      </c>
      <c r="BB172" s="72">
        <f t="shared" si="1471"/>
        <v>0</v>
      </c>
      <c r="BC172" s="72">
        <f t="shared" si="1472"/>
        <v>0</v>
      </c>
      <c r="BD172" s="71"/>
      <c r="BE172" s="71"/>
      <c r="BF172" s="71"/>
      <c r="BG172" s="71"/>
      <c r="BH172" s="71"/>
      <c r="BI172" s="71"/>
      <c r="BJ172" s="71"/>
      <c r="BK172" s="71"/>
      <c r="BL172" s="71">
        <f t="shared" ref="BL172:BM174" si="1648">SUM(BH172+BJ172)</f>
        <v>0</v>
      </c>
      <c r="BM172" s="71">
        <f t="shared" si="1648"/>
        <v>0</v>
      </c>
      <c r="BN172" s="72">
        <f t="shared" si="1474"/>
        <v>0</v>
      </c>
      <c r="BO172" s="72">
        <f t="shared" si="1475"/>
        <v>0</v>
      </c>
      <c r="BP172" s="71"/>
      <c r="BQ172" s="71"/>
      <c r="BR172" s="71"/>
      <c r="BS172" s="71"/>
      <c r="BT172" s="71"/>
      <c r="BU172" s="71"/>
      <c r="BV172" s="71"/>
      <c r="BW172" s="71"/>
      <c r="BX172" s="71">
        <f t="shared" ref="BX172:BY174" si="1649">SUM(BT172+BV172)</f>
        <v>0</v>
      </c>
      <c r="BY172" s="71">
        <f t="shared" si="1649"/>
        <v>0</v>
      </c>
      <c r="BZ172" s="72">
        <f t="shared" si="1477"/>
        <v>0</v>
      </c>
      <c r="CA172" s="72">
        <f t="shared" si="1478"/>
        <v>0</v>
      </c>
      <c r="CB172" s="71"/>
      <c r="CC172" s="71"/>
      <c r="CD172" s="71"/>
      <c r="CE172" s="71"/>
      <c r="CF172" s="71"/>
      <c r="CG172" s="71"/>
      <c r="CH172" s="71"/>
      <c r="CI172" s="71"/>
      <c r="CJ172" s="71">
        <f t="shared" ref="CJ172:CK174" si="1650">SUM(CF172+CH172)</f>
        <v>0</v>
      </c>
      <c r="CK172" s="71">
        <f t="shared" si="1650"/>
        <v>0</v>
      </c>
      <c r="CL172" s="72">
        <f t="shared" si="1480"/>
        <v>0</v>
      </c>
      <c r="CM172" s="72">
        <f t="shared" si="1481"/>
        <v>0</v>
      </c>
      <c r="CN172" s="71"/>
      <c r="CO172" s="71"/>
      <c r="CP172" s="71"/>
      <c r="CQ172" s="71"/>
      <c r="CR172" s="71"/>
      <c r="CS172" s="71"/>
      <c r="CT172" s="71"/>
      <c r="CU172" s="71"/>
      <c r="CV172" s="71">
        <f t="shared" ref="CV172:CW174" si="1651">SUM(CR172+CT172)</f>
        <v>0</v>
      </c>
      <c r="CW172" s="71">
        <f t="shared" si="1651"/>
        <v>0</v>
      </c>
      <c r="CX172" s="72">
        <f t="shared" si="1483"/>
        <v>0</v>
      </c>
      <c r="CY172" s="72">
        <f t="shared" si="1484"/>
        <v>0</v>
      </c>
      <c r="CZ172" s="71"/>
      <c r="DA172" s="71"/>
      <c r="DB172" s="71"/>
      <c r="DC172" s="71"/>
      <c r="DD172" s="71"/>
      <c r="DE172" s="71"/>
      <c r="DF172" s="71"/>
      <c r="DG172" s="71"/>
      <c r="DH172" s="71">
        <f t="shared" ref="DH172:DI174" si="1652">SUM(DD172+DF172)</f>
        <v>0</v>
      </c>
      <c r="DI172" s="71">
        <f t="shared" si="1652"/>
        <v>0</v>
      </c>
      <c r="DJ172" s="72">
        <f t="shared" si="1486"/>
        <v>0</v>
      </c>
      <c r="DK172" s="72">
        <f t="shared" si="1487"/>
        <v>0</v>
      </c>
      <c r="DL172" s="71"/>
      <c r="DM172" s="71"/>
      <c r="DN172" s="71"/>
      <c r="DO172" s="71"/>
      <c r="DP172" s="71"/>
      <c r="DQ172" s="71"/>
      <c r="DR172" s="71"/>
      <c r="DS172" s="71"/>
      <c r="DT172" s="71">
        <f t="shared" ref="DT172:DU174" si="1653">SUM(DP172+DR172)</f>
        <v>0</v>
      </c>
      <c r="DU172" s="71">
        <f t="shared" si="1653"/>
        <v>0</v>
      </c>
      <c r="DV172" s="72">
        <f t="shared" si="1489"/>
        <v>0</v>
      </c>
      <c r="DW172" s="72">
        <f t="shared" si="1490"/>
        <v>0</v>
      </c>
      <c r="DX172" s="71"/>
      <c r="DY172" s="71"/>
      <c r="DZ172" s="71"/>
      <c r="EA172" s="71"/>
      <c r="EB172" s="71"/>
      <c r="EC172" s="71"/>
      <c r="ED172" s="71"/>
      <c r="EE172" s="71"/>
      <c r="EF172" s="71">
        <f t="shared" ref="EF172:EG174" si="1654">SUM(EB172+ED172)</f>
        <v>0</v>
      </c>
      <c r="EG172" s="71">
        <f t="shared" si="1654"/>
        <v>0</v>
      </c>
      <c r="EH172" s="72">
        <f t="shared" si="1492"/>
        <v>0</v>
      </c>
      <c r="EI172" s="72">
        <f t="shared" si="1493"/>
        <v>0</v>
      </c>
      <c r="EJ172" s="71"/>
      <c r="EK172" s="71"/>
      <c r="EL172" s="71"/>
      <c r="EM172" s="71"/>
      <c r="EN172" s="71"/>
      <c r="EO172" s="71"/>
      <c r="EP172" s="71"/>
      <c r="EQ172" s="71"/>
      <c r="ER172" s="71">
        <f t="shared" ref="ER172:ES174" si="1655">SUM(EN172+EP172)</f>
        <v>0</v>
      </c>
      <c r="ES172" s="71">
        <f t="shared" si="1655"/>
        <v>0</v>
      </c>
      <c r="ET172" s="72">
        <f t="shared" si="1495"/>
        <v>0</v>
      </c>
      <c r="EU172" s="72">
        <f t="shared" si="1496"/>
        <v>0</v>
      </c>
      <c r="EV172" s="71"/>
      <c r="EW172" s="71"/>
      <c r="EX172" s="71"/>
      <c r="EY172" s="71"/>
      <c r="EZ172" s="71"/>
      <c r="FA172" s="71"/>
      <c r="FB172" s="71"/>
      <c r="FC172" s="71"/>
      <c r="FD172" s="71">
        <f t="shared" si="1635"/>
        <v>0</v>
      </c>
      <c r="FE172" s="71">
        <f t="shared" si="1635"/>
        <v>0</v>
      </c>
      <c r="FF172" s="72">
        <f t="shared" si="1498"/>
        <v>0</v>
      </c>
      <c r="FG172" s="72">
        <f t="shared" si="1499"/>
        <v>0</v>
      </c>
      <c r="FH172" s="71"/>
      <c r="FI172" s="71"/>
      <c r="FJ172" s="71"/>
      <c r="FK172" s="71"/>
      <c r="FL172" s="71"/>
      <c r="FM172" s="71"/>
      <c r="FN172" s="71"/>
      <c r="FO172" s="71"/>
      <c r="FP172" s="71">
        <f t="shared" ref="FP172:FQ174" si="1656">SUM(FL172+FN172)</f>
        <v>0</v>
      </c>
      <c r="FQ172" s="71">
        <f t="shared" si="1656"/>
        <v>0</v>
      </c>
      <c r="FR172" s="72">
        <f t="shared" si="1501"/>
        <v>0</v>
      </c>
      <c r="FS172" s="72">
        <f t="shared" si="1502"/>
        <v>0</v>
      </c>
      <c r="FT172" s="71"/>
      <c r="FU172" s="71"/>
      <c r="FV172" s="71"/>
      <c r="FW172" s="71"/>
      <c r="FX172" s="71"/>
      <c r="FY172" s="71"/>
      <c r="FZ172" s="71"/>
      <c r="GA172" s="71"/>
      <c r="GB172" s="71">
        <f t="shared" si="1637"/>
        <v>0</v>
      </c>
      <c r="GC172" s="71">
        <f t="shared" si="1637"/>
        <v>0</v>
      </c>
      <c r="GD172" s="72">
        <f t="shared" si="1504"/>
        <v>0</v>
      </c>
      <c r="GE172" s="72">
        <f t="shared" si="1505"/>
        <v>0</v>
      </c>
      <c r="GF172" s="71">
        <f t="shared" si="1638"/>
        <v>0</v>
      </c>
      <c r="GG172" s="71">
        <f t="shared" si="1638"/>
        <v>0</v>
      </c>
      <c r="GH172" s="71">
        <f t="shared" si="1638"/>
        <v>0</v>
      </c>
      <c r="GI172" s="71">
        <f t="shared" si="1638"/>
        <v>0</v>
      </c>
      <c r="GJ172" s="71">
        <f t="shared" ref="GJ172:GO172" si="1657">SUM(L172,X172,AJ172,AV172,BH172,BT172,CF172,CR172,DD172,DP172,EB172,EN172,EZ172)</f>
        <v>0</v>
      </c>
      <c r="GK172" s="71">
        <f t="shared" si="1657"/>
        <v>0</v>
      </c>
      <c r="GL172" s="71">
        <f t="shared" si="1657"/>
        <v>0</v>
      </c>
      <c r="GM172" s="71">
        <f t="shared" si="1657"/>
        <v>0</v>
      </c>
      <c r="GN172" s="71">
        <f t="shared" si="1657"/>
        <v>0</v>
      </c>
      <c r="GO172" s="71">
        <f t="shared" si="1657"/>
        <v>0</v>
      </c>
      <c r="GP172" s="71"/>
      <c r="GQ172" s="71"/>
      <c r="GR172" s="109"/>
      <c r="GS172" s="55"/>
      <c r="GT172" s="123"/>
      <c r="GU172" s="123"/>
      <c r="GV172" s="123">
        <f t="shared" ref="GV172:GV233" si="1658">SUM(GT172-GU172)</f>
        <v>0</v>
      </c>
    </row>
    <row r="173" spans="1:204" x14ac:dyDescent="0.2">
      <c r="A173" s="21">
        <v>1</v>
      </c>
      <c r="B173" s="74"/>
      <c r="C173" s="75"/>
      <c r="D173" s="76"/>
      <c r="E173" s="96" t="s">
        <v>58</v>
      </c>
      <c r="F173" s="98">
        <v>30</v>
      </c>
      <c r="G173" s="99">
        <v>254142.60940000002</v>
      </c>
      <c r="H173" s="79">
        <f>VLOOKUP($E173,'ВМП план'!$B$8:$AN$43,8,0)</f>
        <v>0</v>
      </c>
      <c r="I173" s="79">
        <f>VLOOKUP($E173,'ВМП план'!$B$8:$AN$43,9,0)</f>
        <v>0</v>
      </c>
      <c r="J173" s="79">
        <f>SUM(H173/12*$A$2)</f>
        <v>0</v>
      </c>
      <c r="K173" s="79">
        <f>SUM(I173/12*$A$2)</f>
        <v>0</v>
      </c>
      <c r="L173" s="79"/>
      <c r="M173" s="79"/>
      <c r="N173" s="79"/>
      <c r="O173" s="79"/>
      <c r="P173" s="79">
        <f t="shared" si="1645"/>
        <v>0</v>
      </c>
      <c r="Q173" s="79">
        <f t="shared" si="1645"/>
        <v>0</v>
      </c>
      <c r="R173" s="95">
        <f t="shared" si="1462"/>
        <v>0</v>
      </c>
      <c r="S173" s="95">
        <f t="shared" si="1463"/>
        <v>0</v>
      </c>
      <c r="T173" s="79">
        <f>VLOOKUP($E173,'ВМП план'!$B$8:$AN$43,10,0)</f>
        <v>0</v>
      </c>
      <c r="U173" s="79">
        <f>VLOOKUP($E173,'ВМП план'!$B$8:$AN$43,11,0)</f>
        <v>0</v>
      </c>
      <c r="V173" s="79">
        <f>SUM(T173/12*$A$2)</f>
        <v>0</v>
      </c>
      <c r="W173" s="79">
        <f>SUM(U173/12*$A$2)</f>
        <v>0</v>
      </c>
      <c r="X173" s="79"/>
      <c r="Y173" s="79"/>
      <c r="Z173" s="79"/>
      <c r="AA173" s="79"/>
      <c r="AB173" s="79">
        <f t="shared" si="1646"/>
        <v>0</v>
      </c>
      <c r="AC173" s="79">
        <f t="shared" si="1646"/>
        <v>0</v>
      </c>
      <c r="AD173" s="95">
        <f t="shared" si="1465"/>
        <v>0</v>
      </c>
      <c r="AE173" s="95">
        <f t="shared" si="1466"/>
        <v>0</v>
      </c>
      <c r="AF173" s="79">
        <f>VLOOKUP($E173,'ВМП план'!$B$8:$AL$43,12,0)</f>
        <v>0</v>
      </c>
      <c r="AG173" s="79">
        <f>VLOOKUP($E173,'ВМП план'!$B$8:$AL$43,13,0)</f>
        <v>0</v>
      </c>
      <c r="AH173" s="79">
        <f>SUM(AF173/12*$A$2)</f>
        <v>0</v>
      </c>
      <c r="AI173" s="79">
        <f>SUM(AG173/12*$A$2)</f>
        <v>0</v>
      </c>
      <c r="AJ173" s="79"/>
      <c r="AK173" s="79"/>
      <c r="AL173" s="79"/>
      <c r="AM173" s="79"/>
      <c r="AN173" s="79">
        <f t="shared" si="1628"/>
        <v>0</v>
      </c>
      <c r="AO173" s="79">
        <f t="shared" si="1628"/>
        <v>0</v>
      </c>
      <c r="AP173" s="95">
        <f t="shared" si="1468"/>
        <v>0</v>
      </c>
      <c r="AQ173" s="95">
        <f t="shared" si="1469"/>
        <v>0</v>
      </c>
      <c r="AR173" s="79"/>
      <c r="AS173" s="79"/>
      <c r="AT173" s="79">
        <f>SUM(AR173/12*$A$2)</f>
        <v>0</v>
      </c>
      <c r="AU173" s="79">
        <f>SUM(AS173/12*$A$2)</f>
        <v>0</v>
      </c>
      <c r="AV173" s="79"/>
      <c r="AW173" s="79"/>
      <c r="AX173" s="79"/>
      <c r="AY173" s="79"/>
      <c r="AZ173" s="79">
        <f t="shared" si="1647"/>
        <v>0</v>
      </c>
      <c r="BA173" s="79">
        <f t="shared" si="1647"/>
        <v>0</v>
      </c>
      <c r="BB173" s="95">
        <f t="shared" si="1471"/>
        <v>0</v>
      </c>
      <c r="BC173" s="95">
        <f t="shared" si="1472"/>
        <v>0</v>
      </c>
      <c r="BD173" s="79">
        <f>VLOOKUP($E173,'ВМП план'!$B$8:$AN$43,16,0)</f>
        <v>0</v>
      </c>
      <c r="BE173" s="79">
        <f>VLOOKUP($E173,'ВМП план'!$B$8:$AN$43,17,0)</f>
        <v>0</v>
      </c>
      <c r="BF173" s="79">
        <f>SUM(BD173/12*$A$2)</f>
        <v>0</v>
      </c>
      <c r="BG173" s="79">
        <f>SUM(BE173/12*$A$2)</f>
        <v>0</v>
      </c>
      <c r="BH173" s="79"/>
      <c r="BI173" s="79"/>
      <c r="BJ173" s="79"/>
      <c r="BK173" s="79"/>
      <c r="BL173" s="79">
        <f t="shared" si="1648"/>
        <v>0</v>
      </c>
      <c r="BM173" s="79">
        <f t="shared" si="1648"/>
        <v>0</v>
      </c>
      <c r="BN173" s="95">
        <f t="shared" si="1474"/>
        <v>0</v>
      </c>
      <c r="BO173" s="95">
        <f t="shared" si="1475"/>
        <v>0</v>
      </c>
      <c r="BP173" s="79">
        <f>VLOOKUP($E173,'ВМП план'!$B$8:$AN$43,18,0)</f>
        <v>4</v>
      </c>
      <c r="BQ173" s="79">
        <f>VLOOKUP($E173,'ВМП план'!$B$8:$AN$43,19,0)</f>
        <v>1016570.4376000001</v>
      </c>
      <c r="BR173" s="79">
        <f>SUM(BP173/12*$A$2)</f>
        <v>3.333333333333333</v>
      </c>
      <c r="BS173" s="79">
        <f>SUM(BQ173/12*$A$2)</f>
        <v>847142.03133333346</v>
      </c>
      <c r="BT173" s="79"/>
      <c r="BU173" s="79"/>
      <c r="BV173" s="79"/>
      <c r="BW173" s="79"/>
      <c r="BX173" s="79">
        <f t="shared" si="1649"/>
        <v>0</v>
      </c>
      <c r="BY173" s="79">
        <f t="shared" si="1649"/>
        <v>0</v>
      </c>
      <c r="BZ173" s="95">
        <f t="shared" si="1477"/>
        <v>-3.333333333333333</v>
      </c>
      <c r="CA173" s="95">
        <f t="shared" si="1478"/>
        <v>-847142.03133333346</v>
      </c>
      <c r="CB173" s="79"/>
      <c r="CC173" s="79"/>
      <c r="CD173" s="79">
        <f>SUM(CB173/12*$A$2)</f>
        <v>0</v>
      </c>
      <c r="CE173" s="79">
        <f>SUM(CC173/12*$A$2)</f>
        <v>0</v>
      </c>
      <c r="CF173" s="79"/>
      <c r="CG173" s="79"/>
      <c r="CH173" s="79"/>
      <c r="CI173" s="79"/>
      <c r="CJ173" s="79">
        <f t="shared" si="1650"/>
        <v>0</v>
      </c>
      <c r="CK173" s="79">
        <f t="shared" si="1650"/>
        <v>0</v>
      </c>
      <c r="CL173" s="95">
        <f t="shared" si="1480"/>
        <v>0</v>
      </c>
      <c r="CM173" s="95">
        <f t="shared" si="1481"/>
        <v>0</v>
      </c>
      <c r="CN173" s="79"/>
      <c r="CO173" s="79"/>
      <c r="CP173" s="79">
        <f>SUM(CN173/12*$A$2)</f>
        <v>0</v>
      </c>
      <c r="CQ173" s="79">
        <f>SUM(CO173/12*$A$2)</f>
        <v>0</v>
      </c>
      <c r="CR173" s="79"/>
      <c r="CS173" s="79"/>
      <c r="CT173" s="79"/>
      <c r="CU173" s="79"/>
      <c r="CV173" s="79">
        <f t="shared" si="1651"/>
        <v>0</v>
      </c>
      <c r="CW173" s="79">
        <f t="shared" si="1651"/>
        <v>0</v>
      </c>
      <c r="CX173" s="95">
        <f t="shared" si="1483"/>
        <v>0</v>
      </c>
      <c r="CY173" s="95">
        <f t="shared" si="1484"/>
        <v>0</v>
      </c>
      <c r="CZ173" s="79">
        <f>VLOOKUP($E173,'ВМП план'!$B$8:$AN$43,24,0)</f>
        <v>0</v>
      </c>
      <c r="DA173" s="79">
        <f>VLOOKUP($E173,'ВМП план'!$B$8:$AN$43,25,0)</f>
        <v>0</v>
      </c>
      <c r="DB173" s="79">
        <f>SUM(CZ173/12*$A$2)</f>
        <v>0</v>
      </c>
      <c r="DC173" s="79">
        <f>SUM(DA173/12*$A$2)</f>
        <v>0</v>
      </c>
      <c r="DD173" s="79"/>
      <c r="DE173" s="79"/>
      <c r="DF173" s="79"/>
      <c r="DG173" s="79"/>
      <c r="DH173" s="79">
        <f t="shared" si="1652"/>
        <v>0</v>
      </c>
      <c r="DI173" s="79">
        <f t="shared" si="1652"/>
        <v>0</v>
      </c>
      <c r="DJ173" s="95">
        <f t="shared" si="1486"/>
        <v>0</v>
      </c>
      <c r="DK173" s="95">
        <f t="shared" si="1487"/>
        <v>0</v>
      </c>
      <c r="DL173" s="79"/>
      <c r="DM173" s="79"/>
      <c r="DN173" s="79">
        <f>SUM(DL173/12*$A$2)</f>
        <v>0</v>
      </c>
      <c r="DO173" s="79">
        <f>SUM(DM173/12*$A$2)</f>
        <v>0</v>
      </c>
      <c r="DP173" s="79"/>
      <c r="DQ173" s="79"/>
      <c r="DR173" s="79"/>
      <c r="DS173" s="79"/>
      <c r="DT173" s="79">
        <f t="shared" si="1653"/>
        <v>0</v>
      </c>
      <c r="DU173" s="79">
        <f t="shared" si="1653"/>
        <v>0</v>
      </c>
      <c r="DV173" s="95">
        <f t="shared" si="1489"/>
        <v>0</v>
      </c>
      <c r="DW173" s="95">
        <f t="shared" si="1490"/>
        <v>0</v>
      </c>
      <c r="DX173" s="79">
        <f>VLOOKUP($E173,'ВМП план'!$B$8:$AN$43,28,0)</f>
        <v>0</v>
      </c>
      <c r="DY173" s="79">
        <f>VLOOKUP($E173,'ВМП план'!$B$8:$AN$43,29,0)</f>
        <v>0</v>
      </c>
      <c r="DZ173" s="79">
        <f>SUM(DX173/12*$A$2)</f>
        <v>0</v>
      </c>
      <c r="EA173" s="79">
        <f>SUM(DY173/12*$A$2)</f>
        <v>0</v>
      </c>
      <c r="EB173" s="79"/>
      <c r="EC173" s="79"/>
      <c r="ED173" s="79"/>
      <c r="EE173" s="79"/>
      <c r="EF173" s="79">
        <f t="shared" si="1654"/>
        <v>0</v>
      </c>
      <c r="EG173" s="79">
        <f t="shared" si="1654"/>
        <v>0</v>
      </c>
      <c r="EH173" s="95">
        <f t="shared" si="1492"/>
        <v>0</v>
      </c>
      <c r="EI173" s="95">
        <f t="shared" si="1493"/>
        <v>0</v>
      </c>
      <c r="EJ173" s="79">
        <f>VLOOKUP($E173,'ВМП план'!$B$8:$AN$43,30,0)</f>
        <v>0</v>
      </c>
      <c r="EK173" s="79">
        <f>VLOOKUP($E173,'ВМП план'!$B$8:$AN$43,31,0)</f>
        <v>0</v>
      </c>
      <c r="EL173" s="79">
        <f>SUM(EJ173/12*$A$2)</f>
        <v>0</v>
      </c>
      <c r="EM173" s="79">
        <f>SUM(EK173/12*$A$2)</f>
        <v>0</v>
      </c>
      <c r="EN173" s="79"/>
      <c r="EO173" s="79"/>
      <c r="EP173" s="79"/>
      <c r="EQ173" s="79"/>
      <c r="ER173" s="79">
        <f t="shared" si="1655"/>
        <v>0</v>
      </c>
      <c r="ES173" s="79">
        <f t="shared" si="1655"/>
        <v>0</v>
      </c>
      <c r="ET173" s="95">
        <f t="shared" si="1495"/>
        <v>0</v>
      </c>
      <c r="EU173" s="95">
        <f t="shared" si="1496"/>
        <v>0</v>
      </c>
      <c r="EV173" s="79">
        <f>VLOOKUP($E173,'ВМП план'!$B$8:$AN$43,32,0)</f>
        <v>0</v>
      </c>
      <c r="EW173" s="79">
        <f>VLOOKUP($E173,'ВМП план'!$B$8:$AN$43,33,0)</f>
        <v>0</v>
      </c>
      <c r="EX173" s="79">
        <f>SUM(EV173/12*$A$2)</f>
        <v>0</v>
      </c>
      <c r="EY173" s="79">
        <f>SUM(EW173/12*$A$2)</f>
        <v>0</v>
      </c>
      <c r="EZ173" s="79"/>
      <c r="FA173" s="79"/>
      <c r="FB173" s="79"/>
      <c r="FC173" s="79"/>
      <c r="FD173" s="79">
        <f t="shared" si="1635"/>
        <v>0</v>
      </c>
      <c r="FE173" s="79">
        <f t="shared" si="1635"/>
        <v>0</v>
      </c>
      <c r="FF173" s="95">
        <f t="shared" si="1498"/>
        <v>0</v>
      </c>
      <c r="FG173" s="95">
        <f t="shared" si="1499"/>
        <v>0</v>
      </c>
      <c r="FH173" s="79">
        <f>VLOOKUP($E173,'ВМП план'!$B$8:$AN$43,34,0)</f>
        <v>0</v>
      </c>
      <c r="FI173" s="79">
        <f>VLOOKUP($E173,'ВМП план'!$B$8:$AN$43,35,0)</f>
        <v>0</v>
      </c>
      <c r="FJ173" s="79">
        <f>SUM(FH173/12*$A$2)</f>
        <v>0</v>
      </c>
      <c r="FK173" s="79">
        <f>SUM(FI173/12*$A$2)</f>
        <v>0</v>
      </c>
      <c r="FL173" s="79"/>
      <c r="FM173" s="79"/>
      <c r="FN173" s="79"/>
      <c r="FO173" s="79"/>
      <c r="FP173" s="79">
        <f t="shared" si="1656"/>
        <v>0</v>
      </c>
      <c r="FQ173" s="79">
        <f t="shared" si="1656"/>
        <v>0</v>
      </c>
      <c r="FR173" s="95">
        <f t="shared" si="1501"/>
        <v>0</v>
      </c>
      <c r="FS173" s="95">
        <f t="shared" si="1502"/>
        <v>0</v>
      </c>
      <c r="FT173" s="79"/>
      <c r="FU173" s="79"/>
      <c r="FV173" s="79">
        <f>SUM(FT173/12*$A$2)</f>
        <v>0</v>
      </c>
      <c r="FW173" s="79">
        <f>SUM(FU173/12*$A$2)</f>
        <v>0</v>
      </c>
      <c r="FX173" s="79"/>
      <c r="FY173" s="79"/>
      <c r="FZ173" s="79"/>
      <c r="GA173" s="79"/>
      <c r="GB173" s="79">
        <f t="shared" si="1637"/>
        <v>0</v>
      </c>
      <c r="GC173" s="79">
        <f t="shared" si="1637"/>
        <v>0</v>
      </c>
      <c r="GD173" s="95">
        <f t="shared" si="1504"/>
        <v>0</v>
      </c>
      <c r="GE173" s="95">
        <f t="shared" si="1505"/>
        <v>0</v>
      </c>
      <c r="GF173" s="79">
        <f>H173+T173+AF173+AR173+BD173+BP173+CB173+CN173+CZ173+DL173+DX173+EJ173+EV173+FH173+FT173</f>
        <v>4</v>
      </c>
      <c r="GG173" s="79">
        <f>I173+U173+AG173+AS173+BE173+BQ173+CC173+CO173+DA173+DM173+DY173+EK173+EW173+FI173+FU173</f>
        <v>1016570.4376000001</v>
      </c>
      <c r="GH173" s="102">
        <f>SUM(GF173/12*$A$2)</f>
        <v>3.333333333333333</v>
      </c>
      <c r="GI173" s="128">
        <f>SUM(GG173/12*$A$2)</f>
        <v>847142.03133333346</v>
      </c>
      <c r="GJ173" s="79"/>
      <c r="GK173" s="79"/>
      <c r="GL173" s="79"/>
      <c r="GM173" s="79"/>
      <c r="GN173" s="79">
        <f>SUM(GJ173+GL173)</f>
        <v>0</v>
      </c>
      <c r="GO173" s="79">
        <f>SUM(GK173+GM173)</f>
        <v>0</v>
      </c>
      <c r="GP173" s="79">
        <f>SUM(GJ173-GH173)</f>
        <v>-3.333333333333333</v>
      </c>
      <c r="GQ173" s="79">
        <f>SUM(GK173-GI173)</f>
        <v>-847142.03133333346</v>
      </c>
      <c r="GR173" s="281">
        <f>GJ173/GH173</f>
        <v>0</v>
      </c>
      <c r="GS173" s="281">
        <f>GK173/GI173</f>
        <v>0</v>
      </c>
      <c r="GT173" s="123">
        <v>254142.60940000002</v>
      </c>
      <c r="GU173" s="123" t="e">
        <f>SUM(GK173/GJ173)</f>
        <v>#DIV/0!</v>
      </c>
      <c r="GV173" s="123" t="e">
        <f t="shared" si="1658"/>
        <v>#DIV/0!</v>
      </c>
    </row>
    <row r="174" spans="1:204" x14ac:dyDescent="0.2">
      <c r="A174" s="21">
        <v>1</v>
      </c>
      <c r="B174" s="55"/>
      <c r="C174" s="58"/>
      <c r="D174" s="59"/>
      <c r="E174" s="62"/>
      <c r="F174" s="63"/>
      <c r="G174" s="70"/>
      <c r="H174" s="71"/>
      <c r="I174" s="71"/>
      <c r="J174" s="71"/>
      <c r="K174" s="71"/>
      <c r="L174" s="71"/>
      <c r="M174" s="71"/>
      <c r="N174" s="71"/>
      <c r="O174" s="71"/>
      <c r="P174" s="71">
        <f t="shared" si="1645"/>
        <v>0</v>
      </c>
      <c r="Q174" s="71">
        <f t="shared" si="1645"/>
        <v>0</v>
      </c>
      <c r="R174" s="72">
        <f t="shared" si="1462"/>
        <v>0</v>
      </c>
      <c r="S174" s="72">
        <f t="shared" si="1463"/>
        <v>0</v>
      </c>
      <c r="T174" s="71"/>
      <c r="U174" s="71"/>
      <c r="V174" s="71"/>
      <c r="W174" s="71"/>
      <c r="X174" s="71"/>
      <c r="Y174" s="71"/>
      <c r="Z174" s="71"/>
      <c r="AA174" s="71"/>
      <c r="AB174" s="71">
        <f t="shared" si="1646"/>
        <v>0</v>
      </c>
      <c r="AC174" s="71">
        <f t="shared" si="1646"/>
        <v>0</v>
      </c>
      <c r="AD174" s="72">
        <f t="shared" si="1465"/>
        <v>0</v>
      </c>
      <c r="AE174" s="72">
        <f t="shared" si="1466"/>
        <v>0</v>
      </c>
      <c r="AF174" s="71"/>
      <c r="AG174" s="71"/>
      <c r="AH174" s="71"/>
      <c r="AI174" s="71"/>
      <c r="AJ174" s="71"/>
      <c r="AK174" s="71"/>
      <c r="AL174" s="71"/>
      <c r="AM174" s="71"/>
      <c r="AN174" s="71">
        <f t="shared" si="1628"/>
        <v>0</v>
      </c>
      <c r="AO174" s="71">
        <f t="shared" si="1628"/>
        <v>0</v>
      </c>
      <c r="AP174" s="72">
        <f t="shared" si="1468"/>
        <v>0</v>
      </c>
      <c r="AQ174" s="72">
        <f t="shared" si="1469"/>
        <v>0</v>
      </c>
      <c r="AR174" s="71"/>
      <c r="AS174" s="71"/>
      <c r="AT174" s="71"/>
      <c r="AU174" s="71"/>
      <c r="AV174" s="71"/>
      <c r="AW174" s="71"/>
      <c r="AX174" s="71"/>
      <c r="AY174" s="71"/>
      <c r="AZ174" s="71">
        <f t="shared" si="1647"/>
        <v>0</v>
      </c>
      <c r="BA174" s="71">
        <f t="shared" si="1647"/>
        <v>0</v>
      </c>
      <c r="BB174" s="72">
        <f t="shared" si="1471"/>
        <v>0</v>
      </c>
      <c r="BC174" s="72">
        <f t="shared" si="1472"/>
        <v>0</v>
      </c>
      <c r="BD174" s="71"/>
      <c r="BE174" s="71"/>
      <c r="BF174" s="71"/>
      <c r="BG174" s="71"/>
      <c r="BH174" s="71"/>
      <c r="BI174" s="71"/>
      <c r="BJ174" s="71"/>
      <c r="BK174" s="71"/>
      <c r="BL174" s="71">
        <f t="shared" si="1648"/>
        <v>0</v>
      </c>
      <c r="BM174" s="71">
        <f t="shared" si="1648"/>
        <v>0</v>
      </c>
      <c r="BN174" s="72">
        <f t="shared" si="1474"/>
        <v>0</v>
      </c>
      <c r="BO174" s="72">
        <f t="shared" si="1475"/>
        <v>0</v>
      </c>
      <c r="BP174" s="71"/>
      <c r="BQ174" s="71"/>
      <c r="BR174" s="71"/>
      <c r="BS174" s="71"/>
      <c r="BT174" s="71"/>
      <c r="BU174" s="71"/>
      <c r="BV174" s="71"/>
      <c r="BW174" s="71"/>
      <c r="BX174" s="71">
        <f t="shared" si="1649"/>
        <v>0</v>
      </c>
      <c r="BY174" s="71">
        <f t="shared" si="1649"/>
        <v>0</v>
      </c>
      <c r="BZ174" s="72">
        <f t="shared" si="1477"/>
        <v>0</v>
      </c>
      <c r="CA174" s="72">
        <f t="shared" si="1478"/>
        <v>0</v>
      </c>
      <c r="CB174" s="71"/>
      <c r="CC174" s="71"/>
      <c r="CD174" s="71"/>
      <c r="CE174" s="71"/>
      <c r="CF174" s="71"/>
      <c r="CG174" s="71"/>
      <c r="CH174" s="71"/>
      <c r="CI174" s="71"/>
      <c r="CJ174" s="71">
        <f t="shared" si="1650"/>
        <v>0</v>
      </c>
      <c r="CK174" s="71">
        <f t="shared" si="1650"/>
        <v>0</v>
      </c>
      <c r="CL174" s="72">
        <f t="shared" si="1480"/>
        <v>0</v>
      </c>
      <c r="CM174" s="72">
        <f t="shared" si="1481"/>
        <v>0</v>
      </c>
      <c r="CN174" s="71"/>
      <c r="CO174" s="71"/>
      <c r="CP174" s="71"/>
      <c r="CQ174" s="71"/>
      <c r="CR174" s="71"/>
      <c r="CS174" s="71"/>
      <c r="CT174" s="71"/>
      <c r="CU174" s="71"/>
      <c r="CV174" s="71">
        <f t="shared" si="1651"/>
        <v>0</v>
      </c>
      <c r="CW174" s="71">
        <f t="shared" si="1651"/>
        <v>0</v>
      </c>
      <c r="CX174" s="72">
        <f t="shared" si="1483"/>
        <v>0</v>
      </c>
      <c r="CY174" s="72">
        <f t="shared" si="1484"/>
        <v>0</v>
      </c>
      <c r="CZ174" s="71"/>
      <c r="DA174" s="71"/>
      <c r="DB174" s="71"/>
      <c r="DC174" s="71"/>
      <c r="DD174" s="71"/>
      <c r="DE174" s="71"/>
      <c r="DF174" s="71"/>
      <c r="DG174" s="71"/>
      <c r="DH174" s="71">
        <f t="shared" si="1652"/>
        <v>0</v>
      </c>
      <c r="DI174" s="71">
        <f t="shared" si="1652"/>
        <v>0</v>
      </c>
      <c r="DJ174" s="72">
        <f t="shared" si="1486"/>
        <v>0</v>
      </c>
      <c r="DK174" s="72">
        <f t="shared" si="1487"/>
        <v>0</v>
      </c>
      <c r="DL174" s="71"/>
      <c r="DM174" s="71"/>
      <c r="DN174" s="71"/>
      <c r="DO174" s="71"/>
      <c r="DP174" s="71"/>
      <c r="DQ174" s="71"/>
      <c r="DR174" s="71"/>
      <c r="DS174" s="71"/>
      <c r="DT174" s="71">
        <f t="shared" si="1653"/>
        <v>0</v>
      </c>
      <c r="DU174" s="71">
        <f t="shared" si="1653"/>
        <v>0</v>
      </c>
      <c r="DV174" s="72">
        <f t="shared" si="1489"/>
        <v>0</v>
      </c>
      <c r="DW174" s="72">
        <f t="shared" si="1490"/>
        <v>0</v>
      </c>
      <c r="DX174" s="71"/>
      <c r="DY174" s="71"/>
      <c r="DZ174" s="71"/>
      <c r="EA174" s="71"/>
      <c r="EB174" s="71"/>
      <c r="EC174" s="71"/>
      <c r="ED174" s="71"/>
      <c r="EE174" s="71"/>
      <c r="EF174" s="71">
        <f t="shared" si="1654"/>
        <v>0</v>
      </c>
      <c r="EG174" s="71">
        <f t="shared" si="1654"/>
        <v>0</v>
      </c>
      <c r="EH174" s="72">
        <f t="shared" si="1492"/>
        <v>0</v>
      </c>
      <c r="EI174" s="72">
        <f t="shared" si="1493"/>
        <v>0</v>
      </c>
      <c r="EJ174" s="71"/>
      <c r="EK174" s="71"/>
      <c r="EL174" s="71"/>
      <c r="EM174" s="71"/>
      <c r="EN174" s="71"/>
      <c r="EO174" s="71"/>
      <c r="EP174" s="71"/>
      <c r="EQ174" s="71"/>
      <c r="ER174" s="71">
        <f t="shared" si="1655"/>
        <v>0</v>
      </c>
      <c r="ES174" s="71">
        <f t="shared" si="1655"/>
        <v>0</v>
      </c>
      <c r="ET174" s="72">
        <f t="shared" si="1495"/>
        <v>0</v>
      </c>
      <c r="EU174" s="72">
        <f t="shared" si="1496"/>
        <v>0</v>
      </c>
      <c r="EV174" s="71"/>
      <c r="EW174" s="71"/>
      <c r="EX174" s="71"/>
      <c r="EY174" s="71"/>
      <c r="EZ174" s="71"/>
      <c r="FA174" s="71"/>
      <c r="FB174" s="71"/>
      <c r="FC174" s="71"/>
      <c r="FD174" s="71">
        <f t="shared" si="1635"/>
        <v>0</v>
      </c>
      <c r="FE174" s="71">
        <f t="shared" si="1635"/>
        <v>0</v>
      </c>
      <c r="FF174" s="72">
        <f t="shared" si="1498"/>
        <v>0</v>
      </c>
      <c r="FG174" s="72">
        <f t="shared" si="1499"/>
        <v>0</v>
      </c>
      <c r="FH174" s="71"/>
      <c r="FI174" s="71"/>
      <c r="FJ174" s="71"/>
      <c r="FK174" s="71"/>
      <c r="FL174" s="71"/>
      <c r="FM174" s="71"/>
      <c r="FN174" s="71"/>
      <c r="FO174" s="71"/>
      <c r="FP174" s="71">
        <f t="shared" si="1656"/>
        <v>0</v>
      </c>
      <c r="FQ174" s="71">
        <f t="shared" si="1656"/>
        <v>0</v>
      </c>
      <c r="FR174" s="72">
        <f t="shared" si="1501"/>
        <v>0</v>
      </c>
      <c r="FS174" s="72">
        <f t="shared" si="1502"/>
        <v>0</v>
      </c>
      <c r="FT174" s="71"/>
      <c r="FU174" s="71"/>
      <c r="FV174" s="71"/>
      <c r="FW174" s="71"/>
      <c r="FX174" s="71"/>
      <c r="FY174" s="71"/>
      <c r="FZ174" s="71"/>
      <c r="GA174" s="71"/>
      <c r="GB174" s="71">
        <f t="shared" si="1637"/>
        <v>0</v>
      </c>
      <c r="GC174" s="71">
        <f t="shared" si="1637"/>
        <v>0</v>
      </c>
      <c r="GD174" s="72">
        <f t="shared" si="1504"/>
        <v>0</v>
      </c>
      <c r="GE174" s="72">
        <f t="shared" si="1505"/>
        <v>0</v>
      </c>
      <c r="GF174" s="71">
        <f t="shared" ref="GF174:GO175" si="1659">SUM(H174,T174,AF174,AR174,BD174,BP174,CB174,CN174,CZ174,DL174,DX174,EJ174,EV174)</f>
        <v>0</v>
      </c>
      <c r="GG174" s="71">
        <f t="shared" si="1659"/>
        <v>0</v>
      </c>
      <c r="GH174" s="71">
        <f t="shared" si="1659"/>
        <v>0</v>
      </c>
      <c r="GI174" s="71">
        <f t="shared" si="1659"/>
        <v>0</v>
      </c>
      <c r="GJ174" s="71">
        <f t="shared" si="1659"/>
        <v>0</v>
      </c>
      <c r="GK174" s="71">
        <f t="shared" si="1659"/>
        <v>0</v>
      </c>
      <c r="GL174" s="71">
        <f t="shared" si="1659"/>
        <v>0</v>
      </c>
      <c r="GM174" s="71">
        <f t="shared" si="1659"/>
        <v>0</v>
      </c>
      <c r="GN174" s="71">
        <f t="shared" si="1659"/>
        <v>0</v>
      </c>
      <c r="GO174" s="71">
        <f t="shared" si="1659"/>
        <v>0</v>
      </c>
      <c r="GP174" s="71"/>
      <c r="GQ174" s="71"/>
      <c r="GR174" s="109"/>
      <c r="GS174" s="55"/>
      <c r="GT174" s="123"/>
      <c r="GU174" s="123"/>
      <c r="GV174" s="123">
        <f t="shared" si="1658"/>
        <v>0</v>
      </c>
    </row>
    <row r="175" spans="1:204" x14ac:dyDescent="0.2">
      <c r="A175" s="21">
        <v>1</v>
      </c>
      <c r="B175" s="55"/>
      <c r="C175" s="58"/>
      <c r="D175" s="59"/>
      <c r="E175" s="62"/>
      <c r="F175" s="63"/>
      <c r="G175" s="70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2"/>
      <c r="S175" s="72"/>
      <c r="T175" s="71"/>
      <c r="U175" s="71"/>
      <c r="V175" s="71"/>
      <c r="W175" s="71"/>
      <c r="X175" s="71"/>
      <c r="Y175" s="71"/>
      <c r="Z175" s="71"/>
      <c r="AA175" s="71"/>
      <c r="AB175" s="71"/>
      <c r="AC175" s="71"/>
      <c r="AD175" s="72"/>
      <c r="AE175" s="72"/>
      <c r="AF175" s="71"/>
      <c r="AG175" s="71"/>
      <c r="AH175" s="71"/>
      <c r="AI175" s="71"/>
      <c r="AJ175" s="71"/>
      <c r="AK175" s="71"/>
      <c r="AL175" s="71"/>
      <c r="AM175" s="71"/>
      <c r="AN175" s="71">
        <f t="shared" si="1628"/>
        <v>0</v>
      </c>
      <c r="AO175" s="71">
        <f t="shared" si="1628"/>
        <v>0</v>
      </c>
      <c r="AP175" s="72"/>
      <c r="AQ175" s="72"/>
      <c r="AR175" s="71"/>
      <c r="AS175" s="71"/>
      <c r="AT175" s="71"/>
      <c r="AU175" s="71"/>
      <c r="AV175" s="71"/>
      <c r="AW175" s="71"/>
      <c r="AX175" s="71"/>
      <c r="AY175" s="71"/>
      <c r="AZ175" s="71">
        <f t="shared" si="1647"/>
        <v>0</v>
      </c>
      <c r="BA175" s="71">
        <f t="shared" si="1647"/>
        <v>0</v>
      </c>
      <c r="BB175" s="72"/>
      <c r="BC175" s="72"/>
      <c r="BD175" s="71"/>
      <c r="BE175" s="71"/>
      <c r="BF175" s="71"/>
      <c r="BG175" s="71"/>
      <c r="BH175" s="71"/>
      <c r="BI175" s="71"/>
      <c r="BJ175" s="71"/>
      <c r="BK175" s="71"/>
      <c r="BL175" s="71"/>
      <c r="BM175" s="71"/>
      <c r="BN175" s="72"/>
      <c r="BO175" s="72"/>
      <c r="BP175" s="71"/>
      <c r="BQ175" s="71"/>
      <c r="BR175" s="71"/>
      <c r="BS175" s="71"/>
      <c r="BT175" s="71"/>
      <c r="BU175" s="71"/>
      <c r="BV175" s="71"/>
      <c r="BW175" s="71"/>
      <c r="BX175" s="71"/>
      <c r="BY175" s="71"/>
      <c r="BZ175" s="72"/>
      <c r="CA175" s="72"/>
      <c r="CB175" s="71"/>
      <c r="CC175" s="71"/>
      <c r="CD175" s="71"/>
      <c r="CE175" s="71"/>
      <c r="CF175" s="71"/>
      <c r="CG175" s="71"/>
      <c r="CH175" s="71"/>
      <c r="CI175" s="71"/>
      <c r="CJ175" s="71"/>
      <c r="CK175" s="71"/>
      <c r="CL175" s="72"/>
      <c r="CM175" s="72"/>
      <c r="CN175" s="71"/>
      <c r="CO175" s="71"/>
      <c r="CP175" s="71"/>
      <c r="CQ175" s="71"/>
      <c r="CR175" s="71"/>
      <c r="CS175" s="71"/>
      <c r="CT175" s="71"/>
      <c r="CU175" s="71"/>
      <c r="CV175" s="71"/>
      <c r="CW175" s="71"/>
      <c r="CX175" s="72"/>
      <c r="CY175" s="72"/>
      <c r="CZ175" s="71"/>
      <c r="DA175" s="71"/>
      <c r="DB175" s="71"/>
      <c r="DC175" s="71"/>
      <c r="DD175" s="71"/>
      <c r="DE175" s="71"/>
      <c r="DF175" s="71"/>
      <c r="DG175" s="71"/>
      <c r="DH175" s="71"/>
      <c r="DI175" s="71"/>
      <c r="DJ175" s="72"/>
      <c r="DK175" s="72"/>
      <c r="DL175" s="71"/>
      <c r="DM175" s="71"/>
      <c r="DN175" s="71"/>
      <c r="DO175" s="71"/>
      <c r="DP175" s="71"/>
      <c r="DQ175" s="71"/>
      <c r="DR175" s="71"/>
      <c r="DS175" s="71"/>
      <c r="DT175" s="71"/>
      <c r="DU175" s="71"/>
      <c r="DV175" s="72"/>
      <c r="DW175" s="72"/>
      <c r="DX175" s="71"/>
      <c r="DY175" s="71"/>
      <c r="DZ175" s="71"/>
      <c r="EA175" s="71"/>
      <c r="EB175" s="71"/>
      <c r="EC175" s="71"/>
      <c r="ED175" s="71"/>
      <c r="EE175" s="71"/>
      <c r="EF175" s="71"/>
      <c r="EG175" s="71"/>
      <c r="EH175" s="72"/>
      <c r="EI175" s="72"/>
      <c r="EJ175" s="71"/>
      <c r="EK175" s="71"/>
      <c r="EL175" s="71"/>
      <c r="EM175" s="71"/>
      <c r="EN175" s="71"/>
      <c r="EO175" s="71"/>
      <c r="EP175" s="71"/>
      <c r="EQ175" s="71"/>
      <c r="ER175" s="71"/>
      <c r="ES175" s="71"/>
      <c r="ET175" s="72"/>
      <c r="EU175" s="72"/>
      <c r="EV175" s="71"/>
      <c r="EW175" s="71"/>
      <c r="EX175" s="71"/>
      <c r="EY175" s="71"/>
      <c r="EZ175" s="71"/>
      <c r="FA175" s="71"/>
      <c r="FB175" s="71"/>
      <c r="FC175" s="71"/>
      <c r="FD175" s="71"/>
      <c r="FE175" s="71"/>
      <c r="FF175" s="72"/>
      <c r="FG175" s="72"/>
      <c r="FH175" s="71"/>
      <c r="FI175" s="71"/>
      <c r="FJ175" s="71"/>
      <c r="FK175" s="71"/>
      <c r="FL175" s="71"/>
      <c r="FM175" s="71"/>
      <c r="FN175" s="71"/>
      <c r="FO175" s="71"/>
      <c r="FP175" s="71"/>
      <c r="FQ175" s="71"/>
      <c r="FR175" s="72"/>
      <c r="FS175" s="72"/>
      <c r="FT175" s="71"/>
      <c r="FU175" s="71"/>
      <c r="FV175" s="71"/>
      <c r="FW175" s="71"/>
      <c r="FX175" s="71"/>
      <c r="FY175" s="71"/>
      <c r="FZ175" s="71"/>
      <c r="GA175" s="71"/>
      <c r="GB175" s="71"/>
      <c r="GC175" s="71"/>
      <c r="GD175" s="72"/>
      <c r="GE175" s="72"/>
      <c r="GF175" s="71">
        <f t="shared" si="1659"/>
        <v>0</v>
      </c>
      <c r="GG175" s="71">
        <f t="shared" si="1659"/>
        <v>0</v>
      </c>
      <c r="GH175" s="71">
        <f t="shared" si="1659"/>
        <v>0</v>
      </c>
      <c r="GI175" s="71">
        <f t="shared" si="1659"/>
        <v>0</v>
      </c>
      <c r="GJ175" s="71">
        <f t="shared" si="1659"/>
        <v>0</v>
      </c>
      <c r="GK175" s="71">
        <f t="shared" si="1659"/>
        <v>0</v>
      </c>
      <c r="GL175" s="71">
        <f t="shared" si="1659"/>
        <v>0</v>
      </c>
      <c r="GM175" s="71">
        <f t="shared" si="1659"/>
        <v>0</v>
      </c>
      <c r="GN175" s="71">
        <f t="shared" si="1659"/>
        <v>0</v>
      </c>
      <c r="GO175" s="71">
        <f t="shared" si="1659"/>
        <v>0</v>
      </c>
      <c r="GP175" s="71"/>
      <c r="GQ175" s="71"/>
      <c r="GR175" s="109"/>
      <c r="GS175" s="55"/>
      <c r="GT175" s="123"/>
      <c r="GU175" s="123"/>
      <c r="GV175" s="123">
        <f t="shared" si="1658"/>
        <v>0</v>
      </c>
    </row>
    <row r="176" spans="1:204" x14ac:dyDescent="0.2">
      <c r="A176" s="21">
        <v>1</v>
      </c>
      <c r="B176" s="74"/>
      <c r="C176" s="75"/>
      <c r="D176" s="76"/>
      <c r="E176" s="96" t="s">
        <v>59</v>
      </c>
      <c r="F176" s="98">
        <v>31</v>
      </c>
      <c r="G176" s="99">
        <v>242676.72100000002</v>
      </c>
      <c r="H176" s="79">
        <f>VLOOKUP($E176,'ВМП план'!$B$8:$AN$43,8,0)</f>
        <v>0</v>
      </c>
      <c r="I176" s="79">
        <f>VLOOKUP($E176,'ВМП план'!$B$8:$AN$43,9,0)</f>
        <v>0</v>
      </c>
      <c r="J176" s="79">
        <f>SUM(H176/12*$A$2)</f>
        <v>0</v>
      </c>
      <c r="K176" s="79">
        <f>SUM(I176/12*$A$2)</f>
        <v>0</v>
      </c>
      <c r="L176" s="79">
        <f t="shared" ref="L176:Q176" si="1660">SUM(L177:L178)</f>
        <v>0</v>
      </c>
      <c r="M176" s="79">
        <f t="shared" si="1660"/>
        <v>0</v>
      </c>
      <c r="N176" s="79">
        <f t="shared" si="1660"/>
        <v>0</v>
      </c>
      <c r="O176" s="79">
        <f t="shared" si="1660"/>
        <v>0</v>
      </c>
      <c r="P176" s="79">
        <f t="shared" si="1660"/>
        <v>0</v>
      </c>
      <c r="Q176" s="79">
        <f t="shared" si="1660"/>
        <v>0</v>
      </c>
      <c r="R176" s="95">
        <f t="shared" ref="R176:R187" si="1661">SUM(L176-J176)</f>
        <v>0</v>
      </c>
      <c r="S176" s="95">
        <f t="shared" ref="S176:S187" si="1662">SUM(M176-K176)</f>
        <v>0</v>
      </c>
      <c r="T176" s="79">
        <f>VLOOKUP($E176,'ВМП план'!$B$8:$AN$43,10,0)</f>
        <v>0</v>
      </c>
      <c r="U176" s="79">
        <f>VLOOKUP($E176,'ВМП план'!$B$8:$AN$43,11,0)</f>
        <v>0</v>
      </c>
      <c r="V176" s="79">
        <f>SUM(T176/12*$A$2)</f>
        <v>0</v>
      </c>
      <c r="W176" s="79">
        <f>SUM(U176/12*$A$2)</f>
        <v>0</v>
      </c>
      <c r="X176" s="79">
        <f t="shared" ref="X176:AC176" si="1663">SUM(X177:X178)</f>
        <v>0</v>
      </c>
      <c r="Y176" s="79">
        <f t="shared" si="1663"/>
        <v>0</v>
      </c>
      <c r="Z176" s="79">
        <f t="shared" si="1663"/>
        <v>0</v>
      </c>
      <c r="AA176" s="79">
        <f t="shared" si="1663"/>
        <v>0</v>
      </c>
      <c r="AB176" s="79">
        <f t="shared" si="1663"/>
        <v>0</v>
      </c>
      <c r="AC176" s="79">
        <f t="shared" si="1663"/>
        <v>0</v>
      </c>
      <c r="AD176" s="95">
        <f t="shared" ref="AD176:AD197" si="1664">SUM(X176-V176)</f>
        <v>0</v>
      </c>
      <c r="AE176" s="95">
        <f t="shared" ref="AE176:AE197" si="1665">SUM(Y176-W176)</f>
        <v>0</v>
      </c>
      <c r="AF176" s="79">
        <f>VLOOKUP($E176,'ВМП план'!$B$8:$AL$43,12,0)</f>
        <v>0</v>
      </c>
      <c r="AG176" s="79">
        <f>VLOOKUP($E176,'ВМП план'!$B$8:$AL$43,13,0)</f>
        <v>0</v>
      </c>
      <c r="AH176" s="79">
        <f>SUM(AF176/12*$A$2)</f>
        <v>0</v>
      </c>
      <c r="AI176" s="79">
        <f>SUM(AG176/12*$A$2)</f>
        <v>0</v>
      </c>
      <c r="AJ176" s="79">
        <f t="shared" ref="AJ176:AO176" si="1666">SUM(AJ177:AJ178)</f>
        <v>0</v>
      </c>
      <c r="AK176" s="79">
        <f t="shared" si="1666"/>
        <v>0</v>
      </c>
      <c r="AL176" s="79">
        <f t="shared" si="1666"/>
        <v>0</v>
      </c>
      <c r="AM176" s="79">
        <f t="shared" si="1666"/>
        <v>0</v>
      </c>
      <c r="AN176" s="79">
        <f t="shared" si="1666"/>
        <v>0</v>
      </c>
      <c r="AO176" s="79">
        <f t="shared" si="1666"/>
        <v>0</v>
      </c>
      <c r="AP176" s="95">
        <f t="shared" ref="AP176:AP197" si="1667">SUM(AJ176-AH176)</f>
        <v>0</v>
      </c>
      <c r="AQ176" s="95">
        <f t="shared" ref="AQ176:AQ197" si="1668">SUM(AK176-AI176)</f>
        <v>0</v>
      </c>
      <c r="AR176" s="79"/>
      <c r="AS176" s="79"/>
      <c r="AT176" s="79">
        <f>SUM(AR176/12*$A$2)</f>
        <v>0</v>
      </c>
      <c r="AU176" s="79">
        <f>SUM(AS176/12*$A$2)</f>
        <v>0</v>
      </c>
      <c r="AV176" s="79">
        <f t="shared" ref="AV176:BA176" si="1669">SUM(AV177:AV178)</f>
        <v>0</v>
      </c>
      <c r="AW176" s="79">
        <f t="shared" si="1669"/>
        <v>0</v>
      </c>
      <c r="AX176" s="79">
        <f t="shared" si="1669"/>
        <v>0</v>
      </c>
      <c r="AY176" s="79">
        <f t="shared" si="1669"/>
        <v>0</v>
      </c>
      <c r="AZ176" s="79">
        <f t="shared" si="1669"/>
        <v>0</v>
      </c>
      <c r="BA176" s="79">
        <f t="shared" si="1669"/>
        <v>0</v>
      </c>
      <c r="BB176" s="95">
        <f t="shared" ref="BB176:BB197" si="1670">SUM(AV176-AT176)</f>
        <v>0</v>
      </c>
      <c r="BC176" s="95">
        <f t="shared" ref="BC176:BC197" si="1671">SUM(AW176-AU176)</f>
        <v>0</v>
      </c>
      <c r="BD176" s="79">
        <f>VLOOKUP($E176,'ВМП план'!$B$8:$AN$43,16,0)</f>
        <v>200</v>
      </c>
      <c r="BE176" s="79">
        <f>VLOOKUP($E176,'ВМП план'!$B$8:$AN$43,17,0)</f>
        <v>48535344.200000003</v>
      </c>
      <c r="BF176" s="79">
        <f>SUM(BD176/12*$A$2)</f>
        <v>166.66666666666669</v>
      </c>
      <c r="BG176" s="79">
        <f>SUM(BE176/12*$A$2)</f>
        <v>40446120.166666672</v>
      </c>
      <c r="BH176" s="79">
        <f t="shared" ref="BH176:BM176" si="1672">SUM(BH177:BH178)</f>
        <v>159</v>
      </c>
      <c r="BI176" s="79">
        <f t="shared" si="1672"/>
        <v>38585598.479999997</v>
      </c>
      <c r="BJ176" s="79">
        <f t="shared" si="1672"/>
        <v>1</v>
      </c>
      <c r="BK176" s="79">
        <f t="shared" si="1672"/>
        <v>242676.72</v>
      </c>
      <c r="BL176" s="79">
        <f t="shared" si="1672"/>
        <v>160</v>
      </c>
      <c r="BM176" s="79">
        <f t="shared" si="1672"/>
        <v>38828275.199999996</v>
      </c>
      <c r="BN176" s="95">
        <f t="shared" ref="BN176:BN197" si="1673">SUM(BH176-BF176)</f>
        <v>-7.6666666666666856</v>
      </c>
      <c r="BO176" s="95">
        <f t="shared" ref="BO176:BO197" si="1674">SUM(BI176-BG176)</f>
        <v>-1860521.6866666749</v>
      </c>
      <c r="BP176" s="79">
        <f>VLOOKUP($E176,'ВМП план'!$B$8:$AN$43,18,0)</f>
        <v>216</v>
      </c>
      <c r="BQ176" s="79">
        <f>VLOOKUP($E176,'ВМП план'!$B$8:$AN$43,19,0)</f>
        <v>52418171.736000001</v>
      </c>
      <c r="BR176" s="79">
        <f>SUM(BP176/12*$A$2)</f>
        <v>180</v>
      </c>
      <c r="BS176" s="79">
        <f>SUM(BQ176/12*$A$2)</f>
        <v>43681809.780000001</v>
      </c>
      <c r="BT176" s="79">
        <f t="shared" ref="BT176:BY176" si="1675">SUM(BT177:BT178)</f>
        <v>187</v>
      </c>
      <c r="BU176" s="79">
        <f t="shared" si="1675"/>
        <v>45380546.639999926</v>
      </c>
      <c r="BV176" s="79">
        <f t="shared" si="1675"/>
        <v>113</v>
      </c>
      <c r="BW176" s="79">
        <f t="shared" si="1675"/>
        <v>27422469.359999977</v>
      </c>
      <c r="BX176" s="79">
        <f t="shared" si="1675"/>
        <v>300</v>
      </c>
      <c r="BY176" s="79">
        <f t="shared" si="1675"/>
        <v>72803015.999999911</v>
      </c>
      <c r="BZ176" s="95">
        <f t="shared" ref="BZ176:BZ197" si="1676">SUM(BT176-BR176)</f>
        <v>7</v>
      </c>
      <c r="CA176" s="95">
        <f t="shared" ref="CA176:CA197" si="1677">SUM(BU176-BS176)</f>
        <v>1698736.8599999249</v>
      </c>
      <c r="CB176" s="79"/>
      <c r="CC176" s="79"/>
      <c r="CD176" s="79">
        <f>SUM(CB176/12*$A$2)</f>
        <v>0</v>
      </c>
      <c r="CE176" s="79">
        <f>SUM(CC176/12*$A$2)</f>
        <v>0</v>
      </c>
      <c r="CF176" s="79">
        <f t="shared" ref="CF176:CK176" si="1678">SUM(CF177:CF178)</f>
        <v>0</v>
      </c>
      <c r="CG176" s="79">
        <f t="shared" si="1678"/>
        <v>0</v>
      </c>
      <c r="CH176" s="79">
        <f t="shared" si="1678"/>
        <v>0</v>
      </c>
      <c r="CI176" s="79">
        <f t="shared" si="1678"/>
        <v>0</v>
      </c>
      <c r="CJ176" s="79">
        <f t="shared" si="1678"/>
        <v>0</v>
      </c>
      <c r="CK176" s="79">
        <f t="shared" si="1678"/>
        <v>0</v>
      </c>
      <c r="CL176" s="95">
        <f t="shared" ref="CL176:CL197" si="1679">SUM(CF176-CD176)</f>
        <v>0</v>
      </c>
      <c r="CM176" s="95">
        <f t="shared" ref="CM176:CM197" si="1680">SUM(CG176-CE176)</f>
        <v>0</v>
      </c>
      <c r="CN176" s="79"/>
      <c r="CO176" s="79"/>
      <c r="CP176" s="79">
        <f>SUM(CN176/12*$A$2)</f>
        <v>0</v>
      </c>
      <c r="CQ176" s="79">
        <f>SUM(CO176/12*$A$2)</f>
        <v>0</v>
      </c>
      <c r="CR176" s="79">
        <f t="shared" ref="CR176:CW176" si="1681">SUM(CR177:CR178)</f>
        <v>0</v>
      </c>
      <c r="CS176" s="79">
        <f t="shared" si="1681"/>
        <v>0</v>
      </c>
      <c r="CT176" s="79">
        <f t="shared" si="1681"/>
        <v>0</v>
      </c>
      <c r="CU176" s="79">
        <f t="shared" si="1681"/>
        <v>0</v>
      </c>
      <c r="CV176" s="79">
        <f t="shared" si="1681"/>
        <v>0</v>
      </c>
      <c r="CW176" s="79">
        <f t="shared" si="1681"/>
        <v>0</v>
      </c>
      <c r="CX176" s="95">
        <f t="shared" ref="CX176:CX197" si="1682">SUM(CR176-CP176)</f>
        <v>0</v>
      </c>
      <c r="CY176" s="95">
        <f t="shared" ref="CY176:CY197" si="1683">SUM(CS176-CQ176)</f>
        <v>0</v>
      </c>
      <c r="CZ176" s="79">
        <f>VLOOKUP($E176,'ВМП план'!$B$8:$AN$43,24,0)</f>
        <v>0</v>
      </c>
      <c r="DA176" s="79">
        <f>VLOOKUP($E176,'ВМП план'!$B$8:$AN$43,25,0)</f>
        <v>0</v>
      </c>
      <c r="DB176" s="79">
        <f>SUM(CZ176/12*$A$2)</f>
        <v>0</v>
      </c>
      <c r="DC176" s="79">
        <f>SUM(DA176/12*$A$2)</f>
        <v>0</v>
      </c>
      <c r="DD176" s="79">
        <f t="shared" ref="DD176:DI176" si="1684">SUM(DD177:DD178)</f>
        <v>0</v>
      </c>
      <c r="DE176" s="79">
        <f t="shared" si="1684"/>
        <v>0</v>
      </c>
      <c r="DF176" s="79">
        <f t="shared" si="1684"/>
        <v>0</v>
      </c>
      <c r="DG176" s="79">
        <f t="shared" si="1684"/>
        <v>0</v>
      </c>
      <c r="DH176" s="79">
        <f t="shared" si="1684"/>
        <v>0</v>
      </c>
      <c r="DI176" s="79">
        <f t="shared" si="1684"/>
        <v>0</v>
      </c>
      <c r="DJ176" s="95">
        <f t="shared" ref="DJ176:DJ197" si="1685">SUM(DD176-DB176)</f>
        <v>0</v>
      </c>
      <c r="DK176" s="95">
        <f t="shared" ref="DK176:DK197" si="1686">SUM(DE176-DC176)</f>
        <v>0</v>
      </c>
      <c r="DL176" s="79"/>
      <c r="DM176" s="79"/>
      <c r="DN176" s="79">
        <f>SUM(DL176/12*$A$2)</f>
        <v>0</v>
      </c>
      <c r="DO176" s="79">
        <f>SUM(DM176/12*$A$2)</f>
        <v>0</v>
      </c>
      <c r="DP176" s="79">
        <f t="shared" ref="DP176:DU176" si="1687">SUM(DP177:DP178)</f>
        <v>0</v>
      </c>
      <c r="DQ176" s="79">
        <f t="shared" si="1687"/>
        <v>0</v>
      </c>
      <c r="DR176" s="79">
        <f t="shared" si="1687"/>
        <v>0</v>
      </c>
      <c r="DS176" s="79">
        <f t="shared" si="1687"/>
        <v>0</v>
      </c>
      <c r="DT176" s="79">
        <f t="shared" si="1687"/>
        <v>0</v>
      </c>
      <c r="DU176" s="79">
        <f t="shared" si="1687"/>
        <v>0</v>
      </c>
      <c r="DV176" s="95">
        <f t="shared" ref="DV176:DV197" si="1688">SUM(DP176-DN176)</f>
        <v>0</v>
      </c>
      <c r="DW176" s="95">
        <f t="shared" ref="DW176:DW197" si="1689">SUM(DQ176-DO176)</f>
        <v>0</v>
      </c>
      <c r="DX176" s="79">
        <f>VLOOKUP($E176,'ВМП план'!$B$8:$AN$43,28,0)</f>
        <v>0</v>
      </c>
      <c r="DY176" s="79">
        <f>VLOOKUP($E176,'ВМП план'!$B$8:$AN$43,29,0)</f>
        <v>0</v>
      </c>
      <c r="DZ176" s="79">
        <f>SUM(DX176/12*$A$2)</f>
        <v>0</v>
      </c>
      <c r="EA176" s="79">
        <f>SUM(DY176/12*$A$2)</f>
        <v>0</v>
      </c>
      <c r="EB176" s="79">
        <f t="shared" ref="EB176:EG176" si="1690">SUM(EB177:EB178)</f>
        <v>0</v>
      </c>
      <c r="EC176" s="79">
        <f t="shared" si="1690"/>
        <v>0</v>
      </c>
      <c r="ED176" s="79">
        <f t="shared" si="1690"/>
        <v>0</v>
      </c>
      <c r="EE176" s="79">
        <f t="shared" si="1690"/>
        <v>0</v>
      </c>
      <c r="EF176" s="79">
        <f t="shared" si="1690"/>
        <v>0</v>
      </c>
      <c r="EG176" s="79">
        <f t="shared" si="1690"/>
        <v>0</v>
      </c>
      <c r="EH176" s="95">
        <f t="shared" ref="EH176:EH197" si="1691">SUM(EB176-DZ176)</f>
        <v>0</v>
      </c>
      <c r="EI176" s="95">
        <f t="shared" ref="EI176:EI197" si="1692">SUM(EC176-EA176)</f>
        <v>0</v>
      </c>
      <c r="EJ176" s="79">
        <f>VLOOKUP($E176,'ВМП план'!$B$8:$AN$43,30,0)</f>
        <v>2</v>
      </c>
      <c r="EK176" s="79">
        <f>VLOOKUP($E176,'ВМП план'!$B$8:$AN$43,31,0)</f>
        <v>485353.44200000004</v>
      </c>
      <c r="EL176" s="79">
        <f>SUM(EJ176/12*$A$2)</f>
        <v>1.6666666666666665</v>
      </c>
      <c r="EM176" s="79">
        <f>SUM(EK176/12*$A$2)</f>
        <v>404461.20166666666</v>
      </c>
      <c r="EN176" s="79">
        <f t="shared" ref="EN176:ES176" si="1693">SUM(EN177:EN178)</f>
        <v>1</v>
      </c>
      <c r="EO176" s="79">
        <f t="shared" si="1693"/>
        <v>242676.72</v>
      </c>
      <c r="EP176" s="79">
        <f t="shared" si="1693"/>
        <v>0</v>
      </c>
      <c r="EQ176" s="79">
        <f t="shared" si="1693"/>
        <v>0</v>
      </c>
      <c r="ER176" s="79">
        <f t="shared" si="1693"/>
        <v>1</v>
      </c>
      <c r="ES176" s="79">
        <f t="shared" si="1693"/>
        <v>242676.72</v>
      </c>
      <c r="ET176" s="95">
        <f t="shared" ref="ET176:ET197" si="1694">SUM(EN176-EL176)</f>
        <v>-0.66666666666666652</v>
      </c>
      <c r="EU176" s="95">
        <f t="shared" ref="EU176:EU197" si="1695">SUM(EO176-EM176)</f>
        <v>-161784.48166666666</v>
      </c>
      <c r="EV176" s="79">
        <f>VLOOKUP($E176,'ВМП план'!$B$8:$AN$43,32,0)</f>
        <v>0</v>
      </c>
      <c r="EW176" s="79">
        <f>VLOOKUP($E176,'ВМП план'!$B$8:$AN$43,33,0)</f>
        <v>0</v>
      </c>
      <c r="EX176" s="79">
        <f>SUM(EV176/12*$A$2)</f>
        <v>0</v>
      </c>
      <c r="EY176" s="79">
        <f>SUM(EW176/12*$A$2)</f>
        <v>0</v>
      </c>
      <c r="EZ176" s="79">
        <f t="shared" ref="EZ176:FE176" si="1696">SUM(EZ177:EZ178)</f>
        <v>0</v>
      </c>
      <c r="FA176" s="79">
        <f t="shared" si="1696"/>
        <v>0</v>
      </c>
      <c r="FB176" s="79">
        <f t="shared" si="1696"/>
        <v>0</v>
      </c>
      <c r="FC176" s="79">
        <f t="shared" si="1696"/>
        <v>0</v>
      </c>
      <c r="FD176" s="79">
        <f t="shared" si="1696"/>
        <v>0</v>
      </c>
      <c r="FE176" s="79">
        <f t="shared" si="1696"/>
        <v>0</v>
      </c>
      <c r="FF176" s="95">
        <f t="shared" ref="FF176:FF197" si="1697">SUM(EZ176-EX176)</f>
        <v>0</v>
      </c>
      <c r="FG176" s="95">
        <f t="shared" ref="FG176:FG197" si="1698">SUM(FA176-EY176)</f>
        <v>0</v>
      </c>
      <c r="FH176" s="79">
        <f>VLOOKUP($E176,'ВМП план'!$B$8:$AN$43,34,0)</f>
        <v>0</v>
      </c>
      <c r="FI176" s="79">
        <f>VLOOKUP($E176,'ВМП план'!$B$8:$AN$43,35,0)</f>
        <v>0</v>
      </c>
      <c r="FJ176" s="79">
        <f>SUM(FH176/12*$A$2)</f>
        <v>0</v>
      </c>
      <c r="FK176" s="79">
        <f>SUM(FI176/12*$A$2)</f>
        <v>0</v>
      </c>
      <c r="FL176" s="79">
        <f t="shared" ref="FL176:FQ176" si="1699">SUM(FL177:FL178)</f>
        <v>0</v>
      </c>
      <c r="FM176" s="79">
        <f t="shared" si="1699"/>
        <v>0</v>
      </c>
      <c r="FN176" s="79">
        <f t="shared" si="1699"/>
        <v>0</v>
      </c>
      <c r="FO176" s="79">
        <f t="shared" si="1699"/>
        <v>0</v>
      </c>
      <c r="FP176" s="79">
        <f t="shared" si="1699"/>
        <v>0</v>
      </c>
      <c r="FQ176" s="79">
        <f t="shared" si="1699"/>
        <v>0</v>
      </c>
      <c r="FR176" s="95">
        <f t="shared" ref="FR176:FR197" si="1700">SUM(FL176-FJ176)</f>
        <v>0</v>
      </c>
      <c r="FS176" s="95">
        <f t="shared" ref="FS176:FS197" si="1701">SUM(FM176-FK176)</f>
        <v>0</v>
      </c>
      <c r="FT176" s="79"/>
      <c r="FU176" s="79"/>
      <c r="FV176" s="79">
        <f>SUM(FT176/12*$A$2)</f>
        <v>0</v>
      </c>
      <c r="FW176" s="79">
        <f>SUM(FU176/12*$A$2)</f>
        <v>0</v>
      </c>
      <c r="FX176" s="79">
        <f t="shared" ref="FX176:GC176" si="1702">SUM(FX177:FX178)</f>
        <v>0</v>
      </c>
      <c r="FY176" s="79">
        <f t="shared" si="1702"/>
        <v>0</v>
      </c>
      <c r="FZ176" s="79">
        <f t="shared" si="1702"/>
        <v>0</v>
      </c>
      <c r="GA176" s="79">
        <f t="shared" si="1702"/>
        <v>0</v>
      </c>
      <c r="GB176" s="79">
        <f t="shared" si="1702"/>
        <v>0</v>
      </c>
      <c r="GC176" s="79">
        <f t="shared" si="1702"/>
        <v>0</v>
      </c>
      <c r="GD176" s="95">
        <f t="shared" ref="GD176:GD197" si="1703">SUM(FX176-FV176)</f>
        <v>0</v>
      </c>
      <c r="GE176" s="95">
        <f t="shared" ref="GE176:GE197" si="1704">SUM(FY176-FW176)</f>
        <v>0</v>
      </c>
      <c r="GF176" s="79">
        <f>H176+T176+AF176+AR176+BD176+BP176+CB176+CN176+CZ176+DL176+DX176+EJ176+EV176+FH176+FT176</f>
        <v>418</v>
      </c>
      <c r="GG176" s="79">
        <f>I176+U176+AG176+AS176+BE176+BQ176+CC176+CO176+DA176+DM176+DY176+EK176+EW176+FI176+FU176</f>
        <v>101438869.37800001</v>
      </c>
      <c r="GH176" s="102">
        <f>SUM(GF176/12*$A$2)</f>
        <v>348.33333333333337</v>
      </c>
      <c r="GI176" s="128">
        <f>SUM(GG176/12*$A$2)</f>
        <v>84532391.148333341</v>
      </c>
      <c r="GJ176" s="79">
        <f t="shared" ref="GJ176:GO176" si="1705">SUM(GJ177:GJ178)</f>
        <v>347</v>
      </c>
      <c r="GK176" s="79">
        <f t="shared" si="1705"/>
        <v>84208821.839999914</v>
      </c>
      <c r="GL176" s="79">
        <f t="shared" si="1705"/>
        <v>114</v>
      </c>
      <c r="GM176" s="79">
        <f t="shared" si="1705"/>
        <v>27665146.079999976</v>
      </c>
      <c r="GN176" s="79">
        <f t="shared" si="1705"/>
        <v>461</v>
      </c>
      <c r="GO176" s="79">
        <f t="shared" si="1705"/>
        <v>111873967.9199999</v>
      </c>
      <c r="GP176" s="79">
        <f>SUM(GJ176-GH176)</f>
        <v>-1.3333333333333712</v>
      </c>
      <c r="GQ176" s="79">
        <f>SUM(GK176-GI176)</f>
        <v>-323569.30833342671</v>
      </c>
      <c r="GR176" s="281">
        <f>GJ176/GH176</f>
        <v>0.9961722488038276</v>
      </c>
      <c r="GS176" s="281">
        <f>GK176/GI176</f>
        <v>0.99617224469889132</v>
      </c>
      <c r="GT176" s="123">
        <v>242676.72100000002</v>
      </c>
      <c r="GU176" s="123">
        <f>SUM(GK176/GJ176)</f>
        <v>242676.71999999974</v>
      </c>
      <c r="GV176" s="123">
        <f t="shared" si="1658"/>
        <v>1.000000280328095E-3</v>
      </c>
    </row>
    <row r="177" spans="1:204" ht="48" x14ac:dyDescent="0.2">
      <c r="A177" s="21">
        <v>1</v>
      </c>
      <c r="B177" s="50" t="s">
        <v>272</v>
      </c>
      <c r="C177" s="51" t="s">
        <v>273</v>
      </c>
      <c r="D177" s="52">
        <v>527</v>
      </c>
      <c r="E177" s="51" t="s">
        <v>274</v>
      </c>
      <c r="F177" s="63">
        <v>31</v>
      </c>
      <c r="G177" s="70">
        <v>242676.72100000002</v>
      </c>
      <c r="H177" s="71"/>
      <c r="I177" s="71"/>
      <c r="J177" s="71"/>
      <c r="K177" s="71"/>
      <c r="L177" s="71">
        <f>VLOOKUP($D177,'факт '!$D$7:$AU$140,3,0)</f>
        <v>0</v>
      </c>
      <c r="M177" s="71">
        <f>VLOOKUP($D177,'факт '!$D$7:$AU$140,4,0)</f>
        <v>0</v>
      </c>
      <c r="N177" s="71">
        <f>VLOOKUP($D177,'факт '!$D$7:$AU$140,5,0)</f>
        <v>0</v>
      </c>
      <c r="O177" s="71">
        <f>VLOOKUP($D177,'факт '!$D$7:$AU$140,6,0)</f>
        <v>0</v>
      </c>
      <c r="P177" s="71">
        <f>SUM(L177+N177)</f>
        <v>0</v>
      </c>
      <c r="Q177" s="71">
        <f>SUM(M177+O177)</f>
        <v>0</v>
      </c>
      <c r="R177" s="72">
        <f t="shared" ref="R177" si="1706">SUM(L177-J177)</f>
        <v>0</v>
      </c>
      <c r="S177" s="72">
        <f t="shared" ref="S177" si="1707">SUM(M177-K177)</f>
        <v>0</v>
      </c>
      <c r="T177" s="71"/>
      <c r="U177" s="71"/>
      <c r="V177" s="71"/>
      <c r="W177" s="71"/>
      <c r="X177" s="71">
        <f>VLOOKUP($D177,'факт '!$D$7:$AU$140,9,0)</f>
        <v>0</v>
      </c>
      <c r="Y177" s="71">
        <f>VLOOKUP($D177,'факт '!$D$7:$AU$140,10,0)</f>
        <v>0</v>
      </c>
      <c r="Z177" s="71">
        <f>VLOOKUP($D177,'факт '!$D$7:$AU$140,11,0)</f>
        <v>0</v>
      </c>
      <c r="AA177" s="71">
        <f>VLOOKUP($D177,'факт '!$D$7:$AU$140,12,0)</f>
        <v>0</v>
      </c>
      <c r="AB177" s="71">
        <f>SUM(X177+Z177)</f>
        <v>0</v>
      </c>
      <c r="AC177" s="71">
        <f>SUM(Y177+AA177)</f>
        <v>0</v>
      </c>
      <c r="AD177" s="72">
        <f t="shared" ref="AD177" si="1708">SUM(X177-V177)</f>
        <v>0</v>
      </c>
      <c r="AE177" s="72">
        <f t="shared" si="1665"/>
        <v>0</v>
      </c>
      <c r="AF177" s="71"/>
      <c r="AG177" s="71"/>
      <c r="AH177" s="71"/>
      <c r="AI177" s="71"/>
      <c r="AJ177" s="71">
        <f>VLOOKUP($D177,'факт '!$D$7:$AU$140,7,0)</f>
        <v>0</v>
      </c>
      <c r="AK177" s="71">
        <f>VLOOKUP($D177,'факт '!$D$7:$AU$140,8,0)</f>
        <v>0</v>
      </c>
      <c r="AL177" s="71"/>
      <c r="AM177" s="71"/>
      <c r="AN177" s="71">
        <f>SUM(AJ177+AL177)</f>
        <v>0</v>
      </c>
      <c r="AO177" s="71">
        <f>SUM(AK177+AM177)</f>
        <v>0</v>
      </c>
      <c r="AP177" s="72">
        <f t="shared" ref="AP177" si="1709">SUM(AJ177-AH177)</f>
        <v>0</v>
      </c>
      <c r="AQ177" s="72">
        <f t="shared" si="1668"/>
        <v>0</v>
      </c>
      <c r="AR177" s="71"/>
      <c r="AS177" s="71"/>
      <c r="AT177" s="71"/>
      <c r="AU177" s="71"/>
      <c r="AV177" s="71">
        <f>VLOOKUP($D177,'факт '!$D$7:$AU$140,13,0)</f>
        <v>0</v>
      </c>
      <c r="AW177" s="71">
        <f>VLOOKUP($D177,'факт '!$D$7:$AU$140,14,0)</f>
        <v>0</v>
      </c>
      <c r="AX177" s="71"/>
      <c r="AY177" s="71"/>
      <c r="AZ177" s="71">
        <f>SUM(AV177+AX177)</f>
        <v>0</v>
      </c>
      <c r="BA177" s="71">
        <f>SUM(AW177+AY177)</f>
        <v>0</v>
      </c>
      <c r="BB177" s="72">
        <f t="shared" si="1670"/>
        <v>0</v>
      </c>
      <c r="BC177" s="72">
        <f t="shared" si="1671"/>
        <v>0</v>
      </c>
      <c r="BD177" s="71"/>
      <c r="BE177" s="71"/>
      <c r="BF177" s="71"/>
      <c r="BG177" s="71"/>
      <c r="BH177" s="71">
        <f>VLOOKUP($D177,'факт '!$D$7:$AU$140,17,0)</f>
        <v>159</v>
      </c>
      <c r="BI177" s="71">
        <f>VLOOKUP($D177,'факт '!$D$7:$AU$140,18,0)</f>
        <v>38585598.479999997</v>
      </c>
      <c r="BJ177" s="71">
        <f>VLOOKUP($D177,'факт '!$D$7:$AU$140,19,0)</f>
        <v>1</v>
      </c>
      <c r="BK177" s="71">
        <f>VLOOKUP($D177,'факт '!$D$7:$AU$140,20,0)</f>
        <v>242676.72</v>
      </c>
      <c r="BL177" s="71">
        <f>SUM(BH177+BJ177)</f>
        <v>160</v>
      </c>
      <c r="BM177" s="71">
        <f>SUM(BI177+BK177)</f>
        <v>38828275.199999996</v>
      </c>
      <c r="BN177" s="72">
        <f t="shared" ref="BN177" si="1710">SUM(BH177-BF177)</f>
        <v>159</v>
      </c>
      <c r="BO177" s="72">
        <f t="shared" si="1674"/>
        <v>38585598.479999997</v>
      </c>
      <c r="BP177" s="71"/>
      <c r="BQ177" s="71"/>
      <c r="BR177" s="71"/>
      <c r="BS177" s="71"/>
      <c r="BT177" s="71">
        <f>VLOOKUP($D177,'факт '!$D$7:$AU$140,21,0)</f>
        <v>187</v>
      </c>
      <c r="BU177" s="71">
        <f>VLOOKUP($D177,'факт '!$D$7:$AU$140,22,0)</f>
        <v>45380546.639999926</v>
      </c>
      <c r="BV177" s="71">
        <f>VLOOKUP($D177,'факт '!$D$7:$AU$140,23,0)</f>
        <v>113</v>
      </c>
      <c r="BW177" s="71">
        <f>VLOOKUP($D177,'факт '!$D$7:$AU$140,24,0)</f>
        <v>27422469.359999977</v>
      </c>
      <c r="BX177" s="71">
        <f>SUM(BT177+BV177)</f>
        <v>300</v>
      </c>
      <c r="BY177" s="71">
        <f>SUM(BU177+BW177)</f>
        <v>72803015.999999911</v>
      </c>
      <c r="BZ177" s="72">
        <f t="shared" ref="BZ177" si="1711">SUM(BT177-BR177)</f>
        <v>187</v>
      </c>
      <c r="CA177" s="72">
        <f t="shared" si="1677"/>
        <v>45380546.639999926</v>
      </c>
      <c r="CB177" s="71"/>
      <c r="CC177" s="71"/>
      <c r="CD177" s="71"/>
      <c r="CE177" s="71"/>
      <c r="CF177" s="71">
        <f>VLOOKUP($D177,'факт '!$D$7:$AU$140,25,0)</f>
        <v>0</v>
      </c>
      <c r="CG177" s="71">
        <f>VLOOKUP($D177,'факт '!$D$7:$AU$140,26,0)</f>
        <v>0</v>
      </c>
      <c r="CH177" s="71">
        <f>VLOOKUP($D177,'факт '!$D$7:$AU$140,27,0)</f>
        <v>0</v>
      </c>
      <c r="CI177" s="71">
        <f>VLOOKUP($D177,'факт '!$D$7:$AU$140,28,0)</f>
        <v>0</v>
      </c>
      <c r="CJ177" s="71">
        <f>SUM(CF177+CH177)</f>
        <v>0</v>
      </c>
      <c r="CK177" s="71">
        <f>SUM(CG177+CI177)</f>
        <v>0</v>
      </c>
      <c r="CL177" s="72">
        <f t="shared" si="1679"/>
        <v>0</v>
      </c>
      <c r="CM177" s="72">
        <f t="shared" si="1680"/>
        <v>0</v>
      </c>
      <c r="CN177" s="71"/>
      <c r="CO177" s="71"/>
      <c r="CP177" s="71"/>
      <c r="CQ177" s="71"/>
      <c r="CR177" s="71">
        <f>VLOOKUP($D177,'факт '!$D$7:$AU$140,29,0)</f>
        <v>0</v>
      </c>
      <c r="CS177" s="71">
        <f>VLOOKUP($D177,'факт '!$D$7:$AU$140,30,0)</f>
        <v>0</v>
      </c>
      <c r="CT177" s="71">
        <f>VLOOKUP($D177,'факт '!$D$7:$AU$140,31,0)</f>
        <v>0</v>
      </c>
      <c r="CU177" s="71">
        <f>VLOOKUP($D177,'факт '!$D$7:$AU$140,32,0)</f>
        <v>0</v>
      </c>
      <c r="CV177" s="71">
        <f>SUM(CR177+CT177)</f>
        <v>0</v>
      </c>
      <c r="CW177" s="71">
        <f>SUM(CS177+CU177)</f>
        <v>0</v>
      </c>
      <c r="CX177" s="72">
        <f t="shared" si="1682"/>
        <v>0</v>
      </c>
      <c r="CY177" s="72">
        <f t="shared" si="1683"/>
        <v>0</v>
      </c>
      <c r="CZ177" s="71"/>
      <c r="DA177" s="71"/>
      <c r="DB177" s="71"/>
      <c r="DC177" s="71"/>
      <c r="DD177" s="71">
        <f>VLOOKUP($D177,'факт '!$D$7:$AU$140,33,0)</f>
        <v>0</v>
      </c>
      <c r="DE177" s="71">
        <f>VLOOKUP($D177,'факт '!$D$7:$AU$140,34,0)</f>
        <v>0</v>
      </c>
      <c r="DF177" s="71"/>
      <c r="DG177" s="71"/>
      <c r="DH177" s="71">
        <f>SUM(DD177+DF177)</f>
        <v>0</v>
      </c>
      <c r="DI177" s="71">
        <f>SUM(DE177+DG177)</f>
        <v>0</v>
      </c>
      <c r="DJ177" s="72">
        <f t="shared" ref="DJ177" si="1712">SUM(DD177-DB177)</f>
        <v>0</v>
      </c>
      <c r="DK177" s="72">
        <f t="shared" si="1686"/>
        <v>0</v>
      </c>
      <c r="DL177" s="71"/>
      <c r="DM177" s="71"/>
      <c r="DN177" s="71"/>
      <c r="DO177" s="71"/>
      <c r="DP177" s="71">
        <f>VLOOKUP($D177,'факт '!$D$7:$AU$140,15,0)</f>
        <v>0</v>
      </c>
      <c r="DQ177" s="71">
        <f>VLOOKUP($D177,'факт '!$D$7:$AU$140,16,0)</f>
        <v>0</v>
      </c>
      <c r="DR177" s="71"/>
      <c r="DS177" s="71"/>
      <c r="DT177" s="71">
        <f>SUM(DP177+DR177)</f>
        <v>0</v>
      </c>
      <c r="DU177" s="71">
        <f>SUM(DQ177+DS177)</f>
        <v>0</v>
      </c>
      <c r="DV177" s="72">
        <f t="shared" si="1688"/>
        <v>0</v>
      </c>
      <c r="DW177" s="72">
        <f t="shared" si="1689"/>
        <v>0</v>
      </c>
      <c r="DX177" s="71"/>
      <c r="DY177" s="71"/>
      <c r="DZ177" s="71"/>
      <c r="EA177" s="71"/>
      <c r="EB177" s="71">
        <f>VLOOKUP($D177,'факт '!$D$7:$AU$140,35,0)</f>
        <v>0</v>
      </c>
      <c r="EC177" s="71">
        <f>VLOOKUP($D177,'факт '!$D$7:$AU$140,36,0)</f>
        <v>0</v>
      </c>
      <c r="ED177" s="71">
        <f>VLOOKUP($D177,'факт '!$D$7:$AU$140,37,0)</f>
        <v>0</v>
      </c>
      <c r="EE177" s="71">
        <f>VLOOKUP($D177,'факт '!$D$7:$AU$140,38,0)</f>
        <v>0</v>
      </c>
      <c r="EF177" s="71">
        <f>SUM(EB177+ED177)</f>
        <v>0</v>
      </c>
      <c r="EG177" s="71">
        <f>SUM(EC177+EE177)</f>
        <v>0</v>
      </c>
      <c r="EH177" s="72">
        <f t="shared" ref="EH177" si="1713">SUM(EB177-DZ177)</f>
        <v>0</v>
      </c>
      <c r="EI177" s="72">
        <f t="shared" si="1692"/>
        <v>0</v>
      </c>
      <c r="EJ177" s="71"/>
      <c r="EK177" s="71"/>
      <c r="EL177" s="71"/>
      <c r="EM177" s="71"/>
      <c r="EN177" s="71">
        <f>VLOOKUP($D177,'факт '!$D$7:$AU$140,41,0)</f>
        <v>1</v>
      </c>
      <c r="EO177" s="71">
        <f>VLOOKUP($D177,'факт '!$D$7:$AU$140,42,0)</f>
        <v>242676.72</v>
      </c>
      <c r="EP177" s="71">
        <f>VLOOKUP($D177,'факт '!$D$7:$AU$140,43,0)</f>
        <v>0</v>
      </c>
      <c r="EQ177" s="71">
        <f>VLOOKUP($D177,'факт '!$D$7:$AU$140,44,0)</f>
        <v>0</v>
      </c>
      <c r="ER177" s="71">
        <f>SUM(EN177+EP177)</f>
        <v>1</v>
      </c>
      <c r="ES177" s="71">
        <f>SUM(EO177+EQ177)</f>
        <v>242676.72</v>
      </c>
      <c r="ET177" s="72">
        <f t="shared" ref="ET177" si="1714">SUM(EN177-EL177)</f>
        <v>1</v>
      </c>
      <c r="EU177" s="72">
        <f t="shared" si="1695"/>
        <v>242676.72</v>
      </c>
      <c r="EV177" s="71"/>
      <c r="EW177" s="71"/>
      <c r="EX177" s="71"/>
      <c r="EY177" s="71"/>
      <c r="EZ177" s="71"/>
      <c r="FA177" s="71"/>
      <c r="FB177" s="71"/>
      <c r="FC177" s="71"/>
      <c r="FD177" s="71">
        <f>SUM(EZ177+FB177)</f>
        <v>0</v>
      </c>
      <c r="FE177" s="71">
        <f>SUM(FA177+FC177)</f>
        <v>0</v>
      </c>
      <c r="FF177" s="72">
        <f t="shared" si="1697"/>
        <v>0</v>
      </c>
      <c r="FG177" s="72">
        <f t="shared" si="1698"/>
        <v>0</v>
      </c>
      <c r="FH177" s="71"/>
      <c r="FI177" s="71"/>
      <c r="FJ177" s="71"/>
      <c r="FK177" s="71"/>
      <c r="FL177" s="71">
        <f>VLOOKUP($D177,'факт '!$D$7:$AU$140,39,0)</f>
        <v>0</v>
      </c>
      <c r="FM177" s="71">
        <f>VLOOKUP($D177,'факт '!$D$7:$AU$140,40,0)</f>
        <v>0</v>
      </c>
      <c r="FN177" s="71"/>
      <c r="FO177" s="71"/>
      <c r="FP177" s="71">
        <f>SUM(FL177+FN177)</f>
        <v>0</v>
      </c>
      <c r="FQ177" s="71">
        <f>SUM(FM177+FO177)</f>
        <v>0</v>
      </c>
      <c r="FR177" s="72">
        <f t="shared" ref="FR177" si="1715">SUM(FL177-FJ177)</f>
        <v>0</v>
      </c>
      <c r="FS177" s="72">
        <f t="shared" si="1701"/>
        <v>0</v>
      </c>
      <c r="FT177" s="71"/>
      <c r="FU177" s="71"/>
      <c r="FV177" s="71"/>
      <c r="FW177" s="71"/>
      <c r="FX177" s="71"/>
      <c r="FY177" s="71"/>
      <c r="FZ177" s="71"/>
      <c r="GA177" s="71"/>
      <c r="GB177" s="71">
        <f>SUM(FX177+FZ177)</f>
        <v>0</v>
      </c>
      <c r="GC177" s="71">
        <f>SUM(FY177+GA177)</f>
        <v>0</v>
      </c>
      <c r="GD177" s="72">
        <f t="shared" si="1703"/>
        <v>0</v>
      </c>
      <c r="GE177" s="72">
        <f t="shared" si="1704"/>
        <v>0</v>
      </c>
      <c r="GF177" s="71">
        <f t="shared" ref="GF177:GI178" si="1716">SUM(H177,T177,AF177,AR177,BD177,BP177,CB177,CN177,CZ177,DL177,DX177,EJ177,EV177)</f>
        <v>0</v>
      </c>
      <c r="GG177" s="71">
        <f t="shared" si="1716"/>
        <v>0</v>
      </c>
      <c r="GH177" s="71">
        <f t="shared" si="1716"/>
        <v>0</v>
      </c>
      <c r="GI177" s="71">
        <f t="shared" si="1716"/>
        <v>0</v>
      </c>
      <c r="GJ177" s="71">
        <f t="shared" ref="GJ177" si="1717">SUM(L177,X177,AJ177,AV177,BH177,BT177,CF177,CR177,DD177,DP177,EB177,EN177,EZ177,FL177)</f>
        <v>347</v>
      </c>
      <c r="GK177" s="71">
        <f t="shared" ref="GK177" si="1718">SUM(M177,Y177,AK177,AW177,BI177,BU177,CG177,CS177,DE177,DQ177,EC177,EO177,FA177,FM177)</f>
        <v>84208821.839999914</v>
      </c>
      <c r="GL177" s="71">
        <f t="shared" ref="GL177" si="1719">SUM(N177,Z177,AL177,AX177,BJ177,BV177,CH177,CT177,DF177,DR177,ED177,EP177,FB177,FN177)</f>
        <v>114</v>
      </c>
      <c r="GM177" s="71">
        <f t="shared" ref="GM177" si="1720">SUM(O177,AA177,AM177,AY177,BK177,BW177,CI177,CU177,DG177,DS177,EE177,EQ177,FC177,FO177)</f>
        <v>27665146.079999976</v>
      </c>
      <c r="GN177" s="71">
        <f t="shared" ref="GN177" si="1721">SUM(P177,AB177,AN177,AZ177,BL177,BX177,CJ177,CV177,DH177,DT177,EF177,ER177,FD177,FP177)</f>
        <v>461</v>
      </c>
      <c r="GO177" s="71">
        <f t="shared" ref="GO177" si="1722">SUM(Q177,AC177,AO177,BA177,BM177,BY177,CK177,CW177,DI177,DU177,EG177,ES177,FE177,FQ177)</f>
        <v>111873967.9199999</v>
      </c>
      <c r="GP177" s="71"/>
      <c r="GQ177" s="71"/>
      <c r="GR177" s="109"/>
      <c r="GS177" s="55"/>
      <c r="GT177" s="123">
        <v>242676.72100000002</v>
      </c>
      <c r="GU177" s="123">
        <f>SUM(GK177/GJ177)</f>
        <v>242676.71999999974</v>
      </c>
      <c r="GV177" s="123">
        <f t="shared" si="1658"/>
        <v>1.000000280328095E-3</v>
      </c>
    </row>
    <row r="178" spans="1:204" x14ac:dyDescent="0.2">
      <c r="A178" s="21">
        <v>1</v>
      </c>
      <c r="B178" s="50"/>
      <c r="C178" s="51"/>
      <c r="D178" s="93"/>
      <c r="E178" s="94"/>
      <c r="F178" s="63"/>
      <c r="G178" s="70"/>
      <c r="H178" s="71"/>
      <c r="I178" s="71"/>
      <c r="J178" s="71"/>
      <c r="K178" s="71"/>
      <c r="L178" s="71"/>
      <c r="M178" s="71"/>
      <c r="N178" s="71"/>
      <c r="O178" s="71"/>
      <c r="P178" s="71">
        <f>SUM(L178+N178)</f>
        <v>0</v>
      </c>
      <c r="Q178" s="71">
        <f>SUM(M178+O178)</f>
        <v>0</v>
      </c>
      <c r="R178" s="72">
        <f t="shared" si="1661"/>
        <v>0</v>
      </c>
      <c r="S178" s="72">
        <f t="shared" si="1662"/>
        <v>0</v>
      </c>
      <c r="T178" s="71"/>
      <c r="U178" s="71"/>
      <c r="V178" s="71"/>
      <c r="W178" s="71"/>
      <c r="X178" s="71"/>
      <c r="Y178" s="71"/>
      <c r="Z178" s="71"/>
      <c r="AA178" s="71"/>
      <c r="AB178" s="71">
        <f>SUM(X178+Z178)</f>
        <v>0</v>
      </c>
      <c r="AC178" s="71">
        <f>SUM(Y178+AA178)</f>
        <v>0</v>
      </c>
      <c r="AD178" s="72">
        <f t="shared" si="1664"/>
        <v>0</v>
      </c>
      <c r="AE178" s="72">
        <f t="shared" si="1665"/>
        <v>0</v>
      </c>
      <c r="AF178" s="71"/>
      <c r="AG178" s="71"/>
      <c r="AH178" s="71"/>
      <c r="AI178" s="71"/>
      <c r="AJ178" s="71"/>
      <c r="AK178" s="71"/>
      <c r="AL178" s="71"/>
      <c r="AM178" s="71"/>
      <c r="AN178" s="71">
        <f>SUM(AJ178+AL178)</f>
        <v>0</v>
      </c>
      <c r="AO178" s="71">
        <f>SUM(AK178+AM178)</f>
        <v>0</v>
      </c>
      <c r="AP178" s="72">
        <f t="shared" si="1667"/>
        <v>0</v>
      </c>
      <c r="AQ178" s="72">
        <f t="shared" si="1668"/>
        <v>0</v>
      </c>
      <c r="AR178" s="71"/>
      <c r="AS178" s="71"/>
      <c r="AT178" s="71"/>
      <c r="AU178" s="71"/>
      <c r="AV178" s="71"/>
      <c r="AW178" s="71"/>
      <c r="AX178" s="71"/>
      <c r="AY178" s="71"/>
      <c r="AZ178" s="71">
        <f>SUM(AV178+AX178)</f>
        <v>0</v>
      </c>
      <c r="BA178" s="71">
        <f>SUM(AW178+AY178)</f>
        <v>0</v>
      </c>
      <c r="BB178" s="72">
        <f t="shared" si="1670"/>
        <v>0</v>
      </c>
      <c r="BC178" s="72">
        <f t="shared" si="1671"/>
        <v>0</v>
      </c>
      <c r="BD178" s="71"/>
      <c r="BE178" s="71"/>
      <c r="BF178" s="71"/>
      <c r="BG178" s="71"/>
      <c r="BH178" s="71"/>
      <c r="BI178" s="71"/>
      <c r="BJ178" s="71"/>
      <c r="BK178" s="71"/>
      <c r="BL178" s="71">
        <f>SUM(BH178+BJ178)</f>
        <v>0</v>
      </c>
      <c r="BM178" s="71">
        <f>SUM(BI178+BK178)</f>
        <v>0</v>
      </c>
      <c r="BN178" s="72">
        <f t="shared" si="1673"/>
        <v>0</v>
      </c>
      <c r="BO178" s="72">
        <f t="shared" si="1674"/>
        <v>0</v>
      </c>
      <c r="BP178" s="71"/>
      <c r="BQ178" s="71"/>
      <c r="BR178" s="71"/>
      <c r="BS178" s="71"/>
      <c r="BT178" s="71"/>
      <c r="BU178" s="71"/>
      <c r="BV178" s="71"/>
      <c r="BW178" s="71"/>
      <c r="BX178" s="71">
        <f>SUM(BT178+BV178)</f>
        <v>0</v>
      </c>
      <c r="BY178" s="71">
        <f>SUM(BU178+BW178)</f>
        <v>0</v>
      </c>
      <c r="BZ178" s="72">
        <f t="shared" si="1676"/>
        <v>0</v>
      </c>
      <c r="CA178" s="72">
        <f t="shared" si="1677"/>
        <v>0</v>
      </c>
      <c r="CB178" s="71"/>
      <c r="CC178" s="71"/>
      <c r="CD178" s="71"/>
      <c r="CE178" s="71"/>
      <c r="CF178" s="71"/>
      <c r="CG178" s="71"/>
      <c r="CH178" s="71"/>
      <c r="CI178" s="71"/>
      <c r="CJ178" s="71">
        <f>SUM(CF178+CH178)</f>
        <v>0</v>
      </c>
      <c r="CK178" s="71">
        <f>SUM(CG178+CI178)</f>
        <v>0</v>
      </c>
      <c r="CL178" s="72">
        <f t="shared" si="1679"/>
        <v>0</v>
      </c>
      <c r="CM178" s="72">
        <f t="shared" si="1680"/>
        <v>0</v>
      </c>
      <c r="CN178" s="71"/>
      <c r="CO178" s="71"/>
      <c r="CP178" s="71"/>
      <c r="CQ178" s="71"/>
      <c r="CR178" s="71"/>
      <c r="CS178" s="71"/>
      <c r="CT178" s="71"/>
      <c r="CU178" s="71"/>
      <c r="CV178" s="71">
        <f>SUM(CR178+CT178)</f>
        <v>0</v>
      </c>
      <c r="CW178" s="71">
        <f>SUM(CS178+CU178)</f>
        <v>0</v>
      </c>
      <c r="CX178" s="72">
        <f t="shared" si="1682"/>
        <v>0</v>
      </c>
      <c r="CY178" s="72">
        <f t="shared" si="1683"/>
        <v>0</v>
      </c>
      <c r="CZ178" s="71"/>
      <c r="DA178" s="71"/>
      <c r="DB178" s="71"/>
      <c r="DC178" s="71"/>
      <c r="DD178" s="71"/>
      <c r="DE178" s="71"/>
      <c r="DF178" s="71"/>
      <c r="DG178" s="71"/>
      <c r="DH178" s="71">
        <f>SUM(DD178+DF178)</f>
        <v>0</v>
      </c>
      <c r="DI178" s="71">
        <f>SUM(DE178+DG178)</f>
        <v>0</v>
      </c>
      <c r="DJ178" s="72">
        <f t="shared" si="1685"/>
        <v>0</v>
      </c>
      <c r="DK178" s="72">
        <f t="shared" si="1686"/>
        <v>0</v>
      </c>
      <c r="DL178" s="71"/>
      <c r="DM178" s="71"/>
      <c r="DN178" s="71"/>
      <c r="DO178" s="71"/>
      <c r="DP178" s="71"/>
      <c r="DQ178" s="71"/>
      <c r="DR178" s="71"/>
      <c r="DS178" s="71"/>
      <c r="DT178" s="71">
        <f>SUM(DP178+DR178)</f>
        <v>0</v>
      </c>
      <c r="DU178" s="71">
        <f>SUM(DQ178+DS178)</f>
        <v>0</v>
      </c>
      <c r="DV178" s="72">
        <f t="shared" si="1688"/>
        <v>0</v>
      </c>
      <c r="DW178" s="72">
        <f t="shared" si="1689"/>
        <v>0</v>
      </c>
      <c r="DX178" s="71"/>
      <c r="DY178" s="71"/>
      <c r="DZ178" s="71"/>
      <c r="EA178" s="71"/>
      <c r="EB178" s="71"/>
      <c r="EC178" s="71"/>
      <c r="ED178" s="71"/>
      <c r="EE178" s="71"/>
      <c r="EF178" s="71">
        <f>SUM(EB178+ED178)</f>
        <v>0</v>
      </c>
      <c r="EG178" s="71">
        <f>SUM(EC178+EE178)</f>
        <v>0</v>
      </c>
      <c r="EH178" s="72">
        <f t="shared" si="1691"/>
        <v>0</v>
      </c>
      <c r="EI178" s="72">
        <f t="shared" si="1692"/>
        <v>0</v>
      </c>
      <c r="EJ178" s="71"/>
      <c r="EK178" s="71"/>
      <c r="EL178" s="71"/>
      <c r="EM178" s="71"/>
      <c r="EN178" s="71"/>
      <c r="EO178" s="71"/>
      <c r="EP178" s="71"/>
      <c r="EQ178" s="71"/>
      <c r="ER178" s="71">
        <f>SUM(EN178+EP178)</f>
        <v>0</v>
      </c>
      <c r="ES178" s="71">
        <f>SUM(EO178+EQ178)</f>
        <v>0</v>
      </c>
      <c r="ET178" s="72">
        <f t="shared" si="1694"/>
        <v>0</v>
      </c>
      <c r="EU178" s="72">
        <f t="shared" si="1695"/>
        <v>0</v>
      </c>
      <c r="EV178" s="71"/>
      <c r="EW178" s="71"/>
      <c r="EX178" s="71"/>
      <c r="EY178" s="71"/>
      <c r="EZ178" s="71"/>
      <c r="FA178" s="71"/>
      <c r="FB178" s="71"/>
      <c r="FC178" s="71"/>
      <c r="FD178" s="71">
        <f>SUM(EZ178+FB178)</f>
        <v>0</v>
      </c>
      <c r="FE178" s="71">
        <f>SUM(FA178+FC178)</f>
        <v>0</v>
      </c>
      <c r="FF178" s="72">
        <f t="shared" si="1697"/>
        <v>0</v>
      </c>
      <c r="FG178" s="72">
        <f t="shared" si="1698"/>
        <v>0</v>
      </c>
      <c r="FH178" s="71"/>
      <c r="FI178" s="71"/>
      <c r="FJ178" s="71"/>
      <c r="FK178" s="71"/>
      <c r="FL178" s="71"/>
      <c r="FM178" s="71"/>
      <c r="FN178" s="71"/>
      <c r="FO178" s="71"/>
      <c r="FP178" s="71">
        <f>SUM(FL178+FN178)</f>
        <v>0</v>
      </c>
      <c r="FQ178" s="71">
        <f>SUM(FM178+FO178)</f>
        <v>0</v>
      </c>
      <c r="FR178" s="72">
        <f t="shared" si="1700"/>
        <v>0</v>
      </c>
      <c r="FS178" s="72">
        <f t="shared" si="1701"/>
        <v>0</v>
      </c>
      <c r="FT178" s="71"/>
      <c r="FU178" s="71"/>
      <c r="FV178" s="71"/>
      <c r="FW178" s="71"/>
      <c r="FX178" s="71"/>
      <c r="FY178" s="71"/>
      <c r="FZ178" s="71"/>
      <c r="GA178" s="71"/>
      <c r="GB178" s="71">
        <f>SUM(FX178+FZ178)</f>
        <v>0</v>
      </c>
      <c r="GC178" s="71">
        <f>SUM(FY178+GA178)</f>
        <v>0</v>
      </c>
      <c r="GD178" s="72">
        <f t="shared" si="1703"/>
        <v>0</v>
      </c>
      <c r="GE178" s="72">
        <f t="shared" si="1704"/>
        <v>0</v>
      </c>
      <c r="GF178" s="71">
        <f t="shared" si="1716"/>
        <v>0</v>
      </c>
      <c r="GG178" s="71">
        <f t="shared" si="1716"/>
        <v>0</v>
      </c>
      <c r="GH178" s="71">
        <f t="shared" si="1716"/>
        <v>0</v>
      </c>
      <c r="GI178" s="71">
        <f t="shared" si="1716"/>
        <v>0</v>
      </c>
      <c r="GJ178" s="71">
        <f t="shared" ref="GJ178:GO178" si="1723">SUM(L178,X178,AJ178,AV178,BH178,BT178,CF178,CR178,DD178,DP178,EB178,EN178,EZ178)</f>
        <v>0</v>
      </c>
      <c r="GK178" s="71">
        <f t="shared" si="1723"/>
        <v>0</v>
      </c>
      <c r="GL178" s="71">
        <f t="shared" si="1723"/>
        <v>0</v>
      </c>
      <c r="GM178" s="71">
        <f t="shared" si="1723"/>
        <v>0</v>
      </c>
      <c r="GN178" s="71">
        <f t="shared" si="1723"/>
        <v>0</v>
      </c>
      <c r="GO178" s="71">
        <f t="shared" si="1723"/>
        <v>0</v>
      </c>
      <c r="GP178" s="71"/>
      <c r="GQ178" s="71"/>
      <c r="GR178" s="109"/>
      <c r="GS178" s="55"/>
      <c r="GT178" s="123"/>
      <c r="GU178" s="123"/>
      <c r="GV178" s="123">
        <f t="shared" si="1658"/>
        <v>0</v>
      </c>
    </row>
    <row r="179" spans="1:204" x14ac:dyDescent="0.2">
      <c r="A179" s="21">
        <v>1</v>
      </c>
      <c r="B179" s="74"/>
      <c r="C179" s="75"/>
      <c r="D179" s="76"/>
      <c r="E179" s="84" t="s">
        <v>60</v>
      </c>
      <c r="F179" s="77"/>
      <c r="G179" s="78"/>
      <c r="H179" s="79">
        <f>SUM(H180:H183)</f>
        <v>0</v>
      </c>
      <c r="I179" s="79">
        <f>SUM(I180:I183)</f>
        <v>0</v>
      </c>
      <c r="J179" s="79">
        <f>SUM(J180:J183)</f>
        <v>0</v>
      </c>
      <c r="K179" s="79">
        <f>SUM(K180:K183)</f>
        <v>0</v>
      </c>
      <c r="L179" s="79">
        <f>SUM(L183,L180)</f>
        <v>0</v>
      </c>
      <c r="M179" s="79">
        <f>SUM(M180:M183)</f>
        <v>0</v>
      </c>
      <c r="N179" s="79">
        <f>SUM(N180:N183)</f>
        <v>0</v>
      </c>
      <c r="O179" s="79">
        <f>SUM(O180:O183)</f>
        <v>0</v>
      </c>
      <c r="P179" s="79">
        <f>SUM(P180:P183)</f>
        <v>0</v>
      </c>
      <c r="Q179" s="79">
        <f>SUM(Q180:Q183)</f>
        <v>0</v>
      </c>
      <c r="R179" s="72">
        <f t="shared" si="1661"/>
        <v>0</v>
      </c>
      <c r="S179" s="72">
        <f t="shared" si="1662"/>
        <v>0</v>
      </c>
      <c r="T179" s="79">
        <f>SUM(T180:T183)</f>
        <v>0</v>
      </c>
      <c r="U179" s="79">
        <f>SUM(U180:U183)</f>
        <v>0</v>
      </c>
      <c r="V179" s="79">
        <f>SUM(V180:V183)</f>
        <v>0</v>
      </c>
      <c r="W179" s="79">
        <f>SUM(W180:W183)</f>
        <v>0</v>
      </c>
      <c r="X179" s="79">
        <f>SUM(X183,X180)</f>
        <v>0</v>
      </c>
      <c r="Y179" s="79">
        <f>SUM(Y180:Y183)</f>
        <v>0</v>
      </c>
      <c r="Z179" s="79">
        <f>SUM(Z180:Z183)</f>
        <v>0</v>
      </c>
      <c r="AA179" s="79">
        <f>SUM(AA180:AA183)</f>
        <v>0</v>
      </c>
      <c r="AB179" s="79">
        <f>SUM(AB180:AB183)</f>
        <v>0</v>
      </c>
      <c r="AC179" s="79">
        <f>SUM(AC180:AC183)</f>
        <v>0</v>
      </c>
      <c r="AD179" s="72">
        <f t="shared" si="1664"/>
        <v>0</v>
      </c>
      <c r="AE179" s="72">
        <f t="shared" si="1665"/>
        <v>0</v>
      </c>
      <c r="AF179" s="79">
        <f>SUM(AF180:AF183)</f>
        <v>0</v>
      </c>
      <c r="AG179" s="79">
        <f>SUM(AG180:AG183)</f>
        <v>0</v>
      </c>
      <c r="AH179" s="79">
        <f>SUM(AH180:AH183)</f>
        <v>0</v>
      </c>
      <c r="AI179" s="79">
        <f>SUM(AI180:AI183)</f>
        <v>0</v>
      </c>
      <c r="AJ179" s="79">
        <f>SUM(AJ183,AJ180)</f>
        <v>0</v>
      </c>
      <c r="AK179" s="79">
        <f>SUM(AK180:AK183)</f>
        <v>0</v>
      </c>
      <c r="AL179" s="79">
        <f>SUM(AL180:AL183)</f>
        <v>0</v>
      </c>
      <c r="AM179" s="79">
        <f>SUM(AM180:AM183)</f>
        <v>0</v>
      </c>
      <c r="AN179" s="79">
        <f>SUM(AN180:AN183)</f>
        <v>0</v>
      </c>
      <c r="AO179" s="79">
        <f>SUM(AO180:AO183)</f>
        <v>0</v>
      </c>
      <c r="AP179" s="72">
        <f t="shared" si="1667"/>
        <v>0</v>
      </c>
      <c r="AQ179" s="72">
        <f t="shared" si="1668"/>
        <v>0</v>
      </c>
      <c r="AR179" s="79">
        <f>SUM(AR180:AR183)</f>
        <v>0</v>
      </c>
      <c r="AS179" s="79">
        <f>SUM(AS180:AS183)</f>
        <v>0</v>
      </c>
      <c r="AT179" s="79">
        <f>SUM(AT180:AT183)</f>
        <v>0</v>
      </c>
      <c r="AU179" s="79">
        <f>SUM(AU180:AU183)</f>
        <v>0</v>
      </c>
      <c r="AV179" s="79">
        <f>SUM(AV183,AV180)</f>
        <v>0</v>
      </c>
      <c r="AW179" s="79">
        <f>SUM(AW180:AW183)</f>
        <v>0</v>
      </c>
      <c r="AX179" s="79">
        <f>SUM(AX180:AX183)</f>
        <v>0</v>
      </c>
      <c r="AY179" s="79">
        <f>SUM(AY180:AY183)</f>
        <v>0</v>
      </c>
      <c r="AZ179" s="79">
        <f>SUM(AZ180:AZ183)</f>
        <v>0</v>
      </c>
      <c r="BA179" s="79">
        <f>SUM(BA180:BA183)</f>
        <v>0</v>
      </c>
      <c r="BB179" s="72">
        <f t="shared" si="1670"/>
        <v>0</v>
      </c>
      <c r="BC179" s="72">
        <f t="shared" si="1671"/>
        <v>0</v>
      </c>
      <c r="BD179" s="79">
        <f>SUM(BD180:BD183)</f>
        <v>10</v>
      </c>
      <c r="BE179" s="79">
        <f>SUM(BE180:BE183)</f>
        <v>1608196.0527999999</v>
      </c>
      <c r="BF179" s="79">
        <f>SUM(BF180:BF183)</f>
        <v>7.6666666666666661</v>
      </c>
      <c r="BG179" s="79">
        <f>SUM(BG180:BG183)</f>
        <v>1340163.3773333333</v>
      </c>
      <c r="BH179" s="79">
        <f t="shared" ref="BH179:BM179" si="1724">SUM(BH183,BH180)</f>
        <v>11</v>
      </c>
      <c r="BI179" s="79">
        <f t="shared" si="1724"/>
        <v>1748038.51</v>
      </c>
      <c r="BJ179" s="79">
        <f t="shared" si="1724"/>
        <v>1</v>
      </c>
      <c r="BK179" s="79">
        <f t="shared" si="1724"/>
        <v>139842.47</v>
      </c>
      <c r="BL179" s="79">
        <f t="shared" si="1724"/>
        <v>12</v>
      </c>
      <c r="BM179" s="79">
        <f t="shared" si="1724"/>
        <v>1887880.98</v>
      </c>
      <c r="BN179" s="72">
        <f t="shared" si="1673"/>
        <v>3.3333333333333339</v>
      </c>
      <c r="BO179" s="72">
        <f t="shared" si="1674"/>
        <v>407875.13266666676</v>
      </c>
      <c r="BP179" s="79">
        <f>SUM(BP180:BP183)</f>
        <v>0</v>
      </c>
      <c r="BQ179" s="79">
        <f>SUM(BQ180:BQ183)</f>
        <v>0</v>
      </c>
      <c r="BR179" s="79">
        <f>SUM(BR180:BR183)</f>
        <v>0</v>
      </c>
      <c r="BS179" s="79">
        <f>SUM(BS180:BS183)</f>
        <v>0</v>
      </c>
      <c r="BT179" s="79">
        <f t="shared" ref="BT179:BY179" si="1725">SUM(BT183,BT180)</f>
        <v>0</v>
      </c>
      <c r="BU179" s="79">
        <f t="shared" si="1725"/>
        <v>0</v>
      </c>
      <c r="BV179" s="79">
        <f t="shared" si="1725"/>
        <v>0</v>
      </c>
      <c r="BW179" s="79">
        <f t="shared" si="1725"/>
        <v>0</v>
      </c>
      <c r="BX179" s="79">
        <f t="shared" si="1725"/>
        <v>0</v>
      </c>
      <c r="BY179" s="79">
        <f t="shared" si="1725"/>
        <v>0</v>
      </c>
      <c r="BZ179" s="72">
        <f t="shared" si="1676"/>
        <v>0</v>
      </c>
      <c r="CA179" s="72">
        <f t="shared" si="1677"/>
        <v>0</v>
      </c>
      <c r="CB179" s="79">
        <f>SUM(CB180:CB183)</f>
        <v>0</v>
      </c>
      <c r="CC179" s="79">
        <f>SUM(CC180:CC183)</f>
        <v>0</v>
      </c>
      <c r="CD179" s="79">
        <f>SUM(CD180:CD183)</f>
        <v>0</v>
      </c>
      <c r="CE179" s="79">
        <f>SUM(CE180:CE183)</f>
        <v>0</v>
      </c>
      <c r="CF179" s="79">
        <f t="shared" ref="CF179:CK179" si="1726">SUM(CF183,CF180)</f>
        <v>0</v>
      </c>
      <c r="CG179" s="79">
        <f t="shared" si="1726"/>
        <v>0</v>
      </c>
      <c r="CH179" s="79">
        <f t="shared" si="1726"/>
        <v>0</v>
      </c>
      <c r="CI179" s="79">
        <f t="shared" si="1726"/>
        <v>0</v>
      </c>
      <c r="CJ179" s="79">
        <f t="shared" si="1726"/>
        <v>0</v>
      </c>
      <c r="CK179" s="79">
        <f t="shared" si="1726"/>
        <v>0</v>
      </c>
      <c r="CL179" s="72">
        <f t="shared" si="1679"/>
        <v>0</v>
      </c>
      <c r="CM179" s="72">
        <f t="shared" si="1680"/>
        <v>0</v>
      </c>
      <c r="CN179" s="79">
        <f>SUM(CN180:CN183)</f>
        <v>0</v>
      </c>
      <c r="CO179" s="79">
        <f>SUM(CO180:CO183)</f>
        <v>0</v>
      </c>
      <c r="CP179" s="79">
        <f>SUM(CP180:CP183)</f>
        <v>0</v>
      </c>
      <c r="CQ179" s="79">
        <f>SUM(CQ180:CQ183)</f>
        <v>0</v>
      </c>
      <c r="CR179" s="79">
        <f t="shared" ref="CR179:CW179" si="1727">SUM(CR183,CR180)</f>
        <v>0</v>
      </c>
      <c r="CS179" s="79">
        <f t="shared" si="1727"/>
        <v>0</v>
      </c>
      <c r="CT179" s="79">
        <f t="shared" si="1727"/>
        <v>0</v>
      </c>
      <c r="CU179" s="79">
        <f t="shared" si="1727"/>
        <v>0</v>
      </c>
      <c r="CV179" s="79">
        <f t="shared" si="1727"/>
        <v>0</v>
      </c>
      <c r="CW179" s="79">
        <f t="shared" si="1727"/>
        <v>0</v>
      </c>
      <c r="CX179" s="72">
        <f t="shared" si="1682"/>
        <v>0</v>
      </c>
      <c r="CY179" s="72">
        <f t="shared" si="1683"/>
        <v>0</v>
      </c>
      <c r="CZ179" s="79">
        <f>SUM(CZ180:CZ183)</f>
        <v>0</v>
      </c>
      <c r="DA179" s="79">
        <f>SUM(DA180:DA183)</f>
        <v>0</v>
      </c>
      <c r="DB179" s="79">
        <f>SUM(DB180:DB183)</f>
        <v>0</v>
      </c>
      <c r="DC179" s="79">
        <f>SUM(DC180:DC183)</f>
        <v>0</v>
      </c>
      <c r="DD179" s="79">
        <f t="shared" ref="DD179:DI179" si="1728">SUM(DD183,DD180)</f>
        <v>0</v>
      </c>
      <c r="DE179" s="79">
        <f t="shared" si="1728"/>
        <v>0</v>
      </c>
      <c r="DF179" s="79">
        <f t="shared" si="1728"/>
        <v>0</v>
      </c>
      <c r="DG179" s="79">
        <f t="shared" si="1728"/>
        <v>0</v>
      </c>
      <c r="DH179" s="79">
        <f t="shared" si="1728"/>
        <v>0</v>
      </c>
      <c r="DI179" s="79">
        <f t="shared" si="1728"/>
        <v>0</v>
      </c>
      <c r="DJ179" s="72">
        <f t="shared" si="1685"/>
        <v>0</v>
      </c>
      <c r="DK179" s="72">
        <f t="shared" si="1686"/>
        <v>0</v>
      </c>
      <c r="DL179" s="79">
        <f>SUM(DL180:DL183)</f>
        <v>0</v>
      </c>
      <c r="DM179" s="79">
        <f>SUM(DM180:DM183)</f>
        <v>0</v>
      </c>
      <c r="DN179" s="79">
        <f>SUM(DN180:DN183)</f>
        <v>0</v>
      </c>
      <c r="DO179" s="79">
        <f>SUM(DO180:DO183)</f>
        <v>0</v>
      </c>
      <c r="DP179" s="79">
        <f t="shared" ref="DP179:DU179" si="1729">SUM(DP183,DP180)</f>
        <v>0</v>
      </c>
      <c r="DQ179" s="79">
        <f t="shared" si="1729"/>
        <v>0</v>
      </c>
      <c r="DR179" s="79">
        <f t="shared" si="1729"/>
        <v>0</v>
      </c>
      <c r="DS179" s="79">
        <f t="shared" si="1729"/>
        <v>0</v>
      </c>
      <c r="DT179" s="79">
        <f t="shared" si="1729"/>
        <v>0</v>
      </c>
      <c r="DU179" s="79">
        <f t="shared" si="1729"/>
        <v>0</v>
      </c>
      <c r="DV179" s="72">
        <f t="shared" si="1688"/>
        <v>0</v>
      </c>
      <c r="DW179" s="72">
        <f t="shared" si="1689"/>
        <v>0</v>
      </c>
      <c r="DX179" s="79">
        <f>SUM(DX180:DX183)</f>
        <v>0</v>
      </c>
      <c r="DY179" s="79">
        <f>SUM(DY180:DY183)</f>
        <v>0</v>
      </c>
      <c r="DZ179" s="79">
        <f>SUM(DZ180:DZ183)</f>
        <v>0</v>
      </c>
      <c r="EA179" s="79">
        <f>SUM(EA180:EA183)</f>
        <v>0</v>
      </c>
      <c r="EB179" s="79">
        <f t="shared" ref="EB179:EG179" si="1730">SUM(EB183,EB180)</f>
        <v>0</v>
      </c>
      <c r="EC179" s="79">
        <f t="shared" si="1730"/>
        <v>0</v>
      </c>
      <c r="ED179" s="79">
        <f t="shared" si="1730"/>
        <v>0</v>
      </c>
      <c r="EE179" s="79">
        <f t="shared" si="1730"/>
        <v>0</v>
      </c>
      <c r="EF179" s="79">
        <f t="shared" si="1730"/>
        <v>0</v>
      </c>
      <c r="EG179" s="79">
        <f t="shared" si="1730"/>
        <v>0</v>
      </c>
      <c r="EH179" s="72">
        <f t="shared" si="1691"/>
        <v>0</v>
      </c>
      <c r="EI179" s="72">
        <f t="shared" si="1692"/>
        <v>0</v>
      </c>
      <c r="EJ179" s="79">
        <f>SUM(EJ180:EJ183)</f>
        <v>0</v>
      </c>
      <c r="EK179" s="79">
        <f>SUM(EK180:EK183)</f>
        <v>0</v>
      </c>
      <c r="EL179" s="79">
        <f>SUM(EL180:EL183)</f>
        <v>0</v>
      </c>
      <c r="EM179" s="79">
        <f>SUM(EM180:EM183)</f>
        <v>0</v>
      </c>
      <c r="EN179" s="79">
        <f t="shared" ref="EN179:ES179" si="1731">SUM(EN183,EN180)</f>
        <v>0</v>
      </c>
      <c r="EO179" s="79">
        <f t="shared" si="1731"/>
        <v>0</v>
      </c>
      <c r="EP179" s="79">
        <f t="shared" si="1731"/>
        <v>0</v>
      </c>
      <c r="EQ179" s="79">
        <f t="shared" si="1731"/>
        <v>0</v>
      </c>
      <c r="ER179" s="79">
        <f t="shared" si="1731"/>
        <v>0</v>
      </c>
      <c r="ES179" s="79">
        <f t="shared" si="1731"/>
        <v>0</v>
      </c>
      <c r="ET179" s="72">
        <f t="shared" si="1694"/>
        <v>0</v>
      </c>
      <c r="EU179" s="72">
        <f t="shared" si="1695"/>
        <v>0</v>
      </c>
      <c r="EV179" s="79">
        <f>SUM(EV180:EV183)</f>
        <v>0</v>
      </c>
      <c r="EW179" s="79">
        <f>SUM(EW180:EW183)</f>
        <v>0</v>
      </c>
      <c r="EX179" s="79">
        <f>SUM(EX180:EX183)</f>
        <v>0</v>
      </c>
      <c r="EY179" s="79">
        <f>SUM(EY180:EY183)</f>
        <v>0</v>
      </c>
      <c r="EZ179" s="79">
        <f t="shared" ref="EZ179:FE179" si="1732">SUM(EZ183,EZ180)</f>
        <v>0</v>
      </c>
      <c r="FA179" s="79">
        <f t="shared" si="1732"/>
        <v>0</v>
      </c>
      <c r="FB179" s="79">
        <f t="shared" si="1732"/>
        <v>0</v>
      </c>
      <c r="FC179" s="79">
        <f t="shared" si="1732"/>
        <v>0</v>
      </c>
      <c r="FD179" s="79">
        <f t="shared" si="1732"/>
        <v>0</v>
      </c>
      <c r="FE179" s="79">
        <f t="shared" si="1732"/>
        <v>0</v>
      </c>
      <c r="FF179" s="72">
        <f t="shared" si="1697"/>
        <v>0</v>
      </c>
      <c r="FG179" s="72">
        <f t="shared" si="1698"/>
        <v>0</v>
      </c>
      <c r="FH179" s="79">
        <f>SUM(FH180:FH183)</f>
        <v>0</v>
      </c>
      <c r="FI179" s="79">
        <f>SUM(FI180:FI183)</f>
        <v>0</v>
      </c>
      <c r="FJ179" s="79">
        <f>SUM(FJ180:FJ183)</f>
        <v>0</v>
      </c>
      <c r="FK179" s="79">
        <f>SUM(FK180:FK183)</f>
        <v>0</v>
      </c>
      <c r="FL179" s="79">
        <f t="shared" ref="FL179:FQ179" si="1733">SUM(FL183,FL180)</f>
        <v>0</v>
      </c>
      <c r="FM179" s="79">
        <f t="shared" si="1733"/>
        <v>0</v>
      </c>
      <c r="FN179" s="79">
        <f t="shared" si="1733"/>
        <v>0</v>
      </c>
      <c r="FO179" s="79">
        <f t="shared" si="1733"/>
        <v>0</v>
      </c>
      <c r="FP179" s="79">
        <f t="shared" si="1733"/>
        <v>0</v>
      </c>
      <c r="FQ179" s="79">
        <f t="shared" si="1733"/>
        <v>0</v>
      </c>
      <c r="FR179" s="72">
        <f t="shared" si="1700"/>
        <v>0</v>
      </c>
      <c r="FS179" s="72">
        <f t="shared" si="1701"/>
        <v>0</v>
      </c>
      <c r="FT179" s="79">
        <f>SUM(FT180:FT183)</f>
        <v>2</v>
      </c>
      <c r="FU179" s="79">
        <f>SUM(FU180:FU183)</f>
        <v>279684.94199999998</v>
      </c>
      <c r="FV179" s="79">
        <f>SUM(FV180:FV183)</f>
        <v>1.6666666666666665</v>
      </c>
      <c r="FW179" s="79">
        <f>SUM(FW180:FW183)</f>
        <v>233070.785</v>
      </c>
      <c r="FX179" s="79">
        <f t="shared" ref="FX179:GC179" si="1734">SUM(FX183,FX180)</f>
        <v>0</v>
      </c>
      <c r="FY179" s="79">
        <f t="shared" si="1734"/>
        <v>0</v>
      </c>
      <c r="FZ179" s="79">
        <f t="shared" si="1734"/>
        <v>0</v>
      </c>
      <c r="GA179" s="79">
        <f t="shared" si="1734"/>
        <v>0</v>
      </c>
      <c r="GB179" s="79">
        <f t="shared" si="1734"/>
        <v>0</v>
      </c>
      <c r="GC179" s="79">
        <f t="shared" si="1734"/>
        <v>0</v>
      </c>
      <c r="GD179" s="72">
        <f t="shared" si="1703"/>
        <v>-1.6666666666666665</v>
      </c>
      <c r="GE179" s="72">
        <f t="shared" si="1704"/>
        <v>-233070.785</v>
      </c>
      <c r="GF179" s="79">
        <f>SUM(GF180,GF183)</f>
        <v>12</v>
      </c>
      <c r="GG179" s="79">
        <f t="shared" ref="GG179:GO179" si="1735">SUM(GG180,GG183)</f>
        <v>1887880.9948</v>
      </c>
      <c r="GH179" s="102">
        <f>SUM(GF179/12*$A$2)</f>
        <v>10</v>
      </c>
      <c r="GI179" s="128">
        <f>SUM(GG179/12*$A$2)</f>
        <v>1573234.1623333332</v>
      </c>
      <c r="GJ179" s="79">
        <f t="shared" si="1735"/>
        <v>11</v>
      </c>
      <c r="GK179" s="79">
        <f t="shared" si="1735"/>
        <v>1748038.51</v>
      </c>
      <c r="GL179" s="79">
        <f t="shared" si="1735"/>
        <v>1</v>
      </c>
      <c r="GM179" s="79">
        <f t="shared" si="1735"/>
        <v>139842.47</v>
      </c>
      <c r="GN179" s="79">
        <f t="shared" si="1735"/>
        <v>12</v>
      </c>
      <c r="GO179" s="79">
        <f t="shared" si="1735"/>
        <v>1887880.98</v>
      </c>
      <c r="GP179" s="79">
        <f>SUM(GP180:GP183)</f>
        <v>0.99999999999999956</v>
      </c>
      <c r="GQ179" s="79">
        <f>SUM(GQ180:GQ183)</f>
        <v>174804.34766666661</v>
      </c>
      <c r="GR179" s="281">
        <f>GJ179/GH179</f>
        <v>1.1000000000000001</v>
      </c>
      <c r="GS179" s="281">
        <f>GK179/GI179</f>
        <v>1.1111114618865172</v>
      </c>
      <c r="GT179" s="123"/>
      <c r="GU179" s="123"/>
      <c r="GV179" s="123">
        <f t="shared" si="1658"/>
        <v>0</v>
      </c>
    </row>
    <row r="180" spans="1:204" x14ac:dyDescent="0.2">
      <c r="A180" s="21">
        <v>1</v>
      </c>
      <c r="B180" s="74"/>
      <c r="C180" s="80"/>
      <c r="D180" s="81"/>
      <c r="E180" s="96" t="s">
        <v>61</v>
      </c>
      <c r="F180" s="98">
        <v>32</v>
      </c>
      <c r="G180" s="99">
        <v>139842.47099999999</v>
      </c>
      <c r="H180" s="79">
        <f>VLOOKUP($E180,'ВМП план'!$B$8:$AN$43,8,0)</f>
        <v>0</v>
      </c>
      <c r="I180" s="79">
        <f>VLOOKUP($E180,'ВМП план'!$B$8:$AN$43,9,0)</f>
        <v>0</v>
      </c>
      <c r="J180" s="79">
        <f>SUM(H180/12*$A$2)</f>
        <v>0</v>
      </c>
      <c r="K180" s="79">
        <f>SUM(I180/12*$A$2)</f>
        <v>0</v>
      </c>
      <c r="L180" s="79">
        <f t="shared" ref="L180:Q180" si="1736">SUM(L181:L182)</f>
        <v>0</v>
      </c>
      <c r="M180" s="79">
        <f t="shared" si="1736"/>
        <v>0</v>
      </c>
      <c r="N180" s="79">
        <f t="shared" si="1736"/>
        <v>0</v>
      </c>
      <c r="O180" s="79">
        <f t="shared" si="1736"/>
        <v>0</v>
      </c>
      <c r="P180" s="79">
        <f t="shared" si="1736"/>
        <v>0</v>
      </c>
      <c r="Q180" s="79">
        <f t="shared" si="1736"/>
        <v>0</v>
      </c>
      <c r="R180" s="95">
        <f t="shared" si="1661"/>
        <v>0</v>
      </c>
      <c r="S180" s="95">
        <f t="shared" si="1662"/>
        <v>0</v>
      </c>
      <c r="T180" s="79">
        <f>VLOOKUP($E180,'ВМП план'!$B$8:$AN$43,10,0)</f>
        <v>0</v>
      </c>
      <c r="U180" s="79">
        <f>VLOOKUP($E180,'ВМП план'!$B$8:$AN$43,11,0)</f>
        <v>0</v>
      </c>
      <c r="V180" s="79">
        <f>SUM(T180/12*$A$2)</f>
        <v>0</v>
      </c>
      <c r="W180" s="79">
        <f>SUM(U180/12*$A$2)</f>
        <v>0</v>
      </c>
      <c r="X180" s="79">
        <f t="shared" ref="X180:AC180" si="1737">SUM(X181:X182)</f>
        <v>0</v>
      </c>
      <c r="Y180" s="79">
        <f t="shared" si="1737"/>
        <v>0</v>
      </c>
      <c r="Z180" s="79">
        <f t="shared" si="1737"/>
        <v>0</v>
      </c>
      <c r="AA180" s="79">
        <f t="shared" si="1737"/>
        <v>0</v>
      </c>
      <c r="AB180" s="79">
        <f t="shared" si="1737"/>
        <v>0</v>
      </c>
      <c r="AC180" s="79">
        <f t="shared" si="1737"/>
        <v>0</v>
      </c>
      <c r="AD180" s="95">
        <f t="shared" si="1664"/>
        <v>0</v>
      </c>
      <c r="AE180" s="95">
        <f t="shared" si="1665"/>
        <v>0</v>
      </c>
      <c r="AF180" s="79">
        <f>VLOOKUP($E180,'ВМП план'!$B$8:$AL$43,12,0)</f>
        <v>0</v>
      </c>
      <c r="AG180" s="79">
        <f>VLOOKUP($E180,'ВМП план'!$B$8:$AL$43,13,0)</f>
        <v>0</v>
      </c>
      <c r="AH180" s="79">
        <f>SUM(AF180/12*$A$2)</f>
        <v>0</v>
      </c>
      <c r="AI180" s="79">
        <f>SUM(AG180/12*$A$2)</f>
        <v>0</v>
      </c>
      <c r="AJ180" s="79">
        <f t="shared" ref="AJ180:AO180" si="1738">SUM(AJ181:AJ182)</f>
        <v>0</v>
      </c>
      <c r="AK180" s="79">
        <f t="shared" si="1738"/>
        <v>0</v>
      </c>
      <c r="AL180" s="79">
        <f t="shared" si="1738"/>
        <v>0</v>
      </c>
      <c r="AM180" s="79">
        <f t="shared" si="1738"/>
        <v>0</v>
      </c>
      <c r="AN180" s="79">
        <f t="shared" si="1738"/>
        <v>0</v>
      </c>
      <c r="AO180" s="79">
        <f t="shared" si="1738"/>
        <v>0</v>
      </c>
      <c r="AP180" s="95">
        <f t="shared" si="1667"/>
        <v>0</v>
      </c>
      <c r="AQ180" s="95">
        <f t="shared" si="1668"/>
        <v>0</v>
      </c>
      <c r="AR180" s="79"/>
      <c r="AS180" s="79"/>
      <c r="AT180" s="79">
        <f>SUM(AR180/12*$A$2)</f>
        <v>0</v>
      </c>
      <c r="AU180" s="79">
        <f>SUM(AS180/12*$A$2)</f>
        <v>0</v>
      </c>
      <c r="AV180" s="79">
        <f t="shared" ref="AV180:BA180" si="1739">SUM(AV181:AV182)</f>
        <v>0</v>
      </c>
      <c r="AW180" s="79">
        <f t="shared" si="1739"/>
        <v>0</v>
      </c>
      <c r="AX180" s="79">
        <f t="shared" si="1739"/>
        <v>0</v>
      </c>
      <c r="AY180" s="79">
        <f t="shared" si="1739"/>
        <v>0</v>
      </c>
      <c r="AZ180" s="79">
        <f t="shared" si="1739"/>
        <v>0</v>
      </c>
      <c r="BA180" s="79">
        <f t="shared" si="1739"/>
        <v>0</v>
      </c>
      <c r="BB180" s="95">
        <f t="shared" si="1670"/>
        <v>0</v>
      </c>
      <c r="BC180" s="95">
        <f t="shared" si="1671"/>
        <v>0</v>
      </c>
      <c r="BD180" s="79">
        <f>VLOOKUP($E180,'ВМП план'!$B$8:$AN$43,16,0)</f>
        <v>8</v>
      </c>
      <c r="BE180" s="79">
        <f>VLOOKUP($E180,'ВМП план'!$B$8:$AN$43,17,0)</f>
        <v>1118739.7679999999</v>
      </c>
      <c r="BF180" s="79">
        <f>SUM(BD180/12*$A$2)</f>
        <v>6.6666666666666661</v>
      </c>
      <c r="BG180" s="79">
        <f>SUM(BE180/12*$A$2)</f>
        <v>932283.14</v>
      </c>
      <c r="BH180" s="79">
        <f t="shared" ref="BH180:BM180" si="1740">SUM(BH181:BH182)</f>
        <v>9</v>
      </c>
      <c r="BI180" s="79">
        <f t="shared" si="1740"/>
        <v>1258582.23</v>
      </c>
      <c r="BJ180" s="79">
        <f t="shared" si="1740"/>
        <v>1</v>
      </c>
      <c r="BK180" s="79">
        <f t="shared" si="1740"/>
        <v>139842.47</v>
      </c>
      <c r="BL180" s="79">
        <f t="shared" si="1740"/>
        <v>10</v>
      </c>
      <c r="BM180" s="79">
        <f t="shared" si="1740"/>
        <v>1398424.7</v>
      </c>
      <c r="BN180" s="95">
        <f t="shared" si="1673"/>
        <v>2.3333333333333339</v>
      </c>
      <c r="BO180" s="95">
        <f t="shared" si="1674"/>
        <v>326299.08999999997</v>
      </c>
      <c r="BP180" s="79">
        <f>VLOOKUP($E180,'ВМП план'!$B$8:$AN$43,18,0)</f>
        <v>0</v>
      </c>
      <c r="BQ180" s="79">
        <f>VLOOKUP($E180,'ВМП план'!$B$8:$AN$43,19,0)</f>
        <v>0</v>
      </c>
      <c r="BR180" s="79">
        <f>SUM(BP180/12*$A$2)</f>
        <v>0</v>
      </c>
      <c r="BS180" s="79">
        <f>SUM(BQ180/12*$A$2)</f>
        <v>0</v>
      </c>
      <c r="BT180" s="79">
        <f t="shared" ref="BT180:BY180" si="1741">SUM(BT181:BT182)</f>
        <v>0</v>
      </c>
      <c r="BU180" s="79">
        <f t="shared" si="1741"/>
        <v>0</v>
      </c>
      <c r="BV180" s="79">
        <f t="shared" si="1741"/>
        <v>0</v>
      </c>
      <c r="BW180" s="79">
        <f t="shared" si="1741"/>
        <v>0</v>
      </c>
      <c r="BX180" s="79">
        <f t="shared" si="1741"/>
        <v>0</v>
      </c>
      <c r="BY180" s="79">
        <f t="shared" si="1741"/>
        <v>0</v>
      </c>
      <c r="BZ180" s="95">
        <f t="shared" si="1676"/>
        <v>0</v>
      </c>
      <c r="CA180" s="95">
        <f t="shared" si="1677"/>
        <v>0</v>
      </c>
      <c r="CB180" s="79"/>
      <c r="CC180" s="79"/>
      <c r="CD180" s="79">
        <f>SUM(CB180/12*$A$2)</f>
        <v>0</v>
      </c>
      <c r="CE180" s="79">
        <f>SUM(CC180/12*$A$2)</f>
        <v>0</v>
      </c>
      <c r="CF180" s="79">
        <f t="shared" ref="CF180:CK180" si="1742">SUM(CF181:CF182)</f>
        <v>0</v>
      </c>
      <c r="CG180" s="79">
        <f t="shared" si="1742"/>
        <v>0</v>
      </c>
      <c r="CH180" s="79">
        <f t="shared" si="1742"/>
        <v>0</v>
      </c>
      <c r="CI180" s="79">
        <f t="shared" si="1742"/>
        <v>0</v>
      </c>
      <c r="CJ180" s="79">
        <f t="shared" si="1742"/>
        <v>0</v>
      </c>
      <c r="CK180" s="79">
        <f t="shared" si="1742"/>
        <v>0</v>
      </c>
      <c r="CL180" s="95">
        <f t="shared" si="1679"/>
        <v>0</v>
      </c>
      <c r="CM180" s="95">
        <f t="shared" si="1680"/>
        <v>0</v>
      </c>
      <c r="CN180" s="79"/>
      <c r="CO180" s="79"/>
      <c r="CP180" s="79">
        <f>SUM(CN180/12*$A$2)</f>
        <v>0</v>
      </c>
      <c r="CQ180" s="79">
        <f>SUM(CO180/12*$A$2)</f>
        <v>0</v>
      </c>
      <c r="CR180" s="79">
        <f t="shared" ref="CR180:CW180" si="1743">SUM(CR181:CR182)</f>
        <v>0</v>
      </c>
      <c r="CS180" s="79">
        <f t="shared" si="1743"/>
        <v>0</v>
      </c>
      <c r="CT180" s="79">
        <f t="shared" si="1743"/>
        <v>0</v>
      </c>
      <c r="CU180" s="79">
        <f t="shared" si="1743"/>
        <v>0</v>
      </c>
      <c r="CV180" s="79">
        <f t="shared" si="1743"/>
        <v>0</v>
      </c>
      <c r="CW180" s="79">
        <f t="shared" si="1743"/>
        <v>0</v>
      </c>
      <c r="CX180" s="95">
        <f t="shared" si="1682"/>
        <v>0</v>
      </c>
      <c r="CY180" s="95">
        <f t="shared" si="1683"/>
        <v>0</v>
      </c>
      <c r="CZ180" s="79">
        <f>VLOOKUP($E180,'ВМП план'!$B$8:$AN$43,24,0)</f>
        <v>0</v>
      </c>
      <c r="DA180" s="79">
        <f>VLOOKUP($E180,'ВМП план'!$B$8:$AN$43,25,0)</f>
        <v>0</v>
      </c>
      <c r="DB180" s="79">
        <f>SUM(CZ180/12*$A$2)</f>
        <v>0</v>
      </c>
      <c r="DC180" s="79">
        <f>SUM(DA180/12*$A$2)</f>
        <v>0</v>
      </c>
      <c r="DD180" s="79">
        <f t="shared" ref="DD180:DI180" si="1744">SUM(DD181:DD182)</f>
        <v>0</v>
      </c>
      <c r="DE180" s="79">
        <f t="shared" si="1744"/>
        <v>0</v>
      </c>
      <c r="DF180" s="79">
        <f t="shared" si="1744"/>
        <v>0</v>
      </c>
      <c r="DG180" s="79">
        <f t="shared" si="1744"/>
        <v>0</v>
      </c>
      <c r="DH180" s="79">
        <f t="shared" si="1744"/>
        <v>0</v>
      </c>
      <c r="DI180" s="79">
        <f t="shared" si="1744"/>
        <v>0</v>
      </c>
      <c r="DJ180" s="95">
        <f t="shared" si="1685"/>
        <v>0</v>
      </c>
      <c r="DK180" s="95">
        <f t="shared" si="1686"/>
        <v>0</v>
      </c>
      <c r="DL180" s="79"/>
      <c r="DM180" s="79"/>
      <c r="DN180" s="79">
        <f>SUM(DL180/12*$A$2)</f>
        <v>0</v>
      </c>
      <c r="DO180" s="79">
        <f>SUM(DM180/12*$A$2)</f>
        <v>0</v>
      </c>
      <c r="DP180" s="79">
        <f t="shared" ref="DP180:DU180" si="1745">SUM(DP181:DP182)</f>
        <v>0</v>
      </c>
      <c r="DQ180" s="79">
        <f t="shared" si="1745"/>
        <v>0</v>
      </c>
      <c r="DR180" s="79">
        <f t="shared" si="1745"/>
        <v>0</v>
      </c>
      <c r="DS180" s="79">
        <f t="shared" si="1745"/>
        <v>0</v>
      </c>
      <c r="DT180" s="79">
        <f t="shared" si="1745"/>
        <v>0</v>
      </c>
      <c r="DU180" s="79">
        <f t="shared" si="1745"/>
        <v>0</v>
      </c>
      <c r="DV180" s="95">
        <f t="shared" si="1688"/>
        <v>0</v>
      </c>
      <c r="DW180" s="95">
        <f t="shared" si="1689"/>
        <v>0</v>
      </c>
      <c r="DX180" s="79">
        <f>VLOOKUP($E180,'ВМП план'!$B$8:$AN$43,28,0)</f>
        <v>0</v>
      </c>
      <c r="DY180" s="79">
        <f>VLOOKUP($E180,'ВМП план'!$B$8:$AN$43,29,0)</f>
        <v>0</v>
      </c>
      <c r="DZ180" s="79">
        <f>SUM(DX180/12*$A$2)</f>
        <v>0</v>
      </c>
      <c r="EA180" s="79">
        <f>SUM(DY180/12*$A$2)</f>
        <v>0</v>
      </c>
      <c r="EB180" s="79">
        <f t="shared" ref="EB180:EG180" si="1746">SUM(EB181:EB182)</f>
        <v>0</v>
      </c>
      <c r="EC180" s="79">
        <f t="shared" si="1746"/>
        <v>0</v>
      </c>
      <c r="ED180" s="79">
        <f t="shared" si="1746"/>
        <v>0</v>
      </c>
      <c r="EE180" s="79">
        <f t="shared" si="1746"/>
        <v>0</v>
      </c>
      <c r="EF180" s="79">
        <f t="shared" si="1746"/>
        <v>0</v>
      </c>
      <c r="EG180" s="79">
        <f t="shared" si="1746"/>
        <v>0</v>
      </c>
      <c r="EH180" s="95">
        <f t="shared" si="1691"/>
        <v>0</v>
      </c>
      <c r="EI180" s="95">
        <f t="shared" si="1692"/>
        <v>0</v>
      </c>
      <c r="EJ180" s="79">
        <f>VLOOKUP($E180,'ВМП план'!$B$8:$AN$43,30,0)</f>
        <v>0</v>
      </c>
      <c r="EK180" s="79">
        <f>VLOOKUP($E180,'ВМП план'!$B$8:$AN$43,31,0)</f>
        <v>0</v>
      </c>
      <c r="EL180" s="79">
        <f>SUM(EJ180/12*$A$2)</f>
        <v>0</v>
      </c>
      <c r="EM180" s="79">
        <f>SUM(EK180/12*$A$2)</f>
        <v>0</v>
      </c>
      <c r="EN180" s="79">
        <f t="shared" ref="EN180:ES180" si="1747">SUM(EN181:EN182)</f>
        <v>0</v>
      </c>
      <c r="EO180" s="79">
        <f t="shared" si="1747"/>
        <v>0</v>
      </c>
      <c r="EP180" s="79">
        <f t="shared" si="1747"/>
        <v>0</v>
      </c>
      <c r="EQ180" s="79">
        <f t="shared" si="1747"/>
        <v>0</v>
      </c>
      <c r="ER180" s="79">
        <f t="shared" si="1747"/>
        <v>0</v>
      </c>
      <c r="ES180" s="79">
        <f t="shared" si="1747"/>
        <v>0</v>
      </c>
      <c r="ET180" s="95">
        <f t="shared" si="1694"/>
        <v>0</v>
      </c>
      <c r="EU180" s="95">
        <f t="shared" si="1695"/>
        <v>0</v>
      </c>
      <c r="EV180" s="79">
        <f>VLOOKUP($E180,'ВМП план'!$B$8:$AN$43,32,0)</f>
        <v>0</v>
      </c>
      <c r="EW180" s="79">
        <f>VLOOKUP($E180,'ВМП план'!$B$8:$AN$43,33,0)</f>
        <v>0</v>
      </c>
      <c r="EX180" s="79">
        <f>SUM(EV180/12*$A$2)</f>
        <v>0</v>
      </c>
      <c r="EY180" s="79">
        <f>SUM(EW180/12*$A$2)</f>
        <v>0</v>
      </c>
      <c r="EZ180" s="79">
        <f t="shared" ref="EZ180:FE180" si="1748">SUM(EZ181:EZ182)</f>
        <v>0</v>
      </c>
      <c r="FA180" s="79">
        <f t="shared" si="1748"/>
        <v>0</v>
      </c>
      <c r="FB180" s="79">
        <f t="shared" si="1748"/>
        <v>0</v>
      </c>
      <c r="FC180" s="79">
        <f t="shared" si="1748"/>
        <v>0</v>
      </c>
      <c r="FD180" s="79">
        <f t="shared" si="1748"/>
        <v>0</v>
      </c>
      <c r="FE180" s="79">
        <f t="shared" si="1748"/>
        <v>0</v>
      </c>
      <c r="FF180" s="95">
        <f t="shared" si="1697"/>
        <v>0</v>
      </c>
      <c r="FG180" s="95">
        <f t="shared" si="1698"/>
        <v>0</v>
      </c>
      <c r="FH180" s="79">
        <f>VLOOKUP($E180,'ВМП план'!$B$8:$AN$43,34,0)</f>
        <v>0</v>
      </c>
      <c r="FI180" s="79">
        <f>VLOOKUP($E180,'ВМП план'!$B$8:$AN$43,35,0)</f>
        <v>0</v>
      </c>
      <c r="FJ180" s="79">
        <f>SUM(FH180/12*$A$2)</f>
        <v>0</v>
      </c>
      <c r="FK180" s="79">
        <f>SUM(FI180/12*$A$2)</f>
        <v>0</v>
      </c>
      <c r="FL180" s="79">
        <f t="shared" ref="FL180:FQ180" si="1749">SUM(FL181:FL182)</f>
        <v>0</v>
      </c>
      <c r="FM180" s="79">
        <f t="shared" si="1749"/>
        <v>0</v>
      </c>
      <c r="FN180" s="79">
        <f t="shared" si="1749"/>
        <v>0</v>
      </c>
      <c r="FO180" s="79">
        <f t="shared" si="1749"/>
        <v>0</v>
      </c>
      <c r="FP180" s="79">
        <f t="shared" si="1749"/>
        <v>0</v>
      </c>
      <c r="FQ180" s="79">
        <f t="shared" si="1749"/>
        <v>0</v>
      </c>
      <c r="FR180" s="95">
        <f t="shared" si="1700"/>
        <v>0</v>
      </c>
      <c r="FS180" s="95">
        <f t="shared" si="1701"/>
        <v>0</v>
      </c>
      <c r="FT180" s="79">
        <v>2</v>
      </c>
      <c r="FU180" s="79">
        <v>279684.94199999998</v>
      </c>
      <c r="FV180" s="79">
        <f>SUM(FT180/12*$A$2)</f>
        <v>1.6666666666666665</v>
      </c>
      <c r="FW180" s="79">
        <f>SUM(FU180/12*$A$2)</f>
        <v>233070.785</v>
      </c>
      <c r="FX180" s="79">
        <f t="shared" ref="FX180:GC180" si="1750">SUM(FX181:FX182)</f>
        <v>0</v>
      </c>
      <c r="FY180" s="79">
        <f t="shared" si="1750"/>
        <v>0</v>
      </c>
      <c r="FZ180" s="79">
        <f t="shared" si="1750"/>
        <v>0</v>
      </c>
      <c r="GA180" s="79">
        <f t="shared" si="1750"/>
        <v>0</v>
      </c>
      <c r="GB180" s="79">
        <f t="shared" si="1750"/>
        <v>0</v>
      </c>
      <c r="GC180" s="79">
        <f t="shared" si="1750"/>
        <v>0</v>
      </c>
      <c r="GD180" s="95">
        <f t="shared" si="1703"/>
        <v>-1.6666666666666665</v>
      </c>
      <c r="GE180" s="95">
        <f t="shared" si="1704"/>
        <v>-233070.785</v>
      </c>
      <c r="GF180" s="79">
        <f t="shared" ref="GF180:GG183" si="1751">H180+T180+AF180+AR180+BD180+BP180+CB180+CN180+CZ180+DL180+DX180+EJ180+EV180+FH180+FT180</f>
        <v>10</v>
      </c>
      <c r="GG180" s="79">
        <f t="shared" si="1751"/>
        <v>1398424.71</v>
      </c>
      <c r="GH180" s="102">
        <f>SUM(GF180/12*$A$2)</f>
        <v>8.3333333333333339</v>
      </c>
      <c r="GI180" s="128">
        <f>SUM(GG180/12*$A$2)</f>
        <v>1165353.925</v>
      </c>
      <c r="GJ180" s="79">
        <f t="shared" ref="GJ180:GO180" si="1752">SUM(GJ181:GJ182)</f>
        <v>9</v>
      </c>
      <c r="GK180" s="79">
        <f t="shared" si="1752"/>
        <v>1258582.23</v>
      </c>
      <c r="GL180" s="79">
        <f t="shared" si="1752"/>
        <v>1</v>
      </c>
      <c r="GM180" s="79">
        <f t="shared" si="1752"/>
        <v>139842.47</v>
      </c>
      <c r="GN180" s="79">
        <f t="shared" si="1752"/>
        <v>10</v>
      </c>
      <c r="GO180" s="79">
        <f t="shared" si="1752"/>
        <v>1398424.7</v>
      </c>
      <c r="GP180" s="79">
        <f>SUM(GJ180-GH180)</f>
        <v>0.66666666666666607</v>
      </c>
      <c r="GQ180" s="79">
        <f>SUM(GK180-GI180)</f>
        <v>93228.304999999935</v>
      </c>
      <c r="GR180" s="281">
        <f>GJ180/GH180</f>
        <v>1.0799999999999998</v>
      </c>
      <c r="GS180" s="281">
        <f>GK180/GI180</f>
        <v>1.0799999922770243</v>
      </c>
      <c r="GT180" s="123">
        <v>139842.47099999999</v>
      </c>
      <c r="GU180" s="123">
        <f>SUM(GK180/GJ180)</f>
        <v>139842.47</v>
      </c>
      <c r="GV180" s="123">
        <f t="shared" si="1658"/>
        <v>9.9999998928979039E-4</v>
      </c>
    </row>
    <row r="181" spans="1:204" ht="24" x14ac:dyDescent="0.2">
      <c r="A181" s="21">
        <v>1</v>
      </c>
      <c r="B181" s="55" t="s">
        <v>209</v>
      </c>
      <c r="C181" s="56" t="s">
        <v>210</v>
      </c>
      <c r="D181" s="63">
        <v>413</v>
      </c>
      <c r="E181" s="60" t="s">
        <v>211</v>
      </c>
      <c r="F181" s="63">
        <v>32</v>
      </c>
      <c r="G181" s="70">
        <v>139842.47099999999</v>
      </c>
      <c r="H181" s="71"/>
      <c r="I181" s="71"/>
      <c r="J181" s="71"/>
      <c r="K181" s="71"/>
      <c r="L181" s="71">
        <f>VLOOKUP($D181,'факт '!$D$7:$AU$140,3,0)</f>
        <v>0</v>
      </c>
      <c r="M181" s="71">
        <f>VLOOKUP($D181,'факт '!$D$7:$AU$140,4,0)</f>
        <v>0</v>
      </c>
      <c r="N181" s="71">
        <f>VLOOKUP($D181,'факт '!$D$7:$AU$140,5,0)</f>
        <v>0</v>
      </c>
      <c r="O181" s="71">
        <f>VLOOKUP($D181,'факт '!$D$7:$AU$140,6,0)</f>
        <v>0</v>
      </c>
      <c r="P181" s="71">
        <f>SUM(L181+N181)</f>
        <v>0</v>
      </c>
      <c r="Q181" s="71">
        <f>SUM(M181+O181)</f>
        <v>0</v>
      </c>
      <c r="R181" s="72">
        <f t="shared" ref="R181" si="1753">SUM(L181-J181)</f>
        <v>0</v>
      </c>
      <c r="S181" s="72">
        <f t="shared" ref="S181" si="1754">SUM(M181-K181)</f>
        <v>0</v>
      </c>
      <c r="T181" s="71"/>
      <c r="U181" s="71"/>
      <c r="V181" s="71"/>
      <c r="W181" s="71"/>
      <c r="X181" s="71">
        <f>VLOOKUP($D181,'факт '!$D$7:$AU$140,9,0)</f>
        <v>0</v>
      </c>
      <c r="Y181" s="71">
        <f>VLOOKUP($D181,'факт '!$D$7:$AU$140,10,0)</f>
        <v>0</v>
      </c>
      <c r="Z181" s="71">
        <f>VLOOKUP($D181,'факт '!$D$7:$AU$140,11,0)</f>
        <v>0</v>
      </c>
      <c r="AA181" s="71">
        <f>VLOOKUP($D181,'факт '!$D$7:$AU$140,12,0)</f>
        <v>0</v>
      </c>
      <c r="AB181" s="71">
        <f>SUM(X181+Z181)</f>
        <v>0</v>
      </c>
      <c r="AC181" s="71">
        <f>SUM(Y181+AA181)</f>
        <v>0</v>
      </c>
      <c r="AD181" s="72">
        <f t="shared" ref="AD181" si="1755">SUM(X181-V181)</f>
        <v>0</v>
      </c>
      <c r="AE181" s="72">
        <f t="shared" si="1665"/>
        <v>0</v>
      </c>
      <c r="AF181" s="71"/>
      <c r="AG181" s="71"/>
      <c r="AH181" s="71"/>
      <c r="AI181" s="71"/>
      <c r="AJ181" s="71">
        <f>VLOOKUP($D181,'факт '!$D$7:$AU$140,7,0)</f>
        <v>0</v>
      </c>
      <c r="AK181" s="71">
        <f>VLOOKUP($D181,'факт '!$D$7:$AU$140,8,0)</f>
        <v>0</v>
      </c>
      <c r="AL181" s="71"/>
      <c r="AM181" s="71"/>
      <c r="AN181" s="71">
        <f>SUM(AJ181+AL181)</f>
        <v>0</v>
      </c>
      <c r="AO181" s="71">
        <f>SUM(AK181+AM181)</f>
        <v>0</v>
      </c>
      <c r="AP181" s="72">
        <f t="shared" ref="AP181" si="1756">SUM(AJ181-AH181)</f>
        <v>0</v>
      </c>
      <c r="AQ181" s="72">
        <f t="shared" si="1668"/>
        <v>0</v>
      </c>
      <c r="AR181" s="71"/>
      <c r="AS181" s="71"/>
      <c r="AT181" s="71"/>
      <c r="AU181" s="71"/>
      <c r="AV181" s="71">
        <f>VLOOKUP($D181,'факт '!$D$7:$AU$140,13,0)</f>
        <v>0</v>
      </c>
      <c r="AW181" s="71">
        <f>VLOOKUP($D181,'факт '!$D$7:$AU$140,14,0)</f>
        <v>0</v>
      </c>
      <c r="AX181" s="71"/>
      <c r="AY181" s="71"/>
      <c r="AZ181" s="71">
        <f>SUM(AV181+AX181)</f>
        <v>0</v>
      </c>
      <c r="BA181" s="71">
        <f>SUM(AW181+AY181)</f>
        <v>0</v>
      </c>
      <c r="BB181" s="72">
        <f t="shared" si="1670"/>
        <v>0</v>
      </c>
      <c r="BC181" s="72">
        <f t="shared" si="1671"/>
        <v>0</v>
      </c>
      <c r="BD181" s="71"/>
      <c r="BE181" s="71"/>
      <c r="BF181" s="71"/>
      <c r="BG181" s="71"/>
      <c r="BH181" s="71">
        <f>VLOOKUP($D181,'факт '!$D$7:$AU$140,17,0)</f>
        <v>9</v>
      </c>
      <c r="BI181" s="71">
        <f>VLOOKUP($D181,'факт '!$D$7:$AU$140,18,0)</f>
        <v>1258582.23</v>
      </c>
      <c r="BJ181" s="71">
        <f>VLOOKUP($D181,'факт '!$D$7:$AU$140,19,0)</f>
        <v>1</v>
      </c>
      <c r="BK181" s="71">
        <f>VLOOKUP($D181,'факт '!$D$7:$AU$140,20,0)</f>
        <v>139842.47</v>
      </c>
      <c r="BL181" s="71">
        <f>SUM(BH181+BJ181)</f>
        <v>10</v>
      </c>
      <c r="BM181" s="71">
        <f>SUM(BI181+BK181)</f>
        <v>1398424.7</v>
      </c>
      <c r="BN181" s="72">
        <f t="shared" ref="BN181" si="1757">SUM(BH181-BF181)</f>
        <v>9</v>
      </c>
      <c r="BO181" s="72">
        <f t="shared" si="1674"/>
        <v>1258582.23</v>
      </c>
      <c r="BP181" s="71"/>
      <c r="BQ181" s="71"/>
      <c r="BR181" s="71"/>
      <c r="BS181" s="71"/>
      <c r="BT181" s="71">
        <f>VLOOKUP($D181,'факт '!$D$7:$AU$140,21,0)</f>
        <v>0</v>
      </c>
      <c r="BU181" s="71">
        <f>VLOOKUP($D181,'факт '!$D$7:$AU$140,22,0)</f>
        <v>0</v>
      </c>
      <c r="BV181" s="71">
        <f>VLOOKUP($D181,'факт '!$D$7:$AU$140,23,0)</f>
        <v>0</v>
      </c>
      <c r="BW181" s="71">
        <f>VLOOKUP($D181,'факт '!$D$7:$AU$140,24,0)</f>
        <v>0</v>
      </c>
      <c r="BX181" s="71">
        <f>SUM(BT181+BV181)</f>
        <v>0</v>
      </c>
      <c r="BY181" s="71">
        <f>SUM(BU181+BW181)</f>
        <v>0</v>
      </c>
      <c r="BZ181" s="72">
        <f t="shared" ref="BZ181" si="1758">SUM(BT181-BR181)</f>
        <v>0</v>
      </c>
      <c r="CA181" s="72">
        <f t="shared" si="1677"/>
        <v>0</v>
      </c>
      <c r="CB181" s="71"/>
      <c r="CC181" s="71"/>
      <c r="CD181" s="71"/>
      <c r="CE181" s="71"/>
      <c r="CF181" s="71">
        <f>VLOOKUP($D181,'факт '!$D$7:$AU$140,25,0)</f>
        <v>0</v>
      </c>
      <c r="CG181" s="71">
        <f>VLOOKUP($D181,'факт '!$D$7:$AU$140,26,0)</f>
        <v>0</v>
      </c>
      <c r="CH181" s="71">
        <f>VLOOKUP($D181,'факт '!$D$7:$AU$140,27,0)</f>
        <v>0</v>
      </c>
      <c r="CI181" s="71">
        <f>VLOOKUP($D181,'факт '!$D$7:$AU$140,28,0)</f>
        <v>0</v>
      </c>
      <c r="CJ181" s="71">
        <f>SUM(CF181+CH181)</f>
        <v>0</v>
      </c>
      <c r="CK181" s="71">
        <f>SUM(CG181+CI181)</f>
        <v>0</v>
      </c>
      <c r="CL181" s="72">
        <f t="shared" si="1679"/>
        <v>0</v>
      </c>
      <c r="CM181" s="72">
        <f t="shared" si="1680"/>
        <v>0</v>
      </c>
      <c r="CN181" s="71"/>
      <c r="CO181" s="71"/>
      <c r="CP181" s="71"/>
      <c r="CQ181" s="71"/>
      <c r="CR181" s="71">
        <f>VLOOKUP($D181,'факт '!$D$7:$AU$140,29,0)</f>
        <v>0</v>
      </c>
      <c r="CS181" s="71">
        <f>VLOOKUP($D181,'факт '!$D$7:$AU$140,30,0)</f>
        <v>0</v>
      </c>
      <c r="CT181" s="71">
        <f>VLOOKUP($D181,'факт '!$D$7:$AU$140,31,0)</f>
        <v>0</v>
      </c>
      <c r="CU181" s="71">
        <f>VLOOKUP($D181,'факт '!$D$7:$AU$140,32,0)</f>
        <v>0</v>
      </c>
      <c r="CV181" s="71">
        <f>SUM(CR181+CT181)</f>
        <v>0</v>
      </c>
      <c r="CW181" s="71">
        <f>SUM(CS181+CU181)</f>
        <v>0</v>
      </c>
      <c r="CX181" s="72">
        <f t="shared" si="1682"/>
        <v>0</v>
      </c>
      <c r="CY181" s="72">
        <f t="shared" si="1683"/>
        <v>0</v>
      </c>
      <c r="CZ181" s="71"/>
      <c r="DA181" s="71"/>
      <c r="DB181" s="71"/>
      <c r="DC181" s="71"/>
      <c r="DD181" s="71">
        <f>VLOOKUP($D181,'факт '!$D$7:$AU$140,33,0)</f>
        <v>0</v>
      </c>
      <c r="DE181" s="71">
        <f>VLOOKUP($D181,'факт '!$D$7:$AU$140,34,0)</f>
        <v>0</v>
      </c>
      <c r="DF181" s="71"/>
      <c r="DG181" s="71"/>
      <c r="DH181" s="71">
        <f>SUM(DD181+DF181)</f>
        <v>0</v>
      </c>
      <c r="DI181" s="71">
        <f>SUM(DE181+DG181)</f>
        <v>0</v>
      </c>
      <c r="DJ181" s="72">
        <f t="shared" ref="DJ181" si="1759">SUM(DD181-DB181)</f>
        <v>0</v>
      </c>
      <c r="DK181" s="72">
        <f t="shared" si="1686"/>
        <v>0</v>
      </c>
      <c r="DL181" s="71"/>
      <c r="DM181" s="71"/>
      <c r="DN181" s="71"/>
      <c r="DO181" s="71"/>
      <c r="DP181" s="71">
        <f>VLOOKUP($D181,'факт '!$D$7:$AU$140,15,0)</f>
        <v>0</v>
      </c>
      <c r="DQ181" s="71">
        <f>VLOOKUP($D181,'факт '!$D$7:$AU$140,16,0)</f>
        <v>0</v>
      </c>
      <c r="DR181" s="71"/>
      <c r="DS181" s="71"/>
      <c r="DT181" s="71">
        <f>SUM(DP181+DR181)</f>
        <v>0</v>
      </c>
      <c r="DU181" s="71">
        <f>SUM(DQ181+DS181)</f>
        <v>0</v>
      </c>
      <c r="DV181" s="72">
        <f t="shared" si="1688"/>
        <v>0</v>
      </c>
      <c r="DW181" s="72">
        <f t="shared" si="1689"/>
        <v>0</v>
      </c>
      <c r="DX181" s="71"/>
      <c r="DY181" s="71"/>
      <c r="DZ181" s="71"/>
      <c r="EA181" s="71"/>
      <c r="EB181" s="71">
        <f>VLOOKUP($D181,'факт '!$D$7:$AU$140,35,0)</f>
        <v>0</v>
      </c>
      <c r="EC181" s="71">
        <f>VLOOKUP($D181,'факт '!$D$7:$AU$140,36,0)</f>
        <v>0</v>
      </c>
      <c r="ED181" s="71">
        <f>VLOOKUP($D181,'факт '!$D$7:$AU$140,37,0)</f>
        <v>0</v>
      </c>
      <c r="EE181" s="71">
        <f>VLOOKUP($D181,'факт '!$D$7:$AU$140,38,0)</f>
        <v>0</v>
      </c>
      <c r="EF181" s="71">
        <f>SUM(EB181+ED181)</f>
        <v>0</v>
      </c>
      <c r="EG181" s="71">
        <f>SUM(EC181+EE181)</f>
        <v>0</v>
      </c>
      <c r="EH181" s="72">
        <f t="shared" ref="EH181" si="1760">SUM(EB181-DZ181)</f>
        <v>0</v>
      </c>
      <c r="EI181" s="72">
        <f t="shared" si="1692"/>
        <v>0</v>
      </c>
      <c r="EJ181" s="71"/>
      <c r="EK181" s="71"/>
      <c r="EL181" s="71"/>
      <c r="EM181" s="71"/>
      <c r="EN181" s="71">
        <f>VLOOKUP($D181,'факт '!$D$7:$AU$140,41,0)</f>
        <v>0</v>
      </c>
      <c r="EO181" s="71">
        <f>VLOOKUP($D181,'факт '!$D$7:$AU$140,42,0)</f>
        <v>0</v>
      </c>
      <c r="EP181" s="71">
        <f>VLOOKUP($D181,'факт '!$D$7:$AU$140,43,0)</f>
        <v>0</v>
      </c>
      <c r="EQ181" s="71">
        <f>VLOOKUP($D181,'факт '!$D$7:$AU$140,44,0)</f>
        <v>0</v>
      </c>
      <c r="ER181" s="71">
        <f>SUM(EN181+EP181)</f>
        <v>0</v>
      </c>
      <c r="ES181" s="71">
        <f>SUM(EO181+EQ181)</f>
        <v>0</v>
      </c>
      <c r="ET181" s="72">
        <f t="shared" ref="ET181" si="1761">SUM(EN181-EL181)</f>
        <v>0</v>
      </c>
      <c r="EU181" s="72">
        <f t="shared" si="1695"/>
        <v>0</v>
      </c>
      <c r="EV181" s="71"/>
      <c r="EW181" s="71"/>
      <c r="EX181" s="71"/>
      <c r="EY181" s="71"/>
      <c r="EZ181" s="71"/>
      <c r="FA181" s="71"/>
      <c r="FB181" s="71"/>
      <c r="FC181" s="71"/>
      <c r="FD181" s="71">
        <f>SUM(EZ181+FB181)</f>
        <v>0</v>
      </c>
      <c r="FE181" s="71">
        <f>SUM(FA181+FC181)</f>
        <v>0</v>
      </c>
      <c r="FF181" s="72">
        <f t="shared" si="1697"/>
        <v>0</v>
      </c>
      <c r="FG181" s="72">
        <f t="shared" si="1698"/>
        <v>0</v>
      </c>
      <c r="FH181" s="71"/>
      <c r="FI181" s="71"/>
      <c r="FJ181" s="71"/>
      <c r="FK181" s="71"/>
      <c r="FL181" s="71">
        <f>VLOOKUP($D181,'факт '!$D$7:$AU$140,39,0)</f>
        <v>0</v>
      </c>
      <c r="FM181" s="71">
        <f>VLOOKUP($D181,'факт '!$D$7:$AU$140,40,0)</f>
        <v>0</v>
      </c>
      <c r="FN181" s="71"/>
      <c r="FO181" s="71"/>
      <c r="FP181" s="71">
        <f>SUM(FL181+FN181)</f>
        <v>0</v>
      </c>
      <c r="FQ181" s="71">
        <f>SUM(FM181+FO181)</f>
        <v>0</v>
      </c>
      <c r="FR181" s="72">
        <f t="shared" ref="FR181" si="1762">SUM(FL181-FJ181)</f>
        <v>0</v>
      </c>
      <c r="FS181" s="72">
        <f t="shared" si="1701"/>
        <v>0</v>
      </c>
      <c r="FT181" s="71"/>
      <c r="FU181" s="71"/>
      <c r="FV181" s="71"/>
      <c r="FW181" s="71"/>
      <c r="FX181" s="71"/>
      <c r="FY181" s="71"/>
      <c r="FZ181" s="71"/>
      <c r="GA181" s="71"/>
      <c r="GB181" s="71">
        <f>SUM(FX181+FZ181)</f>
        <v>0</v>
      </c>
      <c r="GC181" s="71">
        <f>SUM(FY181+GA181)</f>
        <v>0</v>
      </c>
      <c r="GD181" s="72">
        <f t="shared" si="1703"/>
        <v>0</v>
      </c>
      <c r="GE181" s="72">
        <f t="shared" si="1704"/>
        <v>0</v>
      </c>
      <c r="GF181" s="71">
        <f t="shared" ref="GF181:GI182" si="1763">SUM(H181,T181,AF181,AR181,BD181,BP181,CB181,CN181,CZ181,DL181,DX181,EJ181,EV181)</f>
        <v>0</v>
      </c>
      <c r="GG181" s="71">
        <f t="shared" si="1763"/>
        <v>0</v>
      </c>
      <c r="GH181" s="71">
        <f t="shared" si="1763"/>
        <v>0</v>
      </c>
      <c r="GI181" s="71">
        <f t="shared" si="1763"/>
        <v>0</v>
      </c>
      <c r="GJ181" s="71">
        <f t="shared" ref="GJ181" si="1764">SUM(L181,X181,AJ181,AV181,BH181,BT181,CF181,CR181,DD181,DP181,EB181,EN181,EZ181,FL181)</f>
        <v>9</v>
      </c>
      <c r="GK181" s="71">
        <f t="shared" ref="GK181" si="1765">SUM(M181,Y181,AK181,AW181,BI181,BU181,CG181,CS181,DE181,DQ181,EC181,EO181,FA181,FM181)</f>
        <v>1258582.23</v>
      </c>
      <c r="GL181" s="71">
        <f t="shared" ref="GL181" si="1766">SUM(N181,Z181,AL181,AX181,BJ181,BV181,CH181,CT181,DF181,DR181,ED181,EP181,FB181,FN181)</f>
        <v>1</v>
      </c>
      <c r="GM181" s="71">
        <f t="shared" ref="GM181" si="1767">SUM(O181,AA181,AM181,AY181,BK181,BW181,CI181,CU181,DG181,DS181,EE181,EQ181,FC181,FO181)</f>
        <v>139842.47</v>
      </c>
      <c r="GN181" s="71">
        <f t="shared" ref="GN181" si="1768">SUM(P181,AB181,AN181,AZ181,BL181,BX181,CJ181,CV181,DH181,DT181,EF181,ER181,FD181,FP181)</f>
        <v>10</v>
      </c>
      <c r="GO181" s="71">
        <f t="shared" ref="GO181" si="1769">SUM(Q181,AC181,AO181,BA181,BM181,BY181,CK181,CW181,DI181,DU181,EG181,ES181,FE181,FQ181)</f>
        <v>1398424.7</v>
      </c>
      <c r="GP181" s="71"/>
      <c r="GQ181" s="71"/>
      <c r="GR181" s="109"/>
      <c r="GS181" s="55"/>
      <c r="GT181" s="123">
        <v>139842.47099999999</v>
      </c>
      <c r="GU181" s="123">
        <f>SUM(GK181/GJ181)</f>
        <v>139842.47</v>
      </c>
      <c r="GV181" s="123">
        <f t="shared" si="1658"/>
        <v>9.9999998928979039E-4</v>
      </c>
    </row>
    <row r="182" spans="1:204" x14ac:dyDescent="0.2">
      <c r="A182" s="21">
        <v>1</v>
      </c>
      <c r="B182" s="55"/>
      <c r="C182" s="56"/>
      <c r="D182" s="63"/>
      <c r="E182" s="60"/>
      <c r="F182" s="63"/>
      <c r="G182" s="70"/>
      <c r="H182" s="71"/>
      <c r="I182" s="71"/>
      <c r="J182" s="71"/>
      <c r="K182" s="71"/>
      <c r="L182" s="71"/>
      <c r="M182" s="71"/>
      <c r="N182" s="71"/>
      <c r="O182" s="71"/>
      <c r="P182" s="71">
        <f>SUM(L182+N182)</f>
        <v>0</v>
      </c>
      <c r="Q182" s="71">
        <f>SUM(M182+O182)</f>
        <v>0</v>
      </c>
      <c r="R182" s="72">
        <f t="shared" si="1661"/>
        <v>0</v>
      </c>
      <c r="S182" s="72">
        <f t="shared" si="1662"/>
        <v>0</v>
      </c>
      <c r="T182" s="71"/>
      <c r="U182" s="71"/>
      <c r="V182" s="71"/>
      <c r="W182" s="71"/>
      <c r="X182" s="71"/>
      <c r="Y182" s="71"/>
      <c r="Z182" s="71"/>
      <c r="AA182" s="71"/>
      <c r="AB182" s="71">
        <f>SUM(X182+Z182)</f>
        <v>0</v>
      </c>
      <c r="AC182" s="71">
        <f>SUM(Y182+AA182)</f>
        <v>0</v>
      </c>
      <c r="AD182" s="72">
        <f t="shared" si="1664"/>
        <v>0</v>
      </c>
      <c r="AE182" s="72">
        <f t="shared" si="1665"/>
        <v>0</v>
      </c>
      <c r="AF182" s="71"/>
      <c r="AG182" s="71"/>
      <c r="AH182" s="71"/>
      <c r="AI182" s="71"/>
      <c r="AJ182" s="71"/>
      <c r="AK182" s="71"/>
      <c r="AL182" s="71"/>
      <c r="AM182" s="71"/>
      <c r="AN182" s="71">
        <f>SUM(AJ182+AL182)</f>
        <v>0</v>
      </c>
      <c r="AO182" s="71">
        <f>SUM(AK182+AM182)</f>
        <v>0</v>
      </c>
      <c r="AP182" s="72">
        <f t="shared" si="1667"/>
        <v>0</v>
      </c>
      <c r="AQ182" s="72">
        <f t="shared" si="1668"/>
        <v>0</v>
      </c>
      <c r="AR182" s="71"/>
      <c r="AS182" s="71"/>
      <c r="AT182" s="71"/>
      <c r="AU182" s="71"/>
      <c r="AV182" s="71"/>
      <c r="AW182" s="71"/>
      <c r="AX182" s="71"/>
      <c r="AY182" s="71"/>
      <c r="AZ182" s="71">
        <f>SUM(AV182+AX182)</f>
        <v>0</v>
      </c>
      <c r="BA182" s="71">
        <f>SUM(AW182+AY182)</f>
        <v>0</v>
      </c>
      <c r="BB182" s="72">
        <f t="shared" si="1670"/>
        <v>0</v>
      </c>
      <c r="BC182" s="72">
        <f t="shared" si="1671"/>
        <v>0</v>
      </c>
      <c r="BD182" s="71"/>
      <c r="BE182" s="71"/>
      <c r="BF182" s="71"/>
      <c r="BG182" s="71"/>
      <c r="BH182" s="71"/>
      <c r="BI182" s="71"/>
      <c r="BJ182" s="71"/>
      <c r="BK182" s="71"/>
      <c r="BL182" s="71">
        <f>SUM(BH182+BJ182)</f>
        <v>0</v>
      </c>
      <c r="BM182" s="71">
        <f>SUM(BI182+BK182)</f>
        <v>0</v>
      </c>
      <c r="BN182" s="72">
        <f t="shared" si="1673"/>
        <v>0</v>
      </c>
      <c r="BO182" s="72">
        <f t="shared" si="1674"/>
        <v>0</v>
      </c>
      <c r="BP182" s="71"/>
      <c r="BQ182" s="71"/>
      <c r="BR182" s="71"/>
      <c r="BS182" s="71"/>
      <c r="BT182" s="71"/>
      <c r="BU182" s="71"/>
      <c r="BV182" s="71"/>
      <c r="BW182" s="71"/>
      <c r="BX182" s="71">
        <f>SUM(BT182+BV182)</f>
        <v>0</v>
      </c>
      <c r="BY182" s="71">
        <f>SUM(BU182+BW182)</f>
        <v>0</v>
      </c>
      <c r="BZ182" s="72">
        <f t="shared" si="1676"/>
        <v>0</v>
      </c>
      <c r="CA182" s="72">
        <f t="shared" si="1677"/>
        <v>0</v>
      </c>
      <c r="CB182" s="71"/>
      <c r="CC182" s="71"/>
      <c r="CD182" s="71"/>
      <c r="CE182" s="71"/>
      <c r="CF182" s="71"/>
      <c r="CG182" s="71"/>
      <c r="CH182" s="71"/>
      <c r="CI182" s="71"/>
      <c r="CJ182" s="71">
        <f>SUM(CF182+CH182)</f>
        <v>0</v>
      </c>
      <c r="CK182" s="71">
        <f>SUM(CG182+CI182)</f>
        <v>0</v>
      </c>
      <c r="CL182" s="72">
        <f t="shared" si="1679"/>
        <v>0</v>
      </c>
      <c r="CM182" s="72">
        <f t="shared" si="1680"/>
        <v>0</v>
      </c>
      <c r="CN182" s="71"/>
      <c r="CO182" s="71"/>
      <c r="CP182" s="71"/>
      <c r="CQ182" s="71"/>
      <c r="CR182" s="71"/>
      <c r="CS182" s="71"/>
      <c r="CT182" s="71"/>
      <c r="CU182" s="71"/>
      <c r="CV182" s="71">
        <f>SUM(CR182+CT182)</f>
        <v>0</v>
      </c>
      <c r="CW182" s="71">
        <f>SUM(CS182+CU182)</f>
        <v>0</v>
      </c>
      <c r="CX182" s="72">
        <f t="shared" si="1682"/>
        <v>0</v>
      </c>
      <c r="CY182" s="72">
        <f t="shared" si="1683"/>
        <v>0</v>
      </c>
      <c r="CZ182" s="71"/>
      <c r="DA182" s="71"/>
      <c r="DB182" s="71"/>
      <c r="DC182" s="71"/>
      <c r="DD182" s="71"/>
      <c r="DE182" s="71"/>
      <c r="DF182" s="71"/>
      <c r="DG182" s="71"/>
      <c r="DH182" s="71">
        <f>SUM(DD182+DF182)</f>
        <v>0</v>
      </c>
      <c r="DI182" s="71">
        <f>SUM(DE182+DG182)</f>
        <v>0</v>
      </c>
      <c r="DJ182" s="72">
        <f t="shared" si="1685"/>
        <v>0</v>
      </c>
      <c r="DK182" s="72">
        <f t="shared" si="1686"/>
        <v>0</v>
      </c>
      <c r="DL182" s="71"/>
      <c r="DM182" s="71"/>
      <c r="DN182" s="71"/>
      <c r="DO182" s="71"/>
      <c r="DP182" s="71"/>
      <c r="DQ182" s="71"/>
      <c r="DR182" s="71"/>
      <c r="DS182" s="71"/>
      <c r="DT182" s="71">
        <f>SUM(DP182+DR182)</f>
        <v>0</v>
      </c>
      <c r="DU182" s="71">
        <f>SUM(DQ182+DS182)</f>
        <v>0</v>
      </c>
      <c r="DV182" s="72">
        <f t="shared" si="1688"/>
        <v>0</v>
      </c>
      <c r="DW182" s="72">
        <f t="shared" si="1689"/>
        <v>0</v>
      </c>
      <c r="DX182" s="71"/>
      <c r="DY182" s="71"/>
      <c r="DZ182" s="71"/>
      <c r="EA182" s="71"/>
      <c r="EB182" s="71"/>
      <c r="EC182" s="71"/>
      <c r="ED182" s="71"/>
      <c r="EE182" s="71"/>
      <c r="EF182" s="71">
        <f>SUM(EB182+ED182)</f>
        <v>0</v>
      </c>
      <c r="EG182" s="71">
        <f>SUM(EC182+EE182)</f>
        <v>0</v>
      </c>
      <c r="EH182" s="72">
        <f t="shared" si="1691"/>
        <v>0</v>
      </c>
      <c r="EI182" s="72">
        <f t="shared" si="1692"/>
        <v>0</v>
      </c>
      <c r="EJ182" s="71"/>
      <c r="EK182" s="71"/>
      <c r="EL182" s="71"/>
      <c r="EM182" s="71"/>
      <c r="EN182" s="71"/>
      <c r="EO182" s="71"/>
      <c r="EP182" s="71"/>
      <c r="EQ182" s="71"/>
      <c r="ER182" s="71">
        <f>SUM(EN182+EP182)</f>
        <v>0</v>
      </c>
      <c r="ES182" s="71">
        <f>SUM(EO182+EQ182)</f>
        <v>0</v>
      </c>
      <c r="ET182" s="72">
        <f t="shared" si="1694"/>
        <v>0</v>
      </c>
      <c r="EU182" s="72">
        <f t="shared" si="1695"/>
        <v>0</v>
      </c>
      <c r="EV182" s="71"/>
      <c r="EW182" s="71"/>
      <c r="EX182" s="71"/>
      <c r="EY182" s="71"/>
      <c r="EZ182" s="71"/>
      <c r="FA182" s="71"/>
      <c r="FB182" s="71"/>
      <c r="FC182" s="71"/>
      <c r="FD182" s="71">
        <f>SUM(EZ182+FB182)</f>
        <v>0</v>
      </c>
      <c r="FE182" s="71">
        <f>SUM(FA182+FC182)</f>
        <v>0</v>
      </c>
      <c r="FF182" s="72">
        <f t="shared" si="1697"/>
        <v>0</v>
      </c>
      <c r="FG182" s="72">
        <f t="shared" si="1698"/>
        <v>0</v>
      </c>
      <c r="FH182" s="71"/>
      <c r="FI182" s="71"/>
      <c r="FJ182" s="71"/>
      <c r="FK182" s="71"/>
      <c r="FL182" s="71"/>
      <c r="FM182" s="71"/>
      <c r="FN182" s="71"/>
      <c r="FO182" s="71"/>
      <c r="FP182" s="71">
        <f>SUM(FL182+FN182)</f>
        <v>0</v>
      </c>
      <c r="FQ182" s="71">
        <f>SUM(FM182+FO182)</f>
        <v>0</v>
      </c>
      <c r="FR182" s="72">
        <f t="shared" si="1700"/>
        <v>0</v>
      </c>
      <c r="FS182" s="72">
        <f t="shared" si="1701"/>
        <v>0</v>
      </c>
      <c r="FT182" s="71"/>
      <c r="FU182" s="71"/>
      <c r="FV182" s="71"/>
      <c r="FW182" s="71"/>
      <c r="FX182" s="71"/>
      <c r="FY182" s="71"/>
      <c r="FZ182" s="71"/>
      <c r="GA182" s="71"/>
      <c r="GB182" s="71">
        <f>SUM(FX182+FZ182)</f>
        <v>0</v>
      </c>
      <c r="GC182" s="71">
        <f>SUM(FY182+GA182)</f>
        <v>0</v>
      </c>
      <c r="GD182" s="72">
        <f t="shared" si="1703"/>
        <v>0</v>
      </c>
      <c r="GE182" s="72">
        <f t="shared" si="1704"/>
        <v>0</v>
      </c>
      <c r="GF182" s="71">
        <f t="shared" si="1763"/>
        <v>0</v>
      </c>
      <c r="GG182" s="71">
        <f t="shared" si="1763"/>
        <v>0</v>
      </c>
      <c r="GH182" s="71">
        <f t="shared" si="1763"/>
        <v>0</v>
      </c>
      <c r="GI182" s="71">
        <f t="shared" si="1763"/>
        <v>0</v>
      </c>
      <c r="GJ182" s="71">
        <f t="shared" ref="GJ182:GO182" si="1770">SUM(L182,X182,AJ182,AV182,BH182,BT182,CF182,CR182,DD182,DP182,EB182,EN182,EZ182)</f>
        <v>0</v>
      </c>
      <c r="GK182" s="71">
        <f t="shared" si="1770"/>
        <v>0</v>
      </c>
      <c r="GL182" s="71">
        <f t="shared" si="1770"/>
        <v>0</v>
      </c>
      <c r="GM182" s="71">
        <f t="shared" si="1770"/>
        <v>0</v>
      </c>
      <c r="GN182" s="71">
        <f t="shared" si="1770"/>
        <v>0</v>
      </c>
      <c r="GO182" s="71">
        <f t="shared" si="1770"/>
        <v>0</v>
      </c>
      <c r="GP182" s="71"/>
      <c r="GQ182" s="71"/>
      <c r="GR182" s="109"/>
      <c r="GS182" s="55"/>
      <c r="GT182" s="123"/>
      <c r="GU182" s="123"/>
      <c r="GV182" s="123">
        <f t="shared" si="1658"/>
        <v>0</v>
      </c>
    </row>
    <row r="183" spans="1:204" x14ac:dyDescent="0.2">
      <c r="A183" s="21">
        <v>1</v>
      </c>
      <c r="B183" s="74"/>
      <c r="C183" s="75"/>
      <c r="D183" s="76"/>
      <c r="E183" s="96" t="s">
        <v>62</v>
      </c>
      <c r="F183" s="98">
        <v>33</v>
      </c>
      <c r="G183" s="99">
        <v>244728.14240000001</v>
      </c>
      <c r="H183" s="79">
        <f>VLOOKUP($E183,'ВМП план'!$B$8:$AN$43,8,0)</f>
        <v>0</v>
      </c>
      <c r="I183" s="79">
        <f>VLOOKUP($E183,'ВМП план'!$B$8:$AN$43,9,0)</f>
        <v>0</v>
      </c>
      <c r="J183" s="79">
        <f>SUM(H183/12*$A$2)</f>
        <v>0</v>
      </c>
      <c r="K183" s="79">
        <f>SUM(I183/12*$A$2)</f>
        <v>0</v>
      </c>
      <c r="L183" s="79">
        <f t="shared" ref="L183:Q183" si="1771">SUM(L184:L185)</f>
        <v>0</v>
      </c>
      <c r="M183" s="79">
        <f t="shared" si="1771"/>
        <v>0</v>
      </c>
      <c r="N183" s="79">
        <f t="shared" si="1771"/>
        <v>0</v>
      </c>
      <c r="O183" s="79">
        <f t="shared" si="1771"/>
        <v>0</v>
      </c>
      <c r="P183" s="79">
        <f t="shared" si="1771"/>
        <v>0</v>
      </c>
      <c r="Q183" s="79">
        <f t="shared" si="1771"/>
        <v>0</v>
      </c>
      <c r="R183" s="95">
        <f t="shared" si="1661"/>
        <v>0</v>
      </c>
      <c r="S183" s="95">
        <f t="shared" si="1662"/>
        <v>0</v>
      </c>
      <c r="T183" s="79">
        <f>VLOOKUP($E183,'ВМП план'!$B$8:$AN$43,10,0)</f>
        <v>0</v>
      </c>
      <c r="U183" s="79">
        <f>VLOOKUP($E183,'ВМП план'!$B$8:$AN$43,11,0)</f>
        <v>0</v>
      </c>
      <c r="V183" s="79">
        <f>SUM(T183/12*$A$2)</f>
        <v>0</v>
      </c>
      <c r="W183" s="79">
        <f>SUM(U183/12*$A$2)</f>
        <v>0</v>
      </c>
      <c r="X183" s="79">
        <f t="shared" ref="X183:AC183" si="1772">SUM(X184:X185)</f>
        <v>0</v>
      </c>
      <c r="Y183" s="79">
        <f t="shared" si="1772"/>
        <v>0</v>
      </c>
      <c r="Z183" s="79">
        <f t="shared" si="1772"/>
        <v>0</v>
      </c>
      <c r="AA183" s="79">
        <f t="shared" si="1772"/>
        <v>0</v>
      </c>
      <c r="AB183" s="79">
        <f t="shared" si="1772"/>
        <v>0</v>
      </c>
      <c r="AC183" s="79">
        <f t="shared" si="1772"/>
        <v>0</v>
      </c>
      <c r="AD183" s="95">
        <f t="shared" si="1664"/>
        <v>0</v>
      </c>
      <c r="AE183" s="95">
        <f t="shared" si="1665"/>
        <v>0</v>
      </c>
      <c r="AF183" s="79">
        <f>VLOOKUP($E183,'ВМП план'!$B$8:$AL$43,12,0)</f>
        <v>0</v>
      </c>
      <c r="AG183" s="79">
        <f>VLOOKUP($E183,'ВМП план'!$B$8:$AL$43,13,0)</f>
        <v>0</v>
      </c>
      <c r="AH183" s="79">
        <f>SUM(AF183/12*$A$2)</f>
        <v>0</v>
      </c>
      <c r="AI183" s="79">
        <f>SUM(AG183/12*$A$2)</f>
        <v>0</v>
      </c>
      <c r="AJ183" s="79">
        <f t="shared" ref="AJ183:AO183" si="1773">SUM(AJ184:AJ185)</f>
        <v>0</v>
      </c>
      <c r="AK183" s="79">
        <f t="shared" si="1773"/>
        <v>0</v>
      </c>
      <c r="AL183" s="79">
        <f t="shared" si="1773"/>
        <v>0</v>
      </c>
      <c r="AM183" s="79">
        <f t="shared" si="1773"/>
        <v>0</v>
      </c>
      <c r="AN183" s="79">
        <f t="shared" si="1773"/>
        <v>0</v>
      </c>
      <c r="AO183" s="79">
        <f t="shared" si="1773"/>
        <v>0</v>
      </c>
      <c r="AP183" s="95">
        <f t="shared" si="1667"/>
        <v>0</v>
      </c>
      <c r="AQ183" s="95">
        <f t="shared" si="1668"/>
        <v>0</v>
      </c>
      <c r="AR183" s="79"/>
      <c r="AS183" s="79"/>
      <c r="AT183" s="79">
        <f>SUM(AR183/12*$A$2)</f>
        <v>0</v>
      </c>
      <c r="AU183" s="79">
        <f>SUM(AS183/12*$A$2)</f>
        <v>0</v>
      </c>
      <c r="AV183" s="79">
        <f t="shared" ref="AV183:BA183" si="1774">SUM(AV184:AV185)</f>
        <v>0</v>
      </c>
      <c r="AW183" s="79">
        <f t="shared" si="1774"/>
        <v>0</v>
      </c>
      <c r="AX183" s="79">
        <f t="shared" si="1774"/>
        <v>0</v>
      </c>
      <c r="AY183" s="79">
        <f t="shared" si="1774"/>
        <v>0</v>
      </c>
      <c r="AZ183" s="79">
        <f t="shared" si="1774"/>
        <v>0</v>
      </c>
      <c r="BA183" s="79">
        <f t="shared" si="1774"/>
        <v>0</v>
      </c>
      <c r="BB183" s="95">
        <f t="shared" si="1670"/>
        <v>0</v>
      </c>
      <c r="BC183" s="95">
        <f t="shared" si="1671"/>
        <v>0</v>
      </c>
      <c r="BD183" s="79">
        <f>VLOOKUP($E183,'ВМП план'!$B$8:$AN$43,16,0)</f>
        <v>2</v>
      </c>
      <c r="BE183" s="79">
        <f>VLOOKUP($E183,'ВМП план'!$B$8:$AN$43,17,0)</f>
        <v>489456.28480000002</v>
      </c>
      <c r="BF183" s="79">
        <v>1</v>
      </c>
      <c r="BG183" s="79">
        <f>SUM(BE183/12*$A$2)</f>
        <v>407880.23733333335</v>
      </c>
      <c r="BH183" s="79">
        <f t="shared" ref="BH183:BM183" si="1775">SUM(BH184:BH185)</f>
        <v>2</v>
      </c>
      <c r="BI183" s="79">
        <f t="shared" si="1775"/>
        <v>489456.28</v>
      </c>
      <c r="BJ183" s="79">
        <f t="shared" si="1775"/>
        <v>0</v>
      </c>
      <c r="BK183" s="79">
        <f t="shared" si="1775"/>
        <v>0</v>
      </c>
      <c r="BL183" s="79">
        <f t="shared" si="1775"/>
        <v>2</v>
      </c>
      <c r="BM183" s="79">
        <f t="shared" si="1775"/>
        <v>489456.28</v>
      </c>
      <c r="BN183" s="95">
        <f t="shared" si="1673"/>
        <v>1</v>
      </c>
      <c r="BO183" s="95">
        <f t="shared" si="1674"/>
        <v>81576.042666666675</v>
      </c>
      <c r="BP183" s="79">
        <f>VLOOKUP($E183,'ВМП план'!$B$8:$AN$43,18,0)</f>
        <v>0</v>
      </c>
      <c r="BQ183" s="79">
        <f>VLOOKUP($E183,'ВМП план'!$B$8:$AN$43,19,0)</f>
        <v>0</v>
      </c>
      <c r="BR183" s="79">
        <f>SUM(BP183/12*$A$2)</f>
        <v>0</v>
      </c>
      <c r="BS183" s="79">
        <f>SUM(BQ183/12*$A$2)</f>
        <v>0</v>
      </c>
      <c r="BT183" s="79">
        <f t="shared" ref="BT183:BY183" si="1776">SUM(BT184:BT185)</f>
        <v>0</v>
      </c>
      <c r="BU183" s="79">
        <f t="shared" si="1776"/>
        <v>0</v>
      </c>
      <c r="BV183" s="79">
        <f t="shared" si="1776"/>
        <v>0</v>
      </c>
      <c r="BW183" s="79">
        <f t="shared" si="1776"/>
        <v>0</v>
      </c>
      <c r="BX183" s="79">
        <f t="shared" si="1776"/>
        <v>0</v>
      </c>
      <c r="BY183" s="79">
        <f t="shared" si="1776"/>
        <v>0</v>
      </c>
      <c r="BZ183" s="95">
        <f t="shared" si="1676"/>
        <v>0</v>
      </c>
      <c r="CA183" s="95">
        <f t="shared" si="1677"/>
        <v>0</v>
      </c>
      <c r="CB183" s="79"/>
      <c r="CC183" s="79"/>
      <c r="CD183" s="79">
        <f>SUM(CB183/12*$A$2)</f>
        <v>0</v>
      </c>
      <c r="CE183" s="79">
        <f>SUM(CC183/12*$A$2)</f>
        <v>0</v>
      </c>
      <c r="CF183" s="79">
        <f t="shared" ref="CF183:CK183" si="1777">SUM(CF184:CF185)</f>
        <v>0</v>
      </c>
      <c r="CG183" s="79">
        <f t="shared" si="1777"/>
        <v>0</v>
      </c>
      <c r="CH183" s="79">
        <f t="shared" si="1777"/>
        <v>0</v>
      </c>
      <c r="CI183" s="79">
        <f t="shared" si="1777"/>
        <v>0</v>
      </c>
      <c r="CJ183" s="79">
        <f t="shared" si="1777"/>
        <v>0</v>
      </c>
      <c r="CK183" s="79">
        <f t="shared" si="1777"/>
        <v>0</v>
      </c>
      <c r="CL183" s="95">
        <f t="shared" si="1679"/>
        <v>0</v>
      </c>
      <c r="CM183" s="95">
        <f t="shared" si="1680"/>
        <v>0</v>
      </c>
      <c r="CN183" s="79"/>
      <c r="CO183" s="79"/>
      <c r="CP183" s="79">
        <f>SUM(CN183/12*$A$2)</f>
        <v>0</v>
      </c>
      <c r="CQ183" s="79">
        <f>SUM(CO183/12*$A$2)</f>
        <v>0</v>
      </c>
      <c r="CR183" s="79">
        <f t="shared" ref="CR183:CW183" si="1778">SUM(CR184:CR185)</f>
        <v>0</v>
      </c>
      <c r="CS183" s="79">
        <f t="shared" si="1778"/>
        <v>0</v>
      </c>
      <c r="CT183" s="79">
        <f t="shared" si="1778"/>
        <v>0</v>
      </c>
      <c r="CU183" s="79">
        <f t="shared" si="1778"/>
        <v>0</v>
      </c>
      <c r="CV183" s="79">
        <f t="shared" si="1778"/>
        <v>0</v>
      </c>
      <c r="CW183" s="79">
        <f t="shared" si="1778"/>
        <v>0</v>
      </c>
      <c r="CX183" s="95">
        <f t="shared" si="1682"/>
        <v>0</v>
      </c>
      <c r="CY183" s="95">
        <f t="shared" si="1683"/>
        <v>0</v>
      </c>
      <c r="CZ183" s="79">
        <f>VLOOKUP($E183,'ВМП план'!$B$8:$AN$43,24,0)</f>
        <v>0</v>
      </c>
      <c r="DA183" s="79">
        <f>VLOOKUP($E183,'ВМП план'!$B$8:$AN$43,25,0)</f>
        <v>0</v>
      </c>
      <c r="DB183" s="79">
        <f>SUM(CZ183/12*$A$2)</f>
        <v>0</v>
      </c>
      <c r="DC183" s="79">
        <f>SUM(DA183/12*$A$2)</f>
        <v>0</v>
      </c>
      <c r="DD183" s="79">
        <f t="shared" ref="DD183:DI183" si="1779">SUM(DD184:DD185)</f>
        <v>0</v>
      </c>
      <c r="DE183" s="79">
        <f t="shared" si="1779"/>
        <v>0</v>
      </c>
      <c r="DF183" s="79">
        <f t="shared" si="1779"/>
        <v>0</v>
      </c>
      <c r="DG183" s="79">
        <f t="shared" si="1779"/>
        <v>0</v>
      </c>
      <c r="DH183" s="79">
        <f t="shared" si="1779"/>
        <v>0</v>
      </c>
      <c r="DI183" s="79">
        <f t="shared" si="1779"/>
        <v>0</v>
      </c>
      <c r="DJ183" s="95">
        <f t="shared" si="1685"/>
        <v>0</v>
      </c>
      <c r="DK183" s="95">
        <f t="shared" si="1686"/>
        <v>0</v>
      </c>
      <c r="DL183" s="79"/>
      <c r="DM183" s="79"/>
      <c r="DN183" s="79">
        <f>SUM(DL183/12*$A$2)</f>
        <v>0</v>
      </c>
      <c r="DO183" s="79">
        <f>SUM(DM183/12*$A$2)</f>
        <v>0</v>
      </c>
      <c r="DP183" s="79">
        <f t="shared" ref="DP183:DU183" si="1780">SUM(DP184:DP185)</f>
        <v>0</v>
      </c>
      <c r="DQ183" s="79">
        <f t="shared" si="1780"/>
        <v>0</v>
      </c>
      <c r="DR183" s="79">
        <f t="shared" si="1780"/>
        <v>0</v>
      </c>
      <c r="DS183" s="79">
        <f t="shared" si="1780"/>
        <v>0</v>
      </c>
      <c r="DT183" s="79">
        <f t="shared" si="1780"/>
        <v>0</v>
      </c>
      <c r="DU183" s="79">
        <f t="shared" si="1780"/>
        <v>0</v>
      </c>
      <c r="DV183" s="95">
        <f t="shared" si="1688"/>
        <v>0</v>
      </c>
      <c r="DW183" s="95">
        <f t="shared" si="1689"/>
        <v>0</v>
      </c>
      <c r="DX183" s="79">
        <f>VLOOKUP($E183,'ВМП план'!$B$8:$AN$43,28,0)</f>
        <v>0</v>
      </c>
      <c r="DY183" s="79">
        <f>VLOOKUP($E183,'ВМП план'!$B$8:$AN$43,29,0)</f>
        <v>0</v>
      </c>
      <c r="DZ183" s="79">
        <f>SUM(DX183/12*$A$2)</f>
        <v>0</v>
      </c>
      <c r="EA183" s="79">
        <f>SUM(DY183/12*$A$2)</f>
        <v>0</v>
      </c>
      <c r="EB183" s="79">
        <f t="shared" ref="EB183:EG183" si="1781">SUM(EB184:EB185)</f>
        <v>0</v>
      </c>
      <c r="EC183" s="79">
        <f t="shared" si="1781"/>
        <v>0</v>
      </c>
      <c r="ED183" s="79">
        <f t="shared" si="1781"/>
        <v>0</v>
      </c>
      <c r="EE183" s="79">
        <f t="shared" si="1781"/>
        <v>0</v>
      </c>
      <c r="EF183" s="79">
        <f t="shared" si="1781"/>
        <v>0</v>
      </c>
      <c r="EG183" s="79">
        <f t="shared" si="1781"/>
        <v>0</v>
      </c>
      <c r="EH183" s="95">
        <f t="shared" si="1691"/>
        <v>0</v>
      </c>
      <c r="EI183" s="95">
        <f t="shared" si="1692"/>
        <v>0</v>
      </c>
      <c r="EJ183" s="79">
        <f>VLOOKUP($E183,'ВМП план'!$B$8:$AN$43,30,0)</f>
        <v>0</v>
      </c>
      <c r="EK183" s="79">
        <f>VLOOKUP($E183,'ВМП план'!$B$8:$AN$43,31,0)</f>
        <v>0</v>
      </c>
      <c r="EL183" s="79">
        <f>SUM(EJ183/12*$A$2)</f>
        <v>0</v>
      </c>
      <c r="EM183" s="79">
        <f>SUM(EK183/12*$A$2)</f>
        <v>0</v>
      </c>
      <c r="EN183" s="79">
        <f t="shared" ref="EN183:ES183" si="1782">SUM(EN184:EN185)</f>
        <v>0</v>
      </c>
      <c r="EO183" s="79">
        <f t="shared" si="1782"/>
        <v>0</v>
      </c>
      <c r="EP183" s="79">
        <f t="shared" si="1782"/>
        <v>0</v>
      </c>
      <c r="EQ183" s="79">
        <f t="shared" si="1782"/>
        <v>0</v>
      </c>
      <c r="ER183" s="79">
        <f t="shared" si="1782"/>
        <v>0</v>
      </c>
      <c r="ES183" s="79">
        <f t="shared" si="1782"/>
        <v>0</v>
      </c>
      <c r="ET183" s="95">
        <f t="shared" si="1694"/>
        <v>0</v>
      </c>
      <c r="EU183" s="95">
        <f t="shared" si="1695"/>
        <v>0</v>
      </c>
      <c r="EV183" s="79">
        <f>VLOOKUP($E183,'ВМП план'!$B$8:$AN$43,32,0)</f>
        <v>0</v>
      </c>
      <c r="EW183" s="79">
        <f>VLOOKUP($E183,'ВМП план'!$B$8:$AN$43,33,0)</f>
        <v>0</v>
      </c>
      <c r="EX183" s="79">
        <f>SUM(EV183/12*$A$2)</f>
        <v>0</v>
      </c>
      <c r="EY183" s="79">
        <f>SUM(EW183/12*$A$2)</f>
        <v>0</v>
      </c>
      <c r="EZ183" s="79">
        <f t="shared" ref="EZ183:FE183" si="1783">SUM(EZ184:EZ185)</f>
        <v>0</v>
      </c>
      <c r="FA183" s="79">
        <f t="shared" si="1783"/>
        <v>0</v>
      </c>
      <c r="FB183" s="79">
        <f t="shared" si="1783"/>
        <v>0</v>
      </c>
      <c r="FC183" s="79">
        <f t="shared" si="1783"/>
        <v>0</v>
      </c>
      <c r="FD183" s="79">
        <f t="shared" si="1783"/>
        <v>0</v>
      </c>
      <c r="FE183" s="79">
        <f t="shared" si="1783"/>
        <v>0</v>
      </c>
      <c r="FF183" s="95">
        <f t="shared" si="1697"/>
        <v>0</v>
      </c>
      <c r="FG183" s="95">
        <f t="shared" si="1698"/>
        <v>0</v>
      </c>
      <c r="FH183" s="79">
        <f>VLOOKUP($E183,'ВМП план'!$B$8:$AN$43,34,0)</f>
        <v>0</v>
      </c>
      <c r="FI183" s="79">
        <f>VLOOKUP($E183,'ВМП план'!$B$8:$AN$43,35,0)</f>
        <v>0</v>
      </c>
      <c r="FJ183" s="79">
        <f>SUM(FH183/12*$A$2)</f>
        <v>0</v>
      </c>
      <c r="FK183" s="79">
        <f>SUM(FI183/12*$A$2)</f>
        <v>0</v>
      </c>
      <c r="FL183" s="79">
        <f t="shared" ref="FL183:FQ183" si="1784">SUM(FL184:FL185)</f>
        <v>0</v>
      </c>
      <c r="FM183" s="79">
        <f t="shared" si="1784"/>
        <v>0</v>
      </c>
      <c r="FN183" s="79">
        <f t="shared" si="1784"/>
        <v>0</v>
      </c>
      <c r="FO183" s="79">
        <f t="shared" si="1784"/>
        <v>0</v>
      </c>
      <c r="FP183" s="79">
        <f t="shared" si="1784"/>
        <v>0</v>
      </c>
      <c r="FQ183" s="79">
        <f t="shared" si="1784"/>
        <v>0</v>
      </c>
      <c r="FR183" s="95">
        <f t="shared" si="1700"/>
        <v>0</v>
      </c>
      <c r="FS183" s="95">
        <f t="shared" si="1701"/>
        <v>0</v>
      </c>
      <c r="FT183" s="79"/>
      <c r="FU183" s="79">
        <v>0</v>
      </c>
      <c r="FV183" s="79">
        <f>SUM(FT183/12*$A$2)</f>
        <v>0</v>
      </c>
      <c r="FW183" s="79">
        <f>SUM(FU183/12*$A$2)</f>
        <v>0</v>
      </c>
      <c r="FX183" s="79">
        <f t="shared" ref="FX183:GC183" si="1785">SUM(FX184:FX185)</f>
        <v>0</v>
      </c>
      <c r="FY183" s="79">
        <f t="shared" si="1785"/>
        <v>0</v>
      </c>
      <c r="FZ183" s="79">
        <f t="shared" si="1785"/>
        <v>0</v>
      </c>
      <c r="GA183" s="79">
        <f t="shared" si="1785"/>
        <v>0</v>
      </c>
      <c r="GB183" s="79">
        <f t="shared" si="1785"/>
        <v>0</v>
      </c>
      <c r="GC183" s="79">
        <f t="shared" si="1785"/>
        <v>0</v>
      </c>
      <c r="GD183" s="95">
        <f t="shared" si="1703"/>
        <v>0</v>
      </c>
      <c r="GE183" s="95">
        <f t="shared" si="1704"/>
        <v>0</v>
      </c>
      <c r="GF183" s="79">
        <f t="shared" si="1751"/>
        <v>2</v>
      </c>
      <c r="GG183" s="79">
        <f t="shared" si="1751"/>
        <v>489456.28480000002</v>
      </c>
      <c r="GH183" s="102">
        <f>SUM(GF183/12*$A$2)</f>
        <v>1.6666666666666665</v>
      </c>
      <c r="GI183" s="128">
        <f>SUM(GG183/12*$A$2)</f>
        <v>407880.23733333335</v>
      </c>
      <c r="GJ183" s="79">
        <f t="shared" ref="GJ183:GO183" si="1786">SUM(GJ184:GJ185)</f>
        <v>2</v>
      </c>
      <c r="GK183" s="79">
        <f t="shared" si="1786"/>
        <v>489456.28</v>
      </c>
      <c r="GL183" s="79">
        <f t="shared" si="1786"/>
        <v>0</v>
      </c>
      <c r="GM183" s="79">
        <f t="shared" si="1786"/>
        <v>0</v>
      </c>
      <c r="GN183" s="79">
        <f t="shared" si="1786"/>
        <v>2</v>
      </c>
      <c r="GO183" s="79">
        <f t="shared" si="1786"/>
        <v>489456.28</v>
      </c>
      <c r="GP183" s="79">
        <f>SUM(GJ183-GH183)</f>
        <v>0.33333333333333348</v>
      </c>
      <c r="GQ183" s="79">
        <f>SUM(GK183-GI183)</f>
        <v>81576.042666666675</v>
      </c>
      <c r="GR183" s="281">
        <f>GJ183/GH183</f>
        <v>1.2000000000000002</v>
      </c>
      <c r="GS183" s="281">
        <f>GK183/GI183</f>
        <v>1.1999999882318397</v>
      </c>
      <c r="GT183" s="123">
        <v>244728.14240000001</v>
      </c>
      <c r="GU183" s="123">
        <f>SUM(GK183/GJ183)</f>
        <v>244728.14</v>
      </c>
      <c r="GV183" s="123">
        <f t="shared" si="1658"/>
        <v>2.3999999975785613E-3</v>
      </c>
    </row>
    <row r="184" spans="1:204" ht="36" x14ac:dyDescent="0.2">
      <c r="A184" s="21">
        <v>1</v>
      </c>
      <c r="B184" s="55" t="s">
        <v>212</v>
      </c>
      <c r="C184" s="58" t="s">
        <v>213</v>
      </c>
      <c r="D184" s="59">
        <v>414</v>
      </c>
      <c r="E184" s="60" t="s">
        <v>214</v>
      </c>
      <c r="F184" s="63">
        <v>33</v>
      </c>
      <c r="G184" s="70">
        <v>244728.14240000001</v>
      </c>
      <c r="H184" s="71"/>
      <c r="I184" s="71"/>
      <c r="J184" s="71"/>
      <c r="K184" s="71"/>
      <c r="L184" s="71">
        <f>VLOOKUP($D184,'факт '!$D$7:$AU$140,3,0)</f>
        <v>0</v>
      </c>
      <c r="M184" s="71">
        <f>VLOOKUP($D184,'факт '!$D$7:$AU$140,4,0)</f>
        <v>0</v>
      </c>
      <c r="N184" s="71">
        <f>VLOOKUP($D184,'факт '!$D$7:$AU$140,5,0)</f>
        <v>0</v>
      </c>
      <c r="O184" s="71">
        <f>VLOOKUP($D184,'факт '!$D$7:$AU$140,6,0)</f>
        <v>0</v>
      </c>
      <c r="P184" s="71">
        <f>SUM(L184+N184)</f>
        <v>0</v>
      </c>
      <c r="Q184" s="71">
        <f>SUM(M184+O184)</f>
        <v>0</v>
      </c>
      <c r="R184" s="72">
        <f t="shared" ref="R184" si="1787">SUM(L184-J184)</f>
        <v>0</v>
      </c>
      <c r="S184" s="72">
        <f t="shared" ref="S184" si="1788">SUM(M184-K184)</f>
        <v>0</v>
      </c>
      <c r="T184" s="71"/>
      <c r="U184" s="71"/>
      <c r="V184" s="71"/>
      <c r="W184" s="71"/>
      <c r="X184" s="71">
        <f>VLOOKUP($D184,'факт '!$D$7:$AU$140,9,0)</f>
        <v>0</v>
      </c>
      <c r="Y184" s="71">
        <f>VLOOKUP($D184,'факт '!$D$7:$AU$140,10,0)</f>
        <v>0</v>
      </c>
      <c r="Z184" s="71">
        <f>VLOOKUP($D184,'факт '!$D$7:$AU$140,11,0)</f>
        <v>0</v>
      </c>
      <c r="AA184" s="71">
        <f>VLOOKUP($D184,'факт '!$D$7:$AU$140,12,0)</f>
        <v>0</v>
      </c>
      <c r="AB184" s="71">
        <f>SUM(X184+Z184)</f>
        <v>0</v>
      </c>
      <c r="AC184" s="71">
        <f>SUM(Y184+AA184)</f>
        <v>0</v>
      </c>
      <c r="AD184" s="72">
        <f t="shared" ref="AD184" si="1789">SUM(X184-V184)</f>
        <v>0</v>
      </c>
      <c r="AE184" s="72">
        <f t="shared" si="1665"/>
        <v>0</v>
      </c>
      <c r="AF184" s="71"/>
      <c r="AG184" s="71"/>
      <c r="AH184" s="71"/>
      <c r="AI184" s="71"/>
      <c r="AJ184" s="71">
        <f>VLOOKUP($D184,'факт '!$D$7:$AU$140,7,0)</f>
        <v>0</v>
      </c>
      <c r="AK184" s="71">
        <f>VLOOKUP($D184,'факт '!$D$7:$AU$140,8,0)</f>
        <v>0</v>
      </c>
      <c r="AL184" s="71"/>
      <c r="AM184" s="71"/>
      <c r="AN184" s="71">
        <f>SUM(AJ184+AL184)</f>
        <v>0</v>
      </c>
      <c r="AO184" s="71">
        <f>SUM(AK184+AM184)</f>
        <v>0</v>
      </c>
      <c r="AP184" s="72">
        <f t="shared" ref="AP184" si="1790">SUM(AJ184-AH184)</f>
        <v>0</v>
      </c>
      <c r="AQ184" s="72">
        <f t="shared" si="1668"/>
        <v>0</v>
      </c>
      <c r="AR184" s="71"/>
      <c r="AS184" s="71"/>
      <c r="AT184" s="71"/>
      <c r="AU184" s="71"/>
      <c r="AV184" s="71">
        <f>VLOOKUP($D184,'факт '!$D$7:$AU$140,13,0)</f>
        <v>0</v>
      </c>
      <c r="AW184" s="71">
        <f>VLOOKUP($D184,'факт '!$D$7:$AU$140,14,0)</f>
        <v>0</v>
      </c>
      <c r="AX184" s="71"/>
      <c r="AY184" s="71"/>
      <c r="AZ184" s="71">
        <f>SUM(AV184+AX184)</f>
        <v>0</v>
      </c>
      <c r="BA184" s="71">
        <f>SUM(AW184+AY184)</f>
        <v>0</v>
      </c>
      <c r="BB184" s="72">
        <f t="shared" si="1670"/>
        <v>0</v>
      </c>
      <c r="BC184" s="72">
        <f t="shared" si="1671"/>
        <v>0</v>
      </c>
      <c r="BD184" s="71"/>
      <c r="BE184" s="71"/>
      <c r="BF184" s="71"/>
      <c r="BG184" s="71"/>
      <c r="BH184" s="71">
        <f>VLOOKUP($D184,'факт '!$D$7:$AU$140,17,0)</f>
        <v>2</v>
      </c>
      <c r="BI184" s="71">
        <f>VLOOKUP($D184,'факт '!$D$7:$AU$140,18,0)</f>
        <v>489456.28</v>
      </c>
      <c r="BJ184" s="71">
        <f>VLOOKUP($D184,'факт '!$D$7:$AU$140,19,0)</f>
        <v>0</v>
      </c>
      <c r="BK184" s="71">
        <f>VLOOKUP($D184,'факт '!$D$7:$AU$140,20,0)</f>
        <v>0</v>
      </c>
      <c r="BL184" s="71">
        <f>SUM(BH184+BJ184)</f>
        <v>2</v>
      </c>
      <c r="BM184" s="71">
        <f>SUM(BI184+BK184)</f>
        <v>489456.28</v>
      </c>
      <c r="BN184" s="72">
        <f t="shared" ref="BN184" si="1791">SUM(BH184-BF184)</f>
        <v>2</v>
      </c>
      <c r="BO184" s="72">
        <f t="shared" si="1674"/>
        <v>489456.28</v>
      </c>
      <c r="BP184" s="71"/>
      <c r="BQ184" s="71"/>
      <c r="BR184" s="71"/>
      <c r="BS184" s="71"/>
      <c r="BT184" s="71">
        <f>VLOOKUP($D184,'факт '!$D$7:$AU$140,21,0)</f>
        <v>0</v>
      </c>
      <c r="BU184" s="71">
        <f>VLOOKUP($D184,'факт '!$D$7:$AU$140,22,0)</f>
        <v>0</v>
      </c>
      <c r="BV184" s="71">
        <f>VLOOKUP($D184,'факт '!$D$7:$AU$140,23,0)</f>
        <v>0</v>
      </c>
      <c r="BW184" s="71">
        <f>VLOOKUP($D184,'факт '!$D$7:$AU$140,24,0)</f>
        <v>0</v>
      </c>
      <c r="BX184" s="71">
        <f>SUM(BT184+BV184)</f>
        <v>0</v>
      </c>
      <c r="BY184" s="71">
        <f>SUM(BU184+BW184)</f>
        <v>0</v>
      </c>
      <c r="BZ184" s="72">
        <f t="shared" ref="BZ184" si="1792">SUM(BT184-BR184)</f>
        <v>0</v>
      </c>
      <c r="CA184" s="72">
        <f t="shared" si="1677"/>
        <v>0</v>
      </c>
      <c r="CB184" s="71"/>
      <c r="CC184" s="71"/>
      <c r="CD184" s="71"/>
      <c r="CE184" s="71"/>
      <c r="CF184" s="71">
        <f>VLOOKUP($D184,'факт '!$D$7:$AU$140,25,0)</f>
        <v>0</v>
      </c>
      <c r="CG184" s="71">
        <f>VLOOKUP($D184,'факт '!$D$7:$AU$140,26,0)</f>
        <v>0</v>
      </c>
      <c r="CH184" s="71">
        <f>VLOOKUP($D184,'факт '!$D$7:$AU$140,27,0)</f>
        <v>0</v>
      </c>
      <c r="CI184" s="71">
        <f>VLOOKUP($D184,'факт '!$D$7:$AU$140,28,0)</f>
        <v>0</v>
      </c>
      <c r="CJ184" s="71">
        <f>SUM(CF184+CH184)</f>
        <v>0</v>
      </c>
      <c r="CK184" s="71">
        <f>SUM(CG184+CI184)</f>
        <v>0</v>
      </c>
      <c r="CL184" s="72">
        <f t="shared" si="1679"/>
        <v>0</v>
      </c>
      <c r="CM184" s="72">
        <f t="shared" si="1680"/>
        <v>0</v>
      </c>
      <c r="CN184" s="71"/>
      <c r="CO184" s="71"/>
      <c r="CP184" s="71"/>
      <c r="CQ184" s="71"/>
      <c r="CR184" s="71">
        <f>VLOOKUP($D184,'факт '!$D$7:$AU$140,29,0)</f>
        <v>0</v>
      </c>
      <c r="CS184" s="71">
        <f>VLOOKUP($D184,'факт '!$D$7:$AU$140,30,0)</f>
        <v>0</v>
      </c>
      <c r="CT184" s="71">
        <f>VLOOKUP($D184,'факт '!$D$7:$AU$140,31,0)</f>
        <v>0</v>
      </c>
      <c r="CU184" s="71">
        <f>VLOOKUP($D184,'факт '!$D$7:$AU$140,32,0)</f>
        <v>0</v>
      </c>
      <c r="CV184" s="71">
        <f>SUM(CR184+CT184)</f>
        <v>0</v>
      </c>
      <c r="CW184" s="71">
        <f>SUM(CS184+CU184)</f>
        <v>0</v>
      </c>
      <c r="CX184" s="72">
        <f t="shared" si="1682"/>
        <v>0</v>
      </c>
      <c r="CY184" s="72">
        <f t="shared" si="1683"/>
        <v>0</v>
      </c>
      <c r="CZ184" s="71"/>
      <c r="DA184" s="71"/>
      <c r="DB184" s="71"/>
      <c r="DC184" s="71"/>
      <c r="DD184" s="71">
        <f>VLOOKUP($D184,'факт '!$D$7:$AU$140,33,0)</f>
        <v>0</v>
      </c>
      <c r="DE184" s="71">
        <f>VLOOKUP($D184,'факт '!$D$7:$AU$140,34,0)</f>
        <v>0</v>
      </c>
      <c r="DF184" s="71"/>
      <c r="DG184" s="71"/>
      <c r="DH184" s="71">
        <f>SUM(DD184+DF184)</f>
        <v>0</v>
      </c>
      <c r="DI184" s="71">
        <f>SUM(DE184+DG184)</f>
        <v>0</v>
      </c>
      <c r="DJ184" s="72">
        <f t="shared" ref="DJ184" si="1793">SUM(DD184-DB184)</f>
        <v>0</v>
      </c>
      <c r="DK184" s="72">
        <f t="shared" si="1686"/>
        <v>0</v>
      </c>
      <c r="DL184" s="71"/>
      <c r="DM184" s="71"/>
      <c r="DN184" s="71"/>
      <c r="DO184" s="71"/>
      <c r="DP184" s="71">
        <f>VLOOKUP($D184,'факт '!$D$7:$AU$140,15,0)</f>
        <v>0</v>
      </c>
      <c r="DQ184" s="71">
        <f>VLOOKUP($D184,'факт '!$D$7:$AU$140,16,0)</f>
        <v>0</v>
      </c>
      <c r="DR184" s="71"/>
      <c r="DS184" s="71"/>
      <c r="DT184" s="71">
        <f>SUM(DP184+DR184)</f>
        <v>0</v>
      </c>
      <c r="DU184" s="71">
        <f>SUM(DQ184+DS184)</f>
        <v>0</v>
      </c>
      <c r="DV184" s="72">
        <f t="shared" si="1688"/>
        <v>0</v>
      </c>
      <c r="DW184" s="72">
        <f t="shared" si="1689"/>
        <v>0</v>
      </c>
      <c r="DX184" s="71"/>
      <c r="DY184" s="71"/>
      <c r="DZ184" s="71"/>
      <c r="EA184" s="71"/>
      <c r="EB184" s="71">
        <f>VLOOKUP($D184,'факт '!$D$7:$AU$140,35,0)</f>
        <v>0</v>
      </c>
      <c r="EC184" s="71">
        <f>VLOOKUP($D184,'факт '!$D$7:$AU$140,36,0)</f>
        <v>0</v>
      </c>
      <c r="ED184" s="71">
        <f>VLOOKUP($D184,'факт '!$D$7:$AU$140,37,0)</f>
        <v>0</v>
      </c>
      <c r="EE184" s="71">
        <f>VLOOKUP($D184,'факт '!$D$7:$AU$140,38,0)</f>
        <v>0</v>
      </c>
      <c r="EF184" s="71">
        <f>SUM(EB184+ED184)</f>
        <v>0</v>
      </c>
      <c r="EG184" s="71">
        <f>SUM(EC184+EE184)</f>
        <v>0</v>
      </c>
      <c r="EH184" s="72">
        <f t="shared" ref="EH184" si="1794">SUM(EB184-DZ184)</f>
        <v>0</v>
      </c>
      <c r="EI184" s="72">
        <f t="shared" si="1692"/>
        <v>0</v>
      </c>
      <c r="EJ184" s="71"/>
      <c r="EK184" s="71"/>
      <c r="EL184" s="71"/>
      <c r="EM184" s="71"/>
      <c r="EN184" s="71">
        <f>VLOOKUP($D184,'факт '!$D$7:$AU$140,41,0)</f>
        <v>0</v>
      </c>
      <c r="EO184" s="71">
        <f>VLOOKUP($D184,'факт '!$D$7:$AU$140,42,0)</f>
        <v>0</v>
      </c>
      <c r="EP184" s="71">
        <f>VLOOKUP($D184,'факт '!$D$7:$AU$140,43,0)</f>
        <v>0</v>
      </c>
      <c r="EQ184" s="71">
        <f>VLOOKUP($D184,'факт '!$D$7:$AU$140,44,0)</f>
        <v>0</v>
      </c>
      <c r="ER184" s="71">
        <f>SUM(EN184+EP184)</f>
        <v>0</v>
      </c>
      <c r="ES184" s="71">
        <f>SUM(EO184+EQ184)</f>
        <v>0</v>
      </c>
      <c r="ET184" s="72">
        <f t="shared" ref="ET184" si="1795">SUM(EN184-EL184)</f>
        <v>0</v>
      </c>
      <c r="EU184" s="72">
        <f t="shared" si="1695"/>
        <v>0</v>
      </c>
      <c r="EV184" s="71"/>
      <c r="EW184" s="71"/>
      <c r="EX184" s="71"/>
      <c r="EY184" s="71"/>
      <c r="EZ184" s="71"/>
      <c r="FA184" s="71"/>
      <c r="FB184" s="71"/>
      <c r="FC184" s="71"/>
      <c r="FD184" s="71">
        <f>SUM(EZ184+FB184)</f>
        <v>0</v>
      </c>
      <c r="FE184" s="71">
        <f>SUM(FA184+FC184)</f>
        <v>0</v>
      </c>
      <c r="FF184" s="72">
        <f t="shared" si="1697"/>
        <v>0</v>
      </c>
      <c r="FG184" s="72">
        <f t="shared" si="1698"/>
        <v>0</v>
      </c>
      <c r="FH184" s="71"/>
      <c r="FI184" s="71"/>
      <c r="FJ184" s="71"/>
      <c r="FK184" s="71"/>
      <c r="FL184" s="71">
        <f>VLOOKUP($D184,'факт '!$D$7:$AU$140,39,0)</f>
        <v>0</v>
      </c>
      <c r="FM184" s="71">
        <f>VLOOKUP($D184,'факт '!$D$7:$AU$140,40,0)</f>
        <v>0</v>
      </c>
      <c r="FN184" s="71"/>
      <c r="FO184" s="71"/>
      <c r="FP184" s="71">
        <f>SUM(FL184+FN184)</f>
        <v>0</v>
      </c>
      <c r="FQ184" s="71">
        <f>SUM(FM184+FO184)</f>
        <v>0</v>
      </c>
      <c r="FR184" s="72">
        <f t="shared" ref="FR184" si="1796">SUM(FL184-FJ184)</f>
        <v>0</v>
      </c>
      <c r="FS184" s="72">
        <f t="shared" si="1701"/>
        <v>0</v>
      </c>
      <c r="FT184" s="71"/>
      <c r="FU184" s="71"/>
      <c r="FV184" s="71"/>
      <c r="FW184" s="71"/>
      <c r="FX184" s="71"/>
      <c r="FY184" s="71"/>
      <c r="FZ184" s="71"/>
      <c r="GA184" s="71"/>
      <c r="GB184" s="71">
        <f>SUM(FX184+FZ184)</f>
        <v>0</v>
      </c>
      <c r="GC184" s="71">
        <f>SUM(FY184+GA184)</f>
        <v>0</v>
      </c>
      <c r="GD184" s="72">
        <f t="shared" si="1703"/>
        <v>0</v>
      </c>
      <c r="GE184" s="72">
        <f t="shared" si="1704"/>
        <v>0</v>
      </c>
      <c r="GF184" s="71">
        <f t="shared" ref="GF184:GI185" si="1797">SUM(H184,T184,AF184,AR184,BD184,BP184,CB184,CN184,CZ184,DL184,DX184,EJ184,EV184)</f>
        <v>0</v>
      </c>
      <c r="GG184" s="71">
        <f t="shared" si="1797"/>
        <v>0</v>
      </c>
      <c r="GH184" s="71">
        <f t="shared" si="1797"/>
        <v>0</v>
      </c>
      <c r="GI184" s="71">
        <f t="shared" si="1797"/>
        <v>0</v>
      </c>
      <c r="GJ184" s="71">
        <f t="shared" ref="GJ184" si="1798">SUM(L184,X184,AJ184,AV184,BH184,BT184,CF184,CR184,DD184,DP184,EB184,EN184,EZ184,FL184)</f>
        <v>2</v>
      </c>
      <c r="GK184" s="71">
        <f t="shared" ref="GK184" si="1799">SUM(M184,Y184,AK184,AW184,BI184,BU184,CG184,CS184,DE184,DQ184,EC184,EO184,FA184,FM184)</f>
        <v>489456.28</v>
      </c>
      <c r="GL184" s="71">
        <f t="shared" ref="GL184" si="1800">SUM(N184,Z184,AL184,AX184,BJ184,BV184,CH184,CT184,DF184,DR184,ED184,EP184,FB184,FN184)</f>
        <v>0</v>
      </c>
      <c r="GM184" s="71">
        <f t="shared" ref="GM184" si="1801">SUM(O184,AA184,AM184,AY184,BK184,BW184,CI184,CU184,DG184,DS184,EE184,EQ184,FC184,FO184)</f>
        <v>0</v>
      </c>
      <c r="GN184" s="71">
        <f t="shared" ref="GN184" si="1802">SUM(P184,AB184,AN184,AZ184,BL184,BX184,CJ184,CV184,DH184,DT184,EF184,ER184,FD184,FP184)</f>
        <v>2</v>
      </c>
      <c r="GO184" s="71">
        <f t="shared" ref="GO184" si="1803">SUM(Q184,AC184,AO184,BA184,BM184,BY184,CK184,CW184,DI184,DU184,EG184,ES184,FE184,FQ184)</f>
        <v>489456.28</v>
      </c>
      <c r="GP184" s="71"/>
      <c r="GQ184" s="71"/>
      <c r="GR184" s="109"/>
      <c r="GS184" s="55"/>
      <c r="GT184" s="123">
        <v>244728.14240000001</v>
      </c>
      <c r="GU184" s="123">
        <f>SUM(GK184/GJ184)</f>
        <v>244728.14</v>
      </c>
      <c r="GV184" s="123">
        <f t="shared" si="1658"/>
        <v>2.3999999975785613E-3</v>
      </c>
    </row>
    <row r="185" spans="1:204" x14ac:dyDescent="0.2">
      <c r="A185" s="21">
        <v>1</v>
      </c>
      <c r="B185" s="55"/>
      <c r="C185" s="58"/>
      <c r="D185" s="59"/>
      <c r="E185" s="60"/>
      <c r="F185" s="63"/>
      <c r="G185" s="70"/>
      <c r="H185" s="71"/>
      <c r="I185" s="71"/>
      <c r="J185" s="71"/>
      <c r="K185" s="71"/>
      <c r="L185" s="71"/>
      <c r="M185" s="71"/>
      <c r="N185" s="71"/>
      <c r="O185" s="71"/>
      <c r="P185" s="71">
        <f>SUM(L185+N185)</f>
        <v>0</v>
      </c>
      <c r="Q185" s="71">
        <f>SUM(M185+O185)</f>
        <v>0</v>
      </c>
      <c r="R185" s="72">
        <f t="shared" si="1661"/>
        <v>0</v>
      </c>
      <c r="S185" s="72">
        <f t="shared" si="1662"/>
        <v>0</v>
      </c>
      <c r="T185" s="71"/>
      <c r="U185" s="71"/>
      <c r="V185" s="71"/>
      <c r="W185" s="71"/>
      <c r="X185" s="71"/>
      <c r="Y185" s="71"/>
      <c r="Z185" s="71"/>
      <c r="AA185" s="71"/>
      <c r="AB185" s="71">
        <f>SUM(X185+Z185)</f>
        <v>0</v>
      </c>
      <c r="AC185" s="71">
        <f>SUM(Y185+AA185)</f>
        <v>0</v>
      </c>
      <c r="AD185" s="72">
        <f t="shared" si="1664"/>
        <v>0</v>
      </c>
      <c r="AE185" s="72">
        <f t="shared" si="1665"/>
        <v>0</v>
      </c>
      <c r="AF185" s="71"/>
      <c r="AG185" s="71"/>
      <c r="AH185" s="71"/>
      <c r="AI185" s="71"/>
      <c r="AJ185" s="71"/>
      <c r="AK185" s="71"/>
      <c r="AL185" s="71"/>
      <c r="AM185" s="71"/>
      <c r="AN185" s="71">
        <f>SUM(AJ185+AL185)</f>
        <v>0</v>
      </c>
      <c r="AO185" s="71">
        <f>SUM(AK185+AM185)</f>
        <v>0</v>
      </c>
      <c r="AP185" s="72">
        <f t="shared" si="1667"/>
        <v>0</v>
      </c>
      <c r="AQ185" s="72">
        <f t="shared" si="1668"/>
        <v>0</v>
      </c>
      <c r="AR185" s="71"/>
      <c r="AS185" s="71"/>
      <c r="AT185" s="71"/>
      <c r="AU185" s="71"/>
      <c r="AV185" s="71"/>
      <c r="AW185" s="71"/>
      <c r="AX185" s="71"/>
      <c r="AY185" s="71"/>
      <c r="AZ185" s="71">
        <f>SUM(AV185+AX185)</f>
        <v>0</v>
      </c>
      <c r="BA185" s="71">
        <f>SUM(AW185+AY185)</f>
        <v>0</v>
      </c>
      <c r="BB185" s="72">
        <f t="shared" si="1670"/>
        <v>0</v>
      </c>
      <c r="BC185" s="72">
        <f t="shared" si="1671"/>
        <v>0</v>
      </c>
      <c r="BD185" s="71"/>
      <c r="BE185" s="71"/>
      <c r="BF185" s="71"/>
      <c r="BG185" s="71"/>
      <c r="BH185" s="71"/>
      <c r="BI185" s="71"/>
      <c r="BJ185" s="71"/>
      <c r="BK185" s="71"/>
      <c r="BL185" s="71">
        <f>SUM(BH185+BJ185)</f>
        <v>0</v>
      </c>
      <c r="BM185" s="71">
        <f>SUM(BI185+BK185)</f>
        <v>0</v>
      </c>
      <c r="BN185" s="72">
        <f t="shared" si="1673"/>
        <v>0</v>
      </c>
      <c r="BO185" s="72">
        <f t="shared" si="1674"/>
        <v>0</v>
      </c>
      <c r="BP185" s="71"/>
      <c r="BQ185" s="71"/>
      <c r="BR185" s="71"/>
      <c r="BS185" s="71"/>
      <c r="BT185" s="71"/>
      <c r="BU185" s="71"/>
      <c r="BV185" s="71"/>
      <c r="BW185" s="71"/>
      <c r="BX185" s="71">
        <f>SUM(BT185+BV185)</f>
        <v>0</v>
      </c>
      <c r="BY185" s="71">
        <f>SUM(BU185+BW185)</f>
        <v>0</v>
      </c>
      <c r="BZ185" s="72">
        <f t="shared" si="1676"/>
        <v>0</v>
      </c>
      <c r="CA185" s="72">
        <f t="shared" si="1677"/>
        <v>0</v>
      </c>
      <c r="CB185" s="71"/>
      <c r="CC185" s="71"/>
      <c r="CD185" s="71"/>
      <c r="CE185" s="71"/>
      <c r="CF185" s="71"/>
      <c r="CG185" s="71"/>
      <c r="CH185" s="71"/>
      <c r="CI185" s="71"/>
      <c r="CJ185" s="71">
        <f>SUM(CF185+CH185)</f>
        <v>0</v>
      </c>
      <c r="CK185" s="71">
        <f>SUM(CG185+CI185)</f>
        <v>0</v>
      </c>
      <c r="CL185" s="72">
        <f t="shared" si="1679"/>
        <v>0</v>
      </c>
      <c r="CM185" s="72">
        <f t="shared" si="1680"/>
        <v>0</v>
      </c>
      <c r="CN185" s="71"/>
      <c r="CO185" s="71"/>
      <c r="CP185" s="71"/>
      <c r="CQ185" s="71"/>
      <c r="CR185" s="71"/>
      <c r="CS185" s="71"/>
      <c r="CT185" s="71"/>
      <c r="CU185" s="71"/>
      <c r="CV185" s="71">
        <f>SUM(CR185+CT185)</f>
        <v>0</v>
      </c>
      <c r="CW185" s="71">
        <f>SUM(CS185+CU185)</f>
        <v>0</v>
      </c>
      <c r="CX185" s="72">
        <f t="shared" si="1682"/>
        <v>0</v>
      </c>
      <c r="CY185" s="72">
        <f t="shared" si="1683"/>
        <v>0</v>
      </c>
      <c r="CZ185" s="71"/>
      <c r="DA185" s="71"/>
      <c r="DB185" s="71"/>
      <c r="DC185" s="71"/>
      <c r="DD185" s="71"/>
      <c r="DE185" s="71"/>
      <c r="DF185" s="71"/>
      <c r="DG185" s="71"/>
      <c r="DH185" s="71">
        <f>SUM(DD185+DF185)</f>
        <v>0</v>
      </c>
      <c r="DI185" s="71">
        <f>SUM(DE185+DG185)</f>
        <v>0</v>
      </c>
      <c r="DJ185" s="72">
        <f t="shared" si="1685"/>
        <v>0</v>
      </c>
      <c r="DK185" s="72">
        <f t="shared" si="1686"/>
        <v>0</v>
      </c>
      <c r="DL185" s="71"/>
      <c r="DM185" s="71"/>
      <c r="DN185" s="71"/>
      <c r="DO185" s="71"/>
      <c r="DP185" s="71"/>
      <c r="DQ185" s="71"/>
      <c r="DR185" s="71"/>
      <c r="DS185" s="71"/>
      <c r="DT185" s="71">
        <f>SUM(DP185+DR185)</f>
        <v>0</v>
      </c>
      <c r="DU185" s="71">
        <f>SUM(DQ185+DS185)</f>
        <v>0</v>
      </c>
      <c r="DV185" s="72">
        <f t="shared" si="1688"/>
        <v>0</v>
      </c>
      <c r="DW185" s="72">
        <f t="shared" si="1689"/>
        <v>0</v>
      </c>
      <c r="DX185" s="71"/>
      <c r="DY185" s="71"/>
      <c r="DZ185" s="71"/>
      <c r="EA185" s="71"/>
      <c r="EB185" s="71"/>
      <c r="EC185" s="71"/>
      <c r="ED185" s="71"/>
      <c r="EE185" s="71"/>
      <c r="EF185" s="71">
        <f>SUM(EB185+ED185)</f>
        <v>0</v>
      </c>
      <c r="EG185" s="71">
        <f>SUM(EC185+EE185)</f>
        <v>0</v>
      </c>
      <c r="EH185" s="72">
        <f t="shared" si="1691"/>
        <v>0</v>
      </c>
      <c r="EI185" s="72">
        <f t="shared" si="1692"/>
        <v>0</v>
      </c>
      <c r="EJ185" s="71"/>
      <c r="EK185" s="71"/>
      <c r="EL185" s="71"/>
      <c r="EM185" s="71"/>
      <c r="EN185" s="71"/>
      <c r="EO185" s="71"/>
      <c r="EP185" s="71"/>
      <c r="EQ185" s="71"/>
      <c r="ER185" s="71">
        <f>SUM(EN185+EP185)</f>
        <v>0</v>
      </c>
      <c r="ES185" s="71">
        <f>SUM(EO185+EQ185)</f>
        <v>0</v>
      </c>
      <c r="ET185" s="72">
        <f t="shared" si="1694"/>
        <v>0</v>
      </c>
      <c r="EU185" s="72">
        <f t="shared" si="1695"/>
        <v>0</v>
      </c>
      <c r="EV185" s="71"/>
      <c r="EW185" s="71"/>
      <c r="EX185" s="71"/>
      <c r="EY185" s="71"/>
      <c r="EZ185" s="71"/>
      <c r="FA185" s="71"/>
      <c r="FB185" s="71"/>
      <c r="FC185" s="71"/>
      <c r="FD185" s="71">
        <f>SUM(EZ185+FB185)</f>
        <v>0</v>
      </c>
      <c r="FE185" s="71">
        <f>SUM(FA185+FC185)</f>
        <v>0</v>
      </c>
      <c r="FF185" s="72">
        <f t="shared" si="1697"/>
        <v>0</v>
      </c>
      <c r="FG185" s="72">
        <f t="shared" si="1698"/>
        <v>0</v>
      </c>
      <c r="FH185" s="71"/>
      <c r="FI185" s="71"/>
      <c r="FJ185" s="71"/>
      <c r="FK185" s="71"/>
      <c r="FL185" s="71"/>
      <c r="FM185" s="71"/>
      <c r="FN185" s="71"/>
      <c r="FO185" s="71"/>
      <c r="FP185" s="71">
        <f>SUM(FL185+FN185)</f>
        <v>0</v>
      </c>
      <c r="FQ185" s="71">
        <f>SUM(FM185+FO185)</f>
        <v>0</v>
      </c>
      <c r="FR185" s="72">
        <f t="shared" si="1700"/>
        <v>0</v>
      </c>
      <c r="FS185" s="72">
        <f t="shared" si="1701"/>
        <v>0</v>
      </c>
      <c r="FT185" s="71"/>
      <c r="FU185" s="71"/>
      <c r="FV185" s="71"/>
      <c r="FW185" s="71"/>
      <c r="FX185" s="71"/>
      <c r="FY185" s="71"/>
      <c r="FZ185" s="71"/>
      <c r="GA185" s="71"/>
      <c r="GB185" s="71">
        <f>SUM(FX185+FZ185)</f>
        <v>0</v>
      </c>
      <c r="GC185" s="71">
        <f>SUM(FY185+GA185)</f>
        <v>0</v>
      </c>
      <c r="GD185" s="72">
        <f t="shared" si="1703"/>
        <v>0</v>
      </c>
      <c r="GE185" s="72">
        <f t="shared" si="1704"/>
        <v>0</v>
      </c>
      <c r="GF185" s="71">
        <f t="shared" si="1797"/>
        <v>0</v>
      </c>
      <c r="GG185" s="71">
        <f t="shared" si="1797"/>
        <v>0</v>
      </c>
      <c r="GH185" s="71">
        <f t="shared" si="1797"/>
        <v>0</v>
      </c>
      <c r="GI185" s="71">
        <f t="shared" si="1797"/>
        <v>0</v>
      </c>
      <c r="GJ185" s="71">
        <f t="shared" ref="GJ185:GO185" si="1804">SUM(L185,X185,AJ185,AV185,BH185,BT185,CF185,CR185,DD185,DP185,EB185,EN185,EZ185)</f>
        <v>0</v>
      </c>
      <c r="GK185" s="71">
        <f t="shared" si="1804"/>
        <v>0</v>
      </c>
      <c r="GL185" s="71">
        <f t="shared" si="1804"/>
        <v>0</v>
      </c>
      <c r="GM185" s="71">
        <f t="shared" si="1804"/>
        <v>0</v>
      </c>
      <c r="GN185" s="71">
        <f t="shared" si="1804"/>
        <v>0</v>
      </c>
      <c r="GO185" s="71">
        <f t="shared" si="1804"/>
        <v>0</v>
      </c>
      <c r="GP185" s="71"/>
      <c r="GQ185" s="71"/>
      <c r="GR185" s="109"/>
      <c r="GS185" s="55"/>
      <c r="GT185" s="123"/>
      <c r="GU185" s="123"/>
      <c r="GV185" s="123">
        <f t="shared" si="1658"/>
        <v>0</v>
      </c>
    </row>
    <row r="186" spans="1:204" x14ac:dyDescent="0.2">
      <c r="A186" s="21">
        <v>1</v>
      </c>
      <c r="B186" s="74"/>
      <c r="C186" s="75"/>
      <c r="D186" s="76"/>
      <c r="E186" s="77" t="s">
        <v>63</v>
      </c>
      <c r="F186" s="77"/>
      <c r="G186" s="78"/>
      <c r="H186" s="79">
        <f>SUM(H187:H205)</f>
        <v>28</v>
      </c>
      <c r="I186" s="79">
        <f>SUM(I187:I205)</f>
        <v>4372595.5614</v>
      </c>
      <c r="J186" s="79">
        <f>SUM(J187:J205)</f>
        <v>23.333333333333336</v>
      </c>
      <c r="K186" s="79">
        <f>SUM(K187:K205)</f>
        <v>3643829.6345000002</v>
      </c>
      <c r="L186" s="79">
        <f t="shared" ref="L186:Q186" si="1805">SUM(L205,L201,L197,L187)</f>
        <v>28</v>
      </c>
      <c r="M186" s="79">
        <f t="shared" si="1805"/>
        <v>4171051.7599999993</v>
      </c>
      <c r="N186" s="79">
        <f t="shared" si="1805"/>
        <v>1</v>
      </c>
      <c r="O186" s="79">
        <f t="shared" si="1805"/>
        <v>134570.15</v>
      </c>
      <c r="P186" s="79">
        <f t="shared" si="1805"/>
        <v>29</v>
      </c>
      <c r="Q186" s="79">
        <f t="shared" si="1805"/>
        <v>4305621.91</v>
      </c>
      <c r="R186" s="72">
        <f t="shared" si="1661"/>
        <v>4.6666666666666643</v>
      </c>
      <c r="S186" s="72">
        <f t="shared" si="1662"/>
        <v>527222.12549999915</v>
      </c>
      <c r="T186" s="79">
        <f>SUM(T187:T205)</f>
        <v>683</v>
      </c>
      <c r="U186" s="79">
        <f>SUM(U187:U205)</f>
        <v>102389037.5676</v>
      </c>
      <c r="V186" s="79">
        <f>SUM(V187:V205)</f>
        <v>569.16666666666663</v>
      </c>
      <c r="W186" s="79">
        <f>SUM(W187:W205)</f>
        <v>85324197.973000005</v>
      </c>
      <c r="X186" s="79">
        <f t="shared" ref="X186:AC186" si="1806">SUM(X205,X201,X198,X187)</f>
        <v>653</v>
      </c>
      <c r="Y186" s="79">
        <f t="shared" si="1806"/>
        <v>97897538.159999982</v>
      </c>
      <c r="Z186" s="79">
        <f t="shared" si="1806"/>
        <v>22</v>
      </c>
      <c r="AA186" s="79">
        <f t="shared" si="1806"/>
        <v>3760823.1799999997</v>
      </c>
      <c r="AB186" s="79">
        <f t="shared" si="1806"/>
        <v>675</v>
      </c>
      <c r="AC186" s="79">
        <f t="shared" si="1806"/>
        <v>101658361.33999997</v>
      </c>
      <c r="AD186" s="72">
        <f t="shared" si="1664"/>
        <v>83.833333333333371</v>
      </c>
      <c r="AE186" s="72">
        <f t="shared" si="1665"/>
        <v>12573340.186999977</v>
      </c>
      <c r="AF186" s="79">
        <f>SUM(AF187:AF205)</f>
        <v>0</v>
      </c>
      <c r="AG186" s="79">
        <f>SUM(AG187:AG205)</f>
        <v>0</v>
      </c>
      <c r="AH186" s="79">
        <f>SUM(AH187:AH205)</f>
        <v>0</v>
      </c>
      <c r="AI186" s="79">
        <f>SUM(AI187:AI205)</f>
        <v>0</v>
      </c>
      <c r="AJ186" s="79">
        <f t="shared" ref="AJ186:AO186" si="1807">SUM(AJ205,AJ201,AJ198,AJ187)</f>
        <v>0</v>
      </c>
      <c r="AK186" s="79">
        <f t="shared" si="1807"/>
        <v>0</v>
      </c>
      <c r="AL186" s="79">
        <f t="shared" si="1807"/>
        <v>0</v>
      </c>
      <c r="AM186" s="79">
        <f t="shared" si="1807"/>
        <v>0</v>
      </c>
      <c r="AN186" s="79">
        <f t="shared" si="1807"/>
        <v>0</v>
      </c>
      <c r="AO186" s="79">
        <f t="shared" si="1807"/>
        <v>0</v>
      </c>
      <c r="AP186" s="72">
        <f t="shared" si="1667"/>
        <v>0</v>
      </c>
      <c r="AQ186" s="72">
        <f t="shared" si="1668"/>
        <v>0</v>
      </c>
      <c r="AR186" s="79">
        <f>SUM(AR187:AR205)</f>
        <v>0</v>
      </c>
      <c r="AS186" s="79">
        <f>SUM(AS187:AS205)</f>
        <v>0</v>
      </c>
      <c r="AT186" s="79">
        <f>SUM(AT187:AT205)</f>
        <v>0</v>
      </c>
      <c r="AU186" s="79">
        <f>SUM(AU187:AU205)</f>
        <v>0</v>
      </c>
      <c r="AV186" s="79">
        <f t="shared" ref="AV186:BA186" si="1808">SUM(AV205,AV201,AV198,AV187)</f>
        <v>0</v>
      </c>
      <c r="AW186" s="79">
        <f t="shared" si="1808"/>
        <v>0</v>
      </c>
      <c r="AX186" s="79">
        <f t="shared" si="1808"/>
        <v>0</v>
      </c>
      <c r="AY186" s="79">
        <f t="shared" si="1808"/>
        <v>0</v>
      </c>
      <c r="AZ186" s="79">
        <f t="shared" si="1808"/>
        <v>0</v>
      </c>
      <c r="BA186" s="79">
        <f t="shared" si="1808"/>
        <v>0</v>
      </c>
      <c r="BB186" s="72">
        <f t="shared" si="1670"/>
        <v>0</v>
      </c>
      <c r="BC186" s="72">
        <f t="shared" si="1671"/>
        <v>0</v>
      </c>
      <c r="BD186" s="79">
        <f>SUM(BD187:BD205)</f>
        <v>232</v>
      </c>
      <c r="BE186" s="79">
        <f>SUM(BE187:BE205)</f>
        <v>33371031.781599998</v>
      </c>
      <c r="BF186" s="79">
        <f>SUM(BF187:BF205)</f>
        <v>193.33333333333334</v>
      </c>
      <c r="BG186" s="79">
        <f>SUM(BG187:BG205)</f>
        <v>27809193.151333332</v>
      </c>
      <c r="BH186" s="79">
        <f t="shared" ref="BH186:BM186" si="1809">SUM(BH205,BH201,BH198,BH187)</f>
        <v>131</v>
      </c>
      <c r="BI186" s="79">
        <f t="shared" si="1809"/>
        <v>19107155.490000002</v>
      </c>
      <c r="BJ186" s="79">
        <f t="shared" si="1809"/>
        <v>3</v>
      </c>
      <c r="BK186" s="79">
        <f t="shared" si="1809"/>
        <v>403710.44999999995</v>
      </c>
      <c r="BL186" s="79">
        <f t="shared" si="1809"/>
        <v>134</v>
      </c>
      <c r="BM186" s="79">
        <f t="shared" si="1809"/>
        <v>19510865.940000005</v>
      </c>
      <c r="BN186" s="72">
        <f t="shared" si="1673"/>
        <v>-62.333333333333343</v>
      </c>
      <c r="BO186" s="72">
        <f t="shared" si="1674"/>
        <v>-8702037.66133333</v>
      </c>
      <c r="BP186" s="79">
        <f>SUM(BP187:BP205)</f>
        <v>0</v>
      </c>
      <c r="BQ186" s="79">
        <f>SUM(BQ187:BQ205)</f>
        <v>0</v>
      </c>
      <c r="BR186" s="79">
        <f>SUM(BR187:BR205)</f>
        <v>0</v>
      </c>
      <c r="BS186" s="79">
        <f>SUM(BS187:BS205)</f>
        <v>0</v>
      </c>
      <c r="BT186" s="79">
        <f t="shared" ref="BT186:BY186" si="1810">SUM(BT205,BT201,BT198,BT187)</f>
        <v>0</v>
      </c>
      <c r="BU186" s="79">
        <f t="shared" si="1810"/>
        <v>0</v>
      </c>
      <c r="BV186" s="79">
        <f t="shared" si="1810"/>
        <v>0</v>
      </c>
      <c r="BW186" s="79">
        <f t="shared" si="1810"/>
        <v>0</v>
      </c>
      <c r="BX186" s="79">
        <f t="shared" si="1810"/>
        <v>0</v>
      </c>
      <c r="BY186" s="79">
        <f t="shared" si="1810"/>
        <v>0</v>
      </c>
      <c r="BZ186" s="72">
        <f t="shared" si="1676"/>
        <v>0</v>
      </c>
      <c r="CA186" s="72">
        <f t="shared" si="1677"/>
        <v>0</v>
      </c>
      <c r="CB186" s="79">
        <f>SUM(CB187:CB205)</f>
        <v>0</v>
      </c>
      <c r="CC186" s="79">
        <f>SUM(CC187:CC205)</f>
        <v>0</v>
      </c>
      <c r="CD186" s="79">
        <f>SUM(CD187:CD205)</f>
        <v>0</v>
      </c>
      <c r="CE186" s="79">
        <f>SUM(CE187:CE205)</f>
        <v>0</v>
      </c>
      <c r="CF186" s="79">
        <f t="shared" ref="CF186:CK186" si="1811">SUM(CF205,CF201,CF198,CF187)</f>
        <v>0</v>
      </c>
      <c r="CG186" s="79">
        <f t="shared" si="1811"/>
        <v>0</v>
      </c>
      <c r="CH186" s="79">
        <f t="shared" si="1811"/>
        <v>0</v>
      </c>
      <c r="CI186" s="79">
        <f t="shared" si="1811"/>
        <v>0</v>
      </c>
      <c r="CJ186" s="79">
        <f t="shared" si="1811"/>
        <v>0</v>
      </c>
      <c r="CK186" s="79">
        <f t="shared" si="1811"/>
        <v>0</v>
      </c>
      <c r="CL186" s="72">
        <f t="shared" si="1679"/>
        <v>0</v>
      </c>
      <c r="CM186" s="72">
        <f t="shared" si="1680"/>
        <v>0</v>
      </c>
      <c r="CN186" s="79">
        <f>SUM(CN187:CN205)</f>
        <v>0</v>
      </c>
      <c r="CO186" s="79">
        <f>SUM(CO187:CO205)</f>
        <v>0</v>
      </c>
      <c r="CP186" s="79">
        <f>SUM(CP187:CP205)</f>
        <v>0</v>
      </c>
      <c r="CQ186" s="79">
        <f>SUM(CQ187:CQ205)</f>
        <v>0</v>
      </c>
      <c r="CR186" s="79">
        <f t="shared" ref="CR186:CW186" si="1812">SUM(CR205,CR201,CR198,CR187)</f>
        <v>0</v>
      </c>
      <c r="CS186" s="79">
        <f t="shared" si="1812"/>
        <v>0</v>
      </c>
      <c r="CT186" s="79">
        <f t="shared" si="1812"/>
        <v>0</v>
      </c>
      <c r="CU186" s="79">
        <f t="shared" si="1812"/>
        <v>0</v>
      </c>
      <c r="CV186" s="79">
        <f t="shared" si="1812"/>
        <v>0</v>
      </c>
      <c r="CW186" s="79">
        <f t="shared" si="1812"/>
        <v>0</v>
      </c>
      <c r="CX186" s="72">
        <f t="shared" si="1682"/>
        <v>0</v>
      </c>
      <c r="CY186" s="72">
        <f t="shared" si="1683"/>
        <v>0</v>
      </c>
      <c r="CZ186" s="79">
        <f>SUM(CZ187:CZ205)</f>
        <v>0</v>
      </c>
      <c r="DA186" s="79">
        <f>SUM(DA187:DA205)</f>
        <v>0</v>
      </c>
      <c r="DB186" s="79">
        <f>SUM(DB187:DB205)</f>
        <v>0</v>
      </c>
      <c r="DC186" s="79">
        <f>SUM(DC187:DC205)</f>
        <v>0</v>
      </c>
      <c r="DD186" s="79">
        <f t="shared" ref="DD186:DI186" si="1813">SUM(DD205,DD201,DD198,DD187)</f>
        <v>0</v>
      </c>
      <c r="DE186" s="79">
        <f t="shared" si="1813"/>
        <v>0</v>
      </c>
      <c r="DF186" s="79">
        <f t="shared" si="1813"/>
        <v>0</v>
      </c>
      <c r="DG186" s="79">
        <f t="shared" si="1813"/>
        <v>0</v>
      </c>
      <c r="DH186" s="79">
        <f t="shared" si="1813"/>
        <v>0</v>
      </c>
      <c r="DI186" s="79">
        <f t="shared" si="1813"/>
        <v>0</v>
      </c>
      <c r="DJ186" s="72">
        <f t="shared" si="1685"/>
        <v>0</v>
      </c>
      <c r="DK186" s="72">
        <f t="shared" si="1686"/>
        <v>0</v>
      </c>
      <c r="DL186" s="79">
        <f>SUM(DL187:DL205)</f>
        <v>0</v>
      </c>
      <c r="DM186" s="79">
        <f>SUM(DM187:DM205)</f>
        <v>0</v>
      </c>
      <c r="DN186" s="79">
        <f>SUM(DN187:DN205)</f>
        <v>0</v>
      </c>
      <c r="DO186" s="79">
        <f>SUM(DO187:DO205)</f>
        <v>0</v>
      </c>
      <c r="DP186" s="79">
        <f t="shared" ref="DP186:DU186" si="1814">SUM(DP205,DP201,DP198,DP187)</f>
        <v>0</v>
      </c>
      <c r="DQ186" s="79">
        <f t="shared" si="1814"/>
        <v>0</v>
      </c>
      <c r="DR186" s="79">
        <f t="shared" si="1814"/>
        <v>0</v>
      </c>
      <c r="DS186" s="79">
        <f t="shared" si="1814"/>
        <v>0</v>
      </c>
      <c r="DT186" s="79">
        <f t="shared" si="1814"/>
        <v>0</v>
      </c>
      <c r="DU186" s="79">
        <f t="shared" si="1814"/>
        <v>0</v>
      </c>
      <c r="DV186" s="72">
        <f t="shared" si="1688"/>
        <v>0</v>
      </c>
      <c r="DW186" s="72">
        <f t="shared" si="1689"/>
        <v>0</v>
      </c>
      <c r="DX186" s="79">
        <f>SUM(DX187:DX205)</f>
        <v>0</v>
      </c>
      <c r="DY186" s="79">
        <f>SUM(DY187:DY205)</f>
        <v>0</v>
      </c>
      <c r="DZ186" s="79">
        <f>SUM(DZ187:DZ205)</f>
        <v>0</v>
      </c>
      <c r="EA186" s="79">
        <f>SUM(EA187:EA205)</f>
        <v>0</v>
      </c>
      <c r="EB186" s="79">
        <f t="shared" ref="EB186:EG186" si="1815">SUM(EB205,EB201,EB198,EB187)</f>
        <v>0</v>
      </c>
      <c r="EC186" s="79">
        <f t="shared" si="1815"/>
        <v>0</v>
      </c>
      <c r="ED186" s="79">
        <f t="shared" si="1815"/>
        <v>0</v>
      </c>
      <c r="EE186" s="79">
        <f t="shared" si="1815"/>
        <v>0</v>
      </c>
      <c r="EF186" s="79">
        <f t="shared" si="1815"/>
        <v>0</v>
      </c>
      <c r="EG186" s="79">
        <f t="shared" si="1815"/>
        <v>0</v>
      </c>
      <c r="EH186" s="72">
        <f t="shared" si="1691"/>
        <v>0</v>
      </c>
      <c r="EI186" s="72">
        <f t="shared" si="1692"/>
        <v>0</v>
      </c>
      <c r="EJ186" s="79">
        <f>SUM(EJ187:EJ205)</f>
        <v>208</v>
      </c>
      <c r="EK186" s="79">
        <f>SUM(EK187:EK205)</f>
        <v>28829472.652800001</v>
      </c>
      <c r="EL186" s="79">
        <f>SUM(EL187:EL205)</f>
        <v>173.33333333333334</v>
      </c>
      <c r="EM186" s="79">
        <f>SUM(EM187:EM205)</f>
        <v>24024560.544</v>
      </c>
      <c r="EN186" s="79">
        <f t="shared" ref="EN186:ES186" si="1816">SUM(EN205,EN201,EN198,EN187)</f>
        <v>172</v>
      </c>
      <c r="EO186" s="79">
        <f t="shared" si="1816"/>
        <v>23687843.189999994</v>
      </c>
      <c r="EP186" s="79">
        <f t="shared" si="1816"/>
        <v>9</v>
      </c>
      <c r="EQ186" s="79">
        <f t="shared" si="1816"/>
        <v>1263561.42</v>
      </c>
      <c r="ER186" s="79">
        <f t="shared" si="1816"/>
        <v>181</v>
      </c>
      <c r="ES186" s="79">
        <f t="shared" si="1816"/>
        <v>24951404.609999992</v>
      </c>
      <c r="ET186" s="72">
        <f t="shared" si="1694"/>
        <v>-1.3333333333333428</v>
      </c>
      <c r="EU186" s="72">
        <f t="shared" si="1695"/>
        <v>-336717.35400000587</v>
      </c>
      <c r="EV186" s="79">
        <f>SUM(EV187:EV205)</f>
        <v>3</v>
      </c>
      <c r="EW186" s="79">
        <f>SUM(EW187:EW205)</f>
        <v>456140.52780000004</v>
      </c>
      <c r="EX186" s="79">
        <f>SUM(EX187:EX205)</f>
        <v>2.5</v>
      </c>
      <c r="EY186" s="79">
        <f>SUM(EY187:EY205)</f>
        <v>380117.10649999999</v>
      </c>
      <c r="EZ186" s="79">
        <f t="shared" ref="EZ186:FE186" si="1817">SUM(EZ205,EZ201,EZ198,EZ187)</f>
        <v>0</v>
      </c>
      <c r="FA186" s="79">
        <f t="shared" si="1817"/>
        <v>0</v>
      </c>
      <c r="FB186" s="79">
        <f t="shared" si="1817"/>
        <v>0</v>
      </c>
      <c r="FC186" s="79">
        <f t="shared" si="1817"/>
        <v>0</v>
      </c>
      <c r="FD186" s="79">
        <f t="shared" si="1817"/>
        <v>0</v>
      </c>
      <c r="FE186" s="79">
        <f t="shared" si="1817"/>
        <v>0</v>
      </c>
      <c r="FF186" s="72">
        <f t="shared" si="1697"/>
        <v>-2.5</v>
      </c>
      <c r="FG186" s="72">
        <f t="shared" si="1698"/>
        <v>-380117.10649999999</v>
      </c>
      <c r="FH186" s="79">
        <f>SUM(FH187:FH205)</f>
        <v>0</v>
      </c>
      <c r="FI186" s="79">
        <f>SUM(FI187:FI205)</f>
        <v>0</v>
      </c>
      <c r="FJ186" s="79">
        <f>SUM(FJ187:FJ205)</f>
        <v>0</v>
      </c>
      <c r="FK186" s="79">
        <f>SUM(FK187:FK205)</f>
        <v>0</v>
      </c>
      <c r="FL186" s="79">
        <f t="shared" ref="FL186:FQ186" si="1818">SUM(FL205,FL201,FL198,FL187)</f>
        <v>0</v>
      </c>
      <c r="FM186" s="79">
        <f t="shared" si="1818"/>
        <v>0</v>
      </c>
      <c r="FN186" s="79">
        <f t="shared" si="1818"/>
        <v>0</v>
      </c>
      <c r="FO186" s="79">
        <f t="shared" si="1818"/>
        <v>0</v>
      </c>
      <c r="FP186" s="79">
        <f t="shared" si="1818"/>
        <v>0</v>
      </c>
      <c r="FQ186" s="79">
        <f t="shared" si="1818"/>
        <v>0</v>
      </c>
      <c r="FR186" s="72">
        <f t="shared" si="1700"/>
        <v>0</v>
      </c>
      <c r="FS186" s="72">
        <f t="shared" si="1701"/>
        <v>0</v>
      </c>
      <c r="FT186" s="79">
        <f>SUM(FT187:FT205)</f>
        <v>3</v>
      </c>
      <c r="FU186" s="79">
        <f>SUM(FU187:FU205)</f>
        <v>456140.52780000004</v>
      </c>
      <c r="FV186" s="79">
        <f>SUM(FV187:FV205)</f>
        <v>2.5</v>
      </c>
      <c r="FW186" s="79">
        <f>SUM(FW187:FW205)</f>
        <v>380117.10649999999</v>
      </c>
      <c r="FX186" s="79">
        <f t="shared" ref="FX186:GC186" si="1819">SUM(FX205,FX201,FX198,FX187)</f>
        <v>0</v>
      </c>
      <c r="FY186" s="79">
        <f t="shared" si="1819"/>
        <v>0</v>
      </c>
      <c r="FZ186" s="79">
        <f t="shared" si="1819"/>
        <v>0</v>
      </c>
      <c r="GA186" s="79">
        <f t="shared" si="1819"/>
        <v>0</v>
      </c>
      <c r="GB186" s="79">
        <f t="shared" si="1819"/>
        <v>0</v>
      </c>
      <c r="GC186" s="79">
        <f t="shared" si="1819"/>
        <v>0</v>
      </c>
      <c r="GD186" s="72">
        <f t="shared" si="1703"/>
        <v>-2.5</v>
      </c>
      <c r="GE186" s="72">
        <f t="shared" si="1704"/>
        <v>-380117.10649999999</v>
      </c>
      <c r="GF186" s="79">
        <f>SUM(GF187,GF198,GF201,GF205)</f>
        <v>1157</v>
      </c>
      <c r="GG186" s="79">
        <f>SUM(GG187,GG198,GG201,GG205)</f>
        <v>169874418.61900002</v>
      </c>
      <c r="GH186" s="102">
        <f>SUM(GF186/12*$A$2)</f>
        <v>964.16666666666674</v>
      </c>
      <c r="GI186" s="128">
        <f>SUM(GG186/12*$A$2)</f>
        <v>141562015.51583335</v>
      </c>
      <c r="GJ186" s="79">
        <f t="shared" ref="GJ186:GO186" si="1820">SUM(GJ187,GJ198,GJ201,GJ205)</f>
        <v>984</v>
      </c>
      <c r="GK186" s="79">
        <f t="shared" si="1820"/>
        <v>144863588.59999996</v>
      </c>
      <c r="GL186" s="79">
        <f t="shared" si="1820"/>
        <v>35</v>
      </c>
      <c r="GM186" s="79">
        <f t="shared" si="1820"/>
        <v>5562665.1999999993</v>
      </c>
      <c r="GN186" s="79">
        <f t="shared" si="1820"/>
        <v>1019</v>
      </c>
      <c r="GO186" s="79">
        <f t="shared" si="1820"/>
        <v>150426253.79999998</v>
      </c>
      <c r="GP186" s="79">
        <f>SUM(GP187:GP205)</f>
        <v>19.833333333333247</v>
      </c>
      <c r="GQ186" s="79">
        <f>SUM(GQ187:GQ205)</f>
        <v>3301573.0841666237</v>
      </c>
      <c r="GR186" s="281">
        <f>GJ186/GH186</f>
        <v>1.0205704407951599</v>
      </c>
      <c r="GS186" s="281">
        <f>GK186/GI186</f>
        <v>1.0233224503913434</v>
      </c>
      <c r="GT186" s="123"/>
      <c r="GU186" s="123"/>
      <c r="GV186" s="123">
        <f t="shared" si="1658"/>
        <v>0</v>
      </c>
    </row>
    <row r="187" spans="1:204" ht="15.75" customHeight="1" x14ac:dyDescent="0.2">
      <c r="A187" s="21">
        <v>1</v>
      </c>
      <c r="B187" s="74"/>
      <c r="C187" s="80"/>
      <c r="D187" s="81"/>
      <c r="E187" s="96" t="s">
        <v>64</v>
      </c>
      <c r="F187" s="98">
        <v>34</v>
      </c>
      <c r="G187" s="99">
        <v>134570.1513</v>
      </c>
      <c r="H187" s="79">
        <f>VLOOKUP($E187,'ВМП план'!$B$8:$AN$43,8,0)</f>
        <v>25</v>
      </c>
      <c r="I187" s="79">
        <f>VLOOKUP($E187,'ВМП план'!$B$8:$AN$43,9,0)</f>
        <v>3364253.7824999997</v>
      </c>
      <c r="J187" s="79">
        <f>SUM(H187/12*$A$2)</f>
        <v>20.833333333333336</v>
      </c>
      <c r="K187" s="79">
        <f>SUM(I187/12*$A$2)</f>
        <v>2803544.8187500001</v>
      </c>
      <c r="L187" s="79">
        <f t="shared" ref="L187:Q187" si="1821">SUM(L188:L197)</f>
        <v>26</v>
      </c>
      <c r="M187" s="79">
        <f t="shared" si="1821"/>
        <v>3498823.8999999994</v>
      </c>
      <c r="N187" s="79">
        <f t="shared" si="1821"/>
        <v>1</v>
      </c>
      <c r="O187" s="79">
        <f t="shared" si="1821"/>
        <v>134570.15</v>
      </c>
      <c r="P187" s="79">
        <f t="shared" si="1821"/>
        <v>27</v>
      </c>
      <c r="Q187" s="79">
        <f t="shared" si="1821"/>
        <v>3633394.05</v>
      </c>
      <c r="R187" s="95">
        <f t="shared" si="1661"/>
        <v>5.1666666666666643</v>
      </c>
      <c r="S187" s="95">
        <f t="shared" si="1662"/>
        <v>695279.08124999935</v>
      </c>
      <c r="T187" s="79">
        <f>VLOOKUP($E187,'ВМП план'!$B$8:$AN$43,10,0)</f>
        <v>458</v>
      </c>
      <c r="U187" s="79">
        <f>VLOOKUP($E187,'ВМП план'!$B$8:$AN$43,11,0)</f>
        <v>61633129.295400001</v>
      </c>
      <c r="V187" s="79">
        <f>SUM(T187/12*$A$2)</f>
        <v>381.66666666666663</v>
      </c>
      <c r="W187" s="79">
        <f>SUM(U187/12*$A$2)</f>
        <v>51360941.079500005</v>
      </c>
      <c r="X187" s="79">
        <f t="shared" ref="X187:AC187" si="1822">SUM(X188:X197)</f>
        <v>454</v>
      </c>
      <c r="Y187" s="79">
        <f t="shared" si="1822"/>
        <v>61094848.099999972</v>
      </c>
      <c r="Z187" s="79">
        <f t="shared" si="1822"/>
        <v>10</v>
      </c>
      <c r="AA187" s="79">
        <f t="shared" si="1822"/>
        <v>1345701.4999999998</v>
      </c>
      <c r="AB187" s="79">
        <f t="shared" si="1822"/>
        <v>464</v>
      </c>
      <c r="AC187" s="79">
        <f t="shared" si="1822"/>
        <v>62440549.599999972</v>
      </c>
      <c r="AD187" s="95">
        <f t="shared" si="1664"/>
        <v>72.333333333333371</v>
      </c>
      <c r="AE187" s="95">
        <f t="shared" si="1665"/>
        <v>9733907.020499967</v>
      </c>
      <c r="AF187" s="79">
        <f>VLOOKUP($E187,'ВМП план'!$B$8:$AL$43,12,0)</f>
        <v>0</v>
      </c>
      <c r="AG187" s="79">
        <f>VLOOKUP($E187,'ВМП план'!$B$8:$AL$43,13,0)</f>
        <v>0</v>
      </c>
      <c r="AH187" s="79">
        <f>SUM(AF187/12*$A$2)</f>
        <v>0</v>
      </c>
      <c r="AI187" s="79">
        <f>SUM(AG187/12*$A$2)</f>
        <v>0</v>
      </c>
      <c r="AJ187" s="79">
        <f t="shared" ref="AJ187:AO187" si="1823">SUM(AJ188:AJ197)</f>
        <v>0</v>
      </c>
      <c r="AK187" s="79">
        <f t="shared" si="1823"/>
        <v>0</v>
      </c>
      <c r="AL187" s="79">
        <f t="shared" si="1823"/>
        <v>0</v>
      </c>
      <c r="AM187" s="79">
        <f t="shared" si="1823"/>
        <v>0</v>
      </c>
      <c r="AN187" s="79">
        <f t="shared" si="1823"/>
        <v>0</v>
      </c>
      <c r="AO187" s="79">
        <f t="shared" si="1823"/>
        <v>0</v>
      </c>
      <c r="AP187" s="95">
        <f t="shared" si="1667"/>
        <v>0</v>
      </c>
      <c r="AQ187" s="95">
        <f t="shared" si="1668"/>
        <v>0</v>
      </c>
      <c r="AR187" s="79"/>
      <c r="AS187" s="79"/>
      <c r="AT187" s="79">
        <f>SUM(AR187/12*$A$2)</f>
        <v>0</v>
      </c>
      <c r="AU187" s="79">
        <f>SUM(AS187/12*$A$2)</f>
        <v>0</v>
      </c>
      <c r="AV187" s="79">
        <f t="shared" ref="AV187:BA187" si="1824">SUM(AV188:AV197)</f>
        <v>0</v>
      </c>
      <c r="AW187" s="79">
        <f t="shared" si="1824"/>
        <v>0</v>
      </c>
      <c r="AX187" s="79">
        <f t="shared" si="1824"/>
        <v>0</v>
      </c>
      <c r="AY187" s="79">
        <f t="shared" si="1824"/>
        <v>0</v>
      </c>
      <c r="AZ187" s="79">
        <f t="shared" si="1824"/>
        <v>0</v>
      </c>
      <c r="BA187" s="79">
        <f t="shared" si="1824"/>
        <v>0</v>
      </c>
      <c r="BB187" s="95">
        <f t="shared" si="1670"/>
        <v>0</v>
      </c>
      <c r="BC187" s="95">
        <f t="shared" si="1671"/>
        <v>0</v>
      </c>
      <c r="BD187" s="79">
        <f>VLOOKUP($E187,'ВМП план'!$B$8:$AN$43,16,0)</f>
        <v>130</v>
      </c>
      <c r="BE187" s="79">
        <f>VLOOKUP($E187,'ВМП план'!$B$8:$AN$43,17,0)</f>
        <v>17494119.669</v>
      </c>
      <c r="BF187" s="79">
        <f>SUM(BD187/12*$A$2)</f>
        <v>108.33333333333334</v>
      </c>
      <c r="BG187" s="79">
        <f>SUM(BE187/12*$A$2)</f>
        <v>14578433.057500001</v>
      </c>
      <c r="BH187" s="79">
        <f t="shared" ref="BH187:BM187" si="1825">SUM(BH188:BH197)</f>
        <v>78</v>
      </c>
      <c r="BI187" s="79">
        <f t="shared" si="1825"/>
        <v>10496471.700000003</v>
      </c>
      <c r="BJ187" s="79">
        <f t="shared" si="1825"/>
        <v>3</v>
      </c>
      <c r="BK187" s="79">
        <f t="shared" si="1825"/>
        <v>403710.44999999995</v>
      </c>
      <c r="BL187" s="79">
        <f t="shared" si="1825"/>
        <v>81</v>
      </c>
      <c r="BM187" s="79">
        <f t="shared" si="1825"/>
        <v>10900182.150000004</v>
      </c>
      <c r="BN187" s="95">
        <f t="shared" si="1673"/>
        <v>-30.333333333333343</v>
      </c>
      <c r="BO187" s="95">
        <f t="shared" si="1674"/>
        <v>-4081961.3574999981</v>
      </c>
      <c r="BP187" s="79">
        <f>VLOOKUP($E187,'ВМП план'!$B$8:$AN$43,18,0)</f>
        <v>0</v>
      </c>
      <c r="BQ187" s="79">
        <f>VLOOKUP($E187,'ВМП план'!$B$8:$AN$43,19,0)</f>
        <v>0</v>
      </c>
      <c r="BR187" s="79">
        <f>SUM(BP187/12*$A$2)</f>
        <v>0</v>
      </c>
      <c r="BS187" s="79">
        <f>SUM(BQ187/12*$A$2)</f>
        <v>0</v>
      </c>
      <c r="BT187" s="79">
        <f t="shared" ref="BT187:BY187" si="1826">SUM(BT188:BT197)</f>
        <v>0</v>
      </c>
      <c r="BU187" s="79">
        <f t="shared" si="1826"/>
        <v>0</v>
      </c>
      <c r="BV187" s="79">
        <f t="shared" si="1826"/>
        <v>0</v>
      </c>
      <c r="BW187" s="79">
        <f t="shared" si="1826"/>
        <v>0</v>
      </c>
      <c r="BX187" s="79">
        <f t="shared" si="1826"/>
        <v>0</v>
      </c>
      <c r="BY187" s="79">
        <f t="shared" si="1826"/>
        <v>0</v>
      </c>
      <c r="BZ187" s="95">
        <f t="shared" si="1676"/>
        <v>0</v>
      </c>
      <c r="CA187" s="95">
        <f t="shared" si="1677"/>
        <v>0</v>
      </c>
      <c r="CB187" s="79"/>
      <c r="CC187" s="79"/>
      <c r="CD187" s="79">
        <f>SUM(CB187/12*$A$2)</f>
        <v>0</v>
      </c>
      <c r="CE187" s="79">
        <f>SUM(CC187/12*$A$2)</f>
        <v>0</v>
      </c>
      <c r="CF187" s="79">
        <f t="shared" ref="CF187:CK187" si="1827">SUM(CF188:CF197)</f>
        <v>0</v>
      </c>
      <c r="CG187" s="79">
        <f t="shared" si="1827"/>
        <v>0</v>
      </c>
      <c r="CH187" s="79">
        <f t="shared" si="1827"/>
        <v>0</v>
      </c>
      <c r="CI187" s="79">
        <f t="shared" si="1827"/>
        <v>0</v>
      </c>
      <c r="CJ187" s="79">
        <f t="shared" si="1827"/>
        <v>0</v>
      </c>
      <c r="CK187" s="79">
        <f t="shared" si="1827"/>
        <v>0</v>
      </c>
      <c r="CL187" s="95">
        <f t="shared" si="1679"/>
        <v>0</v>
      </c>
      <c r="CM187" s="95">
        <f t="shared" si="1680"/>
        <v>0</v>
      </c>
      <c r="CN187" s="79"/>
      <c r="CO187" s="79"/>
      <c r="CP187" s="79">
        <f>SUM(CN187/12*$A$2)</f>
        <v>0</v>
      </c>
      <c r="CQ187" s="79">
        <f>SUM(CO187/12*$A$2)</f>
        <v>0</v>
      </c>
      <c r="CR187" s="79">
        <f t="shared" ref="CR187:CW187" si="1828">SUM(CR188:CR197)</f>
        <v>0</v>
      </c>
      <c r="CS187" s="79">
        <f t="shared" si="1828"/>
        <v>0</v>
      </c>
      <c r="CT187" s="79">
        <f t="shared" si="1828"/>
        <v>0</v>
      </c>
      <c r="CU187" s="79">
        <f t="shared" si="1828"/>
        <v>0</v>
      </c>
      <c r="CV187" s="79">
        <f t="shared" si="1828"/>
        <v>0</v>
      </c>
      <c r="CW187" s="79">
        <f t="shared" si="1828"/>
        <v>0</v>
      </c>
      <c r="CX187" s="95">
        <f t="shared" si="1682"/>
        <v>0</v>
      </c>
      <c r="CY187" s="95">
        <f t="shared" si="1683"/>
        <v>0</v>
      </c>
      <c r="CZ187" s="79">
        <f>VLOOKUP($E187,'ВМП план'!$B$8:$AN$43,24,0)</f>
        <v>0</v>
      </c>
      <c r="DA187" s="79">
        <f>VLOOKUP($E187,'ВМП план'!$B$8:$AN$43,25,0)</f>
        <v>0</v>
      </c>
      <c r="DB187" s="79">
        <f>SUM(CZ187/12*$A$2)</f>
        <v>0</v>
      </c>
      <c r="DC187" s="79">
        <f>SUM(DA187/12*$A$2)</f>
        <v>0</v>
      </c>
      <c r="DD187" s="79">
        <f t="shared" ref="DD187:DI187" si="1829">SUM(DD188:DD197)</f>
        <v>0</v>
      </c>
      <c r="DE187" s="79">
        <f t="shared" si="1829"/>
        <v>0</v>
      </c>
      <c r="DF187" s="79">
        <f t="shared" si="1829"/>
        <v>0</v>
      </c>
      <c r="DG187" s="79">
        <f t="shared" si="1829"/>
        <v>0</v>
      </c>
      <c r="DH187" s="79">
        <f t="shared" si="1829"/>
        <v>0</v>
      </c>
      <c r="DI187" s="79">
        <f t="shared" si="1829"/>
        <v>0</v>
      </c>
      <c r="DJ187" s="95">
        <f t="shared" si="1685"/>
        <v>0</v>
      </c>
      <c r="DK187" s="95">
        <f t="shared" si="1686"/>
        <v>0</v>
      </c>
      <c r="DL187" s="79"/>
      <c r="DM187" s="79"/>
      <c r="DN187" s="79">
        <f>SUM(DL187/12*$A$2)</f>
        <v>0</v>
      </c>
      <c r="DO187" s="79">
        <f>SUM(DM187/12*$A$2)</f>
        <v>0</v>
      </c>
      <c r="DP187" s="79">
        <f t="shared" ref="DP187:DU187" si="1830">SUM(DP188:DP197)</f>
        <v>0</v>
      </c>
      <c r="DQ187" s="79">
        <f t="shared" si="1830"/>
        <v>0</v>
      </c>
      <c r="DR187" s="79">
        <f t="shared" si="1830"/>
        <v>0</v>
      </c>
      <c r="DS187" s="79">
        <f t="shared" si="1830"/>
        <v>0</v>
      </c>
      <c r="DT187" s="79">
        <f t="shared" si="1830"/>
        <v>0</v>
      </c>
      <c r="DU187" s="79">
        <f t="shared" si="1830"/>
        <v>0</v>
      </c>
      <c r="DV187" s="95">
        <f t="shared" si="1688"/>
        <v>0</v>
      </c>
      <c r="DW187" s="95">
        <f t="shared" si="1689"/>
        <v>0</v>
      </c>
      <c r="DX187" s="79">
        <f>VLOOKUP($E187,'ВМП план'!$B$8:$AN$43,28,0)</f>
        <v>0</v>
      </c>
      <c r="DY187" s="79">
        <f>VLOOKUP($E187,'ВМП план'!$B$8:$AN$43,29,0)</f>
        <v>0</v>
      </c>
      <c r="DZ187" s="79">
        <f>SUM(DX187/12*$A$2)</f>
        <v>0</v>
      </c>
      <c r="EA187" s="79">
        <f>SUM(DY187/12*$A$2)</f>
        <v>0</v>
      </c>
      <c r="EB187" s="79">
        <f t="shared" ref="EB187:EG187" si="1831">SUM(EB188:EB197)</f>
        <v>0</v>
      </c>
      <c r="EC187" s="79">
        <f t="shared" si="1831"/>
        <v>0</v>
      </c>
      <c r="ED187" s="79">
        <f t="shared" si="1831"/>
        <v>0</v>
      </c>
      <c r="EE187" s="79">
        <f t="shared" si="1831"/>
        <v>0</v>
      </c>
      <c r="EF187" s="79">
        <f t="shared" si="1831"/>
        <v>0</v>
      </c>
      <c r="EG187" s="79">
        <f t="shared" si="1831"/>
        <v>0</v>
      </c>
      <c r="EH187" s="95">
        <f t="shared" si="1691"/>
        <v>0</v>
      </c>
      <c r="EI187" s="95">
        <f t="shared" si="1692"/>
        <v>0</v>
      </c>
      <c r="EJ187" s="79">
        <f>VLOOKUP($E187,'ВМП план'!$B$8:$AN$43,30,0)</f>
        <v>160</v>
      </c>
      <c r="EK187" s="79">
        <f>VLOOKUP($E187,'ВМП план'!$B$8:$AN$43,31,0)</f>
        <v>21531224.208000001</v>
      </c>
      <c r="EL187" s="79">
        <f>SUM(EJ187/12*$A$2)</f>
        <v>133.33333333333334</v>
      </c>
      <c r="EM187" s="79">
        <f>SUM(EK187/12*$A$2)</f>
        <v>17942686.84</v>
      </c>
      <c r="EN187" s="79">
        <f t="shared" ref="EN187:ES187" si="1832">SUM(EN188:EN197)</f>
        <v>141</v>
      </c>
      <c r="EO187" s="79">
        <f t="shared" si="1832"/>
        <v>18974391.149999995</v>
      </c>
      <c r="EP187" s="79">
        <f t="shared" si="1832"/>
        <v>6</v>
      </c>
      <c r="EQ187" s="79">
        <f t="shared" si="1832"/>
        <v>807420.89999999991</v>
      </c>
      <c r="ER187" s="79">
        <f t="shared" si="1832"/>
        <v>147</v>
      </c>
      <c r="ES187" s="79">
        <f t="shared" si="1832"/>
        <v>19781812.049999993</v>
      </c>
      <c r="ET187" s="95">
        <f t="shared" si="1694"/>
        <v>7.6666666666666572</v>
      </c>
      <c r="EU187" s="95">
        <f t="shared" si="1695"/>
        <v>1031704.3099999949</v>
      </c>
      <c r="EV187" s="79">
        <f>VLOOKUP($E187,'ВМП план'!$B$8:$AN$43,32,0)</f>
        <v>0</v>
      </c>
      <c r="EW187" s="79">
        <f>VLOOKUP($E187,'ВМП план'!$B$8:$AN$43,33,0)</f>
        <v>0</v>
      </c>
      <c r="EX187" s="79">
        <f>SUM(EV187/12*$A$2)</f>
        <v>0</v>
      </c>
      <c r="EY187" s="79">
        <f>SUM(EW187/12*$A$2)</f>
        <v>0</v>
      </c>
      <c r="EZ187" s="79">
        <f t="shared" ref="EZ187:FE187" si="1833">SUM(EZ188:EZ197)</f>
        <v>0</v>
      </c>
      <c r="FA187" s="79">
        <f t="shared" si="1833"/>
        <v>0</v>
      </c>
      <c r="FB187" s="79">
        <f t="shared" si="1833"/>
        <v>0</v>
      </c>
      <c r="FC187" s="79">
        <f t="shared" si="1833"/>
        <v>0</v>
      </c>
      <c r="FD187" s="79">
        <f t="shared" si="1833"/>
        <v>0</v>
      </c>
      <c r="FE187" s="79">
        <f t="shared" si="1833"/>
        <v>0</v>
      </c>
      <c r="FF187" s="95">
        <f t="shared" si="1697"/>
        <v>0</v>
      </c>
      <c r="FG187" s="95">
        <f t="shared" si="1698"/>
        <v>0</v>
      </c>
      <c r="FH187" s="79">
        <f>VLOOKUP($E187,'ВМП план'!$B$8:$AN$43,34,0)</f>
        <v>0</v>
      </c>
      <c r="FI187" s="79">
        <f>VLOOKUP($E187,'ВМП план'!$B$8:$AN$43,35,0)</f>
        <v>0</v>
      </c>
      <c r="FJ187" s="79">
        <f>SUM(FH187/12*$A$2)</f>
        <v>0</v>
      </c>
      <c r="FK187" s="79">
        <f>SUM(FI187/12*$A$2)</f>
        <v>0</v>
      </c>
      <c r="FL187" s="79">
        <f t="shared" ref="FL187:FQ187" si="1834">SUM(FL188:FL197)</f>
        <v>0</v>
      </c>
      <c r="FM187" s="79">
        <f t="shared" si="1834"/>
        <v>0</v>
      </c>
      <c r="FN187" s="79">
        <f t="shared" si="1834"/>
        <v>0</v>
      </c>
      <c r="FO187" s="79">
        <f t="shared" si="1834"/>
        <v>0</v>
      </c>
      <c r="FP187" s="79">
        <f t="shared" si="1834"/>
        <v>0</v>
      </c>
      <c r="FQ187" s="79">
        <f t="shared" si="1834"/>
        <v>0</v>
      </c>
      <c r="FR187" s="95">
        <f t="shared" si="1700"/>
        <v>0</v>
      </c>
      <c r="FS187" s="95">
        <f t="shared" si="1701"/>
        <v>0</v>
      </c>
      <c r="FT187" s="79"/>
      <c r="FU187" s="79">
        <v>0</v>
      </c>
      <c r="FV187" s="79">
        <f>SUM(FT187/12*$A$2)</f>
        <v>0</v>
      </c>
      <c r="FW187" s="79">
        <f>SUM(FU187/12*$A$2)</f>
        <v>0</v>
      </c>
      <c r="FX187" s="79">
        <f t="shared" ref="FX187:GC187" si="1835">SUM(FX188:FX197)</f>
        <v>0</v>
      </c>
      <c r="FY187" s="79">
        <f t="shared" si="1835"/>
        <v>0</v>
      </c>
      <c r="FZ187" s="79">
        <f t="shared" si="1835"/>
        <v>0</v>
      </c>
      <c r="GA187" s="79">
        <f t="shared" si="1835"/>
        <v>0</v>
      </c>
      <c r="GB187" s="79">
        <f t="shared" si="1835"/>
        <v>0</v>
      </c>
      <c r="GC187" s="79">
        <f t="shared" si="1835"/>
        <v>0</v>
      </c>
      <c r="GD187" s="95">
        <f t="shared" si="1703"/>
        <v>0</v>
      </c>
      <c r="GE187" s="95">
        <f t="shared" si="1704"/>
        <v>0</v>
      </c>
      <c r="GF187" s="79">
        <f>H187+T187+AF187+AR187+BD187+BP187+CB187+CN187+CZ187+DL187+DX187+EJ187+EV187+FH187+FT187</f>
        <v>773</v>
      </c>
      <c r="GG187" s="79">
        <f>I187+U187+AG187+AS187+BE187+BQ187+CC187+CO187+DA187+DM187+DY187+EK187+EW187+FI187+FU187</f>
        <v>104022726.9549</v>
      </c>
      <c r="GH187" s="102">
        <f>SUM(GF187/12*$A$2)</f>
        <v>644.16666666666674</v>
      </c>
      <c r="GI187" s="128">
        <f>SUM(GG187/12*$A$2)</f>
        <v>86685605.795750007</v>
      </c>
      <c r="GJ187" s="79">
        <f t="shared" ref="GJ187:GO187" si="1836">SUM(GJ188:GJ197)</f>
        <v>699</v>
      </c>
      <c r="GK187" s="79">
        <f t="shared" si="1836"/>
        <v>94064534.849999964</v>
      </c>
      <c r="GL187" s="79">
        <f t="shared" si="1836"/>
        <v>20</v>
      </c>
      <c r="GM187" s="79">
        <f t="shared" si="1836"/>
        <v>2691402.9999999995</v>
      </c>
      <c r="GN187" s="79">
        <f t="shared" si="1836"/>
        <v>719</v>
      </c>
      <c r="GO187" s="79">
        <f t="shared" si="1836"/>
        <v>96755937.849999964</v>
      </c>
      <c r="GP187" s="79">
        <f>SUM(GJ187-GH187)</f>
        <v>54.833333333333258</v>
      </c>
      <c r="GQ187" s="79">
        <f>SUM(GK187-GI187)</f>
        <v>7378929.0542499572</v>
      </c>
      <c r="GR187" s="281">
        <f>GJ187/GH187</f>
        <v>1.0851228978007761</v>
      </c>
      <c r="GS187" s="281">
        <f>GK187/GI187</f>
        <v>1.0851228873180665</v>
      </c>
      <c r="GT187" s="123">
        <v>134570.1513</v>
      </c>
      <c r="GU187" s="123">
        <f>SUM(GK187/GJ187)</f>
        <v>134570.14999999994</v>
      </c>
      <c r="GV187" s="123">
        <f t="shared" si="1658"/>
        <v>1.3000000617466867E-3</v>
      </c>
    </row>
    <row r="188" spans="1:204" ht="23.25" customHeight="1" x14ac:dyDescent="0.2">
      <c r="A188" s="21">
        <v>1</v>
      </c>
      <c r="B188" s="55" t="s">
        <v>215</v>
      </c>
      <c r="C188" s="56" t="s">
        <v>216</v>
      </c>
      <c r="D188" s="63">
        <v>416</v>
      </c>
      <c r="E188" s="63" t="s">
        <v>217</v>
      </c>
      <c r="F188" s="63">
        <v>34</v>
      </c>
      <c r="G188" s="70">
        <v>134570.1513</v>
      </c>
      <c r="H188" s="71"/>
      <c r="I188" s="71"/>
      <c r="J188" s="71"/>
      <c r="K188" s="71"/>
      <c r="L188" s="71">
        <f>VLOOKUP($D188,'факт '!$D$7:$AU$140,3,0)</f>
        <v>0</v>
      </c>
      <c r="M188" s="71">
        <f>VLOOKUP($D188,'факт '!$D$7:$AU$140,4,0)</f>
        <v>0</v>
      </c>
      <c r="N188" s="71">
        <f>VLOOKUP($D188,'факт '!$D$7:$AU$140,5,0)</f>
        <v>0</v>
      </c>
      <c r="O188" s="71">
        <f>VLOOKUP($D188,'факт '!$D$7:$AU$140,6,0)</f>
        <v>0</v>
      </c>
      <c r="P188" s="71">
        <f t="shared" ref="P188:P196" si="1837">SUM(L188+N188)</f>
        <v>0</v>
      </c>
      <c r="Q188" s="71">
        <f t="shared" ref="Q188:Q196" si="1838">SUM(M188+O188)</f>
        <v>0</v>
      </c>
      <c r="R188" s="72">
        <f t="shared" ref="R188:R196" si="1839">SUM(L188-J188)</f>
        <v>0</v>
      </c>
      <c r="S188" s="72">
        <f t="shared" ref="S188:S196" si="1840">SUM(M188-K188)</f>
        <v>0</v>
      </c>
      <c r="T188" s="71"/>
      <c r="U188" s="71"/>
      <c r="V188" s="71"/>
      <c r="W188" s="71"/>
      <c r="X188" s="71">
        <f>VLOOKUP($D188,'факт '!$D$7:$AU$140,9,0)</f>
        <v>0</v>
      </c>
      <c r="Y188" s="71">
        <f>VLOOKUP($D188,'факт '!$D$7:$AU$140,10,0)</f>
        <v>0</v>
      </c>
      <c r="Z188" s="71">
        <f>VLOOKUP($D188,'факт '!$D$7:$AU$140,11,0)</f>
        <v>0</v>
      </c>
      <c r="AA188" s="71">
        <f>VLOOKUP($D188,'факт '!$D$7:$AU$140,12,0)</f>
        <v>0</v>
      </c>
      <c r="AB188" s="71">
        <f t="shared" ref="AB188:AB196" si="1841">SUM(X188+Z188)</f>
        <v>0</v>
      </c>
      <c r="AC188" s="71">
        <f t="shared" ref="AC188:AC196" si="1842">SUM(Y188+AA188)</f>
        <v>0</v>
      </c>
      <c r="AD188" s="72">
        <f t="shared" ref="AD188:AD196" si="1843">SUM(X188-V188)</f>
        <v>0</v>
      </c>
      <c r="AE188" s="72">
        <f t="shared" si="1665"/>
        <v>0</v>
      </c>
      <c r="AF188" s="71"/>
      <c r="AG188" s="71"/>
      <c r="AH188" s="71"/>
      <c r="AI188" s="71"/>
      <c r="AJ188" s="71">
        <f>VLOOKUP($D188,'факт '!$D$7:$AU$140,7,0)</f>
        <v>0</v>
      </c>
      <c r="AK188" s="71">
        <f>VLOOKUP($D188,'факт '!$D$7:$AU$140,8,0)</f>
        <v>0</v>
      </c>
      <c r="AL188" s="71"/>
      <c r="AM188" s="71"/>
      <c r="AN188" s="71">
        <f t="shared" ref="AN188:AN196" si="1844">SUM(AJ188+AL188)</f>
        <v>0</v>
      </c>
      <c r="AO188" s="71">
        <f t="shared" ref="AO188:AO196" si="1845">SUM(AK188+AM188)</f>
        <v>0</v>
      </c>
      <c r="AP188" s="72">
        <f t="shared" ref="AP188:AP196" si="1846">SUM(AJ188-AH188)</f>
        <v>0</v>
      </c>
      <c r="AQ188" s="72">
        <f t="shared" si="1668"/>
        <v>0</v>
      </c>
      <c r="AR188" s="71"/>
      <c r="AS188" s="71"/>
      <c r="AT188" s="71"/>
      <c r="AU188" s="71"/>
      <c r="AV188" s="71">
        <f>VLOOKUP($D188,'факт '!$D$7:$AU$140,13,0)</f>
        <v>0</v>
      </c>
      <c r="AW188" s="71">
        <f>VLOOKUP($D188,'факт '!$D$7:$AU$140,14,0)</f>
        <v>0</v>
      </c>
      <c r="AX188" s="71"/>
      <c r="AY188" s="71"/>
      <c r="AZ188" s="71">
        <f t="shared" ref="AZ188:AZ196" si="1847">SUM(AV188+AX188)</f>
        <v>0</v>
      </c>
      <c r="BA188" s="71">
        <f t="shared" ref="BA188:BA196" si="1848">SUM(AW188+AY188)</f>
        <v>0</v>
      </c>
      <c r="BB188" s="72">
        <f t="shared" si="1670"/>
        <v>0</v>
      </c>
      <c r="BC188" s="72">
        <f t="shared" si="1671"/>
        <v>0</v>
      </c>
      <c r="BD188" s="71"/>
      <c r="BE188" s="71"/>
      <c r="BF188" s="71"/>
      <c r="BG188" s="71"/>
      <c r="BH188" s="71">
        <f>VLOOKUP($D188,'факт '!$D$7:$AU$140,17,0)</f>
        <v>0</v>
      </c>
      <c r="BI188" s="71">
        <f>VLOOKUP($D188,'факт '!$D$7:$AU$140,18,0)</f>
        <v>0</v>
      </c>
      <c r="BJ188" s="71">
        <f>VLOOKUP($D188,'факт '!$D$7:$AU$140,19,0)</f>
        <v>0</v>
      </c>
      <c r="BK188" s="71">
        <f>VLOOKUP($D188,'факт '!$D$7:$AU$140,20,0)</f>
        <v>0</v>
      </c>
      <c r="BL188" s="71">
        <f t="shared" ref="BL188:BL196" si="1849">SUM(BH188+BJ188)</f>
        <v>0</v>
      </c>
      <c r="BM188" s="71">
        <f t="shared" ref="BM188:BM196" si="1850">SUM(BI188+BK188)</f>
        <v>0</v>
      </c>
      <c r="BN188" s="72">
        <f t="shared" ref="BN188:BN196" si="1851">SUM(BH188-BF188)</f>
        <v>0</v>
      </c>
      <c r="BO188" s="72">
        <f t="shared" si="1674"/>
        <v>0</v>
      </c>
      <c r="BP188" s="71"/>
      <c r="BQ188" s="71"/>
      <c r="BR188" s="71"/>
      <c r="BS188" s="71"/>
      <c r="BT188" s="71">
        <f>VLOOKUP($D188,'факт '!$D$7:$AU$140,21,0)</f>
        <v>0</v>
      </c>
      <c r="BU188" s="71">
        <f>VLOOKUP($D188,'факт '!$D$7:$AU$140,22,0)</f>
        <v>0</v>
      </c>
      <c r="BV188" s="71">
        <f>VLOOKUP($D188,'факт '!$D$7:$AU$140,23,0)</f>
        <v>0</v>
      </c>
      <c r="BW188" s="71">
        <f>VLOOKUP($D188,'факт '!$D$7:$AU$140,24,0)</f>
        <v>0</v>
      </c>
      <c r="BX188" s="71">
        <f t="shared" ref="BX188:BX196" si="1852">SUM(BT188+BV188)</f>
        <v>0</v>
      </c>
      <c r="BY188" s="71">
        <f t="shared" ref="BY188:BY196" si="1853">SUM(BU188+BW188)</f>
        <v>0</v>
      </c>
      <c r="BZ188" s="72">
        <f t="shared" ref="BZ188:BZ196" si="1854">SUM(BT188-BR188)</f>
        <v>0</v>
      </c>
      <c r="CA188" s="72">
        <f t="shared" si="1677"/>
        <v>0</v>
      </c>
      <c r="CB188" s="71"/>
      <c r="CC188" s="71"/>
      <c r="CD188" s="71"/>
      <c r="CE188" s="71"/>
      <c r="CF188" s="71">
        <f>VLOOKUP($D188,'факт '!$D$7:$AU$140,25,0)</f>
        <v>0</v>
      </c>
      <c r="CG188" s="71">
        <f>VLOOKUP($D188,'факт '!$D$7:$AU$140,26,0)</f>
        <v>0</v>
      </c>
      <c r="CH188" s="71">
        <f>VLOOKUP($D188,'факт '!$D$7:$AU$140,27,0)</f>
        <v>0</v>
      </c>
      <c r="CI188" s="71">
        <f>VLOOKUP($D188,'факт '!$D$7:$AU$140,28,0)</f>
        <v>0</v>
      </c>
      <c r="CJ188" s="71">
        <f t="shared" ref="CJ188:CJ196" si="1855">SUM(CF188+CH188)</f>
        <v>0</v>
      </c>
      <c r="CK188" s="71">
        <f t="shared" ref="CK188:CK196" si="1856">SUM(CG188+CI188)</f>
        <v>0</v>
      </c>
      <c r="CL188" s="72">
        <f t="shared" si="1679"/>
        <v>0</v>
      </c>
      <c r="CM188" s="72">
        <f t="shared" si="1680"/>
        <v>0</v>
      </c>
      <c r="CN188" s="71"/>
      <c r="CO188" s="71"/>
      <c r="CP188" s="71"/>
      <c r="CQ188" s="71"/>
      <c r="CR188" s="71">
        <f>VLOOKUP($D188,'факт '!$D$7:$AU$140,29,0)</f>
        <v>0</v>
      </c>
      <c r="CS188" s="71">
        <f>VLOOKUP($D188,'факт '!$D$7:$AU$140,30,0)</f>
        <v>0</v>
      </c>
      <c r="CT188" s="71">
        <f>VLOOKUP($D188,'факт '!$D$7:$AU$140,31,0)</f>
        <v>0</v>
      </c>
      <c r="CU188" s="71">
        <f>VLOOKUP($D188,'факт '!$D$7:$AU$140,32,0)</f>
        <v>0</v>
      </c>
      <c r="CV188" s="71">
        <f t="shared" ref="CV188:CV196" si="1857">SUM(CR188+CT188)</f>
        <v>0</v>
      </c>
      <c r="CW188" s="71">
        <f t="shared" ref="CW188:CW196" si="1858">SUM(CS188+CU188)</f>
        <v>0</v>
      </c>
      <c r="CX188" s="72">
        <f t="shared" si="1682"/>
        <v>0</v>
      </c>
      <c r="CY188" s="72">
        <f t="shared" si="1683"/>
        <v>0</v>
      </c>
      <c r="CZ188" s="71"/>
      <c r="DA188" s="71"/>
      <c r="DB188" s="71"/>
      <c r="DC188" s="71"/>
      <c r="DD188" s="71">
        <f>VLOOKUP($D188,'факт '!$D$7:$AU$140,33,0)</f>
        <v>0</v>
      </c>
      <c r="DE188" s="71">
        <f>VLOOKUP($D188,'факт '!$D$7:$AU$140,34,0)</f>
        <v>0</v>
      </c>
      <c r="DF188" s="71"/>
      <c r="DG188" s="71"/>
      <c r="DH188" s="71">
        <f t="shared" ref="DH188:DH196" si="1859">SUM(DD188+DF188)</f>
        <v>0</v>
      </c>
      <c r="DI188" s="71">
        <f t="shared" ref="DI188:DI196" si="1860">SUM(DE188+DG188)</f>
        <v>0</v>
      </c>
      <c r="DJ188" s="72">
        <f t="shared" ref="DJ188:DJ196" si="1861">SUM(DD188-DB188)</f>
        <v>0</v>
      </c>
      <c r="DK188" s="72">
        <f t="shared" si="1686"/>
        <v>0</v>
      </c>
      <c r="DL188" s="71"/>
      <c r="DM188" s="71"/>
      <c r="DN188" s="71"/>
      <c r="DO188" s="71"/>
      <c r="DP188" s="71">
        <f>VLOOKUP($D188,'факт '!$D$7:$AU$140,15,0)</f>
        <v>0</v>
      </c>
      <c r="DQ188" s="71">
        <f>VLOOKUP($D188,'факт '!$D$7:$AU$140,16,0)</f>
        <v>0</v>
      </c>
      <c r="DR188" s="71"/>
      <c r="DS188" s="71"/>
      <c r="DT188" s="71">
        <f t="shared" ref="DT188:DT196" si="1862">SUM(DP188+DR188)</f>
        <v>0</v>
      </c>
      <c r="DU188" s="71">
        <f t="shared" ref="DU188:DU196" si="1863">SUM(DQ188+DS188)</f>
        <v>0</v>
      </c>
      <c r="DV188" s="72">
        <f t="shared" si="1688"/>
        <v>0</v>
      </c>
      <c r="DW188" s="72">
        <f t="shared" si="1689"/>
        <v>0</v>
      </c>
      <c r="DX188" s="71"/>
      <c r="DY188" s="71"/>
      <c r="DZ188" s="71"/>
      <c r="EA188" s="71"/>
      <c r="EB188" s="71">
        <f>VLOOKUP($D188,'факт '!$D$7:$AU$140,35,0)</f>
        <v>0</v>
      </c>
      <c r="EC188" s="71">
        <f>VLOOKUP($D188,'факт '!$D$7:$AU$140,36,0)</f>
        <v>0</v>
      </c>
      <c r="ED188" s="71">
        <f>VLOOKUP($D188,'факт '!$D$7:$AU$140,37,0)</f>
        <v>0</v>
      </c>
      <c r="EE188" s="71">
        <f>VLOOKUP($D188,'факт '!$D$7:$AU$140,38,0)</f>
        <v>0</v>
      </c>
      <c r="EF188" s="71">
        <f t="shared" ref="EF188:EF196" si="1864">SUM(EB188+ED188)</f>
        <v>0</v>
      </c>
      <c r="EG188" s="71">
        <f t="shared" ref="EG188:EG196" si="1865">SUM(EC188+EE188)</f>
        <v>0</v>
      </c>
      <c r="EH188" s="72">
        <f t="shared" ref="EH188:EH196" si="1866">SUM(EB188-DZ188)</f>
        <v>0</v>
      </c>
      <c r="EI188" s="72">
        <f t="shared" si="1692"/>
        <v>0</v>
      </c>
      <c r="EJ188" s="71"/>
      <c r="EK188" s="71"/>
      <c r="EL188" s="71"/>
      <c r="EM188" s="71"/>
      <c r="EN188" s="71">
        <f>VLOOKUP($D188,'факт '!$D$7:$AU$140,41,0)</f>
        <v>17</v>
      </c>
      <c r="EO188" s="71">
        <f>VLOOKUP($D188,'факт '!$D$7:$AU$140,42,0)</f>
        <v>2287692.5499999993</v>
      </c>
      <c r="EP188" s="71">
        <f>VLOOKUP($D188,'факт '!$D$7:$AU$140,43,0)</f>
        <v>3</v>
      </c>
      <c r="EQ188" s="71">
        <f>VLOOKUP($D188,'факт '!$D$7:$AU$140,44,0)</f>
        <v>403710.44999999995</v>
      </c>
      <c r="ER188" s="71">
        <f t="shared" ref="ER188:ER196" si="1867">SUM(EN188+EP188)</f>
        <v>20</v>
      </c>
      <c r="ES188" s="71">
        <f t="shared" ref="ES188:ES196" si="1868">SUM(EO188+EQ188)</f>
        <v>2691402.9999999991</v>
      </c>
      <c r="ET188" s="72">
        <f t="shared" ref="ET188:ET196" si="1869">SUM(EN188-EL188)</f>
        <v>17</v>
      </c>
      <c r="EU188" s="72">
        <f t="shared" si="1695"/>
        <v>2287692.5499999993</v>
      </c>
      <c r="EV188" s="71"/>
      <c r="EW188" s="71"/>
      <c r="EX188" s="71"/>
      <c r="EY188" s="71"/>
      <c r="EZ188" s="71"/>
      <c r="FA188" s="71"/>
      <c r="FB188" s="71"/>
      <c r="FC188" s="71"/>
      <c r="FD188" s="71">
        <f t="shared" ref="FD188:FD197" si="1870">SUM(EZ188+FB188)</f>
        <v>0</v>
      </c>
      <c r="FE188" s="71">
        <f t="shared" ref="FE188:FE197" si="1871">SUM(FA188+FC188)</f>
        <v>0</v>
      </c>
      <c r="FF188" s="72">
        <f t="shared" si="1697"/>
        <v>0</v>
      </c>
      <c r="FG188" s="72">
        <f t="shared" si="1698"/>
        <v>0</v>
      </c>
      <c r="FH188" s="71"/>
      <c r="FI188" s="71"/>
      <c r="FJ188" s="71"/>
      <c r="FK188" s="71"/>
      <c r="FL188" s="71">
        <f>VLOOKUP($D188,'факт '!$D$7:$AU$140,39,0)</f>
        <v>0</v>
      </c>
      <c r="FM188" s="71">
        <f>VLOOKUP($D188,'факт '!$D$7:$AU$140,40,0)</f>
        <v>0</v>
      </c>
      <c r="FN188" s="71"/>
      <c r="FO188" s="71"/>
      <c r="FP188" s="71">
        <f t="shared" ref="FP188:FP196" si="1872">SUM(FL188+FN188)</f>
        <v>0</v>
      </c>
      <c r="FQ188" s="71">
        <f t="shared" ref="FQ188:FQ196" si="1873">SUM(FM188+FO188)</f>
        <v>0</v>
      </c>
      <c r="FR188" s="72">
        <f t="shared" ref="FR188:FR196" si="1874">SUM(FL188-FJ188)</f>
        <v>0</v>
      </c>
      <c r="FS188" s="72">
        <f t="shared" si="1701"/>
        <v>0</v>
      </c>
      <c r="FT188" s="71"/>
      <c r="FU188" s="71"/>
      <c r="FV188" s="71"/>
      <c r="FW188" s="71"/>
      <c r="FX188" s="71"/>
      <c r="FY188" s="71"/>
      <c r="FZ188" s="71"/>
      <c r="GA188" s="71"/>
      <c r="GB188" s="71">
        <f t="shared" ref="GB188:GB196" si="1875">SUM(FX188+FZ188)</f>
        <v>0</v>
      </c>
      <c r="GC188" s="71">
        <f t="shared" ref="GC188:GC196" si="1876">SUM(FY188+GA188)</f>
        <v>0</v>
      </c>
      <c r="GD188" s="72">
        <f t="shared" si="1703"/>
        <v>0</v>
      </c>
      <c r="GE188" s="72">
        <f t="shared" si="1704"/>
        <v>0</v>
      </c>
      <c r="GF188" s="71">
        <f t="shared" ref="GF188:GF197" si="1877">SUM(H188,T188,AF188,AR188,BD188,BP188,CB188,CN188,CZ188,DL188,DX188,EJ188,EV188)</f>
        <v>0</v>
      </c>
      <c r="GG188" s="71">
        <f t="shared" ref="GG188:GG197" si="1878">SUM(I188,U188,AG188,AS188,BE188,BQ188,CC188,CO188,DA188,DM188,DY188,EK188,EW188)</f>
        <v>0</v>
      </c>
      <c r="GH188" s="71">
        <f t="shared" ref="GH188:GH197" si="1879">SUM(J188,V188,AH188,AT188,BF188,BR188,CD188,CP188,DB188,DN188,DZ188,EL188,EX188)</f>
        <v>0</v>
      </c>
      <c r="GI188" s="71">
        <f t="shared" ref="GI188:GI197" si="1880">SUM(K188,W188,AI188,AU188,BG188,BS188,CE188,CQ188,DC188,DO188,EA188,EM188,EY188)</f>
        <v>0</v>
      </c>
      <c r="GJ188" s="71">
        <f t="shared" ref="GJ188:GJ196" si="1881">SUM(L188,X188,AJ188,AV188,BH188,BT188,CF188,CR188,DD188,DP188,EB188,EN188,EZ188,FL188)</f>
        <v>17</v>
      </c>
      <c r="GK188" s="71">
        <f t="shared" ref="GK188:GK196" si="1882">SUM(M188,Y188,AK188,AW188,BI188,BU188,CG188,CS188,DE188,DQ188,EC188,EO188,FA188,FM188)</f>
        <v>2287692.5499999993</v>
      </c>
      <c r="GL188" s="71">
        <f t="shared" ref="GL188:GL196" si="1883">SUM(N188,Z188,AL188,AX188,BJ188,BV188,CH188,CT188,DF188,DR188,ED188,EP188,FB188,FN188)</f>
        <v>3</v>
      </c>
      <c r="GM188" s="71">
        <f t="shared" ref="GM188:GM196" si="1884">SUM(O188,AA188,AM188,AY188,BK188,BW188,CI188,CU188,DG188,DS188,EE188,EQ188,FC188,FO188)</f>
        <v>403710.44999999995</v>
      </c>
      <c r="GN188" s="71">
        <f t="shared" ref="GN188:GN196" si="1885">SUM(P188,AB188,AN188,AZ188,BL188,BX188,CJ188,CV188,DH188,DT188,EF188,ER188,FD188,FP188)</f>
        <v>20</v>
      </c>
      <c r="GO188" s="71">
        <f t="shared" ref="GO188:GO196" si="1886">SUM(Q188,AC188,AO188,BA188,BM188,BY188,CK188,CW188,DI188,DU188,EG188,ES188,FE188,FQ188)</f>
        <v>2691402.9999999991</v>
      </c>
      <c r="GP188" s="71"/>
      <c r="GQ188" s="71"/>
      <c r="GR188" s="109"/>
      <c r="GS188" s="55"/>
      <c r="GT188" s="123">
        <v>134570.1513</v>
      </c>
      <c r="GU188" s="123">
        <f t="shared" ref="GU188:GU196" si="1887">SUM(GK188/GJ188)</f>
        <v>134570.14999999997</v>
      </c>
      <c r="GV188" s="123">
        <f t="shared" si="1658"/>
        <v>1.3000000326428562E-3</v>
      </c>
    </row>
    <row r="189" spans="1:204" ht="23.25" customHeight="1" x14ac:dyDescent="0.2">
      <c r="A189" s="21">
        <v>1</v>
      </c>
      <c r="B189" s="55" t="s">
        <v>215</v>
      </c>
      <c r="C189" s="56" t="s">
        <v>216</v>
      </c>
      <c r="D189" s="63">
        <v>415</v>
      </c>
      <c r="E189" s="63" t="s">
        <v>461</v>
      </c>
      <c r="F189" s="63"/>
      <c r="G189" s="70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2"/>
      <c r="S189" s="72"/>
      <c r="T189" s="71"/>
      <c r="U189" s="71"/>
      <c r="V189" s="71"/>
      <c r="W189" s="71"/>
      <c r="X189" s="71"/>
      <c r="Y189" s="71"/>
      <c r="Z189" s="71"/>
      <c r="AA189" s="71"/>
      <c r="AB189" s="71"/>
      <c r="AC189" s="71"/>
      <c r="AD189" s="72"/>
      <c r="AE189" s="72"/>
      <c r="AF189" s="71"/>
      <c r="AG189" s="71"/>
      <c r="AH189" s="71"/>
      <c r="AI189" s="71"/>
      <c r="AJ189" s="71"/>
      <c r="AK189" s="71"/>
      <c r="AL189" s="71"/>
      <c r="AM189" s="71"/>
      <c r="AN189" s="71"/>
      <c r="AO189" s="71"/>
      <c r="AP189" s="72"/>
      <c r="AQ189" s="72"/>
      <c r="AR189" s="71"/>
      <c r="AS189" s="71"/>
      <c r="AT189" s="71"/>
      <c r="AU189" s="71"/>
      <c r="AV189" s="71"/>
      <c r="AW189" s="71"/>
      <c r="AX189" s="71"/>
      <c r="AY189" s="71"/>
      <c r="AZ189" s="71"/>
      <c r="BA189" s="71"/>
      <c r="BB189" s="72"/>
      <c r="BC189" s="72"/>
      <c r="BD189" s="71"/>
      <c r="BE189" s="71"/>
      <c r="BF189" s="71"/>
      <c r="BG189" s="71"/>
      <c r="BH189" s="71"/>
      <c r="BI189" s="71"/>
      <c r="BJ189" s="71"/>
      <c r="BK189" s="71"/>
      <c r="BL189" s="71"/>
      <c r="BM189" s="71"/>
      <c r="BN189" s="72"/>
      <c r="BO189" s="72"/>
      <c r="BP189" s="71"/>
      <c r="BQ189" s="71"/>
      <c r="BR189" s="71"/>
      <c r="BS189" s="71"/>
      <c r="BT189" s="71"/>
      <c r="BU189" s="71"/>
      <c r="BV189" s="71"/>
      <c r="BW189" s="71"/>
      <c r="BX189" s="71"/>
      <c r="BY189" s="71"/>
      <c r="BZ189" s="72"/>
      <c r="CA189" s="72"/>
      <c r="CB189" s="71"/>
      <c r="CC189" s="71"/>
      <c r="CD189" s="71"/>
      <c r="CE189" s="71"/>
      <c r="CF189" s="71"/>
      <c r="CG189" s="71"/>
      <c r="CH189" s="71"/>
      <c r="CI189" s="71"/>
      <c r="CJ189" s="71"/>
      <c r="CK189" s="71"/>
      <c r="CL189" s="72"/>
      <c r="CM189" s="72"/>
      <c r="CN189" s="71"/>
      <c r="CO189" s="71"/>
      <c r="CP189" s="71"/>
      <c r="CQ189" s="71"/>
      <c r="CR189" s="71"/>
      <c r="CS189" s="71"/>
      <c r="CT189" s="71"/>
      <c r="CU189" s="71"/>
      <c r="CV189" s="71"/>
      <c r="CW189" s="71"/>
      <c r="CX189" s="72"/>
      <c r="CY189" s="72"/>
      <c r="CZ189" s="71"/>
      <c r="DA189" s="71"/>
      <c r="DB189" s="71"/>
      <c r="DC189" s="71"/>
      <c r="DD189" s="71"/>
      <c r="DE189" s="71"/>
      <c r="DF189" s="71"/>
      <c r="DG189" s="71"/>
      <c r="DH189" s="71"/>
      <c r="DI189" s="71"/>
      <c r="DJ189" s="72"/>
      <c r="DK189" s="72"/>
      <c r="DL189" s="71"/>
      <c r="DM189" s="71"/>
      <c r="DN189" s="71"/>
      <c r="DO189" s="71"/>
      <c r="DP189" s="71"/>
      <c r="DQ189" s="71"/>
      <c r="DR189" s="71"/>
      <c r="DS189" s="71"/>
      <c r="DT189" s="71"/>
      <c r="DU189" s="71"/>
      <c r="DV189" s="72"/>
      <c r="DW189" s="72"/>
      <c r="DX189" s="71"/>
      <c r="DY189" s="71"/>
      <c r="DZ189" s="71"/>
      <c r="EA189" s="71"/>
      <c r="EB189" s="71"/>
      <c r="EC189" s="71"/>
      <c r="ED189" s="71"/>
      <c r="EE189" s="71"/>
      <c r="EF189" s="71"/>
      <c r="EG189" s="71"/>
      <c r="EH189" s="72"/>
      <c r="EI189" s="72"/>
      <c r="EJ189" s="71"/>
      <c r="EK189" s="71"/>
      <c r="EL189" s="71"/>
      <c r="EM189" s="71"/>
      <c r="EN189" s="71">
        <f>VLOOKUP($D189,'факт '!$D$7:$AU$140,41,0)</f>
        <v>1</v>
      </c>
      <c r="EO189" s="71">
        <f>VLOOKUP($D189,'факт '!$D$7:$AU$140,42,0)</f>
        <v>134570.15</v>
      </c>
      <c r="EP189" s="71">
        <f>VLOOKUP($D189,'факт '!$D$7:$AU$140,43,0)</f>
        <v>0</v>
      </c>
      <c r="EQ189" s="71">
        <f>VLOOKUP($D189,'факт '!$D$7:$AU$140,44,0)</f>
        <v>0</v>
      </c>
      <c r="ER189" s="71">
        <f t="shared" ref="ER189" si="1888">SUM(EN189+EP189)</f>
        <v>1</v>
      </c>
      <c r="ES189" s="71">
        <f t="shared" ref="ES189" si="1889">SUM(EO189+EQ189)</f>
        <v>134570.15</v>
      </c>
      <c r="ET189" s="72">
        <f t="shared" ref="ET189" si="1890">SUM(EN189-EL189)</f>
        <v>1</v>
      </c>
      <c r="EU189" s="72">
        <f t="shared" ref="EU189" si="1891">SUM(EO189-EM189)</f>
        <v>134570.15</v>
      </c>
      <c r="EV189" s="71"/>
      <c r="EW189" s="71"/>
      <c r="EX189" s="71"/>
      <c r="EY189" s="71"/>
      <c r="EZ189" s="71"/>
      <c r="FA189" s="71"/>
      <c r="FB189" s="71"/>
      <c r="FC189" s="71"/>
      <c r="FD189" s="71"/>
      <c r="FE189" s="71"/>
      <c r="FF189" s="72"/>
      <c r="FG189" s="72"/>
      <c r="FH189" s="71"/>
      <c r="FI189" s="71"/>
      <c r="FJ189" s="71"/>
      <c r="FK189" s="71"/>
      <c r="FL189" s="71"/>
      <c r="FM189" s="71"/>
      <c r="FN189" s="71"/>
      <c r="FO189" s="71"/>
      <c r="FP189" s="71"/>
      <c r="FQ189" s="71"/>
      <c r="FR189" s="72"/>
      <c r="FS189" s="72"/>
      <c r="FT189" s="71"/>
      <c r="FU189" s="71"/>
      <c r="FV189" s="71"/>
      <c r="FW189" s="71"/>
      <c r="FX189" s="71"/>
      <c r="FY189" s="71"/>
      <c r="FZ189" s="71"/>
      <c r="GA189" s="71"/>
      <c r="GB189" s="71"/>
      <c r="GC189" s="71"/>
      <c r="GD189" s="72"/>
      <c r="GE189" s="72"/>
      <c r="GF189" s="71"/>
      <c r="GG189" s="71"/>
      <c r="GH189" s="71"/>
      <c r="GI189" s="71"/>
      <c r="GJ189" s="71">
        <f t="shared" ref="GJ189" si="1892">SUM(L189,X189,AJ189,AV189,BH189,BT189,CF189,CR189,DD189,DP189,EB189,EN189,EZ189,FL189)</f>
        <v>1</v>
      </c>
      <c r="GK189" s="71">
        <f t="shared" ref="GK189" si="1893">SUM(M189,Y189,AK189,AW189,BI189,BU189,CG189,CS189,DE189,DQ189,EC189,EO189,FA189,FM189)</f>
        <v>134570.15</v>
      </c>
      <c r="GL189" s="71">
        <f t="shared" ref="GL189" si="1894">SUM(N189,Z189,AL189,AX189,BJ189,BV189,CH189,CT189,DF189,DR189,ED189,EP189,FB189,FN189)</f>
        <v>0</v>
      </c>
      <c r="GM189" s="71">
        <f t="shared" ref="GM189" si="1895">SUM(O189,AA189,AM189,AY189,BK189,BW189,CI189,CU189,DG189,DS189,EE189,EQ189,FC189,FO189)</f>
        <v>0</v>
      </c>
      <c r="GN189" s="71">
        <f t="shared" ref="GN189" si="1896">SUM(P189,AB189,AN189,AZ189,BL189,BX189,CJ189,CV189,DH189,DT189,EF189,ER189,FD189,FP189)</f>
        <v>1</v>
      </c>
      <c r="GO189" s="71">
        <f t="shared" ref="GO189" si="1897">SUM(Q189,AC189,AO189,BA189,BM189,BY189,CK189,CW189,DI189,DU189,EG189,ES189,FE189,FQ189)</f>
        <v>134570.15</v>
      </c>
      <c r="GP189" s="71"/>
      <c r="GQ189" s="71"/>
      <c r="GR189" s="109"/>
      <c r="GS189" s="55"/>
      <c r="GT189" s="123"/>
      <c r="GU189" s="123"/>
      <c r="GV189" s="123"/>
    </row>
    <row r="190" spans="1:204" ht="23.25" customHeight="1" x14ac:dyDescent="0.2">
      <c r="A190" s="21">
        <v>1</v>
      </c>
      <c r="B190" s="55" t="s">
        <v>220</v>
      </c>
      <c r="C190" s="56" t="s">
        <v>221</v>
      </c>
      <c r="D190" s="63">
        <v>419</v>
      </c>
      <c r="E190" s="63" t="s">
        <v>301</v>
      </c>
      <c r="F190" s="63">
        <v>34</v>
      </c>
      <c r="G190" s="70">
        <v>134570.1513</v>
      </c>
      <c r="H190" s="71"/>
      <c r="I190" s="71"/>
      <c r="J190" s="71"/>
      <c r="K190" s="71"/>
      <c r="L190" s="71">
        <f>VLOOKUP($D190,'факт '!$D$7:$AU$140,3,0)</f>
        <v>2</v>
      </c>
      <c r="M190" s="71">
        <f>VLOOKUP($D190,'факт '!$D$7:$AU$140,4,0)</f>
        <v>269140.3</v>
      </c>
      <c r="N190" s="71">
        <f>VLOOKUP($D190,'факт '!$D$7:$AU$140,5,0)</f>
        <v>0</v>
      </c>
      <c r="O190" s="71">
        <f>VLOOKUP($D190,'факт '!$D$7:$AU$140,6,0)</f>
        <v>0</v>
      </c>
      <c r="P190" s="71">
        <f t="shared" si="1837"/>
        <v>2</v>
      </c>
      <c r="Q190" s="71">
        <f t="shared" si="1838"/>
        <v>269140.3</v>
      </c>
      <c r="R190" s="72">
        <f t="shared" si="1839"/>
        <v>2</v>
      </c>
      <c r="S190" s="72">
        <f t="shared" si="1840"/>
        <v>269140.3</v>
      </c>
      <c r="T190" s="71"/>
      <c r="U190" s="71"/>
      <c r="V190" s="71"/>
      <c r="W190" s="71"/>
      <c r="X190" s="71">
        <f>VLOOKUP($D190,'факт '!$D$7:$AU$140,9,0)</f>
        <v>0</v>
      </c>
      <c r="Y190" s="71">
        <f>VLOOKUP($D190,'факт '!$D$7:$AU$140,10,0)</f>
        <v>0</v>
      </c>
      <c r="Z190" s="71">
        <f>VLOOKUP($D190,'факт '!$D$7:$AU$140,11,0)</f>
        <v>0</v>
      </c>
      <c r="AA190" s="71">
        <f>VLOOKUP($D190,'факт '!$D$7:$AU$140,12,0)</f>
        <v>0</v>
      </c>
      <c r="AB190" s="71">
        <f t="shared" si="1841"/>
        <v>0</v>
      </c>
      <c r="AC190" s="71">
        <f t="shared" si="1842"/>
        <v>0</v>
      </c>
      <c r="AD190" s="72">
        <f t="shared" si="1843"/>
        <v>0</v>
      </c>
      <c r="AE190" s="72">
        <f t="shared" si="1665"/>
        <v>0</v>
      </c>
      <c r="AF190" s="71"/>
      <c r="AG190" s="71"/>
      <c r="AH190" s="71"/>
      <c r="AI190" s="71"/>
      <c r="AJ190" s="71">
        <f>VLOOKUP($D190,'факт '!$D$7:$AU$140,7,0)</f>
        <v>0</v>
      </c>
      <c r="AK190" s="71">
        <f>VLOOKUP($D190,'факт '!$D$7:$AU$140,8,0)</f>
        <v>0</v>
      </c>
      <c r="AL190" s="71"/>
      <c r="AM190" s="71"/>
      <c r="AN190" s="71">
        <f t="shared" si="1844"/>
        <v>0</v>
      </c>
      <c r="AO190" s="71">
        <f t="shared" si="1845"/>
        <v>0</v>
      </c>
      <c r="AP190" s="72">
        <f t="shared" si="1846"/>
        <v>0</v>
      </c>
      <c r="AQ190" s="72">
        <f t="shared" si="1668"/>
        <v>0</v>
      </c>
      <c r="AR190" s="71"/>
      <c r="AS190" s="71"/>
      <c r="AT190" s="71"/>
      <c r="AU190" s="71"/>
      <c r="AV190" s="71">
        <f>VLOOKUP($D190,'факт '!$D$7:$AU$140,13,0)</f>
        <v>0</v>
      </c>
      <c r="AW190" s="71">
        <f>VLOOKUP($D190,'факт '!$D$7:$AU$140,14,0)</f>
        <v>0</v>
      </c>
      <c r="AX190" s="71"/>
      <c r="AY190" s="71"/>
      <c r="AZ190" s="71">
        <f t="shared" si="1847"/>
        <v>0</v>
      </c>
      <c r="BA190" s="71">
        <f t="shared" si="1848"/>
        <v>0</v>
      </c>
      <c r="BB190" s="72">
        <f t="shared" si="1670"/>
        <v>0</v>
      </c>
      <c r="BC190" s="72">
        <f t="shared" si="1671"/>
        <v>0</v>
      </c>
      <c r="BD190" s="71"/>
      <c r="BE190" s="71"/>
      <c r="BF190" s="71"/>
      <c r="BG190" s="71"/>
      <c r="BH190" s="71">
        <f>VLOOKUP($D190,'факт '!$D$7:$AU$140,17,0)</f>
        <v>0</v>
      </c>
      <c r="BI190" s="71">
        <f>VLOOKUP($D190,'факт '!$D$7:$AU$140,18,0)</f>
        <v>0</v>
      </c>
      <c r="BJ190" s="71">
        <f>VLOOKUP($D190,'факт '!$D$7:$AU$140,19,0)</f>
        <v>0</v>
      </c>
      <c r="BK190" s="71">
        <f>VLOOKUP($D190,'факт '!$D$7:$AU$140,20,0)</f>
        <v>0</v>
      </c>
      <c r="BL190" s="71">
        <f t="shared" si="1849"/>
        <v>0</v>
      </c>
      <c r="BM190" s="71">
        <f t="shared" si="1850"/>
        <v>0</v>
      </c>
      <c r="BN190" s="72">
        <f t="shared" si="1851"/>
        <v>0</v>
      </c>
      <c r="BO190" s="72">
        <f t="shared" si="1674"/>
        <v>0</v>
      </c>
      <c r="BP190" s="71"/>
      <c r="BQ190" s="71"/>
      <c r="BR190" s="71"/>
      <c r="BS190" s="71"/>
      <c r="BT190" s="71">
        <f>VLOOKUP($D190,'факт '!$D$7:$AU$140,21,0)</f>
        <v>0</v>
      </c>
      <c r="BU190" s="71">
        <f>VLOOKUP($D190,'факт '!$D$7:$AU$140,22,0)</f>
        <v>0</v>
      </c>
      <c r="BV190" s="71">
        <f>VLOOKUP($D190,'факт '!$D$7:$AU$140,23,0)</f>
        <v>0</v>
      </c>
      <c r="BW190" s="71">
        <f>VLOOKUP($D190,'факт '!$D$7:$AU$140,24,0)</f>
        <v>0</v>
      </c>
      <c r="BX190" s="71">
        <f t="shared" si="1852"/>
        <v>0</v>
      </c>
      <c r="BY190" s="71">
        <f t="shared" si="1853"/>
        <v>0</v>
      </c>
      <c r="BZ190" s="72">
        <f t="shared" si="1854"/>
        <v>0</v>
      </c>
      <c r="CA190" s="72">
        <f t="shared" si="1677"/>
        <v>0</v>
      </c>
      <c r="CB190" s="71"/>
      <c r="CC190" s="71"/>
      <c r="CD190" s="71"/>
      <c r="CE190" s="71"/>
      <c r="CF190" s="71">
        <f>VLOOKUP($D190,'факт '!$D$7:$AU$140,25,0)</f>
        <v>0</v>
      </c>
      <c r="CG190" s="71">
        <f>VLOOKUP($D190,'факт '!$D$7:$AU$140,26,0)</f>
        <v>0</v>
      </c>
      <c r="CH190" s="71">
        <f>VLOOKUP($D190,'факт '!$D$7:$AU$140,27,0)</f>
        <v>0</v>
      </c>
      <c r="CI190" s="71">
        <f>VLOOKUP($D190,'факт '!$D$7:$AU$140,28,0)</f>
        <v>0</v>
      </c>
      <c r="CJ190" s="71">
        <f t="shared" si="1855"/>
        <v>0</v>
      </c>
      <c r="CK190" s="71">
        <f t="shared" si="1856"/>
        <v>0</v>
      </c>
      <c r="CL190" s="72">
        <f t="shared" si="1679"/>
        <v>0</v>
      </c>
      <c r="CM190" s="72">
        <f t="shared" si="1680"/>
        <v>0</v>
      </c>
      <c r="CN190" s="71"/>
      <c r="CO190" s="71"/>
      <c r="CP190" s="71"/>
      <c r="CQ190" s="71"/>
      <c r="CR190" s="71">
        <f>VLOOKUP($D190,'факт '!$D$7:$AU$140,29,0)</f>
        <v>0</v>
      </c>
      <c r="CS190" s="71">
        <f>VLOOKUP($D190,'факт '!$D$7:$AU$140,30,0)</f>
        <v>0</v>
      </c>
      <c r="CT190" s="71">
        <f>VLOOKUP($D190,'факт '!$D$7:$AU$140,31,0)</f>
        <v>0</v>
      </c>
      <c r="CU190" s="71">
        <f>VLOOKUP($D190,'факт '!$D$7:$AU$140,32,0)</f>
        <v>0</v>
      </c>
      <c r="CV190" s="71">
        <f t="shared" si="1857"/>
        <v>0</v>
      </c>
      <c r="CW190" s="71">
        <f t="shared" si="1858"/>
        <v>0</v>
      </c>
      <c r="CX190" s="72">
        <f t="shared" si="1682"/>
        <v>0</v>
      </c>
      <c r="CY190" s="72">
        <f t="shared" si="1683"/>
        <v>0</v>
      </c>
      <c r="CZ190" s="71"/>
      <c r="DA190" s="71"/>
      <c r="DB190" s="71"/>
      <c r="DC190" s="71"/>
      <c r="DD190" s="71">
        <f>VLOOKUP($D190,'факт '!$D$7:$AU$140,33,0)</f>
        <v>0</v>
      </c>
      <c r="DE190" s="71">
        <f>VLOOKUP($D190,'факт '!$D$7:$AU$140,34,0)</f>
        <v>0</v>
      </c>
      <c r="DF190" s="71"/>
      <c r="DG190" s="71"/>
      <c r="DH190" s="71">
        <f t="shared" si="1859"/>
        <v>0</v>
      </c>
      <c r="DI190" s="71">
        <f t="shared" si="1860"/>
        <v>0</v>
      </c>
      <c r="DJ190" s="72">
        <f t="shared" si="1861"/>
        <v>0</v>
      </c>
      <c r="DK190" s="72">
        <f t="shared" si="1686"/>
        <v>0</v>
      </c>
      <c r="DL190" s="71"/>
      <c r="DM190" s="71"/>
      <c r="DN190" s="71"/>
      <c r="DO190" s="71"/>
      <c r="DP190" s="71">
        <f>VLOOKUP($D190,'факт '!$D$7:$AU$140,15,0)</f>
        <v>0</v>
      </c>
      <c r="DQ190" s="71">
        <f>VLOOKUP($D190,'факт '!$D$7:$AU$140,16,0)</f>
        <v>0</v>
      </c>
      <c r="DR190" s="71"/>
      <c r="DS190" s="71"/>
      <c r="DT190" s="71">
        <f t="shared" si="1862"/>
        <v>0</v>
      </c>
      <c r="DU190" s="71">
        <f t="shared" si="1863"/>
        <v>0</v>
      </c>
      <c r="DV190" s="72">
        <f t="shared" si="1688"/>
        <v>0</v>
      </c>
      <c r="DW190" s="72">
        <f t="shared" si="1689"/>
        <v>0</v>
      </c>
      <c r="DX190" s="71"/>
      <c r="DY190" s="71"/>
      <c r="DZ190" s="71"/>
      <c r="EA190" s="71"/>
      <c r="EB190" s="71">
        <f>VLOOKUP($D190,'факт '!$D$7:$AU$140,35,0)</f>
        <v>0</v>
      </c>
      <c r="EC190" s="71">
        <f>VLOOKUP($D190,'факт '!$D$7:$AU$140,36,0)</f>
        <v>0</v>
      </c>
      <c r="ED190" s="71">
        <f>VLOOKUP($D190,'факт '!$D$7:$AU$140,37,0)</f>
        <v>0</v>
      </c>
      <c r="EE190" s="71">
        <f>VLOOKUP($D190,'факт '!$D$7:$AU$140,38,0)</f>
        <v>0</v>
      </c>
      <c r="EF190" s="71">
        <f t="shared" si="1864"/>
        <v>0</v>
      </c>
      <c r="EG190" s="71">
        <f t="shared" si="1865"/>
        <v>0</v>
      </c>
      <c r="EH190" s="72">
        <f t="shared" si="1866"/>
        <v>0</v>
      </c>
      <c r="EI190" s="72">
        <f t="shared" si="1692"/>
        <v>0</v>
      </c>
      <c r="EJ190" s="71"/>
      <c r="EK190" s="71"/>
      <c r="EL190" s="71"/>
      <c r="EM190" s="71"/>
      <c r="EN190" s="71">
        <f>VLOOKUP($D190,'факт '!$D$7:$AU$140,41,0)</f>
        <v>0</v>
      </c>
      <c r="EO190" s="71">
        <f>VLOOKUP($D190,'факт '!$D$7:$AU$140,42,0)</f>
        <v>0</v>
      </c>
      <c r="EP190" s="71">
        <f>VLOOKUP($D190,'факт '!$D$7:$AU$140,43,0)</f>
        <v>0</v>
      </c>
      <c r="EQ190" s="71">
        <f>VLOOKUP($D190,'факт '!$D$7:$AU$140,44,0)</f>
        <v>0</v>
      </c>
      <c r="ER190" s="71">
        <f t="shared" si="1867"/>
        <v>0</v>
      </c>
      <c r="ES190" s="71">
        <f t="shared" si="1868"/>
        <v>0</v>
      </c>
      <c r="ET190" s="72">
        <f t="shared" si="1869"/>
        <v>0</v>
      </c>
      <c r="EU190" s="72">
        <f t="shared" si="1695"/>
        <v>0</v>
      </c>
      <c r="EV190" s="71"/>
      <c r="EW190" s="71"/>
      <c r="EX190" s="71"/>
      <c r="EY190" s="71"/>
      <c r="EZ190" s="71"/>
      <c r="FA190" s="71"/>
      <c r="FB190" s="71"/>
      <c r="FC190" s="71"/>
      <c r="FD190" s="71"/>
      <c r="FE190" s="71"/>
      <c r="FF190" s="72"/>
      <c r="FG190" s="72"/>
      <c r="FH190" s="71"/>
      <c r="FI190" s="71"/>
      <c r="FJ190" s="71"/>
      <c r="FK190" s="71"/>
      <c r="FL190" s="71">
        <f>VLOOKUP($D190,'факт '!$D$7:$AU$140,39,0)</f>
        <v>0</v>
      </c>
      <c r="FM190" s="71">
        <f>VLOOKUP($D190,'факт '!$D$7:$AU$140,40,0)</f>
        <v>0</v>
      </c>
      <c r="FN190" s="71"/>
      <c r="FO190" s="71"/>
      <c r="FP190" s="71">
        <f t="shared" si="1872"/>
        <v>0</v>
      </c>
      <c r="FQ190" s="71">
        <f t="shared" si="1873"/>
        <v>0</v>
      </c>
      <c r="FR190" s="72">
        <f t="shared" si="1874"/>
        <v>0</v>
      </c>
      <c r="FS190" s="72">
        <f t="shared" si="1701"/>
        <v>0</v>
      </c>
      <c r="FT190" s="71"/>
      <c r="FU190" s="71"/>
      <c r="FV190" s="71"/>
      <c r="FW190" s="71"/>
      <c r="FX190" s="71"/>
      <c r="FY190" s="71"/>
      <c r="FZ190" s="71"/>
      <c r="GA190" s="71"/>
      <c r="GB190" s="71">
        <f t="shared" si="1875"/>
        <v>0</v>
      </c>
      <c r="GC190" s="71">
        <f t="shared" si="1876"/>
        <v>0</v>
      </c>
      <c r="GD190" s="72">
        <f t="shared" si="1703"/>
        <v>0</v>
      </c>
      <c r="GE190" s="72">
        <f t="shared" si="1704"/>
        <v>0</v>
      </c>
      <c r="GF190" s="71"/>
      <c r="GG190" s="71"/>
      <c r="GH190" s="71"/>
      <c r="GI190" s="71"/>
      <c r="GJ190" s="71">
        <f t="shared" si="1881"/>
        <v>2</v>
      </c>
      <c r="GK190" s="71">
        <f t="shared" si="1882"/>
        <v>269140.3</v>
      </c>
      <c r="GL190" s="71">
        <f t="shared" si="1883"/>
        <v>0</v>
      </c>
      <c r="GM190" s="71">
        <f t="shared" si="1884"/>
        <v>0</v>
      </c>
      <c r="GN190" s="71">
        <f t="shared" si="1885"/>
        <v>2</v>
      </c>
      <c r="GO190" s="71">
        <f t="shared" si="1886"/>
        <v>269140.3</v>
      </c>
      <c r="GP190" s="71"/>
      <c r="GQ190" s="71"/>
      <c r="GR190" s="109"/>
      <c r="GS190" s="55"/>
      <c r="GT190" s="123">
        <v>134570.1513</v>
      </c>
      <c r="GU190" s="123">
        <f t="shared" si="1887"/>
        <v>134570.15</v>
      </c>
      <c r="GV190" s="123">
        <f t="shared" si="1658"/>
        <v>1.3000000035390258E-3</v>
      </c>
    </row>
    <row r="191" spans="1:204" ht="23.25" customHeight="1" x14ac:dyDescent="0.2">
      <c r="A191" s="21">
        <v>1</v>
      </c>
      <c r="B191" s="55" t="s">
        <v>220</v>
      </c>
      <c r="C191" s="56" t="s">
        <v>221</v>
      </c>
      <c r="D191" s="63">
        <v>420</v>
      </c>
      <c r="E191" s="63" t="s">
        <v>222</v>
      </c>
      <c r="F191" s="63">
        <v>34</v>
      </c>
      <c r="G191" s="70">
        <v>134570.1513</v>
      </c>
      <c r="H191" s="71"/>
      <c r="I191" s="71"/>
      <c r="J191" s="71"/>
      <c r="K191" s="71"/>
      <c r="L191" s="71">
        <f>VLOOKUP($D191,'факт '!$D$7:$AU$140,3,0)</f>
        <v>9</v>
      </c>
      <c r="M191" s="71">
        <f>VLOOKUP($D191,'факт '!$D$7:$AU$140,4,0)</f>
        <v>1211131.3499999999</v>
      </c>
      <c r="N191" s="71">
        <f>VLOOKUP($D191,'факт '!$D$7:$AU$140,5,0)</f>
        <v>0</v>
      </c>
      <c r="O191" s="71">
        <f>VLOOKUP($D191,'факт '!$D$7:$AU$140,6,0)</f>
        <v>0</v>
      </c>
      <c r="P191" s="71">
        <f t="shared" si="1837"/>
        <v>9</v>
      </c>
      <c r="Q191" s="71">
        <f t="shared" si="1838"/>
        <v>1211131.3499999999</v>
      </c>
      <c r="R191" s="72">
        <f t="shared" si="1839"/>
        <v>9</v>
      </c>
      <c r="S191" s="72">
        <f t="shared" si="1840"/>
        <v>1211131.3499999999</v>
      </c>
      <c r="T191" s="71"/>
      <c r="U191" s="71"/>
      <c r="V191" s="71"/>
      <c r="W191" s="71"/>
      <c r="X191" s="71">
        <f>VLOOKUP($D191,'факт '!$D$7:$AU$140,9,0)</f>
        <v>39</v>
      </c>
      <c r="Y191" s="71">
        <f>VLOOKUP($D191,'факт '!$D$7:$AU$140,10,0)</f>
        <v>5248235.8499999996</v>
      </c>
      <c r="Z191" s="71">
        <f>VLOOKUP($D191,'факт '!$D$7:$AU$140,11,0)</f>
        <v>0</v>
      </c>
      <c r="AA191" s="71">
        <f>VLOOKUP($D191,'факт '!$D$7:$AU$140,12,0)</f>
        <v>0</v>
      </c>
      <c r="AB191" s="71">
        <f t="shared" si="1841"/>
        <v>39</v>
      </c>
      <c r="AC191" s="71">
        <f t="shared" si="1842"/>
        <v>5248235.8499999996</v>
      </c>
      <c r="AD191" s="72">
        <f t="shared" si="1843"/>
        <v>39</v>
      </c>
      <c r="AE191" s="72">
        <f t="shared" si="1665"/>
        <v>5248235.8499999996</v>
      </c>
      <c r="AF191" s="71"/>
      <c r="AG191" s="71"/>
      <c r="AH191" s="71"/>
      <c r="AI191" s="71"/>
      <c r="AJ191" s="71">
        <f>VLOOKUP($D191,'факт '!$D$7:$AU$140,7,0)</f>
        <v>0</v>
      </c>
      <c r="AK191" s="71">
        <f>VLOOKUP($D191,'факт '!$D$7:$AU$140,8,0)</f>
        <v>0</v>
      </c>
      <c r="AL191" s="71"/>
      <c r="AM191" s="71"/>
      <c r="AN191" s="71">
        <f t="shared" si="1844"/>
        <v>0</v>
      </c>
      <c r="AO191" s="71">
        <f t="shared" si="1845"/>
        <v>0</v>
      </c>
      <c r="AP191" s="72">
        <f t="shared" si="1846"/>
        <v>0</v>
      </c>
      <c r="AQ191" s="72">
        <f t="shared" si="1668"/>
        <v>0</v>
      </c>
      <c r="AR191" s="71"/>
      <c r="AS191" s="71"/>
      <c r="AT191" s="71"/>
      <c r="AU191" s="71"/>
      <c r="AV191" s="71">
        <f>VLOOKUP($D191,'факт '!$D$7:$AU$140,13,0)</f>
        <v>0</v>
      </c>
      <c r="AW191" s="71">
        <f>VLOOKUP($D191,'факт '!$D$7:$AU$140,14,0)</f>
        <v>0</v>
      </c>
      <c r="AX191" s="71"/>
      <c r="AY191" s="71"/>
      <c r="AZ191" s="71">
        <f t="shared" si="1847"/>
        <v>0</v>
      </c>
      <c r="BA191" s="71">
        <f t="shared" si="1848"/>
        <v>0</v>
      </c>
      <c r="BB191" s="72">
        <f t="shared" si="1670"/>
        <v>0</v>
      </c>
      <c r="BC191" s="72">
        <f t="shared" si="1671"/>
        <v>0</v>
      </c>
      <c r="BD191" s="71"/>
      <c r="BE191" s="71"/>
      <c r="BF191" s="71"/>
      <c r="BG191" s="71"/>
      <c r="BH191" s="71">
        <f>VLOOKUP($D191,'факт '!$D$7:$AU$140,17,0)</f>
        <v>18</v>
      </c>
      <c r="BI191" s="71">
        <f>VLOOKUP($D191,'факт '!$D$7:$AU$140,18,0)</f>
        <v>2422262.6999999993</v>
      </c>
      <c r="BJ191" s="71">
        <f>VLOOKUP($D191,'факт '!$D$7:$AU$140,19,0)</f>
        <v>0</v>
      </c>
      <c r="BK191" s="71">
        <f>VLOOKUP($D191,'факт '!$D$7:$AU$140,20,0)</f>
        <v>0</v>
      </c>
      <c r="BL191" s="71">
        <f t="shared" si="1849"/>
        <v>18</v>
      </c>
      <c r="BM191" s="71">
        <f t="shared" si="1850"/>
        <v>2422262.6999999993</v>
      </c>
      <c r="BN191" s="72">
        <f t="shared" si="1851"/>
        <v>18</v>
      </c>
      <c r="BO191" s="72">
        <f t="shared" si="1674"/>
        <v>2422262.6999999993</v>
      </c>
      <c r="BP191" s="71"/>
      <c r="BQ191" s="71"/>
      <c r="BR191" s="71"/>
      <c r="BS191" s="71"/>
      <c r="BT191" s="71">
        <f>VLOOKUP($D191,'факт '!$D$7:$AU$140,21,0)</f>
        <v>0</v>
      </c>
      <c r="BU191" s="71">
        <f>VLOOKUP($D191,'факт '!$D$7:$AU$140,22,0)</f>
        <v>0</v>
      </c>
      <c r="BV191" s="71">
        <f>VLOOKUP($D191,'факт '!$D$7:$AU$140,23,0)</f>
        <v>0</v>
      </c>
      <c r="BW191" s="71">
        <f>VLOOKUP($D191,'факт '!$D$7:$AU$140,24,0)</f>
        <v>0</v>
      </c>
      <c r="BX191" s="71">
        <f t="shared" si="1852"/>
        <v>0</v>
      </c>
      <c r="BY191" s="71">
        <f t="shared" si="1853"/>
        <v>0</v>
      </c>
      <c r="BZ191" s="72">
        <f t="shared" si="1854"/>
        <v>0</v>
      </c>
      <c r="CA191" s="72">
        <f t="shared" si="1677"/>
        <v>0</v>
      </c>
      <c r="CB191" s="71"/>
      <c r="CC191" s="71"/>
      <c r="CD191" s="71"/>
      <c r="CE191" s="71"/>
      <c r="CF191" s="71">
        <f>VLOOKUP($D191,'факт '!$D$7:$AU$140,25,0)</f>
        <v>0</v>
      </c>
      <c r="CG191" s="71">
        <f>VLOOKUP($D191,'факт '!$D$7:$AU$140,26,0)</f>
        <v>0</v>
      </c>
      <c r="CH191" s="71">
        <f>VLOOKUP($D191,'факт '!$D$7:$AU$140,27,0)</f>
        <v>0</v>
      </c>
      <c r="CI191" s="71">
        <f>VLOOKUP($D191,'факт '!$D$7:$AU$140,28,0)</f>
        <v>0</v>
      </c>
      <c r="CJ191" s="71">
        <f t="shared" si="1855"/>
        <v>0</v>
      </c>
      <c r="CK191" s="71">
        <f t="shared" si="1856"/>
        <v>0</v>
      </c>
      <c r="CL191" s="72">
        <f t="shared" si="1679"/>
        <v>0</v>
      </c>
      <c r="CM191" s="72">
        <f t="shared" si="1680"/>
        <v>0</v>
      </c>
      <c r="CN191" s="71"/>
      <c r="CO191" s="71"/>
      <c r="CP191" s="71"/>
      <c r="CQ191" s="71"/>
      <c r="CR191" s="71">
        <f>VLOOKUP($D191,'факт '!$D$7:$AU$140,29,0)</f>
        <v>0</v>
      </c>
      <c r="CS191" s="71">
        <f>VLOOKUP($D191,'факт '!$D$7:$AU$140,30,0)</f>
        <v>0</v>
      </c>
      <c r="CT191" s="71">
        <f>VLOOKUP($D191,'факт '!$D$7:$AU$140,31,0)</f>
        <v>0</v>
      </c>
      <c r="CU191" s="71">
        <f>VLOOKUP($D191,'факт '!$D$7:$AU$140,32,0)</f>
        <v>0</v>
      </c>
      <c r="CV191" s="71">
        <f t="shared" si="1857"/>
        <v>0</v>
      </c>
      <c r="CW191" s="71">
        <f t="shared" si="1858"/>
        <v>0</v>
      </c>
      <c r="CX191" s="72">
        <f t="shared" si="1682"/>
        <v>0</v>
      </c>
      <c r="CY191" s="72">
        <f t="shared" si="1683"/>
        <v>0</v>
      </c>
      <c r="CZ191" s="71"/>
      <c r="DA191" s="71"/>
      <c r="DB191" s="71"/>
      <c r="DC191" s="71"/>
      <c r="DD191" s="71">
        <f>VLOOKUP($D191,'факт '!$D$7:$AU$140,33,0)</f>
        <v>0</v>
      </c>
      <c r="DE191" s="71">
        <f>VLOOKUP($D191,'факт '!$D$7:$AU$140,34,0)</f>
        <v>0</v>
      </c>
      <c r="DF191" s="71"/>
      <c r="DG191" s="71"/>
      <c r="DH191" s="71">
        <f t="shared" si="1859"/>
        <v>0</v>
      </c>
      <c r="DI191" s="71">
        <f t="shared" si="1860"/>
        <v>0</v>
      </c>
      <c r="DJ191" s="72">
        <f t="shared" si="1861"/>
        <v>0</v>
      </c>
      <c r="DK191" s="72">
        <f t="shared" si="1686"/>
        <v>0</v>
      </c>
      <c r="DL191" s="71"/>
      <c r="DM191" s="71"/>
      <c r="DN191" s="71"/>
      <c r="DO191" s="71"/>
      <c r="DP191" s="71">
        <f>VLOOKUP($D191,'факт '!$D$7:$AU$140,15,0)</f>
        <v>0</v>
      </c>
      <c r="DQ191" s="71">
        <f>VLOOKUP($D191,'факт '!$D$7:$AU$140,16,0)</f>
        <v>0</v>
      </c>
      <c r="DR191" s="71"/>
      <c r="DS191" s="71"/>
      <c r="DT191" s="71">
        <f t="shared" si="1862"/>
        <v>0</v>
      </c>
      <c r="DU191" s="71">
        <f t="shared" si="1863"/>
        <v>0</v>
      </c>
      <c r="DV191" s="72">
        <f t="shared" si="1688"/>
        <v>0</v>
      </c>
      <c r="DW191" s="72">
        <f t="shared" si="1689"/>
        <v>0</v>
      </c>
      <c r="DX191" s="71"/>
      <c r="DY191" s="71"/>
      <c r="DZ191" s="71"/>
      <c r="EA191" s="71"/>
      <c r="EB191" s="71">
        <f>VLOOKUP($D191,'факт '!$D$7:$AU$140,35,0)</f>
        <v>0</v>
      </c>
      <c r="EC191" s="71">
        <f>VLOOKUP($D191,'факт '!$D$7:$AU$140,36,0)</f>
        <v>0</v>
      </c>
      <c r="ED191" s="71">
        <f>VLOOKUP($D191,'факт '!$D$7:$AU$140,37,0)</f>
        <v>0</v>
      </c>
      <c r="EE191" s="71">
        <f>VLOOKUP($D191,'факт '!$D$7:$AU$140,38,0)</f>
        <v>0</v>
      </c>
      <c r="EF191" s="71">
        <f t="shared" si="1864"/>
        <v>0</v>
      </c>
      <c r="EG191" s="71">
        <f t="shared" si="1865"/>
        <v>0</v>
      </c>
      <c r="EH191" s="72">
        <f t="shared" si="1866"/>
        <v>0</v>
      </c>
      <c r="EI191" s="72">
        <f t="shared" si="1692"/>
        <v>0</v>
      </c>
      <c r="EJ191" s="71"/>
      <c r="EK191" s="71"/>
      <c r="EL191" s="71"/>
      <c r="EM191" s="71"/>
      <c r="EN191" s="71">
        <f>VLOOKUP($D191,'факт '!$D$7:$AU$140,41,0)</f>
        <v>0</v>
      </c>
      <c r="EO191" s="71">
        <f>VLOOKUP($D191,'факт '!$D$7:$AU$140,42,0)</f>
        <v>0</v>
      </c>
      <c r="EP191" s="71">
        <f>VLOOKUP($D191,'факт '!$D$7:$AU$140,43,0)</f>
        <v>0</v>
      </c>
      <c r="EQ191" s="71">
        <f>VLOOKUP($D191,'факт '!$D$7:$AU$140,44,0)</f>
        <v>0</v>
      </c>
      <c r="ER191" s="71">
        <f t="shared" si="1867"/>
        <v>0</v>
      </c>
      <c r="ES191" s="71">
        <f t="shared" si="1868"/>
        <v>0</v>
      </c>
      <c r="ET191" s="72">
        <f t="shared" si="1869"/>
        <v>0</v>
      </c>
      <c r="EU191" s="72">
        <f t="shared" si="1695"/>
        <v>0</v>
      </c>
      <c r="EV191" s="71"/>
      <c r="EW191" s="71"/>
      <c r="EX191" s="71"/>
      <c r="EY191" s="71"/>
      <c r="EZ191" s="71"/>
      <c r="FA191" s="71"/>
      <c r="FB191" s="71"/>
      <c r="FC191" s="71"/>
      <c r="FD191" s="71">
        <f t="shared" si="1870"/>
        <v>0</v>
      </c>
      <c r="FE191" s="71">
        <f t="shared" si="1871"/>
        <v>0</v>
      </c>
      <c r="FF191" s="72">
        <f t="shared" si="1697"/>
        <v>0</v>
      </c>
      <c r="FG191" s="72">
        <f t="shared" si="1698"/>
        <v>0</v>
      </c>
      <c r="FH191" s="71"/>
      <c r="FI191" s="71"/>
      <c r="FJ191" s="71"/>
      <c r="FK191" s="71"/>
      <c r="FL191" s="71">
        <f>VLOOKUP($D191,'факт '!$D$7:$AU$140,39,0)</f>
        <v>0</v>
      </c>
      <c r="FM191" s="71">
        <f>VLOOKUP($D191,'факт '!$D$7:$AU$140,40,0)</f>
        <v>0</v>
      </c>
      <c r="FN191" s="71"/>
      <c r="FO191" s="71"/>
      <c r="FP191" s="71">
        <f t="shared" si="1872"/>
        <v>0</v>
      </c>
      <c r="FQ191" s="71">
        <f t="shared" si="1873"/>
        <v>0</v>
      </c>
      <c r="FR191" s="72">
        <f t="shared" si="1874"/>
        <v>0</v>
      </c>
      <c r="FS191" s="72">
        <f t="shared" si="1701"/>
        <v>0</v>
      </c>
      <c r="FT191" s="71"/>
      <c r="FU191" s="71"/>
      <c r="FV191" s="71"/>
      <c r="FW191" s="71"/>
      <c r="FX191" s="71"/>
      <c r="FY191" s="71"/>
      <c r="FZ191" s="71"/>
      <c r="GA191" s="71"/>
      <c r="GB191" s="71">
        <f t="shared" si="1875"/>
        <v>0</v>
      </c>
      <c r="GC191" s="71">
        <f t="shared" si="1876"/>
        <v>0</v>
      </c>
      <c r="GD191" s="72">
        <f t="shared" si="1703"/>
        <v>0</v>
      </c>
      <c r="GE191" s="72">
        <f t="shared" si="1704"/>
        <v>0</v>
      </c>
      <c r="GF191" s="71">
        <f t="shared" si="1877"/>
        <v>0</v>
      </c>
      <c r="GG191" s="71">
        <f t="shared" si="1878"/>
        <v>0</v>
      </c>
      <c r="GH191" s="71">
        <f t="shared" si="1879"/>
        <v>0</v>
      </c>
      <c r="GI191" s="71">
        <f t="shared" si="1880"/>
        <v>0</v>
      </c>
      <c r="GJ191" s="71">
        <f t="shared" si="1881"/>
        <v>66</v>
      </c>
      <c r="GK191" s="71">
        <f t="shared" si="1882"/>
        <v>8881629.8999999985</v>
      </c>
      <c r="GL191" s="71">
        <f t="shared" si="1883"/>
        <v>0</v>
      </c>
      <c r="GM191" s="71">
        <f t="shared" si="1884"/>
        <v>0</v>
      </c>
      <c r="GN191" s="71">
        <f t="shared" si="1885"/>
        <v>66</v>
      </c>
      <c r="GO191" s="71">
        <f t="shared" si="1886"/>
        <v>8881629.8999999985</v>
      </c>
      <c r="GP191" s="71"/>
      <c r="GQ191" s="71"/>
      <c r="GR191" s="109"/>
      <c r="GS191" s="55"/>
      <c r="GT191" s="123">
        <v>134570.1513</v>
      </c>
      <c r="GU191" s="123">
        <f t="shared" si="1887"/>
        <v>134570.14999999997</v>
      </c>
      <c r="GV191" s="123">
        <f t="shared" si="1658"/>
        <v>1.3000000326428562E-3</v>
      </c>
    </row>
    <row r="192" spans="1:204" ht="23.25" customHeight="1" x14ac:dyDescent="0.2">
      <c r="A192" s="21">
        <v>1</v>
      </c>
      <c r="B192" s="55" t="s">
        <v>223</v>
      </c>
      <c r="C192" s="56" t="s">
        <v>224</v>
      </c>
      <c r="D192" s="63">
        <v>422</v>
      </c>
      <c r="E192" s="63" t="s">
        <v>225</v>
      </c>
      <c r="F192" s="63">
        <v>34</v>
      </c>
      <c r="G192" s="70">
        <v>134570.1513</v>
      </c>
      <c r="H192" s="71"/>
      <c r="I192" s="71"/>
      <c r="J192" s="71"/>
      <c r="K192" s="71"/>
      <c r="L192" s="71">
        <f>VLOOKUP($D192,'факт '!$D$7:$AU$140,3,0)</f>
        <v>3</v>
      </c>
      <c r="M192" s="71">
        <f>VLOOKUP($D192,'факт '!$D$7:$AU$140,4,0)</f>
        <v>403710.44999999995</v>
      </c>
      <c r="N192" s="71">
        <f>VLOOKUP($D192,'факт '!$D$7:$AU$140,5,0)</f>
        <v>0</v>
      </c>
      <c r="O192" s="71">
        <f>VLOOKUP($D192,'факт '!$D$7:$AU$140,6,0)</f>
        <v>0</v>
      </c>
      <c r="P192" s="71">
        <f t="shared" si="1837"/>
        <v>3</v>
      </c>
      <c r="Q192" s="71">
        <f t="shared" si="1838"/>
        <v>403710.44999999995</v>
      </c>
      <c r="R192" s="72">
        <f t="shared" si="1839"/>
        <v>3</v>
      </c>
      <c r="S192" s="72">
        <f t="shared" si="1840"/>
        <v>403710.44999999995</v>
      </c>
      <c r="T192" s="71"/>
      <c r="U192" s="71"/>
      <c r="V192" s="71"/>
      <c r="W192" s="71"/>
      <c r="X192" s="71">
        <f>VLOOKUP($D192,'факт '!$D$7:$AU$140,9,0)</f>
        <v>0</v>
      </c>
      <c r="Y192" s="71">
        <f>VLOOKUP($D192,'факт '!$D$7:$AU$140,10,0)</f>
        <v>0</v>
      </c>
      <c r="Z192" s="71">
        <f>VLOOKUP($D192,'факт '!$D$7:$AU$140,11,0)</f>
        <v>0</v>
      </c>
      <c r="AA192" s="71">
        <f>VLOOKUP($D192,'факт '!$D$7:$AU$140,12,0)</f>
        <v>0</v>
      </c>
      <c r="AB192" s="71">
        <f t="shared" si="1841"/>
        <v>0</v>
      </c>
      <c r="AC192" s="71">
        <f t="shared" si="1842"/>
        <v>0</v>
      </c>
      <c r="AD192" s="72">
        <f t="shared" si="1843"/>
        <v>0</v>
      </c>
      <c r="AE192" s="72">
        <f t="shared" si="1665"/>
        <v>0</v>
      </c>
      <c r="AF192" s="71"/>
      <c r="AG192" s="71"/>
      <c r="AH192" s="71"/>
      <c r="AI192" s="71"/>
      <c r="AJ192" s="71">
        <f>VLOOKUP($D192,'факт '!$D$7:$AU$140,7,0)</f>
        <v>0</v>
      </c>
      <c r="AK192" s="71">
        <f>VLOOKUP($D192,'факт '!$D$7:$AU$140,8,0)</f>
        <v>0</v>
      </c>
      <c r="AL192" s="71"/>
      <c r="AM192" s="71"/>
      <c r="AN192" s="71">
        <f t="shared" si="1844"/>
        <v>0</v>
      </c>
      <c r="AO192" s="71">
        <f t="shared" si="1845"/>
        <v>0</v>
      </c>
      <c r="AP192" s="72">
        <f t="shared" si="1846"/>
        <v>0</v>
      </c>
      <c r="AQ192" s="72">
        <f t="shared" si="1668"/>
        <v>0</v>
      </c>
      <c r="AR192" s="71"/>
      <c r="AS192" s="71"/>
      <c r="AT192" s="71"/>
      <c r="AU192" s="71"/>
      <c r="AV192" s="71">
        <f>VLOOKUP($D192,'факт '!$D$7:$AU$140,13,0)</f>
        <v>0</v>
      </c>
      <c r="AW192" s="71">
        <f>VLOOKUP($D192,'факт '!$D$7:$AU$140,14,0)</f>
        <v>0</v>
      </c>
      <c r="AX192" s="71"/>
      <c r="AY192" s="71"/>
      <c r="AZ192" s="71">
        <f t="shared" si="1847"/>
        <v>0</v>
      </c>
      <c r="BA192" s="71">
        <f t="shared" si="1848"/>
        <v>0</v>
      </c>
      <c r="BB192" s="72">
        <f t="shared" si="1670"/>
        <v>0</v>
      </c>
      <c r="BC192" s="72">
        <f t="shared" si="1671"/>
        <v>0</v>
      </c>
      <c r="BD192" s="71"/>
      <c r="BE192" s="71"/>
      <c r="BF192" s="71"/>
      <c r="BG192" s="71"/>
      <c r="BH192" s="71">
        <f>VLOOKUP($D192,'факт '!$D$7:$AU$140,17,0)</f>
        <v>1</v>
      </c>
      <c r="BI192" s="71">
        <f>VLOOKUP($D192,'факт '!$D$7:$AU$140,18,0)</f>
        <v>134570.15</v>
      </c>
      <c r="BJ192" s="71">
        <f>VLOOKUP($D192,'факт '!$D$7:$AU$140,19,0)</f>
        <v>0</v>
      </c>
      <c r="BK192" s="71">
        <f>VLOOKUP($D192,'факт '!$D$7:$AU$140,20,0)</f>
        <v>0</v>
      </c>
      <c r="BL192" s="71">
        <f t="shared" si="1849"/>
        <v>1</v>
      </c>
      <c r="BM192" s="71">
        <f t="shared" si="1850"/>
        <v>134570.15</v>
      </c>
      <c r="BN192" s="72">
        <f t="shared" si="1851"/>
        <v>1</v>
      </c>
      <c r="BO192" s="72">
        <f t="shared" si="1674"/>
        <v>134570.15</v>
      </c>
      <c r="BP192" s="71"/>
      <c r="BQ192" s="71"/>
      <c r="BR192" s="71"/>
      <c r="BS192" s="71"/>
      <c r="BT192" s="71">
        <f>VLOOKUP($D192,'факт '!$D$7:$AU$140,21,0)</f>
        <v>0</v>
      </c>
      <c r="BU192" s="71">
        <f>VLOOKUP($D192,'факт '!$D$7:$AU$140,22,0)</f>
        <v>0</v>
      </c>
      <c r="BV192" s="71">
        <f>VLOOKUP($D192,'факт '!$D$7:$AU$140,23,0)</f>
        <v>0</v>
      </c>
      <c r="BW192" s="71">
        <f>VLOOKUP($D192,'факт '!$D$7:$AU$140,24,0)</f>
        <v>0</v>
      </c>
      <c r="BX192" s="71">
        <f t="shared" si="1852"/>
        <v>0</v>
      </c>
      <c r="BY192" s="71">
        <f t="shared" si="1853"/>
        <v>0</v>
      </c>
      <c r="BZ192" s="72">
        <f t="shared" si="1854"/>
        <v>0</v>
      </c>
      <c r="CA192" s="72">
        <f t="shared" si="1677"/>
        <v>0</v>
      </c>
      <c r="CB192" s="71"/>
      <c r="CC192" s="71"/>
      <c r="CD192" s="71"/>
      <c r="CE192" s="71"/>
      <c r="CF192" s="71">
        <f>VLOOKUP($D192,'факт '!$D$7:$AU$140,25,0)</f>
        <v>0</v>
      </c>
      <c r="CG192" s="71">
        <f>VLOOKUP($D192,'факт '!$D$7:$AU$140,26,0)</f>
        <v>0</v>
      </c>
      <c r="CH192" s="71">
        <f>VLOOKUP($D192,'факт '!$D$7:$AU$140,27,0)</f>
        <v>0</v>
      </c>
      <c r="CI192" s="71">
        <f>VLOOKUP($D192,'факт '!$D$7:$AU$140,28,0)</f>
        <v>0</v>
      </c>
      <c r="CJ192" s="71">
        <f t="shared" si="1855"/>
        <v>0</v>
      </c>
      <c r="CK192" s="71">
        <f t="shared" si="1856"/>
        <v>0</v>
      </c>
      <c r="CL192" s="72">
        <f t="shared" si="1679"/>
        <v>0</v>
      </c>
      <c r="CM192" s="72">
        <f t="shared" si="1680"/>
        <v>0</v>
      </c>
      <c r="CN192" s="71"/>
      <c r="CO192" s="71"/>
      <c r="CP192" s="71"/>
      <c r="CQ192" s="71"/>
      <c r="CR192" s="71">
        <f>VLOOKUP($D192,'факт '!$D$7:$AU$140,29,0)</f>
        <v>0</v>
      </c>
      <c r="CS192" s="71">
        <f>VLOOKUP($D192,'факт '!$D$7:$AU$140,30,0)</f>
        <v>0</v>
      </c>
      <c r="CT192" s="71">
        <f>VLOOKUP($D192,'факт '!$D$7:$AU$140,31,0)</f>
        <v>0</v>
      </c>
      <c r="CU192" s="71">
        <f>VLOOKUP($D192,'факт '!$D$7:$AU$140,32,0)</f>
        <v>0</v>
      </c>
      <c r="CV192" s="71">
        <f t="shared" si="1857"/>
        <v>0</v>
      </c>
      <c r="CW192" s="71">
        <f t="shared" si="1858"/>
        <v>0</v>
      </c>
      <c r="CX192" s="72">
        <f t="shared" si="1682"/>
        <v>0</v>
      </c>
      <c r="CY192" s="72">
        <f t="shared" si="1683"/>
        <v>0</v>
      </c>
      <c r="CZ192" s="71"/>
      <c r="DA192" s="71"/>
      <c r="DB192" s="71"/>
      <c r="DC192" s="71"/>
      <c r="DD192" s="71">
        <f>VLOOKUP($D192,'факт '!$D$7:$AU$140,33,0)</f>
        <v>0</v>
      </c>
      <c r="DE192" s="71">
        <f>VLOOKUP($D192,'факт '!$D$7:$AU$140,34,0)</f>
        <v>0</v>
      </c>
      <c r="DF192" s="71"/>
      <c r="DG192" s="71"/>
      <c r="DH192" s="71">
        <f t="shared" si="1859"/>
        <v>0</v>
      </c>
      <c r="DI192" s="71">
        <f t="shared" si="1860"/>
        <v>0</v>
      </c>
      <c r="DJ192" s="72">
        <f t="shared" si="1861"/>
        <v>0</v>
      </c>
      <c r="DK192" s="72">
        <f t="shared" si="1686"/>
        <v>0</v>
      </c>
      <c r="DL192" s="71"/>
      <c r="DM192" s="71"/>
      <c r="DN192" s="71"/>
      <c r="DO192" s="71"/>
      <c r="DP192" s="71">
        <f>VLOOKUP($D192,'факт '!$D$7:$AU$140,15,0)</f>
        <v>0</v>
      </c>
      <c r="DQ192" s="71">
        <f>VLOOKUP($D192,'факт '!$D$7:$AU$140,16,0)</f>
        <v>0</v>
      </c>
      <c r="DR192" s="71"/>
      <c r="DS192" s="71"/>
      <c r="DT192" s="71">
        <f t="shared" si="1862"/>
        <v>0</v>
      </c>
      <c r="DU192" s="71">
        <f t="shared" si="1863"/>
        <v>0</v>
      </c>
      <c r="DV192" s="72">
        <f t="shared" si="1688"/>
        <v>0</v>
      </c>
      <c r="DW192" s="72">
        <f t="shared" si="1689"/>
        <v>0</v>
      </c>
      <c r="DX192" s="71"/>
      <c r="DY192" s="71"/>
      <c r="DZ192" s="71"/>
      <c r="EA192" s="71"/>
      <c r="EB192" s="71">
        <f>VLOOKUP($D192,'факт '!$D$7:$AU$140,35,0)</f>
        <v>0</v>
      </c>
      <c r="EC192" s="71">
        <f>VLOOKUP($D192,'факт '!$D$7:$AU$140,36,0)</f>
        <v>0</v>
      </c>
      <c r="ED192" s="71">
        <f>VLOOKUP($D192,'факт '!$D$7:$AU$140,37,0)</f>
        <v>0</v>
      </c>
      <c r="EE192" s="71">
        <f>VLOOKUP($D192,'факт '!$D$7:$AU$140,38,0)</f>
        <v>0</v>
      </c>
      <c r="EF192" s="71">
        <f t="shared" si="1864"/>
        <v>0</v>
      </c>
      <c r="EG192" s="71">
        <f t="shared" si="1865"/>
        <v>0</v>
      </c>
      <c r="EH192" s="72">
        <f t="shared" si="1866"/>
        <v>0</v>
      </c>
      <c r="EI192" s="72">
        <f t="shared" si="1692"/>
        <v>0</v>
      </c>
      <c r="EJ192" s="71"/>
      <c r="EK192" s="71"/>
      <c r="EL192" s="71"/>
      <c r="EM192" s="71"/>
      <c r="EN192" s="71">
        <f>VLOOKUP($D192,'факт '!$D$7:$AU$140,41,0)</f>
        <v>0</v>
      </c>
      <c r="EO192" s="71">
        <f>VLOOKUP($D192,'факт '!$D$7:$AU$140,42,0)</f>
        <v>0</v>
      </c>
      <c r="EP192" s="71">
        <f>VLOOKUP($D192,'факт '!$D$7:$AU$140,43,0)</f>
        <v>0</v>
      </c>
      <c r="EQ192" s="71">
        <f>VLOOKUP($D192,'факт '!$D$7:$AU$140,44,0)</f>
        <v>0</v>
      </c>
      <c r="ER192" s="71">
        <f t="shared" si="1867"/>
        <v>0</v>
      </c>
      <c r="ES192" s="71">
        <f t="shared" si="1868"/>
        <v>0</v>
      </c>
      <c r="ET192" s="72">
        <f t="shared" si="1869"/>
        <v>0</v>
      </c>
      <c r="EU192" s="72">
        <f t="shared" si="1695"/>
        <v>0</v>
      </c>
      <c r="EV192" s="71"/>
      <c r="EW192" s="71"/>
      <c r="EX192" s="71"/>
      <c r="EY192" s="71"/>
      <c r="EZ192" s="71"/>
      <c r="FA192" s="71"/>
      <c r="FB192" s="71"/>
      <c r="FC192" s="71"/>
      <c r="FD192" s="71">
        <f t="shared" si="1870"/>
        <v>0</v>
      </c>
      <c r="FE192" s="71">
        <f t="shared" si="1871"/>
        <v>0</v>
      </c>
      <c r="FF192" s="72">
        <f t="shared" si="1697"/>
        <v>0</v>
      </c>
      <c r="FG192" s="72">
        <f t="shared" si="1698"/>
        <v>0</v>
      </c>
      <c r="FH192" s="71"/>
      <c r="FI192" s="71"/>
      <c r="FJ192" s="71"/>
      <c r="FK192" s="71"/>
      <c r="FL192" s="71">
        <f>VLOOKUP($D192,'факт '!$D$7:$AU$140,39,0)</f>
        <v>0</v>
      </c>
      <c r="FM192" s="71">
        <f>VLOOKUP($D192,'факт '!$D$7:$AU$140,40,0)</f>
        <v>0</v>
      </c>
      <c r="FN192" s="71"/>
      <c r="FO192" s="71"/>
      <c r="FP192" s="71">
        <f t="shared" si="1872"/>
        <v>0</v>
      </c>
      <c r="FQ192" s="71">
        <f t="shared" si="1873"/>
        <v>0</v>
      </c>
      <c r="FR192" s="72">
        <f t="shared" si="1874"/>
        <v>0</v>
      </c>
      <c r="FS192" s="72">
        <f t="shared" si="1701"/>
        <v>0</v>
      </c>
      <c r="FT192" s="71"/>
      <c r="FU192" s="71"/>
      <c r="FV192" s="71"/>
      <c r="FW192" s="71"/>
      <c r="FX192" s="71"/>
      <c r="FY192" s="71"/>
      <c r="FZ192" s="71"/>
      <c r="GA192" s="71"/>
      <c r="GB192" s="71">
        <f t="shared" si="1875"/>
        <v>0</v>
      </c>
      <c r="GC192" s="71">
        <f t="shared" si="1876"/>
        <v>0</v>
      </c>
      <c r="GD192" s="72">
        <f t="shared" si="1703"/>
        <v>0</v>
      </c>
      <c r="GE192" s="72">
        <f t="shared" si="1704"/>
        <v>0</v>
      </c>
      <c r="GF192" s="71">
        <f t="shared" si="1877"/>
        <v>0</v>
      </c>
      <c r="GG192" s="71">
        <f t="shared" si="1878"/>
        <v>0</v>
      </c>
      <c r="GH192" s="71">
        <f t="shared" si="1879"/>
        <v>0</v>
      </c>
      <c r="GI192" s="71">
        <f t="shared" si="1880"/>
        <v>0</v>
      </c>
      <c r="GJ192" s="71">
        <f t="shared" si="1881"/>
        <v>4</v>
      </c>
      <c r="GK192" s="71">
        <f t="shared" si="1882"/>
        <v>538280.6</v>
      </c>
      <c r="GL192" s="71">
        <f t="shared" si="1883"/>
        <v>0</v>
      </c>
      <c r="GM192" s="71">
        <f t="shared" si="1884"/>
        <v>0</v>
      </c>
      <c r="GN192" s="71">
        <f t="shared" si="1885"/>
        <v>4</v>
      </c>
      <c r="GO192" s="71">
        <f t="shared" si="1886"/>
        <v>538280.6</v>
      </c>
      <c r="GP192" s="71"/>
      <c r="GQ192" s="71"/>
      <c r="GR192" s="109"/>
      <c r="GS192" s="55"/>
      <c r="GT192" s="123">
        <v>134570.1513</v>
      </c>
      <c r="GU192" s="123">
        <f t="shared" si="1887"/>
        <v>134570.15</v>
      </c>
      <c r="GV192" s="123">
        <f t="shared" si="1658"/>
        <v>1.3000000035390258E-3</v>
      </c>
    </row>
    <row r="193" spans="1:204" ht="23.25" customHeight="1" x14ac:dyDescent="0.2">
      <c r="A193" s="21">
        <v>1</v>
      </c>
      <c r="B193" s="55" t="s">
        <v>223</v>
      </c>
      <c r="C193" s="56" t="s">
        <v>224</v>
      </c>
      <c r="D193" s="63">
        <v>423</v>
      </c>
      <c r="E193" s="63" t="s">
        <v>226</v>
      </c>
      <c r="F193" s="63">
        <v>34</v>
      </c>
      <c r="G193" s="70">
        <v>134570.1513</v>
      </c>
      <c r="H193" s="71"/>
      <c r="I193" s="71"/>
      <c r="J193" s="71"/>
      <c r="K193" s="71"/>
      <c r="L193" s="71">
        <f>VLOOKUP($D193,'факт '!$D$7:$AU$140,3,0)</f>
        <v>2</v>
      </c>
      <c r="M193" s="71">
        <f>VLOOKUP($D193,'факт '!$D$7:$AU$140,4,0)</f>
        <v>269140.3</v>
      </c>
      <c r="N193" s="71">
        <f>VLOOKUP($D193,'факт '!$D$7:$AU$140,5,0)</f>
        <v>0</v>
      </c>
      <c r="O193" s="71">
        <f>VLOOKUP($D193,'факт '!$D$7:$AU$140,6,0)</f>
        <v>0</v>
      </c>
      <c r="P193" s="71">
        <f t="shared" si="1837"/>
        <v>2</v>
      </c>
      <c r="Q193" s="71">
        <f t="shared" si="1838"/>
        <v>269140.3</v>
      </c>
      <c r="R193" s="72">
        <f t="shared" si="1839"/>
        <v>2</v>
      </c>
      <c r="S193" s="72">
        <f t="shared" si="1840"/>
        <v>269140.3</v>
      </c>
      <c r="T193" s="71"/>
      <c r="U193" s="71"/>
      <c r="V193" s="71"/>
      <c r="W193" s="71"/>
      <c r="X193" s="71">
        <f>VLOOKUP($D193,'факт '!$D$7:$AU$140,9,0)</f>
        <v>0</v>
      </c>
      <c r="Y193" s="71">
        <f>VLOOKUP($D193,'факт '!$D$7:$AU$140,10,0)</f>
        <v>0</v>
      </c>
      <c r="Z193" s="71">
        <f>VLOOKUP($D193,'факт '!$D$7:$AU$140,11,0)</f>
        <v>0</v>
      </c>
      <c r="AA193" s="71">
        <f>VLOOKUP($D193,'факт '!$D$7:$AU$140,12,0)</f>
        <v>0</v>
      </c>
      <c r="AB193" s="71">
        <f t="shared" si="1841"/>
        <v>0</v>
      </c>
      <c r="AC193" s="71">
        <f t="shared" si="1842"/>
        <v>0</v>
      </c>
      <c r="AD193" s="72">
        <f t="shared" si="1843"/>
        <v>0</v>
      </c>
      <c r="AE193" s="72">
        <f t="shared" si="1665"/>
        <v>0</v>
      </c>
      <c r="AF193" s="71"/>
      <c r="AG193" s="71"/>
      <c r="AH193" s="71"/>
      <c r="AI193" s="71"/>
      <c r="AJ193" s="71">
        <f>VLOOKUP($D193,'факт '!$D$7:$AU$140,7,0)</f>
        <v>0</v>
      </c>
      <c r="AK193" s="71">
        <f>VLOOKUP($D193,'факт '!$D$7:$AU$140,8,0)</f>
        <v>0</v>
      </c>
      <c r="AL193" s="71"/>
      <c r="AM193" s="71"/>
      <c r="AN193" s="71">
        <f t="shared" si="1844"/>
        <v>0</v>
      </c>
      <c r="AO193" s="71">
        <f t="shared" si="1845"/>
        <v>0</v>
      </c>
      <c r="AP193" s="72">
        <f t="shared" si="1846"/>
        <v>0</v>
      </c>
      <c r="AQ193" s="72">
        <f t="shared" si="1668"/>
        <v>0</v>
      </c>
      <c r="AR193" s="71"/>
      <c r="AS193" s="71"/>
      <c r="AT193" s="71"/>
      <c r="AU193" s="71"/>
      <c r="AV193" s="71">
        <f>VLOOKUP($D193,'факт '!$D$7:$AU$140,13,0)</f>
        <v>0</v>
      </c>
      <c r="AW193" s="71">
        <f>VLOOKUP($D193,'факт '!$D$7:$AU$140,14,0)</f>
        <v>0</v>
      </c>
      <c r="AX193" s="71"/>
      <c r="AY193" s="71"/>
      <c r="AZ193" s="71">
        <f t="shared" si="1847"/>
        <v>0</v>
      </c>
      <c r="BA193" s="71">
        <f t="shared" si="1848"/>
        <v>0</v>
      </c>
      <c r="BB193" s="72">
        <f t="shared" si="1670"/>
        <v>0</v>
      </c>
      <c r="BC193" s="72">
        <f t="shared" si="1671"/>
        <v>0</v>
      </c>
      <c r="BD193" s="71"/>
      <c r="BE193" s="71"/>
      <c r="BF193" s="71"/>
      <c r="BG193" s="71"/>
      <c r="BH193" s="71">
        <f>VLOOKUP($D193,'факт '!$D$7:$AU$140,17,0)</f>
        <v>4</v>
      </c>
      <c r="BI193" s="71">
        <f>VLOOKUP($D193,'факт '!$D$7:$AU$140,18,0)</f>
        <v>538280.6</v>
      </c>
      <c r="BJ193" s="71">
        <f>VLOOKUP($D193,'факт '!$D$7:$AU$140,19,0)</f>
        <v>0</v>
      </c>
      <c r="BK193" s="71">
        <f>VLOOKUP($D193,'факт '!$D$7:$AU$140,20,0)</f>
        <v>0</v>
      </c>
      <c r="BL193" s="71">
        <f t="shared" si="1849"/>
        <v>4</v>
      </c>
      <c r="BM193" s="71">
        <f t="shared" si="1850"/>
        <v>538280.6</v>
      </c>
      <c r="BN193" s="72">
        <f t="shared" si="1851"/>
        <v>4</v>
      </c>
      <c r="BO193" s="72">
        <f t="shared" si="1674"/>
        <v>538280.6</v>
      </c>
      <c r="BP193" s="71"/>
      <c r="BQ193" s="71"/>
      <c r="BR193" s="71"/>
      <c r="BS193" s="71"/>
      <c r="BT193" s="71">
        <f>VLOOKUP($D193,'факт '!$D$7:$AU$140,21,0)</f>
        <v>0</v>
      </c>
      <c r="BU193" s="71">
        <f>VLOOKUP($D193,'факт '!$D$7:$AU$140,22,0)</f>
        <v>0</v>
      </c>
      <c r="BV193" s="71">
        <f>VLOOKUP($D193,'факт '!$D$7:$AU$140,23,0)</f>
        <v>0</v>
      </c>
      <c r="BW193" s="71">
        <f>VLOOKUP($D193,'факт '!$D$7:$AU$140,24,0)</f>
        <v>0</v>
      </c>
      <c r="BX193" s="71">
        <f t="shared" si="1852"/>
        <v>0</v>
      </c>
      <c r="BY193" s="71">
        <f t="shared" si="1853"/>
        <v>0</v>
      </c>
      <c r="BZ193" s="72">
        <f t="shared" si="1854"/>
        <v>0</v>
      </c>
      <c r="CA193" s="72">
        <f t="shared" si="1677"/>
        <v>0</v>
      </c>
      <c r="CB193" s="71"/>
      <c r="CC193" s="71"/>
      <c r="CD193" s="71"/>
      <c r="CE193" s="71"/>
      <c r="CF193" s="71">
        <f>VLOOKUP($D193,'факт '!$D$7:$AU$140,25,0)</f>
        <v>0</v>
      </c>
      <c r="CG193" s="71">
        <f>VLOOKUP($D193,'факт '!$D$7:$AU$140,26,0)</f>
        <v>0</v>
      </c>
      <c r="CH193" s="71">
        <f>VLOOKUP($D193,'факт '!$D$7:$AU$140,27,0)</f>
        <v>0</v>
      </c>
      <c r="CI193" s="71">
        <f>VLOOKUP($D193,'факт '!$D$7:$AU$140,28,0)</f>
        <v>0</v>
      </c>
      <c r="CJ193" s="71">
        <f t="shared" si="1855"/>
        <v>0</v>
      </c>
      <c r="CK193" s="71">
        <f t="shared" si="1856"/>
        <v>0</v>
      </c>
      <c r="CL193" s="72">
        <f t="shared" si="1679"/>
        <v>0</v>
      </c>
      <c r="CM193" s="72">
        <f t="shared" si="1680"/>
        <v>0</v>
      </c>
      <c r="CN193" s="71"/>
      <c r="CO193" s="71"/>
      <c r="CP193" s="71"/>
      <c r="CQ193" s="71"/>
      <c r="CR193" s="71">
        <f>VLOOKUP($D193,'факт '!$D$7:$AU$140,29,0)</f>
        <v>0</v>
      </c>
      <c r="CS193" s="71">
        <f>VLOOKUP($D193,'факт '!$D$7:$AU$140,30,0)</f>
        <v>0</v>
      </c>
      <c r="CT193" s="71">
        <f>VLOOKUP($D193,'факт '!$D$7:$AU$140,31,0)</f>
        <v>0</v>
      </c>
      <c r="CU193" s="71">
        <f>VLOOKUP($D193,'факт '!$D$7:$AU$140,32,0)</f>
        <v>0</v>
      </c>
      <c r="CV193" s="71">
        <f t="shared" si="1857"/>
        <v>0</v>
      </c>
      <c r="CW193" s="71">
        <f t="shared" si="1858"/>
        <v>0</v>
      </c>
      <c r="CX193" s="72">
        <f t="shared" si="1682"/>
        <v>0</v>
      </c>
      <c r="CY193" s="72">
        <f t="shared" si="1683"/>
        <v>0</v>
      </c>
      <c r="CZ193" s="71"/>
      <c r="DA193" s="71"/>
      <c r="DB193" s="71"/>
      <c r="DC193" s="71"/>
      <c r="DD193" s="71">
        <f>VLOOKUP($D193,'факт '!$D$7:$AU$140,33,0)</f>
        <v>0</v>
      </c>
      <c r="DE193" s="71">
        <f>VLOOKUP($D193,'факт '!$D$7:$AU$140,34,0)</f>
        <v>0</v>
      </c>
      <c r="DF193" s="71"/>
      <c r="DG193" s="71"/>
      <c r="DH193" s="71">
        <f t="shared" si="1859"/>
        <v>0</v>
      </c>
      <c r="DI193" s="71">
        <f t="shared" si="1860"/>
        <v>0</v>
      </c>
      <c r="DJ193" s="72">
        <f t="shared" si="1861"/>
        <v>0</v>
      </c>
      <c r="DK193" s="72">
        <f t="shared" si="1686"/>
        <v>0</v>
      </c>
      <c r="DL193" s="71"/>
      <c r="DM193" s="71"/>
      <c r="DN193" s="71"/>
      <c r="DO193" s="71"/>
      <c r="DP193" s="71">
        <f>VLOOKUP($D193,'факт '!$D$7:$AU$140,15,0)</f>
        <v>0</v>
      </c>
      <c r="DQ193" s="71">
        <f>VLOOKUP($D193,'факт '!$D$7:$AU$140,16,0)</f>
        <v>0</v>
      </c>
      <c r="DR193" s="71"/>
      <c r="DS193" s="71"/>
      <c r="DT193" s="71">
        <f t="shared" si="1862"/>
        <v>0</v>
      </c>
      <c r="DU193" s="71">
        <f t="shared" si="1863"/>
        <v>0</v>
      </c>
      <c r="DV193" s="72">
        <f t="shared" si="1688"/>
        <v>0</v>
      </c>
      <c r="DW193" s="72">
        <f t="shared" si="1689"/>
        <v>0</v>
      </c>
      <c r="DX193" s="71"/>
      <c r="DY193" s="71"/>
      <c r="DZ193" s="71"/>
      <c r="EA193" s="71"/>
      <c r="EB193" s="71">
        <f>VLOOKUP($D193,'факт '!$D$7:$AU$140,35,0)</f>
        <v>0</v>
      </c>
      <c r="EC193" s="71">
        <f>VLOOKUP($D193,'факт '!$D$7:$AU$140,36,0)</f>
        <v>0</v>
      </c>
      <c r="ED193" s="71">
        <f>VLOOKUP($D193,'факт '!$D$7:$AU$140,37,0)</f>
        <v>0</v>
      </c>
      <c r="EE193" s="71">
        <f>VLOOKUP($D193,'факт '!$D$7:$AU$140,38,0)</f>
        <v>0</v>
      </c>
      <c r="EF193" s="71">
        <f t="shared" si="1864"/>
        <v>0</v>
      </c>
      <c r="EG193" s="71">
        <f t="shared" si="1865"/>
        <v>0</v>
      </c>
      <c r="EH193" s="72">
        <f t="shared" si="1866"/>
        <v>0</v>
      </c>
      <c r="EI193" s="72">
        <f t="shared" si="1692"/>
        <v>0</v>
      </c>
      <c r="EJ193" s="71"/>
      <c r="EK193" s="71"/>
      <c r="EL193" s="71"/>
      <c r="EM193" s="71"/>
      <c r="EN193" s="71">
        <f>VLOOKUP($D193,'факт '!$D$7:$AU$140,41,0)</f>
        <v>117</v>
      </c>
      <c r="EO193" s="71">
        <f>VLOOKUP($D193,'факт '!$D$7:$AU$140,42,0)</f>
        <v>15744707.549999997</v>
      </c>
      <c r="EP193" s="71">
        <f>VLOOKUP($D193,'факт '!$D$7:$AU$140,43,0)</f>
        <v>3</v>
      </c>
      <c r="EQ193" s="71">
        <f>VLOOKUP($D193,'факт '!$D$7:$AU$140,44,0)</f>
        <v>403710.44999999995</v>
      </c>
      <c r="ER193" s="71">
        <f t="shared" si="1867"/>
        <v>120</v>
      </c>
      <c r="ES193" s="71">
        <f t="shared" si="1868"/>
        <v>16148417.999999996</v>
      </c>
      <c r="ET193" s="72">
        <f t="shared" si="1869"/>
        <v>117</v>
      </c>
      <c r="EU193" s="72">
        <f t="shared" si="1695"/>
        <v>15744707.549999997</v>
      </c>
      <c r="EV193" s="71"/>
      <c r="EW193" s="71"/>
      <c r="EX193" s="71"/>
      <c r="EY193" s="71"/>
      <c r="EZ193" s="71"/>
      <c r="FA193" s="71"/>
      <c r="FB193" s="71"/>
      <c r="FC193" s="71"/>
      <c r="FD193" s="71">
        <f t="shared" si="1870"/>
        <v>0</v>
      </c>
      <c r="FE193" s="71">
        <f t="shared" si="1871"/>
        <v>0</v>
      </c>
      <c r="FF193" s="72">
        <f t="shared" si="1697"/>
        <v>0</v>
      </c>
      <c r="FG193" s="72">
        <f t="shared" si="1698"/>
        <v>0</v>
      </c>
      <c r="FH193" s="71"/>
      <c r="FI193" s="71"/>
      <c r="FJ193" s="71"/>
      <c r="FK193" s="71"/>
      <c r="FL193" s="71">
        <f>VLOOKUP($D193,'факт '!$D$7:$AU$140,39,0)</f>
        <v>0</v>
      </c>
      <c r="FM193" s="71">
        <f>VLOOKUP($D193,'факт '!$D$7:$AU$140,40,0)</f>
        <v>0</v>
      </c>
      <c r="FN193" s="71"/>
      <c r="FO193" s="71"/>
      <c r="FP193" s="71">
        <f t="shared" si="1872"/>
        <v>0</v>
      </c>
      <c r="FQ193" s="71">
        <f t="shared" si="1873"/>
        <v>0</v>
      </c>
      <c r="FR193" s="72">
        <f t="shared" si="1874"/>
        <v>0</v>
      </c>
      <c r="FS193" s="72">
        <f t="shared" si="1701"/>
        <v>0</v>
      </c>
      <c r="FT193" s="71"/>
      <c r="FU193" s="71"/>
      <c r="FV193" s="71"/>
      <c r="FW193" s="71"/>
      <c r="FX193" s="71"/>
      <c r="FY193" s="71"/>
      <c r="FZ193" s="71"/>
      <c r="GA193" s="71"/>
      <c r="GB193" s="71">
        <f t="shared" si="1875"/>
        <v>0</v>
      </c>
      <c r="GC193" s="71">
        <f t="shared" si="1876"/>
        <v>0</v>
      </c>
      <c r="GD193" s="72">
        <f t="shared" si="1703"/>
        <v>0</v>
      </c>
      <c r="GE193" s="72">
        <f t="shared" si="1704"/>
        <v>0</v>
      </c>
      <c r="GF193" s="71">
        <f t="shared" si="1877"/>
        <v>0</v>
      </c>
      <c r="GG193" s="71">
        <f t="shared" si="1878"/>
        <v>0</v>
      </c>
      <c r="GH193" s="71">
        <f t="shared" si="1879"/>
        <v>0</v>
      </c>
      <c r="GI193" s="71">
        <f t="shared" si="1880"/>
        <v>0</v>
      </c>
      <c r="GJ193" s="71">
        <f t="shared" si="1881"/>
        <v>123</v>
      </c>
      <c r="GK193" s="71">
        <f t="shared" si="1882"/>
        <v>16552128.449999997</v>
      </c>
      <c r="GL193" s="71">
        <f t="shared" si="1883"/>
        <v>3</v>
      </c>
      <c r="GM193" s="71">
        <f t="shared" si="1884"/>
        <v>403710.44999999995</v>
      </c>
      <c r="GN193" s="71">
        <f t="shared" si="1885"/>
        <v>126</v>
      </c>
      <c r="GO193" s="71">
        <f t="shared" si="1886"/>
        <v>16955838.899999995</v>
      </c>
      <c r="GP193" s="71"/>
      <c r="GQ193" s="71"/>
      <c r="GR193" s="109"/>
      <c r="GS193" s="55"/>
      <c r="GT193" s="123">
        <v>134570.1513</v>
      </c>
      <c r="GU193" s="123">
        <f t="shared" si="1887"/>
        <v>134570.14999999997</v>
      </c>
      <c r="GV193" s="123">
        <f t="shared" si="1658"/>
        <v>1.3000000326428562E-3</v>
      </c>
    </row>
    <row r="194" spans="1:204" ht="23.25" customHeight="1" x14ac:dyDescent="0.2">
      <c r="A194" s="21">
        <v>1</v>
      </c>
      <c r="B194" s="55" t="s">
        <v>223</v>
      </c>
      <c r="C194" s="56" t="s">
        <v>224</v>
      </c>
      <c r="D194" s="63">
        <v>424</v>
      </c>
      <c r="E194" s="63" t="s">
        <v>227</v>
      </c>
      <c r="F194" s="63">
        <v>34</v>
      </c>
      <c r="G194" s="70">
        <v>134570.1513</v>
      </c>
      <c r="H194" s="71"/>
      <c r="I194" s="71"/>
      <c r="J194" s="71"/>
      <c r="K194" s="71"/>
      <c r="L194" s="71">
        <f>VLOOKUP($D194,'факт '!$D$7:$AU$140,3,0)</f>
        <v>5</v>
      </c>
      <c r="M194" s="71">
        <f>VLOOKUP($D194,'факт '!$D$7:$AU$140,4,0)</f>
        <v>672850.75</v>
      </c>
      <c r="N194" s="71">
        <f>VLOOKUP($D194,'факт '!$D$7:$AU$140,5,0)</f>
        <v>0</v>
      </c>
      <c r="O194" s="71">
        <f>VLOOKUP($D194,'факт '!$D$7:$AU$140,6,0)</f>
        <v>0</v>
      </c>
      <c r="P194" s="71">
        <f t="shared" si="1837"/>
        <v>5</v>
      </c>
      <c r="Q194" s="71">
        <f t="shared" si="1838"/>
        <v>672850.75</v>
      </c>
      <c r="R194" s="72">
        <f t="shared" si="1839"/>
        <v>5</v>
      </c>
      <c r="S194" s="72">
        <f t="shared" si="1840"/>
        <v>672850.75</v>
      </c>
      <c r="T194" s="71"/>
      <c r="U194" s="71"/>
      <c r="V194" s="71"/>
      <c r="W194" s="71"/>
      <c r="X194" s="71">
        <f>VLOOKUP($D194,'факт '!$D$7:$AU$140,9,0)</f>
        <v>415</v>
      </c>
      <c r="Y194" s="71">
        <f>VLOOKUP($D194,'факт '!$D$7:$AU$140,10,0)</f>
        <v>55846612.24999997</v>
      </c>
      <c r="Z194" s="71">
        <f>VLOOKUP($D194,'факт '!$D$7:$AU$140,11,0)</f>
        <v>10</v>
      </c>
      <c r="AA194" s="71">
        <f>VLOOKUP($D194,'факт '!$D$7:$AU$140,12,0)</f>
        <v>1345701.4999999998</v>
      </c>
      <c r="AB194" s="71">
        <f t="shared" si="1841"/>
        <v>425</v>
      </c>
      <c r="AC194" s="71">
        <f t="shared" si="1842"/>
        <v>57192313.74999997</v>
      </c>
      <c r="AD194" s="72">
        <f t="shared" si="1843"/>
        <v>415</v>
      </c>
      <c r="AE194" s="72">
        <f t="shared" si="1665"/>
        <v>55846612.24999997</v>
      </c>
      <c r="AF194" s="71"/>
      <c r="AG194" s="71"/>
      <c r="AH194" s="71"/>
      <c r="AI194" s="71"/>
      <c r="AJ194" s="71">
        <f>VLOOKUP($D194,'факт '!$D$7:$AU$140,7,0)</f>
        <v>0</v>
      </c>
      <c r="AK194" s="71">
        <f>VLOOKUP($D194,'факт '!$D$7:$AU$140,8,0)</f>
        <v>0</v>
      </c>
      <c r="AL194" s="71"/>
      <c r="AM194" s="71"/>
      <c r="AN194" s="71">
        <f t="shared" si="1844"/>
        <v>0</v>
      </c>
      <c r="AO194" s="71">
        <f t="shared" si="1845"/>
        <v>0</v>
      </c>
      <c r="AP194" s="72">
        <f t="shared" si="1846"/>
        <v>0</v>
      </c>
      <c r="AQ194" s="72">
        <f t="shared" si="1668"/>
        <v>0</v>
      </c>
      <c r="AR194" s="71"/>
      <c r="AS194" s="71"/>
      <c r="AT194" s="71"/>
      <c r="AU194" s="71"/>
      <c r="AV194" s="71">
        <f>VLOOKUP($D194,'факт '!$D$7:$AU$140,13,0)</f>
        <v>0</v>
      </c>
      <c r="AW194" s="71">
        <f>VLOOKUP($D194,'факт '!$D$7:$AU$140,14,0)</f>
        <v>0</v>
      </c>
      <c r="AX194" s="71"/>
      <c r="AY194" s="71"/>
      <c r="AZ194" s="71">
        <f t="shared" si="1847"/>
        <v>0</v>
      </c>
      <c r="BA194" s="71">
        <f t="shared" si="1848"/>
        <v>0</v>
      </c>
      <c r="BB194" s="72">
        <f t="shared" si="1670"/>
        <v>0</v>
      </c>
      <c r="BC194" s="72">
        <f t="shared" si="1671"/>
        <v>0</v>
      </c>
      <c r="BD194" s="71"/>
      <c r="BE194" s="71"/>
      <c r="BF194" s="71"/>
      <c r="BG194" s="71"/>
      <c r="BH194" s="71">
        <f>VLOOKUP($D194,'факт '!$D$7:$AU$140,17,0)</f>
        <v>55</v>
      </c>
      <c r="BI194" s="71">
        <f>VLOOKUP($D194,'факт '!$D$7:$AU$140,18,0)</f>
        <v>7401358.2500000047</v>
      </c>
      <c r="BJ194" s="71">
        <f>VLOOKUP($D194,'факт '!$D$7:$AU$140,19,0)</f>
        <v>3</v>
      </c>
      <c r="BK194" s="71">
        <f>VLOOKUP($D194,'факт '!$D$7:$AU$140,20,0)</f>
        <v>403710.44999999995</v>
      </c>
      <c r="BL194" s="71">
        <f t="shared" si="1849"/>
        <v>58</v>
      </c>
      <c r="BM194" s="71">
        <f t="shared" si="1850"/>
        <v>7805068.7000000048</v>
      </c>
      <c r="BN194" s="72">
        <f t="shared" si="1851"/>
        <v>55</v>
      </c>
      <c r="BO194" s="72">
        <f t="shared" si="1674"/>
        <v>7401358.2500000047</v>
      </c>
      <c r="BP194" s="71"/>
      <c r="BQ194" s="71"/>
      <c r="BR194" s="71"/>
      <c r="BS194" s="71"/>
      <c r="BT194" s="71">
        <f>VLOOKUP($D194,'факт '!$D$7:$AU$140,21,0)</f>
        <v>0</v>
      </c>
      <c r="BU194" s="71">
        <f>VLOOKUP($D194,'факт '!$D$7:$AU$140,22,0)</f>
        <v>0</v>
      </c>
      <c r="BV194" s="71">
        <f>VLOOKUP($D194,'факт '!$D$7:$AU$140,23,0)</f>
        <v>0</v>
      </c>
      <c r="BW194" s="71">
        <f>VLOOKUP($D194,'факт '!$D$7:$AU$140,24,0)</f>
        <v>0</v>
      </c>
      <c r="BX194" s="71">
        <f t="shared" si="1852"/>
        <v>0</v>
      </c>
      <c r="BY194" s="71">
        <f t="shared" si="1853"/>
        <v>0</v>
      </c>
      <c r="BZ194" s="72">
        <f t="shared" si="1854"/>
        <v>0</v>
      </c>
      <c r="CA194" s="72">
        <f t="shared" si="1677"/>
        <v>0</v>
      </c>
      <c r="CB194" s="71"/>
      <c r="CC194" s="71"/>
      <c r="CD194" s="71"/>
      <c r="CE194" s="71"/>
      <c r="CF194" s="71">
        <f>VLOOKUP($D194,'факт '!$D$7:$AU$140,25,0)</f>
        <v>0</v>
      </c>
      <c r="CG194" s="71">
        <f>VLOOKUP($D194,'факт '!$D$7:$AU$140,26,0)</f>
        <v>0</v>
      </c>
      <c r="CH194" s="71">
        <f>VLOOKUP($D194,'факт '!$D$7:$AU$140,27,0)</f>
        <v>0</v>
      </c>
      <c r="CI194" s="71">
        <f>VLOOKUP($D194,'факт '!$D$7:$AU$140,28,0)</f>
        <v>0</v>
      </c>
      <c r="CJ194" s="71">
        <f t="shared" si="1855"/>
        <v>0</v>
      </c>
      <c r="CK194" s="71">
        <f t="shared" si="1856"/>
        <v>0</v>
      </c>
      <c r="CL194" s="72">
        <f t="shared" si="1679"/>
        <v>0</v>
      </c>
      <c r="CM194" s="72">
        <f t="shared" si="1680"/>
        <v>0</v>
      </c>
      <c r="CN194" s="71"/>
      <c r="CO194" s="71"/>
      <c r="CP194" s="71"/>
      <c r="CQ194" s="71"/>
      <c r="CR194" s="71">
        <f>VLOOKUP($D194,'факт '!$D$7:$AU$140,29,0)</f>
        <v>0</v>
      </c>
      <c r="CS194" s="71">
        <f>VLOOKUP($D194,'факт '!$D$7:$AU$140,30,0)</f>
        <v>0</v>
      </c>
      <c r="CT194" s="71">
        <f>VLOOKUP($D194,'факт '!$D$7:$AU$140,31,0)</f>
        <v>0</v>
      </c>
      <c r="CU194" s="71">
        <f>VLOOKUP($D194,'факт '!$D$7:$AU$140,32,0)</f>
        <v>0</v>
      </c>
      <c r="CV194" s="71">
        <f t="shared" si="1857"/>
        <v>0</v>
      </c>
      <c r="CW194" s="71">
        <f t="shared" si="1858"/>
        <v>0</v>
      </c>
      <c r="CX194" s="72">
        <f t="shared" si="1682"/>
        <v>0</v>
      </c>
      <c r="CY194" s="72">
        <f t="shared" si="1683"/>
        <v>0</v>
      </c>
      <c r="CZ194" s="71"/>
      <c r="DA194" s="71"/>
      <c r="DB194" s="71"/>
      <c r="DC194" s="71"/>
      <c r="DD194" s="71">
        <f>VLOOKUP($D194,'факт '!$D$7:$AU$140,33,0)</f>
        <v>0</v>
      </c>
      <c r="DE194" s="71">
        <f>VLOOKUP($D194,'факт '!$D$7:$AU$140,34,0)</f>
        <v>0</v>
      </c>
      <c r="DF194" s="71"/>
      <c r="DG194" s="71"/>
      <c r="DH194" s="71">
        <f t="shared" si="1859"/>
        <v>0</v>
      </c>
      <c r="DI194" s="71">
        <f t="shared" si="1860"/>
        <v>0</v>
      </c>
      <c r="DJ194" s="72">
        <f t="shared" si="1861"/>
        <v>0</v>
      </c>
      <c r="DK194" s="72">
        <f t="shared" si="1686"/>
        <v>0</v>
      </c>
      <c r="DL194" s="71"/>
      <c r="DM194" s="71"/>
      <c r="DN194" s="71"/>
      <c r="DO194" s="71"/>
      <c r="DP194" s="71">
        <f>VLOOKUP($D194,'факт '!$D$7:$AU$140,15,0)</f>
        <v>0</v>
      </c>
      <c r="DQ194" s="71">
        <f>VLOOKUP($D194,'факт '!$D$7:$AU$140,16,0)</f>
        <v>0</v>
      </c>
      <c r="DR194" s="71"/>
      <c r="DS194" s="71"/>
      <c r="DT194" s="71">
        <f t="shared" si="1862"/>
        <v>0</v>
      </c>
      <c r="DU194" s="71">
        <f t="shared" si="1863"/>
        <v>0</v>
      </c>
      <c r="DV194" s="72">
        <f t="shared" si="1688"/>
        <v>0</v>
      </c>
      <c r="DW194" s="72">
        <f t="shared" si="1689"/>
        <v>0</v>
      </c>
      <c r="DX194" s="71"/>
      <c r="DY194" s="71"/>
      <c r="DZ194" s="71"/>
      <c r="EA194" s="71"/>
      <c r="EB194" s="71">
        <f>VLOOKUP($D194,'факт '!$D$7:$AU$140,35,0)</f>
        <v>0</v>
      </c>
      <c r="EC194" s="71">
        <f>VLOOKUP($D194,'факт '!$D$7:$AU$140,36,0)</f>
        <v>0</v>
      </c>
      <c r="ED194" s="71">
        <f>VLOOKUP($D194,'факт '!$D$7:$AU$140,37,0)</f>
        <v>0</v>
      </c>
      <c r="EE194" s="71">
        <f>VLOOKUP($D194,'факт '!$D$7:$AU$140,38,0)</f>
        <v>0</v>
      </c>
      <c r="EF194" s="71">
        <f t="shared" si="1864"/>
        <v>0</v>
      </c>
      <c r="EG194" s="71">
        <f t="shared" si="1865"/>
        <v>0</v>
      </c>
      <c r="EH194" s="72">
        <f t="shared" si="1866"/>
        <v>0</v>
      </c>
      <c r="EI194" s="72">
        <f t="shared" si="1692"/>
        <v>0</v>
      </c>
      <c r="EJ194" s="71"/>
      <c r="EK194" s="71"/>
      <c r="EL194" s="71"/>
      <c r="EM194" s="71"/>
      <c r="EN194" s="71">
        <f>VLOOKUP($D194,'факт '!$D$7:$AU$140,41,0)</f>
        <v>6</v>
      </c>
      <c r="EO194" s="71">
        <f>VLOOKUP($D194,'факт '!$D$7:$AU$140,42,0)</f>
        <v>807420.9</v>
      </c>
      <c r="EP194" s="71">
        <f>VLOOKUP($D194,'факт '!$D$7:$AU$140,43,0)</f>
        <v>0</v>
      </c>
      <c r="EQ194" s="71">
        <f>VLOOKUP($D194,'факт '!$D$7:$AU$140,44,0)</f>
        <v>0</v>
      </c>
      <c r="ER194" s="71">
        <f t="shared" si="1867"/>
        <v>6</v>
      </c>
      <c r="ES194" s="71">
        <f t="shared" si="1868"/>
        <v>807420.9</v>
      </c>
      <c r="ET194" s="72">
        <f t="shared" si="1869"/>
        <v>6</v>
      </c>
      <c r="EU194" s="72">
        <f t="shared" si="1695"/>
        <v>807420.9</v>
      </c>
      <c r="EV194" s="71"/>
      <c r="EW194" s="71"/>
      <c r="EX194" s="71"/>
      <c r="EY194" s="71"/>
      <c r="EZ194" s="71"/>
      <c r="FA194" s="71"/>
      <c r="FB194" s="71"/>
      <c r="FC194" s="71"/>
      <c r="FD194" s="71">
        <f t="shared" si="1870"/>
        <v>0</v>
      </c>
      <c r="FE194" s="71">
        <f t="shared" si="1871"/>
        <v>0</v>
      </c>
      <c r="FF194" s="72">
        <f t="shared" si="1697"/>
        <v>0</v>
      </c>
      <c r="FG194" s="72">
        <f t="shared" si="1698"/>
        <v>0</v>
      </c>
      <c r="FH194" s="71"/>
      <c r="FI194" s="71"/>
      <c r="FJ194" s="71"/>
      <c r="FK194" s="71"/>
      <c r="FL194" s="71">
        <f>VLOOKUP($D194,'факт '!$D$7:$AU$140,39,0)</f>
        <v>0</v>
      </c>
      <c r="FM194" s="71">
        <f>VLOOKUP($D194,'факт '!$D$7:$AU$140,40,0)</f>
        <v>0</v>
      </c>
      <c r="FN194" s="71"/>
      <c r="FO194" s="71"/>
      <c r="FP194" s="71">
        <f t="shared" si="1872"/>
        <v>0</v>
      </c>
      <c r="FQ194" s="71">
        <f t="shared" si="1873"/>
        <v>0</v>
      </c>
      <c r="FR194" s="72">
        <f t="shared" si="1874"/>
        <v>0</v>
      </c>
      <c r="FS194" s="72">
        <f t="shared" si="1701"/>
        <v>0</v>
      </c>
      <c r="FT194" s="71"/>
      <c r="FU194" s="71"/>
      <c r="FV194" s="71"/>
      <c r="FW194" s="71"/>
      <c r="FX194" s="71"/>
      <c r="FY194" s="71"/>
      <c r="FZ194" s="71"/>
      <c r="GA194" s="71"/>
      <c r="GB194" s="71">
        <f t="shared" si="1875"/>
        <v>0</v>
      </c>
      <c r="GC194" s="71">
        <f t="shared" si="1876"/>
        <v>0</v>
      </c>
      <c r="GD194" s="72">
        <f t="shared" si="1703"/>
        <v>0</v>
      </c>
      <c r="GE194" s="72">
        <f t="shared" si="1704"/>
        <v>0</v>
      </c>
      <c r="GF194" s="71">
        <f t="shared" si="1877"/>
        <v>0</v>
      </c>
      <c r="GG194" s="71">
        <f t="shared" si="1878"/>
        <v>0</v>
      </c>
      <c r="GH194" s="71">
        <f t="shared" si="1879"/>
        <v>0</v>
      </c>
      <c r="GI194" s="71">
        <f t="shared" si="1880"/>
        <v>0</v>
      </c>
      <c r="GJ194" s="71">
        <f t="shared" si="1881"/>
        <v>481</v>
      </c>
      <c r="GK194" s="71">
        <f t="shared" si="1882"/>
        <v>64728242.149999976</v>
      </c>
      <c r="GL194" s="71">
        <f t="shared" si="1883"/>
        <v>13</v>
      </c>
      <c r="GM194" s="71">
        <f t="shared" si="1884"/>
        <v>1749411.9499999997</v>
      </c>
      <c r="GN194" s="71">
        <f t="shared" si="1885"/>
        <v>494</v>
      </c>
      <c r="GO194" s="71">
        <f t="shared" si="1886"/>
        <v>66477654.099999972</v>
      </c>
      <c r="GP194" s="71"/>
      <c r="GQ194" s="71"/>
      <c r="GR194" s="109"/>
      <c r="GS194" s="55"/>
      <c r="GT194" s="123">
        <v>134570.1513</v>
      </c>
      <c r="GU194" s="123">
        <f t="shared" si="1887"/>
        <v>134570.14999999994</v>
      </c>
      <c r="GV194" s="123">
        <f t="shared" si="1658"/>
        <v>1.3000000617466867E-3</v>
      </c>
    </row>
    <row r="195" spans="1:204" ht="23.25" customHeight="1" x14ac:dyDescent="0.2">
      <c r="A195" s="21">
        <v>1</v>
      </c>
      <c r="B195" s="55" t="s">
        <v>223</v>
      </c>
      <c r="C195" s="56" t="s">
        <v>224</v>
      </c>
      <c r="D195" s="63">
        <v>425</v>
      </c>
      <c r="E195" s="63" t="s">
        <v>228</v>
      </c>
      <c r="F195" s="63">
        <v>34</v>
      </c>
      <c r="G195" s="70">
        <v>134570.1513</v>
      </c>
      <c r="H195" s="71"/>
      <c r="I195" s="71"/>
      <c r="J195" s="71"/>
      <c r="K195" s="71"/>
      <c r="L195" s="71">
        <f>VLOOKUP($D195,'факт '!$D$7:$AU$140,3,0)</f>
        <v>3</v>
      </c>
      <c r="M195" s="71">
        <f>VLOOKUP($D195,'факт '!$D$7:$AU$140,4,0)</f>
        <v>403710.44999999995</v>
      </c>
      <c r="N195" s="71">
        <f>VLOOKUP($D195,'факт '!$D$7:$AU$140,5,0)</f>
        <v>0</v>
      </c>
      <c r="O195" s="71">
        <f>VLOOKUP($D195,'факт '!$D$7:$AU$140,6,0)</f>
        <v>0</v>
      </c>
      <c r="P195" s="71">
        <f t="shared" si="1837"/>
        <v>3</v>
      </c>
      <c r="Q195" s="71">
        <f t="shared" si="1838"/>
        <v>403710.44999999995</v>
      </c>
      <c r="R195" s="72">
        <f t="shared" si="1839"/>
        <v>3</v>
      </c>
      <c r="S195" s="72">
        <f t="shared" si="1840"/>
        <v>403710.44999999995</v>
      </c>
      <c r="T195" s="71"/>
      <c r="U195" s="71"/>
      <c r="V195" s="71"/>
      <c r="W195" s="71"/>
      <c r="X195" s="71">
        <f>VLOOKUP($D195,'факт '!$D$7:$AU$140,9,0)</f>
        <v>0</v>
      </c>
      <c r="Y195" s="71">
        <f>VLOOKUP($D195,'факт '!$D$7:$AU$140,10,0)</f>
        <v>0</v>
      </c>
      <c r="Z195" s="71">
        <f>VLOOKUP($D195,'факт '!$D$7:$AU$140,11,0)</f>
        <v>0</v>
      </c>
      <c r="AA195" s="71">
        <f>VLOOKUP($D195,'факт '!$D$7:$AU$140,12,0)</f>
        <v>0</v>
      </c>
      <c r="AB195" s="71">
        <f t="shared" si="1841"/>
        <v>0</v>
      </c>
      <c r="AC195" s="71">
        <f t="shared" si="1842"/>
        <v>0</v>
      </c>
      <c r="AD195" s="72">
        <f t="shared" si="1843"/>
        <v>0</v>
      </c>
      <c r="AE195" s="72">
        <f t="shared" si="1665"/>
        <v>0</v>
      </c>
      <c r="AF195" s="71"/>
      <c r="AG195" s="71"/>
      <c r="AH195" s="71"/>
      <c r="AI195" s="71"/>
      <c r="AJ195" s="71">
        <f>VLOOKUP($D195,'факт '!$D$7:$AU$140,7,0)</f>
        <v>0</v>
      </c>
      <c r="AK195" s="71">
        <f>VLOOKUP($D195,'факт '!$D$7:$AU$140,8,0)</f>
        <v>0</v>
      </c>
      <c r="AL195" s="71"/>
      <c r="AM195" s="71"/>
      <c r="AN195" s="71">
        <f t="shared" si="1844"/>
        <v>0</v>
      </c>
      <c r="AO195" s="71">
        <f t="shared" si="1845"/>
        <v>0</v>
      </c>
      <c r="AP195" s="72">
        <f t="shared" si="1846"/>
        <v>0</v>
      </c>
      <c r="AQ195" s="72">
        <f t="shared" si="1668"/>
        <v>0</v>
      </c>
      <c r="AR195" s="71"/>
      <c r="AS195" s="71"/>
      <c r="AT195" s="71"/>
      <c r="AU195" s="71"/>
      <c r="AV195" s="71">
        <f>VLOOKUP($D195,'факт '!$D$7:$AU$140,13,0)</f>
        <v>0</v>
      </c>
      <c r="AW195" s="71">
        <f>VLOOKUP($D195,'факт '!$D$7:$AU$140,14,0)</f>
        <v>0</v>
      </c>
      <c r="AX195" s="71"/>
      <c r="AY195" s="71"/>
      <c r="AZ195" s="71">
        <f t="shared" si="1847"/>
        <v>0</v>
      </c>
      <c r="BA195" s="71">
        <f t="shared" si="1848"/>
        <v>0</v>
      </c>
      <c r="BB195" s="72">
        <f t="shared" si="1670"/>
        <v>0</v>
      </c>
      <c r="BC195" s="72">
        <f t="shared" si="1671"/>
        <v>0</v>
      </c>
      <c r="BD195" s="71"/>
      <c r="BE195" s="71"/>
      <c r="BF195" s="71"/>
      <c r="BG195" s="71"/>
      <c r="BH195" s="71">
        <f>VLOOKUP($D195,'факт '!$D$7:$AU$140,17,0)</f>
        <v>0</v>
      </c>
      <c r="BI195" s="71">
        <f>VLOOKUP($D195,'факт '!$D$7:$AU$140,18,0)</f>
        <v>0</v>
      </c>
      <c r="BJ195" s="71">
        <f>VLOOKUP($D195,'факт '!$D$7:$AU$140,19,0)</f>
        <v>0</v>
      </c>
      <c r="BK195" s="71">
        <f>VLOOKUP($D195,'факт '!$D$7:$AU$140,20,0)</f>
        <v>0</v>
      </c>
      <c r="BL195" s="71">
        <f t="shared" si="1849"/>
        <v>0</v>
      </c>
      <c r="BM195" s="71">
        <f t="shared" si="1850"/>
        <v>0</v>
      </c>
      <c r="BN195" s="72">
        <f t="shared" si="1851"/>
        <v>0</v>
      </c>
      <c r="BO195" s="72">
        <f t="shared" si="1674"/>
        <v>0</v>
      </c>
      <c r="BP195" s="71"/>
      <c r="BQ195" s="71"/>
      <c r="BR195" s="71"/>
      <c r="BS195" s="71"/>
      <c r="BT195" s="71">
        <f>VLOOKUP($D195,'факт '!$D$7:$AU$140,21,0)</f>
        <v>0</v>
      </c>
      <c r="BU195" s="71">
        <f>VLOOKUP($D195,'факт '!$D$7:$AU$140,22,0)</f>
        <v>0</v>
      </c>
      <c r="BV195" s="71">
        <f>VLOOKUP($D195,'факт '!$D$7:$AU$140,23,0)</f>
        <v>0</v>
      </c>
      <c r="BW195" s="71">
        <f>VLOOKUP($D195,'факт '!$D$7:$AU$140,24,0)</f>
        <v>0</v>
      </c>
      <c r="BX195" s="71">
        <f t="shared" si="1852"/>
        <v>0</v>
      </c>
      <c r="BY195" s="71">
        <f t="shared" si="1853"/>
        <v>0</v>
      </c>
      <c r="BZ195" s="72">
        <f t="shared" si="1854"/>
        <v>0</v>
      </c>
      <c r="CA195" s="72">
        <f t="shared" si="1677"/>
        <v>0</v>
      </c>
      <c r="CB195" s="71"/>
      <c r="CC195" s="71"/>
      <c r="CD195" s="71"/>
      <c r="CE195" s="71"/>
      <c r="CF195" s="71">
        <f>VLOOKUP($D195,'факт '!$D$7:$AU$140,25,0)</f>
        <v>0</v>
      </c>
      <c r="CG195" s="71">
        <f>VLOOKUP($D195,'факт '!$D$7:$AU$140,26,0)</f>
        <v>0</v>
      </c>
      <c r="CH195" s="71">
        <f>VLOOKUP($D195,'факт '!$D$7:$AU$140,27,0)</f>
        <v>0</v>
      </c>
      <c r="CI195" s="71">
        <f>VLOOKUP($D195,'факт '!$D$7:$AU$140,28,0)</f>
        <v>0</v>
      </c>
      <c r="CJ195" s="71">
        <f t="shared" si="1855"/>
        <v>0</v>
      </c>
      <c r="CK195" s="71">
        <f t="shared" si="1856"/>
        <v>0</v>
      </c>
      <c r="CL195" s="72">
        <f t="shared" si="1679"/>
        <v>0</v>
      </c>
      <c r="CM195" s="72">
        <f t="shared" si="1680"/>
        <v>0</v>
      </c>
      <c r="CN195" s="71"/>
      <c r="CO195" s="71"/>
      <c r="CP195" s="71"/>
      <c r="CQ195" s="71"/>
      <c r="CR195" s="71">
        <f>VLOOKUP($D195,'факт '!$D$7:$AU$140,29,0)</f>
        <v>0</v>
      </c>
      <c r="CS195" s="71">
        <f>VLOOKUP($D195,'факт '!$D$7:$AU$140,30,0)</f>
        <v>0</v>
      </c>
      <c r="CT195" s="71">
        <f>VLOOKUP($D195,'факт '!$D$7:$AU$140,31,0)</f>
        <v>0</v>
      </c>
      <c r="CU195" s="71">
        <f>VLOOKUP($D195,'факт '!$D$7:$AU$140,32,0)</f>
        <v>0</v>
      </c>
      <c r="CV195" s="71">
        <f t="shared" si="1857"/>
        <v>0</v>
      </c>
      <c r="CW195" s="71">
        <f t="shared" si="1858"/>
        <v>0</v>
      </c>
      <c r="CX195" s="72">
        <f t="shared" si="1682"/>
        <v>0</v>
      </c>
      <c r="CY195" s="72">
        <f t="shared" si="1683"/>
        <v>0</v>
      </c>
      <c r="CZ195" s="71"/>
      <c r="DA195" s="71"/>
      <c r="DB195" s="71"/>
      <c r="DC195" s="71"/>
      <c r="DD195" s="71">
        <f>VLOOKUP($D195,'факт '!$D$7:$AU$140,33,0)</f>
        <v>0</v>
      </c>
      <c r="DE195" s="71">
        <f>VLOOKUP($D195,'факт '!$D$7:$AU$140,34,0)</f>
        <v>0</v>
      </c>
      <c r="DF195" s="71"/>
      <c r="DG195" s="71"/>
      <c r="DH195" s="71">
        <f t="shared" si="1859"/>
        <v>0</v>
      </c>
      <c r="DI195" s="71">
        <f t="shared" si="1860"/>
        <v>0</v>
      </c>
      <c r="DJ195" s="72">
        <f t="shared" si="1861"/>
        <v>0</v>
      </c>
      <c r="DK195" s="72">
        <f t="shared" si="1686"/>
        <v>0</v>
      </c>
      <c r="DL195" s="71"/>
      <c r="DM195" s="71"/>
      <c r="DN195" s="71"/>
      <c r="DO195" s="71"/>
      <c r="DP195" s="71">
        <f>VLOOKUP($D195,'факт '!$D$7:$AU$140,15,0)</f>
        <v>0</v>
      </c>
      <c r="DQ195" s="71">
        <f>VLOOKUP($D195,'факт '!$D$7:$AU$140,16,0)</f>
        <v>0</v>
      </c>
      <c r="DR195" s="71"/>
      <c r="DS195" s="71"/>
      <c r="DT195" s="71">
        <f t="shared" si="1862"/>
        <v>0</v>
      </c>
      <c r="DU195" s="71">
        <f t="shared" si="1863"/>
        <v>0</v>
      </c>
      <c r="DV195" s="72">
        <f t="shared" si="1688"/>
        <v>0</v>
      </c>
      <c r="DW195" s="72">
        <f t="shared" si="1689"/>
        <v>0</v>
      </c>
      <c r="DX195" s="71"/>
      <c r="DY195" s="71"/>
      <c r="DZ195" s="71"/>
      <c r="EA195" s="71"/>
      <c r="EB195" s="71">
        <f>VLOOKUP($D195,'факт '!$D$7:$AU$140,35,0)</f>
        <v>0</v>
      </c>
      <c r="EC195" s="71">
        <f>VLOOKUP($D195,'факт '!$D$7:$AU$140,36,0)</f>
        <v>0</v>
      </c>
      <c r="ED195" s="71">
        <f>VLOOKUP($D195,'факт '!$D$7:$AU$140,37,0)</f>
        <v>0</v>
      </c>
      <c r="EE195" s="71">
        <f>VLOOKUP($D195,'факт '!$D$7:$AU$140,38,0)</f>
        <v>0</v>
      </c>
      <c r="EF195" s="71">
        <f t="shared" si="1864"/>
        <v>0</v>
      </c>
      <c r="EG195" s="71">
        <f t="shared" si="1865"/>
        <v>0</v>
      </c>
      <c r="EH195" s="72">
        <f t="shared" si="1866"/>
        <v>0</v>
      </c>
      <c r="EI195" s="72">
        <f t="shared" si="1692"/>
        <v>0</v>
      </c>
      <c r="EJ195" s="71"/>
      <c r="EK195" s="71"/>
      <c r="EL195" s="71"/>
      <c r="EM195" s="71"/>
      <c r="EN195" s="71">
        <f>VLOOKUP($D195,'факт '!$D$7:$AU$140,41,0)</f>
        <v>0</v>
      </c>
      <c r="EO195" s="71">
        <f>VLOOKUP($D195,'факт '!$D$7:$AU$140,42,0)</f>
        <v>0</v>
      </c>
      <c r="EP195" s="71">
        <f>VLOOKUP($D195,'факт '!$D$7:$AU$140,43,0)</f>
        <v>0</v>
      </c>
      <c r="EQ195" s="71">
        <f>VLOOKUP($D195,'факт '!$D$7:$AU$140,44,0)</f>
        <v>0</v>
      </c>
      <c r="ER195" s="71">
        <f t="shared" si="1867"/>
        <v>0</v>
      </c>
      <c r="ES195" s="71">
        <f t="shared" si="1868"/>
        <v>0</v>
      </c>
      <c r="ET195" s="72">
        <f t="shared" si="1869"/>
        <v>0</v>
      </c>
      <c r="EU195" s="72">
        <f t="shared" si="1695"/>
        <v>0</v>
      </c>
      <c r="EV195" s="71"/>
      <c r="EW195" s="71"/>
      <c r="EX195" s="71"/>
      <c r="EY195" s="71"/>
      <c r="EZ195" s="71"/>
      <c r="FA195" s="71"/>
      <c r="FB195" s="71"/>
      <c r="FC195" s="71"/>
      <c r="FD195" s="71">
        <f t="shared" si="1870"/>
        <v>0</v>
      </c>
      <c r="FE195" s="71">
        <f t="shared" si="1871"/>
        <v>0</v>
      </c>
      <c r="FF195" s="72">
        <f t="shared" si="1697"/>
        <v>0</v>
      </c>
      <c r="FG195" s="72">
        <f t="shared" si="1698"/>
        <v>0</v>
      </c>
      <c r="FH195" s="71"/>
      <c r="FI195" s="71"/>
      <c r="FJ195" s="71"/>
      <c r="FK195" s="71"/>
      <c r="FL195" s="71">
        <f>VLOOKUP($D195,'факт '!$D$7:$AU$140,39,0)</f>
        <v>0</v>
      </c>
      <c r="FM195" s="71">
        <f>VLOOKUP($D195,'факт '!$D$7:$AU$140,40,0)</f>
        <v>0</v>
      </c>
      <c r="FN195" s="71"/>
      <c r="FO195" s="71"/>
      <c r="FP195" s="71">
        <f t="shared" si="1872"/>
        <v>0</v>
      </c>
      <c r="FQ195" s="71">
        <f t="shared" si="1873"/>
        <v>0</v>
      </c>
      <c r="FR195" s="72">
        <f t="shared" si="1874"/>
        <v>0</v>
      </c>
      <c r="FS195" s="72">
        <f t="shared" si="1701"/>
        <v>0</v>
      </c>
      <c r="FT195" s="71"/>
      <c r="FU195" s="71"/>
      <c r="FV195" s="71"/>
      <c r="FW195" s="71"/>
      <c r="FX195" s="71"/>
      <c r="FY195" s="71"/>
      <c r="FZ195" s="71"/>
      <c r="GA195" s="71"/>
      <c r="GB195" s="71">
        <f t="shared" si="1875"/>
        <v>0</v>
      </c>
      <c r="GC195" s="71">
        <f t="shared" si="1876"/>
        <v>0</v>
      </c>
      <c r="GD195" s="72">
        <f t="shared" si="1703"/>
        <v>0</v>
      </c>
      <c r="GE195" s="72">
        <f t="shared" si="1704"/>
        <v>0</v>
      </c>
      <c r="GF195" s="71">
        <f t="shared" si="1877"/>
        <v>0</v>
      </c>
      <c r="GG195" s="71">
        <f t="shared" si="1878"/>
        <v>0</v>
      </c>
      <c r="GH195" s="71">
        <f t="shared" si="1879"/>
        <v>0</v>
      </c>
      <c r="GI195" s="71">
        <f t="shared" si="1880"/>
        <v>0</v>
      </c>
      <c r="GJ195" s="71">
        <f t="shared" si="1881"/>
        <v>3</v>
      </c>
      <c r="GK195" s="71">
        <f t="shared" si="1882"/>
        <v>403710.44999999995</v>
      </c>
      <c r="GL195" s="71">
        <f t="shared" si="1883"/>
        <v>0</v>
      </c>
      <c r="GM195" s="71">
        <f t="shared" si="1884"/>
        <v>0</v>
      </c>
      <c r="GN195" s="71">
        <f t="shared" si="1885"/>
        <v>3</v>
      </c>
      <c r="GO195" s="71">
        <f t="shared" si="1886"/>
        <v>403710.44999999995</v>
      </c>
      <c r="GP195" s="71"/>
      <c r="GQ195" s="71"/>
      <c r="GR195" s="109"/>
      <c r="GS195" s="55"/>
      <c r="GT195" s="123">
        <v>134570.1513</v>
      </c>
      <c r="GU195" s="123">
        <f t="shared" si="1887"/>
        <v>134570.15</v>
      </c>
      <c r="GV195" s="123">
        <f t="shared" si="1658"/>
        <v>1.3000000035390258E-3</v>
      </c>
    </row>
    <row r="196" spans="1:204" ht="23.25" customHeight="1" x14ac:dyDescent="0.2">
      <c r="A196" s="21">
        <v>1</v>
      </c>
      <c r="B196" s="55" t="s">
        <v>223</v>
      </c>
      <c r="C196" s="56" t="s">
        <v>224</v>
      </c>
      <c r="D196" s="63">
        <v>426</v>
      </c>
      <c r="E196" s="63" t="s">
        <v>229</v>
      </c>
      <c r="F196" s="63">
        <v>34</v>
      </c>
      <c r="G196" s="70">
        <v>134570.1513</v>
      </c>
      <c r="H196" s="71"/>
      <c r="I196" s="71"/>
      <c r="J196" s="71"/>
      <c r="K196" s="71"/>
      <c r="L196" s="71">
        <f>VLOOKUP($D196,'факт '!$D$7:$AU$140,3,0)</f>
        <v>2</v>
      </c>
      <c r="M196" s="71">
        <f>VLOOKUP($D196,'факт '!$D$7:$AU$140,4,0)</f>
        <v>269140.3</v>
      </c>
      <c r="N196" s="71">
        <f>VLOOKUP($D196,'факт '!$D$7:$AU$140,5,0)</f>
        <v>1</v>
      </c>
      <c r="O196" s="71">
        <f>VLOOKUP($D196,'факт '!$D$7:$AU$140,6,0)</f>
        <v>134570.15</v>
      </c>
      <c r="P196" s="71">
        <f t="shared" si="1837"/>
        <v>3</v>
      </c>
      <c r="Q196" s="71">
        <f t="shared" si="1838"/>
        <v>403710.44999999995</v>
      </c>
      <c r="R196" s="72">
        <f t="shared" si="1839"/>
        <v>2</v>
      </c>
      <c r="S196" s="72">
        <f t="shared" si="1840"/>
        <v>269140.3</v>
      </c>
      <c r="T196" s="71"/>
      <c r="U196" s="71"/>
      <c r="V196" s="71"/>
      <c r="W196" s="71"/>
      <c r="X196" s="71">
        <f>VLOOKUP($D196,'факт '!$D$7:$AU$140,9,0)</f>
        <v>0</v>
      </c>
      <c r="Y196" s="71">
        <f>VLOOKUP($D196,'факт '!$D$7:$AU$140,10,0)</f>
        <v>0</v>
      </c>
      <c r="Z196" s="71">
        <f>VLOOKUP($D196,'факт '!$D$7:$AU$140,11,0)</f>
        <v>0</v>
      </c>
      <c r="AA196" s="71">
        <f>VLOOKUP($D196,'факт '!$D$7:$AU$140,12,0)</f>
        <v>0</v>
      </c>
      <c r="AB196" s="71">
        <f t="shared" si="1841"/>
        <v>0</v>
      </c>
      <c r="AC196" s="71">
        <f t="shared" si="1842"/>
        <v>0</v>
      </c>
      <c r="AD196" s="72">
        <f t="shared" si="1843"/>
        <v>0</v>
      </c>
      <c r="AE196" s="72">
        <f t="shared" si="1665"/>
        <v>0</v>
      </c>
      <c r="AF196" s="71"/>
      <c r="AG196" s="71"/>
      <c r="AH196" s="71"/>
      <c r="AI196" s="71"/>
      <c r="AJ196" s="71">
        <f>VLOOKUP($D196,'факт '!$D$7:$AU$140,7,0)</f>
        <v>0</v>
      </c>
      <c r="AK196" s="71">
        <f>VLOOKUP($D196,'факт '!$D$7:$AU$140,8,0)</f>
        <v>0</v>
      </c>
      <c r="AL196" s="71"/>
      <c r="AM196" s="71"/>
      <c r="AN196" s="71">
        <f t="shared" si="1844"/>
        <v>0</v>
      </c>
      <c r="AO196" s="71">
        <f t="shared" si="1845"/>
        <v>0</v>
      </c>
      <c r="AP196" s="72">
        <f t="shared" si="1846"/>
        <v>0</v>
      </c>
      <c r="AQ196" s="72">
        <f t="shared" si="1668"/>
        <v>0</v>
      </c>
      <c r="AR196" s="71"/>
      <c r="AS196" s="71"/>
      <c r="AT196" s="71"/>
      <c r="AU196" s="71"/>
      <c r="AV196" s="71">
        <f>VLOOKUP($D196,'факт '!$D$7:$AU$140,13,0)</f>
        <v>0</v>
      </c>
      <c r="AW196" s="71">
        <f>VLOOKUP($D196,'факт '!$D$7:$AU$140,14,0)</f>
        <v>0</v>
      </c>
      <c r="AX196" s="71"/>
      <c r="AY196" s="71"/>
      <c r="AZ196" s="71">
        <f t="shared" si="1847"/>
        <v>0</v>
      </c>
      <c r="BA196" s="71">
        <f t="shared" si="1848"/>
        <v>0</v>
      </c>
      <c r="BB196" s="72">
        <f t="shared" si="1670"/>
        <v>0</v>
      </c>
      <c r="BC196" s="72">
        <f t="shared" si="1671"/>
        <v>0</v>
      </c>
      <c r="BD196" s="71"/>
      <c r="BE196" s="71"/>
      <c r="BF196" s="71"/>
      <c r="BG196" s="71"/>
      <c r="BH196" s="71">
        <f>VLOOKUP($D196,'факт '!$D$7:$AU$140,17,0)</f>
        <v>0</v>
      </c>
      <c r="BI196" s="71">
        <f>VLOOKUP($D196,'факт '!$D$7:$AU$140,18,0)</f>
        <v>0</v>
      </c>
      <c r="BJ196" s="71">
        <f>VLOOKUP($D196,'факт '!$D$7:$AU$140,19,0)</f>
        <v>0</v>
      </c>
      <c r="BK196" s="71">
        <f>VLOOKUP($D196,'факт '!$D$7:$AU$140,20,0)</f>
        <v>0</v>
      </c>
      <c r="BL196" s="71">
        <f t="shared" si="1849"/>
        <v>0</v>
      </c>
      <c r="BM196" s="71">
        <f t="shared" si="1850"/>
        <v>0</v>
      </c>
      <c r="BN196" s="72">
        <f t="shared" si="1851"/>
        <v>0</v>
      </c>
      <c r="BO196" s="72">
        <f t="shared" si="1674"/>
        <v>0</v>
      </c>
      <c r="BP196" s="71"/>
      <c r="BQ196" s="71"/>
      <c r="BR196" s="71"/>
      <c r="BS196" s="71"/>
      <c r="BT196" s="71">
        <f>VLOOKUP($D196,'факт '!$D$7:$AU$140,21,0)</f>
        <v>0</v>
      </c>
      <c r="BU196" s="71">
        <f>VLOOKUP($D196,'факт '!$D$7:$AU$140,22,0)</f>
        <v>0</v>
      </c>
      <c r="BV196" s="71">
        <f>VLOOKUP($D196,'факт '!$D$7:$AU$140,23,0)</f>
        <v>0</v>
      </c>
      <c r="BW196" s="71">
        <f>VLOOKUP($D196,'факт '!$D$7:$AU$140,24,0)</f>
        <v>0</v>
      </c>
      <c r="BX196" s="71">
        <f t="shared" si="1852"/>
        <v>0</v>
      </c>
      <c r="BY196" s="71">
        <f t="shared" si="1853"/>
        <v>0</v>
      </c>
      <c r="BZ196" s="72">
        <f t="shared" si="1854"/>
        <v>0</v>
      </c>
      <c r="CA196" s="72">
        <f t="shared" si="1677"/>
        <v>0</v>
      </c>
      <c r="CB196" s="71"/>
      <c r="CC196" s="71"/>
      <c r="CD196" s="71"/>
      <c r="CE196" s="71"/>
      <c r="CF196" s="71">
        <f>VLOOKUP($D196,'факт '!$D$7:$AU$140,25,0)</f>
        <v>0</v>
      </c>
      <c r="CG196" s="71">
        <f>VLOOKUP($D196,'факт '!$D$7:$AU$140,26,0)</f>
        <v>0</v>
      </c>
      <c r="CH196" s="71">
        <f>VLOOKUP($D196,'факт '!$D$7:$AU$140,27,0)</f>
        <v>0</v>
      </c>
      <c r="CI196" s="71">
        <f>VLOOKUP($D196,'факт '!$D$7:$AU$140,28,0)</f>
        <v>0</v>
      </c>
      <c r="CJ196" s="71">
        <f t="shared" si="1855"/>
        <v>0</v>
      </c>
      <c r="CK196" s="71">
        <f t="shared" si="1856"/>
        <v>0</v>
      </c>
      <c r="CL196" s="72">
        <f t="shared" si="1679"/>
        <v>0</v>
      </c>
      <c r="CM196" s="72">
        <f t="shared" si="1680"/>
        <v>0</v>
      </c>
      <c r="CN196" s="71"/>
      <c r="CO196" s="71"/>
      <c r="CP196" s="71"/>
      <c r="CQ196" s="71"/>
      <c r="CR196" s="71">
        <f>VLOOKUP($D196,'факт '!$D$7:$AU$140,29,0)</f>
        <v>0</v>
      </c>
      <c r="CS196" s="71">
        <f>VLOOKUP($D196,'факт '!$D$7:$AU$140,30,0)</f>
        <v>0</v>
      </c>
      <c r="CT196" s="71">
        <f>VLOOKUP($D196,'факт '!$D$7:$AU$140,31,0)</f>
        <v>0</v>
      </c>
      <c r="CU196" s="71">
        <f>VLOOKUP($D196,'факт '!$D$7:$AU$140,32,0)</f>
        <v>0</v>
      </c>
      <c r="CV196" s="71">
        <f t="shared" si="1857"/>
        <v>0</v>
      </c>
      <c r="CW196" s="71">
        <f t="shared" si="1858"/>
        <v>0</v>
      </c>
      <c r="CX196" s="72">
        <f t="shared" si="1682"/>
        <v>0</v>
      </c>
      <c r="CY196" s="72">
        <f t="shared" si="1683"/>
        <v>0</v>
      </c>
      <c r="CZ196" s="71"/>
      <c r="DA196" s="71"/>
      <c r="DB196" s="71"/>
      <c r="DC196" s="71"/>
      <c r="DD196" s="71">
        <f>VLOOKUP($D196,'факт '!$D$7:$AU$140,33,0)</f>
        <v>0</v>
      </c>
      <c r="DE196" s="71">
        <f>VLOOKUP($D196,'факт '!$D$7:$AU$140,34,0)</f>
        <v>0</v>
      </c>
      <c r="DF196" s="71"/>
      <c r="DG196" s="71"/>
      <c r="DH196" s="71">
        <f t="shared" si="1859"/>
        <v>0</v>
      </c>
      <c r="DI196" s="71">
        <f t="shared" si="1860"/>
        <v>0</v>
      </c>
      <c r="DJ196" s="72">
        <f t="shared" si="1861"/>
        <v>0</v>
      </c>
      <c r="DK196" s="72">
        <f t="shared" si="1686"/>
        <v>0</v>
      </c>
      <c r="DL196" s="71"/>
      <c r="DM196" s="71"/>
      <c r="DN196" s="71"/>
      <c r="DO196" s="71"/>
      <c r="DP196" s="71">
        <f>VLOOKUP($D196,'факт '!$D$7:$AU$140,15,0)</f>
        <v>0</v>
      </c>
      <c r="DQ196" s="71">
        <f>VLOOKUP($D196,'факт '!$D$7:$AU$140,16,0)</f>
        <v>0</v>
      </c>
      <c r="DR196" s="71"/>
      <c r="DS196" s="71"/>
      <c r="DT196" s="71">
        <f t="shared" si="1862"/>
        <v>0</v>
      </c>
      <c r="DU196" s="71">
        <f t="shared" si="1863"/>
        <v>0</v>
      </c>
      <c r="DV196" s="72">
        <f t="shared" si="1688"/>
        <v>0</v>
      </c>
      <c r="DW196" s="72">
        <f t="shared" si="1689"/>
        <v>0</v>
      </c>
      <c r="DX196" s="71"/>
      <c r="DY196" s="71"/>
      <c r="DZ196" s="71"/>
      <c r="EA196" s="71"/>
      <c r="EB196" s="71">
        <f>VLOOKUP($D196,'факт '!$D$7:$AU$140,35,0)</f>
        <v>0</v>
      </c>
      <c r="EC196" s="71">
        <f>VLOOKUP($D196,'факт '!$D$7:$AU$140,36,0)</f>
        <v>0</v>
      </c>
      <c r="ED196" s="71">
        <f>VLOOKUP($D196,'факт '!$D$7:$AU$140,37,0)</f>
        <v>0</v>
      </c>
      <c r="EE196" s="71">
        <f>VLOOKUP($D196,'факт '!$D$7:$AU$140,38,0)</f>
        <v>0</v>
      </c>
      <c r="EF196" s="71">
        <f t="shared" si="1864"/>
        <v>0</v>
      </c>
      <c r="EG196" s="71">
        <f t="shared" si="1865"/>
        <v>0</v>
      </c>
      <c r="EH196" s="72">
        <f t="shared" si="1866"/>
        <v>0</v>
      </c>
      <c r="EI196" s="72">
        <f t="shared" si="1692"/>
        <v>0</v>
      </c>
      <c r="EJ196" s="71"/>
      <c r="EK196" s="71"/>
      <c r="EL196" s="71"/>
      <c r="EM196" s="71"/>
      <c r="EN196" s="71">
        <f>VLOOKUP($D196,'факт '!$D$7:$AU$140,41,0)</f>
        <v>0</v>
      </c>
      <c r="EO196" s="71">
        <f>VLOOKUP($D196,'факт '!$D$7:$AU$140,42,0)</f>
        <v>0</v>
      </c>
      <c r="EP196" s="71">
        <f>VLOOKUP($D196,'факт '!$D$7:$AU$140,43,0)</f>
        <v>0</v>
      </c>
      <c r="EQ196" s="71">
        <f>VLOOKUP($D196,'факт '!$D$7:$AU$140,44,0)</f>
        <v>0</v>
      </c>
      <c r="ER196" s="71">
        <f t="shared" si="1867"/>
        <v>0</v>
      </c>
      <c r="ES196" s="71">
        <f t="shared" si="1868"/>
        <v>0</v>
      </c>
      <c r="ET196" s="72">
        <f t="shared" si="1869"/>
        <v>0</v>
      </c>
      <c r="EU196" s="72">
        <f t="shared" si="1695"/>
        <v>0</v>
      </c>
      <c r="EV196" s="71"/>
      <c r="EW196" s="71"/>
      <c r="EX196" s="71"/>
      <c r="EY196" s="71"/>
      <c r="EZ196" s="71"/>
      <c r="FA196" s="71"/>
      <c r="FB196" s="71"/>
      <c r="FC196" s="71"/>
      <c r="FD196" s="71">
        <f t="shared" si="1870"/>
        <v>0</v>
      </c>
      <c r="FE196" s="71">
        <f t="shared" si="1871"/>
        <v>0</v>
      </c>
      <c r="FF196" s="72">
        <f t="shared" si="1697"/>
        <v>0</v>
      </c>
      <c r="FG196" s="72">
        <f t="shared" si="1698"/>
        <v>0</v>
      </c>
      <c r="FH196" s="71"/>
      <c r="FI196" s="71"/>
      <c r="FJ196" s="71"/>
      <c r="FK196" s="71"/>
      <c r="FL196" s="71">
        <f>VLOOKUP($D196,'факт '!$D$7:$AU$140,39,0)</f>
        <v>0</v>
      </c>
      <c r="FM196" s="71">
        <f>VLOOKUP($D196,'факт '!$D$7:$AU$140,40,0)</f>
        <v>0</v>
      </c>
      <c r="FN196" s="71"/>
      <c r="FO196" s="71"/>
      <c r="FP196" s="71">
        <f t="shared" si="1872"/>
        <v>0</v>
      </c>
      <c r="FQ196" s="71">
        <f t="shared" si="1873"/>
        <v>0</v>
      </c>
      <c r="FR196" s="72">
        <f t="shared" si="1874"/>
        <v>0</v>
      </c>
      <c r="FS196" s="72">
        <f t="shared" si="1701"/>
        <v>0</v>
      </c>
      <c r="FT196" s="71"/>
      <c r="FU196" s="71"/>
      <c r="FV196" s="71"/>
      <c r="FW196" s="71"/>
      <c r="FX196" s="71"/>
      <c r="FY196" s="71"/>
      <c r="FZ196" s="71"/>
      <c r="GA196" s="71"/>
      <c r="GB196" s="71">
        <f t="shared" si="1875"/>
        <v>0</v>
      </c>
      <c r="GC196" s="71">
        <f t="shared" si="1876"/>
        <v>0</v>
      </c>
      <c r="GD196" s="72">
        <f t="shared" si="1703"/>
        <v>0</v>
      </c>
      <c r="GE196" s="72">
        <f t="shared" si="1704"/>
        <v>0</v>
      </c>
      <c r="GF196" s="71">
        <f t="shared" si="1877"/>
        <v>0</v>
      </c>
      <c r="GG196" s="71">
        <f t="shared" si="1878"/>
        <v>0</v>
      </c>
      <c r="GH196" s="71">
        <f t="shared" si="1879"/>
        <v>0</v>
      </c>
      <c r="GI196" s="71">
        <f t="shared" si="1880"/>
        <v>0</v>
      </c>
      <c r="GJ196" s="71">
        <f t="shared" si="1881"/>
        <v>2</v>
      </c>
      <c r="GK196" s="71">
        <f t="shared" si="1882"/>
        <v>269140.3</v>
      </c>
      <c r="GL196" s="71">
        <f t="shared" si="1883"/>
        <v>1</v>
      </c>
      <c r="GM196" s="71">
        <f t="shared" si="1884"/>
        <v>134570.15</v>
      </c>
      <c r="GN196" s="71">
        <f t="shared" si="1885"/>
        <v>3</v>
      </c>
      <c r="GO196" s="71">
        <f t="shared" si="1886"/>
        <v>403710.44999999995</v>
      </c>
      <c r="GP196" s="71"/>
      <c r="GQ196" s="71"/>
      <c r="GR196" s="109"/>
      <c r="GS196" s="55"/>
      <c r="GT196" s="123">
        <v>134570.1513</v>
      </c>
      <c r="GU196" s="123">
        <f t="shared" si="1887"/>
        <v>134570.15</v>
      </c>
      <c r="GV196" s="123">
        <f t="shared" si="1658"/>
        <v>1.3000000035390258E-3</v>
      </c>
    </row>
    <row r="197" spans="1:204" x14ac:dyDescent="0.2">
      <c r="A197" s="21">
        <v>1</v>
      </c>
      <c r="B197" s="55"/>
      <c r="C197" s="56"/>
      <c r="D197" s="63"/>
      <c r="E197" s="63"/>
      <c r="F197" s="63"/>
      <c r="G197" s="70"/>
      <c r="H197" s="71"/>
      <c r="I197" s="71"/>
      <c r="J197" s="71"/>
      <c r="K197" s="71"/>
      <c r="L197" s="71"/>
      <c r="M197" s="71"/>
      <c r="N197" s="71"/>
      <c r="O197" s="71"/>
      <c r="P197" s="71">
        <f>SUM(L197+N197)</f>
        <v>0</v>
      </c>
      <c r="Q197" s="71">
        <f>SUM(M197+O197)</f>
        <v>0</v>
      </c>
      <c r="R197" s="72">
        <f t="shared" ref="R197:S201" si="1898">SUM(L197-J197)</f>
        <v>0</v>
      </c>
      <c r="S197" s="72">
        <f t="shared" si="1898"/>
        <v>0</v>
      </c>
      <c r="T197" s="71"/>
      <c r="U197" s="71"/>
      <c r="V197" s="71"/>
      <c r="W197" s="71"/>
      <c r="X197" s="71"/>
      <c r="Y197" s="71"/>
      <c r="Z197" s="71"/>
      <c r="AA197" s="71"/>
      <c r="AB197" s="71">
        <f>SUM(X197+Z197)</f>
        <v>0</v>
      </c>
      <c r="AC197" s="71">
        <f>SUM(Y197+AA197)</f>
        <v>0</v>
      </c>
      <c r="AD197" s="72">
        <f t="shared" si="1664"/>
        <v>0</v>
      </c>
      <c r="AE197" s="72">
        <f t="shared" si="1665"/>
        <v>0</v>
      </c>
      <c r="AF197" s="71"/>
      <c r="AG197" s="71"/>
      <c r="AH197" s="71"/>
      <c r="AI197" s="71"/>
      <c r="AJ197" s="71"/>
      <c r="AK197" s="71"/>
      <c r="AL197" s="71"/>
      <c r="AM197" s="71"/>
      <c r="AN197" s="71">
        <f>SUM(AJ197+AL197)</f>
        <v>0</v>
      </c>
      <c r="AO197" s="71">
        <f>SUM(AK197+AM197)</f>
        <v>0</v>
      </c>
      <c r="AP197" s="72">
        <f t="shared" si="1667"/>
        <v>0</v>
      </c>
      <c r="AQ197" s="72">
        <f t="shared" si="1668"/>
        <v>0</v>
      </c>
      <c r="AR197" s="71"/>
      <c r="AS197" s="71"/>
      <c r="AT197" s="71"/>
      <c r="AU197" s="71"/>
      <c r="AV197" s="71"/>
      <c r="AW197" s="71"/>
      <c r="AX197" s="71"/>
      <c r="AY197" s="71"/>
      <c r="AZ197" s="71">
        <f>SUM(AV197+AX197)</f>
        <v>0</v>
      </c>
      <c r="BA197" s="71">
        <f>SUM(AW197+AY197)</f>
        <v>0</v>
      </c>
      <c r="BB197" s="72">
        <f t="shared" si="1670"/>
        <v>0</v>
      </c>
      <c r="BC197" s="72">
        <f t="shared" si="1671"/>
        <v>0</v>
      </c>
      <c r="BD197" s="71"/>
      <c r="BE197" s="71"/>
      <c r="BF197" s="71"/>
      <c r="BG197" s="71"/>
      <c r="BH197" s="71"/>
      <c r="BI197" s="71"/>
      <c r="BJ197" s="71"/>
      <c r="BK197" s="71"/>
      <c r="BL197" s="71">
        <f>SUM(BH197+BJ197)</f>
        <v>0</v>
      </c>
      <c r="BM197" s="71">
        <f>SUM(BI197+BK197)</f>
        <v>0</v>
      </c>
      <c r="BN197" s="72">
        <f t="shared" si="1673"/>
        <v>0</v>
      </c>
      <c r="BO197" s="72">
        <f t="shared" si="1674"/>
        <v>0</v>
      </c>
      <c r="BP197" s="71"/>
      <c r="BQ197" s="71"/>
      <c r="BR197" s="71"/>
      <c r="BS197" s="71"/>
      <c r="BT197" s="71"/>
      <c r="BU197" s="71"/>
      <c r="BV197" s="71"/>
      <c r="BW197" s="71"/>
      <c r="BX197" s="71">
        <f>SUM(BT197+BV197)</f>
        <v>0</v>
      </c>
      <c r="BY197" s="71">
        <f>SUM(BU197+BW197)</f>
        <v>0</v>
      </c>
      <c r="BZ197" s="72">
        <f t="shared" si="1676"/>
        <v>0</v>
      </c>
      <c r="CA197" s="72">
        <f t="shared" si="1677"/>
        <v>0</v>
      </c>
      <c r="CB197" s="71"/>
      <c r="CC197" s="71"/>
      <c r="CD197" s="71"/>
      <c r="CE197" s="71"/>
      <c r="CF197" s="71"/>
      <c r="CG197" s="71"/>
      <c r="CH197" s="71"/>
      <c r="CI197" s="71"/>
      <c r="CJ197" s="71">
        <f>SUM(CF197+CH197)</f>
        <v>0</v>
      </c>
      <c r="CK197" s="71">
        <f>SUM(CG197+CI197)</f>
        <v>0</v>
      </c>
      <c r="CL197" s="72">
        <f t="shared" si="1679"/>
        <v>0</v>
      </c>
      <c r="CM197" s="72">
        <f t="shared" si="1680"/>
        <v>0</v>
      </c>
      <c r="CN197" s="71"/>
      <c r="CO197" s="71"/>
      <c r="CP197" s="71"/>
      <c r="CQ197" s="71"/>
      <c r="CR197" s="71"/>
      <c r="CS197" s="71"/>
      <c r="CT197" s="71"/>
      <c r="CU197" s="71"/>
      <c r="CV197" s="71">
        <f>SUM(CR197+CT197)</f>
        <v>0</v>
      </c>
      <c r="CW197" s="71">
        <f>SUM(CS197+CU197)</f>
        <v>0</v>
      </c>
      <c r="CX197" s="72">
        <f t="shared" si="1682"/>
        <v>0</v>
      </c>
      <c r="CY197" s="72">
        <f t="shared" si="1683"/>
        <v>0</v>
      </c>
      <c r="CZ197" s="71"/>
      <c r="DA197" s="71"/>
      <c r="DB197" s="71"/>
      <c r="DC197" s="71"/>
      <c r="DD197" s="71"/>
      <c r="DE197" s="71"/>
      <c r="DF197" s="71"/>
      <c r="DG197" s="71"/>
      <c r="DH197" s="71">
        <f>SUM(DD197+DF197)</f>
        <v>0</v>
      </c>
      <c r="DI197" s="71">
        <f>SUM(DE197+DG197)</f>
        <v>0</v>
      </c>
      <c r="DJ197" s="72">
        <f t="shared" si="1685"/>
        <v>0</v>
      </c>
      <c r="DK197" s="72">
        <f t="shared" si="1686"/>
        <v>0</v>
      </c>
      <c r="DL197" s="71"/>
      <c r="DM197" s="71"/>
      <c r="DN197" s="71"/>
      <c r="DO197" s="71"/>
      <c r="DP197" s="71"/>
      <c r="DQ197" s="71"/>
      <c r="DR197" s="71"/>
      <c r="DS197" s="71"/>
      <c r="DT197" s="71">
        <f>SUM(DP197+DR197)</f>
        <v>0</v>
      </c>
      <c r="DU197" s="71">
        <f>SUM(DQ197+DS197)</f>
        <v>0</v>
      </c>
      <c r="DV197" s="72">
        <f t="shared" si="1688"/>
        <v>0</v>
      </c>
      <c r="DW197" s="72">
        <f t="shared" si="1689"/>
        <v>0</v>
      </c>
      <c r="DX197" s="71"/>
      <c r="DY197" s="71"/>
      <c r="DZ197" s="71"/>
      <c r="EA197" s="71"/>
      <c r="EB197" s="71"/>
      <c r="EC197" s="71"/>
      <c r="ED197" s="71"/>
      <c r="EE197" s="71"/>
      <c r="EF197" s="71">
        <f>SUM(EB197+ED197)</f>
        <v>0</v>
      </c>
      <c r="EG197" s="71">
        <f>SUM(EC197+EE197)</f>
        <v>0</v>
      </c>
      <c r="EH197" s="72">
        <f t="shared" si="1691"/>
        <v>0</v>
      </c>
      <c r="EI197" s="72">
        <f t="shared" si="1692"/>
        <v>0</v>
      </c>
      <c r="EJ197" s="71"/>
      <c r="EK197" s="71"/>
      <c r="EL197" s="71"/>
      <c r="EM197" s="71"/>
      <c r="EN197" s="71"/>
      <c r="EO197" s="71"/>
      <c r="EP197" s="71"/>
      <c r="EQ197" s="71"/>
      <c r="ER197" s="71">
        <f>SUM(EN197+EP197)</f>
        <v>0</v>
      </c>
      <c r="ES197" s="71">
        <f>SUM(EO197+EQ197)</f>
        <v>0</v>
      </c>
      <c r="ET197" s="72">
        <f t="shared" si="1694"/>
        <v>0</v>
      </c>
      <c r="EU197" s="72">
        <f t="shared" si="1695"/>
        <v>0</v>
      </c>
      <c r="EV197" s="71"/>
      <c r="EW197" s="71"/>
      <c r="EX197" s="71"/>
      <c r="EY197" s="71"/>
      <c r="EZ197" s="71"/>
      <c r="FA197" s="71"/>
      <c r="FB197" s="71"/>
      <c r="FC197" s="71"/>
      <c r="FD197" s="71">
        <f t="shared" si="1870"/>
        <v>0</v>
      </c>
      <c r="FE197" s="71">
        <f t="shared" si="1871"/>
        <v>0</v>
      </c>
      <c r="FF197" s="72">
        <f t="shared" si="1697"/>
        <v>0</v>
      </c>
      <c r="FG197" s="72">
        <f t="shared" si="1698"/>
        <v>0</v>
      </c>
      <c r="FH197" s="71"/>
      <c r="FI197" s="71"/>
      <c r="FJ197" s="71"/>
      <c r="FK197" s="71"/>
      <c r="FL197" s="71"/>
      <c r="FM197" s="71"/>
      <c r="FN197" s="71"/>
      <c r="FO197" s="71"/>
      <c r="FP197" s="71">
        <f>SUM(FL197+FN197)</f>
        <v>0</v>
      </c>
      <c r="FQ197" s="71">
        <f>SUM(FM197+FO197)</f>
        <v>0</v>
      </c>
      <c r="FR197" s="72">
        <f t="shared" si="1700"/>
        <v>0</v>
      </c>
      <c r="FS197" s="72">
        <f t="shared" si="1701"/>
        <v>0</v>
      </c>
      <c r="FT197" s="71"/>
      <c r="FU197" s="71"/>
      <c r="FV197" s="71"/>
      <c r="FW197" s="71"/>
      <c r="FX197" s="71"/>
      <c r="FY197" s="71"/>
      <c r="FZ197" s="71"/>
      <c r="GA197" s="71"/>
      <c r="GB197" s="71">
        <f>SUM(FX197+FZ197)</f>
        <v>0</v>
      </c>
      <c r="GC197" s="71">
        <f>SUM(FY197+GA197)</f>
        <v>0</v>
      </c>
      <c r="GD197" s="72">
        <f t="shared" si="1703"/>
        <v>0</v>
      </c>
      <c r="GE197" s="72">
        <f t="shared" si="1704"/>
        <v>0</v>
      </c>
      <c r="GF197" s="71">
        <f t="shared" si="1877"/>
        <v>0</v>
      </c>
      <c r="GG197" s="71">
        <f t="shared" si="1878"/>
        <v>0</v>
      </c>
      <c r="GH197" s="71">
        <f t="shared" si="1879"/>
        <v>0</v>
      </c>
      <c r="GI197" s="71">
        <f t="shared" si="1880"/>
        <v>0</v>
      </c>
      <c r="GJ197" s="71">
        <f t="shared" ref="GJ197:GO197" si="1899">SUM(L197,X197,AJ197,AV197,BH197,BT197,CF197,CR197,DD197,DP197,EB197,EN197,EZ197)</f>
        <v>0</v>
      </c>
      <c r="GK197" s="71">
        <f t="shared" si="1899"/>
        <v>0</v>
      </c>
      <c r="GL197" s="71">
        <f t="shared" si="1899"/>
        <v>0</v>
      </c>
      <c r="GM197" s="71">
        <f t="shared" si="1899"/>
        <v>0</v>
      </c>
      <c r="GN197" s="71">
        <f t="shared" si="1899"/>
        <v>0</v>
      </c>
      <c r="GO197" s="71">
        <f t="shared" si="1899"/>
        <v>0</v>
      </c>
      <c r="GP197" s="71"/>
      <c r="GQ197" s="71"/>
      <c r="GR197" s="109"/>
      <c r="GS197" s="55"/>
      <c r="GT197" s="123"/>
      <c r="GU197" s="123"/>
      <c r="GV197" s="123">
        <f t="shared" si="1658"/>
        <v>0</v>
      </c>
    </row>
    <row r="198" spans="1:204" x14ac:dyDescent="0.2">
      <c r="A198" s="21">
        <v>1</v>
      </c>
      <c r="B198" s="74"/>
      <c r="C198" s="75"/>
      <c r="D198" s="76"/>
      <c r="E198" s="96" t="s">
        <v>65</v>
      </c>
      <c r="F198" s="98">
        <v>35</v>
      </c>
      <c r="G198" s="99">
        <v>201260.141</v>
      </c>
      <c r="H198" s="79">
        <f>VLOOKUP($E198,'ВМП план'!$B$8:$AN$43,8,0)</f>
        <v>0</v>
      </c>
      <c r="I198" s="79">
        <f>VLOOKUP($E198,'ВМП план'!$B$8:$AN$43,9,0)</f>
        <v>0</v>
      </c>
      <c r="J198" s="79">
        <f>SUM(H198/12*$A$2)</f>
        <v>0</v>
      </c>
      <c r="K198" s="79">
        <f>SUM(I198/12*$A$2)</f>
        <v>0</v>
      </c>
      <c r="L198" s="79">
        <f t="shared" ref="L198:Q198" si="1900">SUM(L199:L200)</f>
        <v>0</v>
      </c>
      <c r="M198" s="79">
        <f t="shared" si="1900"/>
        <v>0</v>
      </c>
      <c r="N198" s="79">
        <f t="shared" si="1900"/>
        <v>0</v>
      </c>
      <c r="O198" s="79">
        <f t="shared" si="1900"/>
        <v>0</v>
      </c>
      <c r="P198" s="79">
        <f t="shared" si="1900"/>
        <v>0</v>
      </c>
      <c r="Q198" s="79">
        <f t="shared" si="1900"/>
        <v>0</v>
      </c>
      <c r="R198" s="95">
        <f t="shared" si="1898"/>
        <v>0</v>
      </c>
      <c r="S198" s="95">
        <f t="shared" si="1898"/>
        <v>0</v>
      </c>
      <c r="T198" s="79">
        <f>VLOOKUP($E198,'ВМП план'!$B$8:$AN$43,10,0)</f>
        <v>133</v>
      </c>
      <c r="U198" s="79">
        <f>VLOOKUP($E198,'ВМП план'!$B$8:$AN$43,11,0)</f>
        <v>26767598.752999999</v>
      </c>
      <c r="V198" s="79">
        <f>SUM(T198/12*$A$2)</f>
        <v>110.83333333333334</v>
      </c>
      <c r="W198" s="79">
        <f>SUM(U198/12*$A$2)</f>
        <v>22306332.294166666</v>
      </c>
      <c r="X198" s="79">
        <f t="shared" ref="X198:AC198" si="1901">SUM(X199:X200)</f>
        <v>133</v>
      </c>
      <c r="Y198" s="79">
        <f t="shared" si="1901"/>
        <v>26767598.620000008</v>
      </c>
      <c r="Z198" s="79">
        <f t="shared" si="1901"/>
        <v>12</v>
      </c>
      <c r="AA198" s="79">
        <f t="shared" si="1901"/>
        <v>2415121.6800000002</v>
      </c>
      <c r="AB198" s="79">
        <f t="shared" si="1901"/>
        <v>145</v>
      </c>
      <c r="AC198" s="79">
        <f t="shared" si="1901"/>
        <v>29182720.300000008</v>
      </c>
      <c r="AD198" s="95">
        <f t="shared" ref="AD198:AD205" si="1902">SUM(X198-V198)</f>
        <v>22.166666666666657</v>
      </c>
      <c r="AE198" s="95">
        <f t="shared" ref="AE198:AE205" si="1903">SUM(Y198-W198)</f>
        <v>4461266.325833343</v>
      </c>
      <c r="AF198" s="79">
        <f>VLOOKUP($E198,'ВМП план'!$B$8:$AL$43,12,0)</f>
        <v>0</v>
      </c>
      <c r="AG198" s="79">
        <f>VLOOKUP($E198,'ВМП план'!$B$8:$AL$43,13,0)</f>
        <v>0</v>
      </c>
      <c r="AH198" s="79">
        <f>SUM(AF198/12*$A$2)</f>
        <v>0</v>
      </c>
      <c r="AI198" s="79">
        <f>SUM(AG198/12*$A$2)</f>
        <v>0</v>
      </c>
      <c r="AJ198" s="79">
        <f t="shared" ref="AJ198:AO198" si="1904">SUM(AJ199:AJ200)</f>
        <v>0</v>
      </c>
      <c r="AK198" s="79">
        <f t="shared" si="1904"/>
        <v>0</v>
      </c>
      <c r="AL198" s="79">
        <f t="shared" si="1904"/>
        <v>0</v>
      </c>
      <c r="AM198" s="79">
        <f t="shared" si="1904"/>
        <v>0</v>
      </c>
      <c r="AN198" s="79">
        <f t="shared" si="1904"/>
        <v>0</v>
      </c>
      <c r="AO198" s="79">
        <f t="shared" si="1904"/>
        <v>0</v>
      </c>
      <c r="AP198" s="95">
        <f t="shared" ref="AP198:AP205" si="1905">SUM(AJ198-AH198)</f>
        <v>0</v>
      </c>
      <c r="AQ198" s="95">
        <f t="shared" ref="AQ198:AQ205" si="1906">SUM(AK198-AI198)</f>
        <v>0</v>
      </c>
      <c r="AR198" s="79"/>
      <c r="AS198" s="79"/>
      <c r="AT198" s="79">
        <f>SUM(AR198/12*$A$2)</f>
        <v>0</v>
      </c>
      <c r="AU198" s="79">
        <f>SUM(AS198/12*$A$2)</f>
        <v>0</v>
      </c>
      <c r="AV198" s="79">
        <f t="shared" ref="AV198:BA198" si="1907">SUM(AV199:AV200)</f>
        <v>0</v>
      </c>
      <c r="AW198" s="79">
        <f t="shared" si="1907"/>
        <v>0</v>
      </c>
      <c r="AX198" s="79">
        <f t="shared" si="1907"/>
        <v>0</v>
      </c>
      <c r="AY198" s="79">
        <f t="shared" si="1907"/>
        <v>0</v>
      </c>
      <c r="AZ198" s="79">
        <f t="shared" si="1907"/>
        <v>0</v>
      </c>
      <c r="BA198" s="79">
        <f t="shared" si="1907"/>
        <v>0</v>
      </c>
      <c r="BB198" s="95">
        <f t="shared" ref="BB198:BB206" si="1908">SUM(AV198-AT198)</f>
        <v>0</v>
      </c>
      <c r="BC198" s="95">
        <f t="shared" ref="BC198:BC206" si="1909">SUM(AW198-AU198)</f>
        <v>0</v>
      </c>
      <c r="BD198" s="79">
        <f>VLOOKUP($E198,'ВМП план'!$B$8:$AN$43,16,0)</f>
        <v>0</v>
      </c>
      <c r="BE198" s="79">
        <f>VLOOKUP($E198,'ВМП план'!$B$8:$AN$43,17,0)</f>
        <v>0</v>
      </c>
      <c r="BF198" s="79">
        <f>SUM(BD198/12*$A$2)</f>
        <v>0</v>
      </c>
      <c r="BG198" s="79">
        <f>SUM(BE198/12*$A$2)</f>
        <v>0</v>
      </c>
      <c r="BH198" s="79">
        <f t="shared" ref="BH198:BM198" si="1910">SUM(BH199:BH200)</f>
        <v>0</v>
      </c>
      <c r="BI198" s="79">
        <f t="shared" si="1910"/>
        <v>0</v>
      </c>
      <c r="BJ198" s="79">
        <f t="shared" si="1910"/>
        <v>0</v>
      </c>
      <c r="BK198" s="79">
        <f t="shared" si="1910"/>
        <v>0</v>
      </c>
      <c r="BL198" s="79">
        <f t="shared" si="1910"/>
        <v>0</v>
      </c>
      <c r="BM198" s="79">
        <f t="shared" si="1910"/>
        <v>0</v>
      </c>
      <c r="BN198" s="95">
        <f t="shared" ref="BN198:BN205" si="1911">SUM(BH198-BF198)</f>
        <v>0</v>
      </c>
      <c r="BO198" s="95">
        <f t="shared" ref="BO198:BO205" si="1912">SUM(BI198-BG198)</f>
        <v>0</v>
      </c>
      <c r="BP198" s="79">
        <f>VLOOKUP($E198,'ВМП план'!$B$8:$AN$43,18,0)</f>
        <v>0</v>
      </c>
      <c r="BQ198" s="79">
        <f>VLOOKUP($E198,'ВМП план'!$B$8:$AN$43,19,0)</f>
        <v>0</v>
      </c>
      <c r="BR198" s="79">
        <f>SUM(BP198/12*$A$2)</f>
        <v>0</v>
      </c>
      <c r="BS198" s="79">
        <f>SUM(BQ198/12*$A$2)</f>
        <v>0</v>
      </c>
      <c r="BT198" s="79">
        <f t="shared" ref="BT198:BY198" si="1913">SUM(BT199:BT200)</f>
        <v>0</v>
      </c>
      <c r="BU198" s="79">
        <f t="shared" si="1913"/>
        <v>0</v>
      </c>
      <c r="BV198" s="79">
        <f t="shared" si="1913"/>
        <v>0</v>
      </c>
      <c r="BW198" s="79">
        <f t="shared" si="1913"/>
        <v>0</v>
      </c>
      <c r="BX198" s="79">
        <f t="shared" si="1913"/>
        <v>0</v>
      </c>
      <c r="BY198" s="79">
        <f t="shared" si="1913"/>
        <v>0</v>
      </c>
      <c r="BZ198" s="95">
        <f t="shared" ref="BZ198:BZ205" si="1914">SUM(BT198-BR198)</f>
        <v>0</v>
      </c>
      <c r="CA198" s="95">
        <f t="shared" ref="CA198:CA205" si="1915">SUM(BU198-BS198)</f>
        <v>0</v>
      </c>
      <c r="CB198" s="79"/>
      <c r="CC198" s="79"/>
      <c r="CD198" s="79">
        <f>SUM(CB198/12*$A$2)</f>
        <v>0</v>
      </c>
      <c r="CE198" s="79">
        <f>SUM(CC198/12*$A$2)</f>
        <v>0</v>
      </c>
      <c r="CF198" s="79">
        <f t="shared" ref="CF198:CK198" si="1916">SUM(CF199:CF200)</f>
        <v>0</v>
      </c>
      <c r="CG198" s="79">
        <f t="shared" si="1916"/>
        <v>0</v>
      </c>
      <c r="CH198" s="79">
        <f t="shared" si="1916"/>
        <v>0</v>
      </c>
      <c r="CI198" s="79">
        <f t="shared" si="1916"/>
        <v>0</v>
      </c>
      <c r="CJ198" s="79">
        <f t="shared" si="1916"/>
        <v>0</v>
      </c>
      <c r="CK198" s="79">
        <f t="shared" si="1916"/>
        <v>0</v>
      </c>
      <c r="CL198" s="95">
        <f t="shared" ref="CL198:CL206" si="1917">SUM(CF198-CD198)</f>
        <v>0</v>
      </c>
      <c r="CM198" s="95">
        <f t="shared" ref="CM198:CM206" si="1918">SUM(CG198-CE198)</f>
        <v>0</v>
      </c>
      <c r="CN198" s="79"/>
      <c r="CO198" s="79"/>
      <c r="CP198" s="79">
        <f>SUM(CN198/12*$A$2)</f>
        <v>0</v>
      </c>
      <c r="CQ198" s="79">
        <f>SUM(CO198/12*$A$2)</f>
        <v>0</v>
      </c>
      <c r="CR198" s="79">
        <f t="shared" ref="CR198:CW198" si="1919">SUM(CR199:CR200)</f>
        <v>0</v>
      </c>
      <c r="CS198" s="79">
        <f t="shared" si="1919"/>
        <v>0</v>
      </c>
      <c r="CT198" s="79">
        <f t="shared" si="1919"/>
        <v>0</v>
      </c>
      <c r="CU198" s="79">
        <f t="shared" si="1919"/>
        <v>0</v>
      </c>
      <c r="CV198" s="79">
        <f t="shared" si="1919"/>
        <v>0</v>
      </c>
      <c r="CW198" s="79">
        <f t="shared" si="1919"/>
        <v>0</v>
      </c>
      <c r="CX198" s="95">
        <f t="shared" ref="CX198:CX206" si="1920">SUM(CR198-CP198)</f>
        <v>0</v>
      </c>
      <c r="CY198" s="95">
        <f t="shared" ref="CY198:CY206" si="1921">SUM(CS198-CQ198)</f>
        <v>0</v>
      </c>
      <c r="CZ198" s="79">
        <f>VLOOKUP($E198,'ВМП план'!$B$8:$AN$43,24,0)</f>
        <v>0</v>
      </c>
      <c r="DA198" s="79">
        <f>VLOOKUP($E198,'ВМП план'!$B$8:$AN$43,25,0)</f>
        <v>0</v>
      </c>
      <c r="DB198" s="79">
        <f>SUM(CZ198/12*$A$2)</f>
        <v>0</v>
      </c>
      <c r="DC198" s="79">
        <f>SUM(DA198/12*$A$2)</f>
        <v>0</v>
      </c>
      <c r="DD198" s="79">
        <f t="shared" ref="DD198:DI198" si="1922">SUM(DD199:DD200)</f>
        <v>0</v>
      </c>
      <c r="DE198" s="79">
        <f t="shared" si="1922"/>
        <v>0</v>
      </c>
      <c r="DF198" s="79">
        <f t="shared" si="1922"/>
        <v>0</v>
      </c>
      <c r="DG198" s="79">
        <f t="shared" si="1922"/>
        <v>0</v>
      </c>
      <c r="DH198" s="79">
        <f t="shared" si="1922"/>
        <v>0</v>
      </c>
      <c r="DI198" s="79">
        <f t="shared" si="1922"/>
        <v>0</v>
      </c>
      <c r="DJ198" s="95">
        <f t="shared" ref="DJ198:DJ205" si="1923">SUM(DD198-DB198)</f>
        <v>0</v>
      </c>
      <c r="DK198" s="95">
        <f t="shared" ref="DK198:DK205" si="1924">SUM(DE198-DC198)</f>
        <v>0</v>
      </c>
      <c r="DL198" s="79"/>
      <c r="DM198" s="79"/>
      <c r="DN198" s="79">
        <f>SUM(DL198/12*$A$2)</f>
        <v>0</v>
      </c>
      <c r="DO198" s="79">
        <f>SUM(DM198/12*$A$2)</f>
        <v>0</v>
      </c>
      <c r="DP198" s="79">
        <f t="shared" ref="DP198:DU198" si="1925">SUM(DP199:DP200)</f>
        <v>0</v>
      </c>
      <c r="DQ198" s="79">
        <f t="shared" si="1925"/>
        <v>0</v>
      </c>
      <c r="DR198" s="79">
        <f t="shared" si="1925"/>
        <v>0</v>
      </c>
      <c r="DS198" s="79">
        <f t="shared" si="1925"/>
        <v>0</v>
      </c>
      <c r="DT198" s="79">
        <f t="shared" si="1925"/>
        <v>0</v>
      </c>
      <c r="DU198" s="79">
        <f t="shared" si="1925"/>
        <v>0</v>
      </c>
      <c r="DV198" s="95">
        <f t="shared" ref="DV198:DV206" si="1926">SUM(DP198-DN198)</f>
        <v>0</v>
      </c>
      <c r="DW198" s="95">
        <f t="shared" ref="DW198:DW206" si="1927">SUM(DQ198-DO198)</f>
        <v>0</v>
      </c>
      <c r="DX198" s="79">
        <f>VLOOKUP($E198,'ВМП план'!$B$8:$AN$43,28,0)</f>
        <v>0</v>
      </c>
      <c r="DY198" s="79">
        <f>VLOOKUP($E198,'ВМП план'!$B$8:$AN$43,29,0)</f>
        <v>0</v>
      </c>
      <c r="DZ198" s="79">
        <f>SUM(DX198/12*$A$2)</f>
        <v>0</v>
      </c>
      <c r="EA198" s="79">
        <f>SUM(DY198/12*$A$2)</f>
        <v>0</v>
      </c>
      <c r="EB198" s="79">
        <f t="shared" ref="EB198:EG198" si="1928">SUM(EB199:EB200)</f>
        <v>0</v>
      </c>
      <c r="EC198" s="79">
        <f t="shared" si="1928"/>
        <v>0</v>
      </c>
      <c r="ED198" s="79">
        <f t="shared" si="1928"/>
        <v>0</v>
      </c>
      <c r="EE198" s="79">
        <f t="shared" si="1928"/>
        <v>0</v>
      </c>
      <c r="EF198" s="79">
        <f t="shared" si="1928"/>
        <v>0</v>
      </c>
      <c r="EG198" s="79">
        <f t="shared" si="1928"/>
        <v>0</v>
      </c>
      <c r="EH198" s="95">
        <f t="shared" ref="EH198:EH205" si="1929">SUM(EB198-DZ198)</f>
        <v>0</v>
      </c>
      <c r="EI198" s="95">
        <f t="shared" ref="EI198:EI205" si="1930">SUM(EC198-EA198)</f>
        <v>0</v>
      </c>
      <c r="EJ198" s="79">
        <f>VLOOKUP($E198,'ВМП план'!$B$8:$AN$43,30,0)</f>
        <v>0</v>
      </c>
      <c r="EK198" s="79">
        <f>VLOOKUP($E198,'ВМП план'!$B$8:$AN$43,31,0)</f>
        <v>0</v>
      </c>
      <c r="EL198" s="79">
        <f>SUM(EJ198/12*$A$2)</f>
        <v>0</v>
      </c>
      <c r="EM198" s="79">
        <f>SUM(EK198/12*$A$2)</f>
        <v>0</v>
      </c>
      <c r="EN198" s="79">
        <f t="shared" ref="EN198:ES198" si="1931">SUM(EN199:EN200)</f>
        <v>0</v>
      </c>
      <c r="EO198" s="79">
        <f t="shared" si="1931"/>
        <v>0</v>
      </c>
      <c r="EP198" s="79">
        <f t="shared" si="1931"/>
        <v>0</v>
      </c>
      <c r="EQ198" s="79">
        <f t="shared" si="1931"/>
        <v>0</v>
      </c>
      <c r="ER198" s="79">
        <f t="shared" si="1931"/>
        <v>0</v>
      </c>
      <c r="ES198" s="79">
        <f t="shared" si="1931"/>
        <v>0</v>
      </c>
      <c r="ET198" s="95">
        <f t="shared" ref="ET198:ET205" si="1932">SUM(EN198-EL198)</f>
        <v>0</v>
      </c>
      <c r="EU198" s="95">
        <f t="shared" ref="EU198:EU205" si="1933">SUM(EO198-EM198)</f>
        <v>0</v>
      </c>
      <c r="EV198" s="79">
        <f>VLOOKUP($E198,'ВМП план'!$B$8:$AN$43,32,0)</f>
        <v>0</v>
      </c>
      <c r="EW198" s="79">
        <f>VLOOKUP($E198,'ВМП план'!$B$8:$AN$43,33,0)</f>
        <v>0</v>
      </c>
      <c r="EX198" s="79">
        <f>SUM(EV198/12*$A$2)</f>
        <v>0</v>
      </c>
      <c r="EY198" s="79">
        <f>SUM(EW198/12*$A$2)</f>
        <v>0</v>
      </c>
      <c r="EZ198" s="79">
        <f t="shared" ref="EZ198:FE198" si="1934">SUM(EZ199:EZ200)</f>
        <v>0</v>
      </c>
      <c r="FA198" s="79">
        <f t="shared" si="1934"/>
        <v>0</v>
      </c>
      <c r="FB198" s="79">
        <f t="shared" si="1934"/>
        <v>0</v>
      </c>
      <c r="FC198" s="79">
        <f t="shared" si="1934"/>
        <v>0</v>
      </c>
      <c r="FD198" s="79">
        <f t="shared" si="1934"/>
        <v>0</v>
      </c>
      <c r="FE198" s="79">
        <f t="shared" si="1934"/>
        <v>0</v>
      </c>
      <c r="FF198" s="95">
        <f t="shared" ref="FF198:FF206" si="1935">SUM(EZ198-EX198)</f>
        <v>0</v>
      </c>
      <c r="FG198" s="95">
        <f t="shared" ref="FG198:FG206" si="1936">SUM(FA198-EY198)</f>
        <v>0</v>
      </c>
      <c r="FH198" s="79">
        <f>VLOOKUP($E198,'ВМП план'!$B$8:$AN$43,34,0)</f>
        <v>0</v>
      </c>
      <c r="FI198" s="79">
        <f>VLOOKUP($E198,'ВМП план'!$B$8:$AN$43,35,0)</f>
        <v>0</v>
      </c>
      <c r="FJ198" s="79">
        <f>SUM(FH198/12*$A$2)</f>
        <v>0</v>
      </c>
      <c r="FK198" s="79">
        <f>SUM(FI198/12*$A$2)</f>
        <v>0</v>
      </c>
      <c r="FL198" s="79">
        <f t="shared" ref="FL198:FQ198" si="1937">SUM(FL199:FL200)</f>
        <v>0</v>
      </c>
      <c r="FM198" s="79">
        <f t="shared" si="1937"/>
        <v>0</v>
      </c>
      <c r="FN198" s="79">
        <f t="shared" si="1937"/>
        <v>0</v>
      </c>
      <c r="FO198" s="79">
        <f t="shared" si="1937"/>
        <v>0</v>
      </c>
      <c r="FP198" s="79">
        <f t="shared" si="1937"/>
        <v>0</v>
      </c>
      <c r="FQ198" s="79">
        <f t="shared" si="1937"/>
        <v>0</v>
      </c>
      <c r="FR198" s="95">
        <f t="shared" ref="FR198:FR205" si="1938">SUM(FL198-FJ198)</f>
        <v>0</v>
      </c>
      <c r="FS198" s="95">
        <f t="shared" ref="FS198:FS205" si="1939">SUM(FM198-FK198)</f>
        <v>0</v>
      </c>
      <c r="FT198" s="79"/>
      <c r="FU198" s="79">
        <v>0</v>
      </c>
      <c r="FV198" s="79">
        <f>SUM(FT198/12*$A$2)</f>
        <v>0</v>
      </c>
      <c r="FW198" s="79">
        <f>SUM(FU198/12*$A$2)</f>
        <v>0</v>
      </c>
      <c r="FX198" s="79">
        <f t="shared" ref="FX198:GC198" si="1940">SUM(FX199:FX200)</f>
        <v>0</v>
      </c>
      <c r="FY198" s="79">
        <f t="shared" si="1940"/>
        <v>0</v>
      </c>
      <c r="FZ198" s="79">
        <f t="shared" si="1940"/>
        <v>0</v>
      </c>
      <c r="GA198" s="79">
        <f t="shared" si="1940"/>
        <v>0</v>
      </c>
      <c r="GB198" s="79">
        <f t="shared" si="1940"/>
        <v>0</v>
      </c>
      <c r="GC198" s="79">
        <f t="shared" si="1940"/>
        <v>0</v>
      </c>
      <c r="GD198" s="95">
        <f t="shared" ref="GD198:GD206" si="1941">SUM(FX198-FV198)</f>
        <v>0</v>
      </c>
      <c r="GE198" s="95">
        <f t="shared" ref="GE198:GE206" si="1942">SUM(FY198-FW198)</f>
        <v>0</v>
      </c>
      <c r="GF198" s="79">
        <f>H198+T198+AF198+AR198+BD198+BP198+CB198+CN198+CZ198+DL198+DX198+EJ198+EV198+FH198+FT198</f>
        <v>133</v>
      </c>
      <c r="GG198" s="79">
        <f>I198+U198+AG198+AS198+BE198+BQ198+CC198+CO198+DA198+DM198+DY198+EK198+EW198+FI198+FU198</f>
        <v>26767598.752999999</v>
      </c>
      <c r="GH198" s="102">
        <f>SUM(GF198/12*$A$2)</f>
        <v>110.83333333333334</v>
      </c>
      <c r="GI198" s="128">
        <f>SUM(GG198/12*$A$2)</f>
        <v>22306332.294166666</v>
      </c>
      <c r="GJ198" s="79">
        <f t="shared" ref="GJ198:GO198" si="1943">SUM(GJ199:GJ200)</f>
        <v>133</v>
      </c>
      <c r="GK198" s="79">
        <f t="shared" si="1943"/>
        <v>26767598.620000008</v>
      </c>
      <c r="GL198" s="79">
        <f t="shared" si="1943"/>
        <v>12</v>
      </c>
      <c r="GM198" s="79">
        <f t="shared" si="1943"/>
        <v>2415121.6800000002</v>
      </c>
      <c r="GN198" s="79">
        <f t="shared" si="1943"/>
        <v>145</v>
      </c>
      <c r="GO198" s="79">
        <f t="shared" si="1943"/>
        <v>29182720.300000008</v>
      </c>
      <c r="GP198" s="79">
        <f>SUM(GJ198-GH198)</f>
        <v>22.166666666666657</v>
      </c>
      <c r="GQ198" s="79">
        <f>SUM(GK198-GI198)</f>
        <v>4461266.325833343</v>
      </c>
      <c r="GR198" s="281">
        <f>GJ198/GH198</f>
        <v>1.2</v>
      </c>
      <c r="GS198" s="281">
        <f>GK198/GI198</f>
        <v>1.1999999940375681</v>
      </c>
      <c r="GT198" s="123">
        <v>201260.141</v>
      </c>
      <c r="GU198" s="123">
        <f>SUM(GK198/GJ198)</f>
        <v>201260.14000000007</v>
      </c>
      <c r="GV198" s="123">
        <f t="shared" si="1658"/>
        <v>9.9999993108212948E-4</v>
      </c>
    </row>
    <row r="199" spans="1:204" ht="54" customHeight="1" x14ac:dyDescent="0.2">
      <c r="A199" s="21">
        <v>1</v>
      </c>
      <c r="B199" s="55" t="s">
        <v>218</v>
      </c>
      <c r="C199" s="58" t="s">
        <v>216</v>
      </c>
      <c r="D199" s="59">
        <v>417</v>
      </c>
      <c r="E199" s="63" t="s">
        <v>219</v>
      </c>
      <c r="F199" s="63">
        <v>35</v>
      </c>
      <c r="G199" s="70">
        <v>201260.141</v>
      </c>
      <c r="H199" s="71"/>
      <c r="I199" s="71"/>
      <c r="J199" s="71"/>
      <c r="K199" s="71"/>
      <c r="L199" s="71">
        <f>VLOOKUP($D199,'факт '!$D$7:$AU$140,3,0)</f>
        <v>0</v>
      </c>
      <c r="M199" s="71">
        <f>VLOOKUP($D199,'факт '!$D$7:$AU$140,4,0)</f>
        <v>0</v>
      </c>
      <c r="N199" s="71">
        <f>VLOOKUP($D199,'факт '!$D$7:$AU$140,5,0)</f>
        <v>0</v>
      </c>
      <c r="O199" s="71">
        <f>VLOOKUP($D199,'факт '!$D$7:$AU$140,6,0)</f>
        <v>0</v>
      </c>
      <c r="P199" s="71">
        <f>SUM(L199+N199)</f>
        <v>0</v>
      </c>
      <c r="Q199" s="71">
        <f>SUM(M199+O199)</f>
        <v>0</v>
      </c>
      <c r="R199" s="72">
        <f t="shared" ref="R199" si="1944">SUM(L199-J199)</f>
        <v>0</v>
      </c>
      <c r="S199" s="72">
        <f t="shared" ref="S199" si="1945">SUM(M199-K199)</f>
        <v>0</v>
      </c>
      <c r="T199" s="71"/>
      <c r="U199" s="71"/>
      <c r="V199" s="71"/>
      <c r="W199" s="71"/>
      <c r="X199" s="71">
        <f>VLOOKUP($D199,'факт '!$D$7:$AU$140,9,0)</f>
        <v>133</v>
      </c>
      <c r="Y199" s="71">
        <f>VLOOKUP($D199,'факт '!$D$7:$AU$140,10,0)</f>
        <v>26767598.620000008</v>
      </c>
      <c r="Z199" s="71">
        <f>VLOOKUP($D199,'факт '!$D$7:$AU$140,11,0)</f>
        <v>12</v>
      </c>
      <c r="AA199" s="71">
        <f>VLOOKUP($D199,'факт '!$D$7:$AU$140,12,0)</f>
        <v>2415121.6800000002</v>
      </c>
      <c r="AB199" s="71">
        <f>SUM(X199+Z199)</f>
        <v>145</v>
      </c>
      <c r="AC199" s="71">
        <f>SUM(Y199+AA199)</f>
        <v>29182720.300000008</v>
      </c>
      <c r="AD199" s="72">
        <f t="shared" ref="AD199" si="1946">SUM(X199-V199)</f>
        <v>133</v>
      </c>
      <c r="AE199" s="72">
        <f t="shared" ref="AE199" si="1947">SUM(Y199-W199)</f>
        <v>26767598.620000008</v>
      </c>
      <c r="AF199" s="71"/>
      <c r="AG199" s="71"/>
      <c r="AH199" s="71"/>
      <c r="AI199" s="71"/>
      <c r="AJ199" s="71">
        <f>VLOOKUP($D199,'факт '!$D$7:$AU$140,7,0)</f>
        <v>0</v>
      </c>
      <c r="AK199" s="71">
        <f>VLOOKUP($D199,'факт '!$D$7:$AU$140,8,0)</f>
        <v>0</v>
      </c>
      <c r="AL199" s="71"/>
      <c r="AM199" s="71"/>
      <c r="AN199" s="71">
        <f>SUM(AJ199+AL199)</f>
        <v>0</v>
      </c>
      <c r="AO199" s="71">
        <f>SUM(AK199+AM199)</f>
        <v>0</v>
      </c>
      <c r="AP199" s="72">
        <f t="shared" ref="AP199" si="1948">SUM(AJ199-AH199)</f>
        <v>0</v>
      </c>
      <c r="AQ199" s="72">
        <f t="shared" ref="AQ199" si="1949">SUM(AK199-AI199)</f>
        <v>0</v>
      </c>
      <c r="AR199" s="71"/>
      <c r="AS199" s="71"/>
      <c r="AT199" s="71"/>
      <c r="AU199" s="71"/>
      <c r="AV199" s="71">
        <f>VLOOKUP($D199,'факт '!$D$7:$AU$140,13,0)</f>
        <v>0</v>
      </c>
      <c r="AW199" s="71">
        <f>VLOOKUP($D199,'факт '!$D$7:$AU$140,14,0)</f>
        <v>0</v>
      </c>
      <c r="AX199" s="71"/>
      <c r="AY199" s="71"/>
      <c r="AZ199" s="71">
        <f>SUM(AV199+AX199)</f>
        <v>0</v>
      </c>
      <c r="BA199" s="71">
        <f>SUM(AW199+AY199)</f>
        <v>0</v>
      </c>
      <c r="BB199" s="72">
        <f t="shared" si="1908"/>
        <v>0</v>
      </c>
      <c r="BC199" s="72">
        <f t="shared" si="1909"/>
        <v>0</v>
      </c>
      <c r="BD199" s="71"/>
      <c r="BE199" s="71"/>
      <c r="BF199" s="71"/>
      <c r="BG199" s="71"/>
      <c r="BH199" s="71">
        <f>VLOOKUP($D199,'факт '!$D$7:$AU$140,17,0)</f>
        <v>0</v>
      </c>
      <c r="BI199" s="71">
        <f>VLOOKUP($D199,'факт '!$D$7:$AU$140,18,0)</f>
        <v>0</v>
      </c>
      <c r="BJ199" s="71">
        <f>VLOOKUP($D199,'факт '!$D$7:$AU$140,19,0)</f>
        <v>0</v>
      </c>
      <c r="BK199" s="71">
        <f>VLOOKUP($D199,'факт '!$D$7:$AU$140,20,0)</f>
        <v>0</v>
      </c>
      <c r="BL199" s="71">
        <f>SUM(BH199+BJ199)</f>
        <v>0</v>
      </c>
      <c r="BM199" s="71">
        <f>SUM(BI199+BK199)</f>
        <v>0</v>
      </c>
      <c r="BN199" s="72">
        <f t="shared" ref="BN199" si="1950">SUM(BH199-BF199)</f>
        <v>0</v>
      </c>
      <c r="BO199" s="72">
        <f t="shared" ref="BO199" si="1951">SUM(BI199-BG199)</f>
        <v>0</v>
      </c>
      <c r="BP199" s="71"/>
      <c r="BQ199" s="71"/>
      <c r="BR199" s="71"/>
      <c r="BS199" s="71"/>
      <c r="BT199" s="71">
        <f>VLOOKUP($D199,'факт '!$D$7:$AU$140,21,0)</f>
        <v>0</v>
      </c>
      <c r="BU199" s="71">
        <f>VLOOKUP($D199,'факт '!$D$7:$AU$140,22,0)</f>
        <v>0</v>
      </c>
      <c r="BV199" s="71">
        <f>VLOOKUP($D199,'факт '!$D$7:$AU$140,23,0)</f>
        <v>0</v>
      </c>
      <c r="BW199" s="71">
        <f>VLOOKUP($D199,'факт '!$D$7:$AU$140,24,0)</f>
        <v>0</v>
      </c>
      <c r="BX199" s="71">
        <f>SUM(BT199+BV199)</f>
        <v>0</v>
      </c>
      <c r="BY199" s="71">
        <f>SUM(BU199+BW199)</f>
        <v>0</v>
      </c>
      <c r="BZ199" s="72">
        <f t="shared" ref="BZ199" si="1952">SUM(BT199-BR199)</f>
        <v>0</v>
      </c>
      <c r="CA199" s="72">
        <f t="shared" ref="CA199" si="1953">SUM(BU199-BS199)</f>
        <v>0</v>
      </c>
      <c r="CB199" s="71"/>
      <c r="CC199" s="71"/>
      <c r="CD199" s="71"/>
      <c r="CE199" s="71"/>
      <c r="CF199" s="71">
        <f>VLOOKUP($D199,'факт '!$D$7:$AU$140,25,0)</f>
        <v>0</v>
      </c>
      <c r="CG199" s="71">
        <f>VLOOKUP($D199,'факт '!$D$7:$AU$140,26,0)</f>
        <v>0</v>
      </c>
      <c r="CH199" s="71">
        <f>VLOOKUP($D199,'факт '!$D$7:$AU$140,27,0)</f>
        <v>0</v>
      </c>
      <c r="CI199" s="71">
        <f>VLOOKUP($D199,'факт '!$D$7:$AU$140,28,0)</f>
        <v>0</v>
      </c>
      <c r="CJ199" s="71">
        <f>SUM(CF199+CH199)</f>
        <v>0</v>
      </c>
      <c r="CK199" s="71">
        <f>SUM(CG199+CI199)</f>
        <v>0</v>
      </c>
      <c r="CL199" s="72">
        <f t="shared" si="1917"/>
        <v>0</v>
      </c>
      <c r="CM199" s="72">
        <f t="shared" si="1918"/>
        <v>0</v>
      </c>
      <c r="CN199" s="71"/>
      <c r="CO199" s="71"/>
      <c r="CP199" s="71"/>
      <c r="CQ199" s="71"/>
      <c r="CR199" s="71">
        <f>VLOOKUP($D199,'факт '!$D$7:$AU$140,29,0)</f>
        <v>0</v>
      </c>
      <c r="CS199" s="71">
        <f>VLOOKUP($D199,'факт '!$D$7:$AU$140,30,0)</f>
        <v>0</v>
      </c>
      <c r="CT199" s="71">
        <f>VLOOKUP($D199,'факт '!$D$7:$AU$140,31,0)</f>
        <v>0</v>
      </c>
      <c r="CU199" s="71">
        <f>VLOOKUP($D199,'факт '!$D$7:$AU$140,32,0)</f>
        <v>0</v>
      </c>
      <c r="CV199" s="71">
        <f>SUM(CR199+CT199)</f>
        <v>0</v>
      </c>
      <c r="CW199" s="71">
        <f>SUM(CS199+CU199)</f>
        <v>0</v>
      </c>
      <c r="CX199" s="72">
        <f t="shared" si="1920"/>
        <v>0</v>
      </c>
      <c r="CY199" s="72">
        <f t="shared" si="1921"/>
        <v>0</v>
      </c>
      <c r="CZ199" s="71"/>
      <c r="DA199" s="71"/>
      <c r="DB199" s="71"/>
      <c r="DC199" s="71"/>
      <c r="DD199" s="71">
        <f>VLOOKUP($D199,'факт '!$D$7:$AU$140,33,0)</f>
        <v>0</v>
      </c>
      <c r="DE199" s="71">
        <f>VLOOKUP($D199,'факт '!$D$7:$AU$140,34,0)</f>
        <v>0</v>
      </c>
      <c r="DF199" s="71"/>
      <c r="DG199" s="71"/>
      <c r="DH199" s="71">
        <f>SUM(DD199+DF199)</f>
        <v>0</v>
      </c>
      <c r="DI199" s="71">
        <f>SUM(DE199+DG199)</f>
        <v>0</v>
      </c>
      <c r="DJ199" s="72">
        <f t="shared" ref="DJ199" si="1954">SUM(DD199-DB199)</f>
        <v>0</v>
      </c>
      <c r="DK199" s="72">
        <f t="shared" ref="DK199" si="1955">SUM(DE199-DC199)</f>
        <v>0</v>
      </c>
      <c r="DL199" s="71"/>
      <c r="DM199" s="71"/>
      <c r="DN199" s="71"/>
      <c r="DO199" s="71"/>
      <c r="DP199" s="71">
        <f>VLOOKUP($D199,'факт '!$D$7:$AU$140,15,0)</f>
        <v>0</v>
      </c>
      <c r="DQ199" s="71">
        <f>VLOOKUP($D199,'факт '!$D$7:$AU$140,16,0)</f>
        <v>0</v>
      </c>
      <c r="DR199" s="71"/>
      <c r="DS199" s="71"/>
      <c r="DT199" s="71">
        <f>SUM(DP199+DR199)</f>
        <v>0</v>
      </c>
      <c r="DU199" s="71">
        <f>SUM(DQ199+DS199)</f>
        <v>0</v>
      </c>
      <c r="DV199" s="72">
        <f t="shared" si="1926"/>
        <v>0</v>
      </c>
      <c r="DW199" s="72">
        <f t="shared" si="1927"/>
        <v>0</v>
      </c>
      <c r="DX199" s="71"/>
      <c r="DY199" s="71"/>
      <c r="DZ199" s="71"/>
      <c r="EA199" s="71"/>
      <c r="EB199" s="71">
        <f>VLOOKUP($D199,'факт '!$D$7:$AU$140,35,0)</f>
        <v>0</v>
      </c>
      <c r="EC199" s="71">
        <f>VLOOKUP($D199,'факт '!$D$7:$AU$140,36,0)</f>
        <v>0</v>
      </c>
      <c r="ED199" s="71">
        <f>VLOOKUP($D199,'факт '!$D$7:$AU$140,37,0)</f>
        <v>0</v>
      </c>
      <c r="EE199" s="71">
        <f>VLOOKUP($D199,'факт '!$D$7:$AU$140,38,0)</f>
        <v>0</v>
      </c>
      <c r="EF199" s="71">
        <f>SUM(EB199+ED199)</f>
        <v>0</v>
      </c>
      <c r="EG199" s="71">
        <f>SUM(EC199+EE199)</f>
        <v>0</v>
      </c>
      <c r="EH199" s="72">
        <f t="shared" ref="EH199" si="1956">SUM(EB199-DZ199)</f>
        <v>0</v>
      </c>
      <c r="EI199" s="72">
        <f t="shared" ref="EI199" si="1957">SUM(EC199-EA199)</f>
        <v>0</v>
      </c>
      <c r="EJ199" s="71"/>
      <c r="EK199" s="71"/>
      <c r="EL199" s="71"/>
      <c r="EM199" s="71"/>
      <c r="EN199" s="71">
        <f>VLOOKUP($D199,'факт '!$D$7:$AU$140,41,0)</f>
        <v>0</v>
      </c>
      <c r="EO199" s="71">
        <f>VLOOKUP($D199,'факт '!$D$7:$AU$140,42,0)</f>
        <v>0</v>
      </c>
      <c r="EP199" s="71">
        <f>VLOOKUP($D199,'факт '!$D$7:$AU$140,43,0)</f>
        <v>0</v>
      </c>
      <c r="EQ199" s="71">
        <f>VLOOKUP($D199,'факт '!$D$7:$AU$140,44,0)</f>
        <v>0</v>
      </c>
      <c r="ER199" s="71">
        <f>SUM(EN199+EP199)</f>
        <v>0</v>
      </c>
      <c r="ES199" s="71">
        <f>SUM(EO199+EQ199)</f>
        <v>0</v>
      </c>
      <c r="ET199" s="72">
        <f t="shared" ref="ET199" si="1958">SUM(EN199-EL199)</f>
        <v>0</v>
      </c>
      <c r="EU199" s="72">
        <f t="shared" ref="EU199" si="1959">SUM(EO199-EM199)</f>
        <v>0</v>
      </c>
      <c r="EV199" s="71"/>
      <c r="EW199" s="71"/>
      <c r="EX199" s="71"/>
      <c r="EY199" s="71"/>
      <c r="EZ199" s="71"/>
      <c r="FA199" s="71"/>
      <c r="FB199" s="71"/>
      <c r="FC199" s="71"/>
      <c r="FD199" s="71">
        <f>SUM(EZ199+FB199)</f>
        <v>0</v>
      </c>
      <c r="FE199" s="71">
        <f>SUM(FA199+FC199)</f>
        <v>0</v>
      </c>
      <c r="FF199" s="72">
        <f t="shared" si="1935"/>
        <v>0</v>
      </c>
      <c r="FG199" s="72">
        <f t="shared" si="1936"/>
        <v>0</v>
      </c>
      <c r="FH199" s="71"/>
      <c r="FI199" s="71"/>
      <c r="FJ199" s="71"/>
      <c r="FK199" s="71"/>
      <c r="FL199" s="71">
        <f>VLOOKUP($D199,'факт '!$D$7:$AU$140,39,0)</f>
        <v>0</v>
      </c>
      <c r="FM199" s="71">
        <f>VLOOKUP($D199,'факт '!$D$7:$AU$140,40,0)</f>
        <v>0</v>
      </c>
      <c r="FN199" s="71"/>
      <c r="FO199" s="71"/>
      <c r="FP199" s="71">
        <f>SUM(FL199+FN199)</f>
        <v>0</v>
      </c>
      <c r="FQ199" s="71">
        <f>SUM(FM199+FO199)</f>
        <v>0</v>
      </c>
      <c r="FR199" s="72">
        <f t="shared" ref="FR199" si="1960">SUM(FL199-FJ199)</f>
        <v>0</v>
      </c>
      <c r="FS199" s="72">
        <f t="shared" ref="FS199" si="1961">SUM(FM199-FK199)</f>
        <v>0</v>
      </c>
      <c r="FT199" s="71"/>
      <c r="FU199" s="71"/>
      <c r="FV199" s="71"/>
      <c r="FW199" s="71"/>
      <c r="FX199" s="71"/>
      <c r="FY199" s="71"/>
      <c r="FZ199" s="71"/>
      <c r="GA199" s="71"/>
      <c r="GB199" s="71">
        <f>SUM(FX199+FZ199)</f>
        <v>0</v>
      </c>
      <c r="GC199" s="71">
        <f>SUM(FY199+GA199)</f>
        <v>0</v>
      </c>
      <c r="GD199" s="72">
        <f t="shared" si="1941"/>
        <v>0</v>
      </c>
      <c r="GE199" s="72">
        <f t="shared" si="1942"/>
        <v>0</v>
      </c>
      <c r="GF199" s="71">
        <f t="shared" ref="GF199:GI200" si="1962">SUM(H199,T199,AF199,AR199,BD199,BP199,CB199,CN199,CZ199,DL199,DX199,EJ199,EV199)</f>
        <v>0</v>
      </c>
      <c r="GG199" s="71">
        <f t="shared" si="1962"/>
        <v>0</v>
      </c>
      <c r="GH199" s="71">
        <f t="shared" si="1962"/>
        <v>0</v>
      </c>
      <c r="GI199" s="71">
        <f t="shared" si="1962"/>
        <v>0</v>
      </c>
      <c r="GJ199" s="71">
        <f t="shared" ref="GJ199" si="1963">SUM(L199,X199,AJ199,AV199,BH199,BT199,CF199,CR199,DD199,DP199,EB199,EN199,EZ199,FL199)</f>
        <v>133</v>
      </c>
      <c r="GK199" s="71">
        <f t="shared" ref="GK199" si="1964">SUM(M199,Y199,AK199,AW199,BI199,BU199,CG199,CS199,DE199,DQ199,EC199,EO199,FA199,FM199)</f>
        <v>26767598.620000008</v>
      </c>
      <c r="GL199" s="71">
        <f t="shared" ref="GL199" si="1965">SUM(N199,Z199,AL199,AX199,BJ199,BV199,CH199,CT199,DF199,DR199,ED199,EP199,FB199,FN199)</f>
        <v>12</v>
      </c>
      <c r="GM199" s="71">
        <f t="shared" ref="GM199" si="1966">SUM(O199,AA199,AM199,AY199,BK199,BW199,CI199,CU199,DG199,DS199,EE199,EQ199,FC199,FO199)</f>
        <v>2415121.6800000002</v>
      </c>
      <c r="GN199" s="71">
        <f t="shared" ref="GN199" si="1967">SUM(P199,AB199,AN199,AZ199,BL199,BX199,CJ199,CV199,DH199,DT199,EF199,ER199,FD199,FP199)</f>
        <v>145</v>
      </c>
      <c r="GO199" s="71">
        <f t="shared" ref="GO199" si="1968">SUM(Q199,AC199,AO199,BA199,BM199,BY199,CK199,CW199,DI199,DU199,EG199,ES199,FE199,FQ199)</f>
        <v>29182720.300000008</v>
      </c>
      <c r="GP199" s="71"/>
      <c r="GQ199" s="71"/>
      <c r="GR199" s="109"/>
      <c r="GS199" s="55"/>
      <c r="GT199" s="123">
        <v>201260.141</v>
      </c>
      <c r="GU199" s="123">
        <f>SUM(GK199/GJ199)</f>
        <v>201260.14000000007</v>
      </c>
      <c r="GV199" s="123">
        <f t="shared" si="1658"/>
        <v>9.9999993108212948E-4</v>
      </c>
    </row>
    <row r="200" spans="1:204" x14ac:dyDescent="0.2">
      <c r="A200" s="21">
        <v>1</v>
      </c>
      <c r="B200" s="55"/>
      <c r="C200" s="58"/>
      <c r="D200" s="59"/>
      <c r="E200" s="63"/>
      <c r="F200" s="63"/>
      <c r="G200" s="70"/>
      <c r="H200" s="71"/>
      <c r="I200" s="71"/>
      <c r="J200" s="71"/>
      <c r="K200" s="71"/>
      <c r="L200" s="71"/>
      <c r="M200" s="71"/>
      <c r="N200" s="71"/>
      <c r="O200" s="71"/>
      <c r="P200" s="71">
        <f>SUM(L200+N200)</f>
        <v>0</v>
      </c>
      <c r="Q200" s="71">
        <f>SUM(M200+O200)</f>
        <v>0</v>
      </c>
      <c r="R200" s="72">
        <f t="shared" si="1898"/>
        <v>0</v>
      </c>
      <c r="S200" s="72">
        <f t="shared" si="1898"/>
        <v>0</v>
      </c>
      <c r="T200" s="71"/>
      <c r="U200" s="71"/>
      <c r="V200" s="71"/>
      <c r="W200" s="71"/>
      <c r="X200" s="71"/>
      <c r="Y200" s="71"/>
      <c r="Z200" s="71"/>
      <c r="AA200" s="71"/>
      <c r="AB200" s="71">
        <f>SUM(X200+Z200)</f>
        <v>0</v>
      </c>
      <c r="AC200" s="71">
        <f>SUM(Y200+AA200)</f>
        <v>0</v>
      </c>
      <c r="AD200" s="72">
        <f t="shared" si="1902"/>
        <v>0</v>
      </c>
      <c r="AE200" s="72">
        <f t="shared" si="1903"/>
        <v>0</v>
      </c>
      <c r="AF200" s="71"/>
      <c r="AG200" s="71"/>
      <c r="AH200" s="71"/>
      <c r="AI200" s="71"/>
      <c r="AJ200" s="71"/>
      <c r="AK200" s="71"/>
      <c r="AL200" s="71"/>
      <c r="AM200" s="71"/>
      <c r="AN200" s="71">
        <f>SUM(AJ200+AL200)</f>
        <v>0</v>
      </c>
      <c r="AO200" s="71">
        <f>SUM(AK200+AM200)</f>
        <v>0</v>
      </c>
      <c r="AP200" s="72">
        <f t="shared" si="1905"/>
        <v>0</v>
      </c>
      <c r="AQ200" s="72">
        <f t="shared" si="1906"/>
        <v>0</v>
      </c>
      <c r="AR200" s="71"/>
      <c r="AS200" s="71"/>
      <c r="AT200" s="71"/>
      <c r="AU200" s="71"/>
      <c r="AV200" s="71"/>
      <c r="AW200" s="71"/>
      <c r="AX200" s="71"/>
      <c r="AY200" s="71"/>
      <c r="AZ200" s="71">
        <f>SUM(AV200+AX200)</f>
        <v>0</v>
      </c>
      <c r="BA200" s="71">
        <f>SUM(AW200+AY200)</f>
        <v>0</v>
      </c>
      <c r="BB200" s="72">
        <f t="shared" si="1908"/>
        <v>0</v>
      </c>
      <c r="BC200" s="72">
        <f t="shared" si="1909"/>
        <v>0</v>
      </c>
      <c r="BD200" s="71"/>
      <c r="BE200" s="71"/>
      <c r="BF200" s="71"/>
      <c r="BG200" s="71"/>
      <c r="BH200" s="71"/>
      <c r="BI200" s="71"/>
      <c r="BJ200" s="71"/>
      <c r="BK200" s="71"/>
      <c r="BL200" s="71">
        <f>SUM(BH200+BJ200)</f>
        <v>0</v>
      </c>
      <c r="BM200" s="71">
        <f>SUM(BI200+BK200)</f>
        <v>0</v>
      </c>
      <c r="BN200" s="72">
        <f t="shared" si="1911"/>
        <v>0</v>
      </c>
      <c r="BO200" s="72">
        <f t="shared" si="1912"/>
        <v>0</v>
      </c>
      <c r="BP200" s="71"/>
      <c r="BQ200" s="71"/>
      <c r="BR200" s="71"/>
      <c r="BS200" s="71"/>
      <c r="BT200" s="71"/>
      <c r="BU200" s="71"/>
      <c r="BV200" s="71"/>
      <c r="BW200" s="71"/>
      <c r="BX200" s="71">
        <f>SUM(BT200+BV200)</f>
        <v>0</v>
      </c>
      <c r="BY200" s="71">
        <f>SUM(BU200+BW200)</f>
        <v>0</v>
      </c>
      <c r="BZ200" s="72">
        <f t="shared" si="1914"/>
        <v>0</v>
      </c>
      <c r="CA200" s="72">
        <f t="shared" si="1915"/>
        <v>0</v>
      </c>
      <c r="CB200" s="71"/>
      <c r="CC200" s="71"/>
      <c r="CD200" s="71"/>
      <c r="CE200" s="71"/>
      <c r="CF200" s="71"/>
      <c r="CG200" s="71"/>
      <c r="CH200" s="71"/>
      <c r="CI200" s="71"/>
      <c r="CJ200" s="71">
        <f>SUM(CF200+CH200)</f>
        <v>0</v>
      </c>
      <c r="CK200" s="71">
        <f>SUM(CG200+CI200)</f>
        <v>0</v>
      </c>
      <c r="CL200" s="72">
        <f t="shared" si="1917"/>
        <v>0</v>
      </c>
      <c r="CM200" s="72">
        <f t="shared" si="1918"/>
        <v>0</v>
      </c>
      <c r="CN200" s="71"/>
      <c r="CO200" s="71"/>
      <c r="CP200" s="71"/>
      <c r="CQ200" s="71"/>
      <c r="CR200" s="71"/>
      <c r="CS200" s="71"/>
      <c r="CT200" s="71"/>
      <c r="CU200" s="71"/>
      <c r="CV200" s="71">
        <f>SUM(CR200+CT200)</f>
        <v>0</v>
      </c>
      <c r="CW200" s="71">
        <f>SUM(CS200+CU200)</f>
        <v>0</v>
      </c>
      <c r="CX200" s="72">
        <f t="shared" si="1920"/>
        <v>0</v>
      </c>
      <c r="CY200" s="72">
        <f t="shared" si="1921"/>
        <v>0</v>
      </c>
      <c r="CZ200" s="71"/>
      <c r="DA200" s="71"/>
      <c r="DB200" s="71"/>
      <c r="DC200" s="71"/>
      <c r="DD200" s="71"/>
      <c r="DE200" s="71"/>
      <c r="DF200" s="71"/>
      <c r="DG200" s="71"/>
      <c r="DH200" s="71">
        <f>SUM(DD200+DF200)</f>
        <v>0</v>
      </c>
      <c r="DI200" s="71">
        <f>SUM(DE200+DG200)</f>
        <v>0</v>
      </c>
      <c r="DJ200" s="72">
        <f t="shared" si="1923"/>
        <v>0</v>
      </c>
      <c r="DK200" s="72">
        <f t="shared" si="1924"/>
        <v>0</v>
      </c>
      <c r="DL200" s="71"/>
      <c r="DM200" s="71"/>
      <c r="DN200" s="71"/>
      <c r="DO200" s="71"/>
      <c r="DP200" s="71"/>
      <c r="DQ200" s="71"/>
      <c r="DR200" s="71"/>
      <c r="DS200" s="71"/>
      <c r="DT200" s="71">
        <f>SUM(DP200+DR200)</f>
        <v>0</v>
      </c>
      <c r="DU200" s="71">
        <f>SUM(DQ200+DS200)</f>
        <v>0</v>
      </c>
      <c r="DV200" s="72">
        <f t="shared" si="1926"/>
        <v>0</v>
      </c>
      <c r="DW200" s="72">
        <f t="shared" si="1927"/>
        <v>0</v>
      </c>
      <c r="DX200" s="71"/>
      <c r="DY200" s="71"/>
      <c r="DZ200" s="71"/>
      <c r="EA200" s="71"/>
      <c r="EB200" s="71"/>
      <c r="EC200" s="71"/>
      <c r="ED200" s="71"/>
      <c r="EE200" s="71"/>
      <c r="EF200" s="71">
        <f>SUM(EB200+ED200)</f>
        <v>0</v>
      </c>
      <c r="EG200" s="71">
        <f>SUM(EC200+EE200)</f>
        <v>0</v>
      </c>
      <c r="EH200" s="72">
        <f t="shared" si="1929"/>
        <v>0</v>
      </c>
      <c r="EI200" s="72">
        <f t="shared" si="1930"/>
        <v>0</v>
      </c>
      <c r="EJ200" s="71"/>
      <c r="EK200" s="71"/>
      <c r="EL200" s="71"/>
      <c r="EM200" s="71"/>
      <c r="EN200" s="71"/>
      <c r="EO200" s="71"/>
      <c r="EP200" s="71"/>
      <c r="EQ200" s="71"/>
      <c r="ER200" s="71">
        <f>SUM(EN200+EP200)</f>
        <v>0</v>
      </c>
      <c r="ES200" s="71">
        <f>SUM(EO200+EQ200)</f>
        <v>0</v>
      </c>
      <c r="ET200" s="72">
        <f t="shared" si="1932"/>
        <v>0</v>
      </c>
      <c r="EU200" s="72">
        <f t="shared" si="1933"/>
        <v>0</v>
      </c>
      <c r="EV200" s="71"/>
      <c r="EW200" s="71"/>
      <c r="EX200" s="71"/>
      <c r="EY200" s="71"/>
      <c r="EZ200" s="71"/>
      <c r="FA200" s="71"/>
      <c r="FB200" s="71"/>
      <c r="FC200" s="71"/>
      <c r="FD200" s="71">
        <f>SUM(EZ200+FB200)</f>
        <v>0</v>
      </c>
      <c r="FE200" s="71">
        <f>SUM(FA200+FC200)</f>
        <v>0</v>
      </c>
      <c r="FF200" s="72">
        <f t="shared" si="1935"/>
        <v>0</v>
      </c>
      <c r="FG200" s="72">
        <f t="shared" si="1936"/>
        <v>0</v>
      </c>
      <c r="FH200" s="71"/>
      <c r="FI200" s="71"/>
      <c r="FJ200" s="71"/>
      <c r="FK200" s="71"/>
      <c r="FL200" s="71"/>
      <c r="FM200" s="71"/>
      <c r="FN200" s="71"/>
      <c r="FO200" s="71"/>
      <c r="FP200" s="71">
        <f>SUM(FL200+FN200)</f>
        <v>0</v>
      </c>
      <c r="FQ200" s="71">
        <f>SUM(FM200+FO200)</f>
        <v>0</v>
      </c>
      <c r="FR200" s="72">
        <f t="shared" si="1938"/>
        <v>0</v>
      </c>
      <c r="FS200" s="72">
        <f t="shared" si="1939"/>
        <v>0</v>
      </c>
      <c r="FT200" s="71"/>
      <c r="FU200" s="71"/>
      <c r="FV200" s="71"/>
      <c r="FW200" s="71"/>
      <c r="FX200" s="71"/>
      <c r="FY200" s="71"/>
      <c r="FZ200" s="71"/>
      <c r="GA200" s="71"/>
      <c r="GB200" s="71">
        <f>SUM(FX200+FZ200)</f>
        <v>0</v>
      </c>
      <c r="GC200" s="71">
        <f>SUM(FY200+GA200)</f>
        <v>0</v>
      </c>
      <c r="GD200" s="72">
        <f t="shared" si="1941"/>
        <v>0</v>
      </c>
      <c r="GE200" s="72">
        <f t="shared" si="1942"/>
        <v>0</v>
      </c>
      <c r="GF200" s="71">
        <f t="shared" si="1962"/>
        <v>0</v>
      </c>
      <c r="GG200" s="71">
        <f t="shared" si="1962"/>
        <v>0</v>
      </c>
      <c r="GH200" s="71">
        <f t="shared" si="1962"/>
        <v>0</v>
      </c>
      <c r="GI200" s="71">
        <f t="shared" si="1962"/>
        <v>0</v>
      </c>
      <c r="GJ200" s="71">
        <f t="shared" ref="GJ200:GO200" si="1969">SUM(L200,X200,AJ200,AV200,BH200,BT200,CF200,CR200,DD200,DP200,EB200,EN200,EZ200)</f>
        <v>0</v>
      </c>
      <c r="GK200" s="71">
        <f t="shared" si="1969"/>
        <v>0</v>
      </c>
      <c r="GL200" s="71">
        <f t="shared" si="1969"/>
        <v>0</v>
      </c>
      <c r="GM200" s="71">
        <f t="shared" si="1969"/>
        <v>0</v>
      </c>
      <c r="GN200" s="71">
        <f t="shared" si="1969"/>
        <v>0</v>
      </c>
      <c r="GO200" s="71">
        <f t="shared" si="1969"/>
        <v>0</v>
      </c>
      <c r="GP200" s="71"/>
      <c r="GQ200" s="71"/>
      <c r="GR200" s="109"/>
      <c r="GS200" s="55"/>
      <c r="GT200" s="123"/>
      <c r="GU200" s="123"/>
      <c r="GV200" s="123">
        <f t="shared" si="1658"/>
        <v>0</v>
      </c>
    </row>
    <row r="201" spans="1:204" x14ac:dyDescent="0.2">
      <c r="A201" s="21">
        <v>1</v>
      </c>
      <c r="B201" s="74"/>
      <c r="C201" s="75"/>
      <c r="D201" s="76"/>
      <c r="E201" s="96" t="s">
        <v>66</v>
      </c>
      <c r="F201" s="98">
        <v>36</v>
      </c>
      <c r="G201" s="99">
        <v>152046.8426</v>
      </c>
      <c r="H201" s="79">
        <f>VLOOKUP($E201,'ВМП план'!$B$8:$AN$43,8,0)</f>
        <v>0</v>
      </c>
      <c r="I201" s="79">
        <f>VLOOKUP($E201,'ВМП план'!$B$8:$AN$43,9,0)</f>
        <v>0</v>
      </c>
      <c r="J201" s="79">
        <f>SUM(H201/12*$A$2)</f>
        <v>0</v>
      </c>
      <c r="K201" s="79">
        <f>SUM(I201/12*$A$2)</f>
        <v>0</v>
      </c>
      <c r="L201" s="79">
        <f t="shared" ref="L201:Q201" si="1970">SUM(L202:L204)</f>
        <v>0</v>
      </c>
      <c r="M201" s="79">
        <f t="shared" si="1970"/>
        <v>0</v>
      </c>
      <c r="N201" s="79">
        <f t="shared" si="1970"/>
        <v>0</v>
      </c>
      <c r="O201" s="79">
        <f t="shared" si="1970"/>
        <v>0</v>
      </c>
      <c r="P201" s="79">
        <f t="shared" si="1970"/>
        <v>0</v>
      </c>
      <c r="Q201" s="79">
        <f t="shared" si="1970"/>
        <v>0</v>
      </c>
      <c r="R201" s="95">
        <f t="shared" si="1898"/>
        <v>0</v>
      </c>
      <c r="S201" s="95">
        <f t="shared" si="1898"/>
        <v>0</v>
      </c>
      <c r="T201" s="79">
        <f>VLOOKUP($E201,'ВМП план'!$B$8:$AN$43,10,0)</f>
        <v>92</v>
      </c>
      <c r="U201" s="79">
        <f>VLOOKUP($E201,'ВМП план'!$B$8:$AN$43,11,0)</f>
        <v>13988309.519200001</v>
      </c>
      <c r="V201" s="79">
        <f>SUM(T201/12*$A$2)</f>
        <v>76.666666666666671</v>
      </c>
      <c r="W201" s="79">
        <f>SUM(U201/12*$A$2)</f>
        <v>11656924.599333333</v>
      </c>
      <c r="X201" s="79">
        <f t="shared" ref="X201:AC201" si="1971">SUM(X202:X204)</f>
        <v>66</v>
      </c>
      <c r="Y201" s="79">
        <f t="shared" si="1971"/>
        <v>10035091.440000001</v>
      </c>
      <c r="Z201" s="79">
        <f t="shared" si="1971"/>
        <v>0</v>
      </c>
      <c r="AA201" s="79">
        <f t="shared" si="1971"/>
        <v>0</v>
      </c>
      <c r="AB201" s="79">
        <f t="shared" si="1971"/>
        <v>66</v>
      </c>
      <c r="AC201" s="79">
        <f t="shared" si="1971"/>
        <v>10035091.440000001</v>
      </c>
      <c r="AD201" s="95">
        <f t="shared" si="1902"/>
        <v>-10.666666666666671</v>
      </c>
      <c r="AE201" s="95">
        <f t="shared" si="1903"/>
        <v>-1621833.1593333315</v>
      </c>
      <c r="AF201" s="79">
        <f>VLOOKUP($E201,'ВМП план'!$B$8:$AL$43,12,0)</f>
        <v>0</v>
      </c>
      <c r="AG201" s="79">
        <f>VLOOKUP($E201,'ВМП план'!$B$8:$AL$43,13,0)</f>
        <v>0</v>
      </c>
      <c r="AH201" s="79">
        <f>SUM(AF201/12*$A$2)</f>
        <v>0</v>
      </c>
      <c r="AI201" s="79">
        <f>SUM(AG201/12*$A$2)</f>
        <v>0</v>
      </c>
      <c r="AJ201" s="79">
        <f t="shared" ref="AJ201:AO201" si="1972">SUM(AJ202:AJ204)</f>
        <v>0</v>
      </c>
      <c r="AK201" s="79">
        <f t="shared" si="1972"/>
        <v>0</v>
      </c>
      <c r="AL201" s="79">
        <f t="shared" si="1972"/>
        <v>0</v>
      </c>
      <c r="AM201" s="79">
        <f t="shared" si="1972"/>
        <v>0</v>
      </c>
      <c r="AN201" s="79">
        <f t="shared" si="1972"/>
        <v>0</v>
      </c>
      <c r="AO201" s="79">
        <f t="shared" si="1972"/>
        <v>0</v>
      </c>
      <c r="AP201" s="95">
        <f t="shared" si="1905"/>
        <v>0</v>
      </c>
      <c r="AQ201" s="95">
        <f t="shared" si="1906"/>
        <v>0</v>
      </c>
      <c r="AR201" s="79"/>
      <c r="AS201" s="79"/>
      <c r="AT201" s="79">
        <f>SUM(AR201/12*$A$2)</f>
        <v>0</v>
      </c>
      <c r="AU201" s="79">
        <f>SUM(AS201/12*$A$2)</f>
        <v>0</v>
      </c>
      <c r="AV201" s="79">
        <f t="shared" ref="AV201:BA201" si="1973">SUM(AV202:AV204)</f>
        <v>0</v>
      </c>
      <c r="AW201" s="79">
        <f t="shared" si="1973"/>
        <v>0</v>
      </c>
      <c r="AX201" s="79">
        <f t="shared" si="1973"/>
        <v>0</v>
      </c>
      <c r="AY201" s="79">
        <f t="shared" si="1973"/>
        <v>0</v>
      </c>
      <c r="AZ201" s="79">
        <f t="shared" si="1973"/>
        <v>0</v>
      </c>
      <c r="BA201" s="79">
        <f t="shared" si="1973"/>
        <v>0</v>
      </c>
      <c r="BB201" s="95">
        <f t="shared" si="1908"/>
        <v>0</v>
      </c>
      <c r="BC201" s="95">
        <f t="shared" si="1909"/>
        <v>0</v>
      </c>
      <c r="BD201" s="79">
        <f>VLOOKUP($E201,'ВМП план'!$B$8:$AN$43,16,0)</f>
        <v>100</v>
      </c>
      <c r="BE201" s="79">
        <f>VLOOKUP($E201,'ВМП план'!$B$8:$AN$43,17,0)</f>
        <v>15204684.26</v>
      </c>
      <c r="BF201" s="79">
        <f>SUM(BD201/12*$A$2)</f>
        <v>83.333333333333343</v>
      </c>
      <c r="BG201" s="79">
        <f>SUM(BE201/12*$A$2)</f>
        <v>12670570.216666667</v>
      </c>
      <c r="BH201" s="79">
        <f t="shared" ref="BH201:BM201" si="1974">SUM(BH202:BH204)</f>
        <v>50</v>
      </c>
      <c r="BI201" s="79">
        <f t="shared" si="1974"/>
        <v>7602341.9999999991</v>
      </c>
      <c r="BJ201" s="79">
        <f t="shared" si="1974"/>
        <v>0</v>
      </c>
      <c r="BK201" s="79">
        <f t="shared" si="1974"/>
        <v>0</v>
      </c>
      <c r="BL201" s="79">
        <f t="shared" si="1974"/>
        <v>50</v>
      </c>
      <c r="BM201" s="79">
        <f t="shared" si="1974"/>
        <v>7602341.9999999991</v>
      </c>
      <c r="BN201" s="95">
        <f t="shared" si="1911"/>
        <v>-33.333333333333343</v>
      </c>
      <c r="BO201" s="95">
        <f t="shared" si="1912"/>
        <v>-5068228.2166666677</v>
      </c>
      <c r="BP201" s="79">
        <f>VLOOKUP($E201,'ВМП план'!$B$8:$AN$43,18,0)</f>
        <v>0</v>
      </c>
      <c r="BQ201" s="79">
        <f>VLOOKUP($E201,'ВМП план'!$B$8:$AN$43,19,0)</f>
        <v>0</v>
      </c>
      <c r="BR201" s="79">
        <f>SUM(BP201/12*$A$2)</f>
        <v>0</v>
      </c>
      <c r="BS201" s="79">
        <f>SUM(BQ201/12*$A$2)</f>
        <v>0</v>
      </c>
      <c r="BT201" s="79">
        <f t="shared" ref="BT201:BY201" si="1975">SUM(BT202:BT204)</f>
        <v>0</v>
      </c>
      <c r="BU201" s="79">
        <f t="shared" si="1975"/>
        <v>0</v>
      </c>
      <c r="BV201" s="79">
        <f t="shared" si="1975"/>
        <v>0</v>
      </c>
      <c r="BW201" s="79">
        <f t="shared" si="1975"/>
        <v>0</v>
      </c>
      <c r="BX201" s="79">
        <f t="shared" si="1975"/>
        <v>0</v>
      </c>
      <c r="BY201" s="79">
        <f t="shared" si="1975"/>
        <v>0</v>
      </c>
      <c r="BZ201" s="95">
        <f t="shared" si="1914"/>
        <v>0</v>
      </c>
      <c r="CA201" s="95">
        <f t="shared" si="1915"/>
        <v>0</v>
      </c>
      <c r="CB201" s="79"/>
      <c r="CC201" s="79"/>
      <c r="CD201" s="79">
        <f>SUM(CB201/12*$A$2)</f>
        <v>0</v>
      </c>
      <c r="CE201" s="79">
        <f>SUM(CC201/12*$A$2)</f>
        <v>0</v>
      </c>
      <c r="CF201" s="79">
        <f t="shared" ref="CF201:CK201" si="1976">SUM(CF202:CF204)</f>
        <v>0</v>
      </c>
      <c r="CG201" s="79">
        <f t="shared" si="1976"/>
        <v>0</v>
      </c>
      <c r="CH201" s="79">
        <f t="shared" si="1976"/>
        <v>0</v>
      </c>
      <c r="CI201" s="79">
        <f t="shared" si="1976"/>
        <v>0</v>
      </c>
      <c r="CJ201" s="79">
        <f t="shared" si="1976"/>
        <v>0</v>
      </c>
      <c r="CK201" s="79">
        <f t="shared" si="1976"/>
        <v>0</v>
      </c>
      <c r="CL201" s="95">
        <f t="shared" si="1917"/>
        <v>0</v>
      </c>
      <c r="CM201" s="95">
        <f t="shared" si="1918"/>
        <v>0</v>
      </c>
      <c r="CN201" s="79"/>
      <c r="CO201" s="79"/>
      <c r="CP201" s="79">
        <f>SUM(CN201/12*$A$2)</f>
        <v>0</v>
      </c>
      <c r="CQ201" s="79">
        <f>SUM(CO201/12*$A$2)</f>
        <v>0</v>
      </c>
      <c r="CR201" s="79">
        <f t="shared" ref="CR201:CW201" si="1977">SUM(CR202:CR204)</f>
        <v>0</v>
      </c>
      <c r="CS201" s="79">
        <f t="shared" si="1977"/>
        <v>0</v>
      </c>
      <c r="CT201" s="79">
        <f t="shared" si="1977"/>
        <v>0</v>
      </c>
      <c r="CU201" s="79">
        <f t="shared" si="1977"/>
        <v>0</v>
      </c>
      <c r="CV201" s="79">
        <f t="shared" si="1977"/>
        <v>0</v>
      </c>
      <c r="CW201" s="79">
        <f t="shared" si="1977"/>
        <v>0</v>
      </c>
      <c r="CX201" s="95">
        <f t="shared" si="1920"/>
        <v>0</v>
      </c>
      <c r="CY201" s="95">
        <f t="shared" si="1921"/>
        <v>0</v>
      </c>
      <c r="CZ201" s="79">
        <f>VLOOKUP($E201,'ВМП план'!$B$8:$AN$43,24,0)</f>
        <v>0</v>
      </c>
      <c r="DA201" s="79">
        <f>VLOOKUP($E201,'ВМП план'!$B$8:$AN$43,25,0)</f>
        <v>0</v>
      </c>
      <c r="DB201" s="79">
        <f>SUM(CZ201/12*$A$2)</f>
        <v>0</v>
      </c>
      <c r="DC201" s="79">
        <f>SUM(DA201/12*$A$2)</f>
        <v>0</v>
      </c>
      <c r="DD201" s="79">
        <f t="shared" ref="DD201:DI201" si="1978">SUM(DD202:DD204)</f>
        <v>0</v>
      </c>
      <c r="DE201" s="79">
        <f t="shared" si="1978"/>
        <v>0</v>
      </c>
      <c r="DF201" s="79">
        <f t="shared" si="1978"/>
        <v>0</v>
      </c>
      <c r="DG201" s="79">
        <f t="shared" si="1978"/>
        <v>0</v>
      </c>
      <c r="DH201" s="79">
        <f t="shared" si="1978"/>
        <v>0</v>
      </c>
      <c r="DI201" s="79">
        <f t="shared" si="1978"/>
        <v>0</v>
      </c>
      <c r="DJ201" s="95">
        <f t="shared" si="1923"/>
        <v>0</v>
      </c>
      <c r="DK201" s="95">
        <f t="shared" si="1924"/>
        <v>0</v>
      </c>
      <c r="DL201" s="79"/>
      <c r="DM201" s="79"/>
      <c r="DN201" s="79">
        <f>SUM(DL201/12*$A$2)</f>
        <v>0</v>
      </c>
      <c r="DO201" s="79">
        <f>SUM(DM201/12*$A$2)</f>
        <v>0</v>
      </c>
      <c r="DP201" s="79">
        <f t="shared" ref="DP201:DU201" si="1979">SUM(DP202:DP204)</f>
        <v>0</v>
      </c>
      <c r="DQ201" s="79">
        <f t="shared" si="1979"/>
        <v>0</v>
      </c>
      <c r="DR201" s="79">
        <f t="shared" si="1979"/>
        <v>0</v>
      </c>
      <c r="DS201" s="79">
        <f t="shared" si="1979"/>
        <v>0</v>
      </c>
      <c r="DT201" s="79">
        <f t="shared" si="1979"/>
        <v>0</v>
      </c>
      <c r="DU201" s="79">
        <f t="shared" si="1979"/>
        <v>0</v>
      </c>
      <c r="DV201" s="95">
        <f t="shared" si="1926"/>
        <v>0</v>
      </c>
      <c r="DW201" s="95">
        <f t="shared" si="1927"/>
        <v>0</v>
      </c>
      <c r="DX201" s="79">
        <f>VLOOKUP($E201,'ВМП план'!$B$8:$AN$43,28,0)</f>
        <v>0</v>
      </c>
      <c r="DY201" s="79">
        <f>VLOOKUP($E201,'ВМП план'!$B$8:$AN$43,29,0)</f>
        <v>0</v>
      </c>
      <c r="DZ201" s="79">
        <f>SUM(DX201/12*$A$2)</f>
        <v>0</v>
      </c>
      <c r="EA201" s="79">
        <f>SUM(DY201/12*$A$2)</f>
        <v>0</v>
      </c>
      <c r="EB201" s="79">
        <f t="shared" ref="EB201:EG201" si="1980">SUM(EB202:EB204)</f>
        <v>0</v>
      </c>
      <c r="EC201" s="79">
        <f t="shared" si="1980"/>
        <v>0</v>
      </c>
      <c r="ED201" s="79">
        <f t="shared" si="1980"/>
        <v>0</v>
      </c>
      <c r="EE201" s="79">
        <f t="shared" si="1980"/>
        <v>0</v>
      </c>
      <c r="EF201" s="79">
        <f t="shared" si="1980"/>
        <v>0</v>
      </c>
      <c r="EG201" s="79">
        <f t="shared" si="1980"/>
        <v>0</v>
      </c>
      <c r="EH201" s="95">
        <f t="shared" si="1929"/>
        <v>0</v>
      </c>
      <c r="EI201" s="95">
        <f t="shared" si="1930"/>
        <v>0</v>
      </c>
      <c r="EJ201" s="79">
        <f>VLOOKUP($E201,'ВМП план'!$B$8:$AN$43,30,0)</f>
        <v>48</v>
      </c>
      <c r="EK201" s="79">
        <f>VLOOKUP($E201,'ВМП план'!$B$8:$AN$43,31,0)</f>
        <v>7298248.4448000006</v>
      </c>
      <c r="EL201" s="79">
        <f>SUM(EJ201/12*$A$2)</f>
        <v>40</v>
      </c>
      <c r="EM201" s="79">
        <f>SUM(EK201/12*$A$2)</f>
        <v>6081873.7039999999</v>
      </c>
      <c r="EN201" s="79">
        <f t="shared" ref="EN201:ES201" si="1981">SUM(EN202:EN204)</f>
        <v>31</v>
      </c>
      <c r="EO201" s="79">
        <f t="shared" si="1981"/>
        <v>4713452.04</v>
      </c>
      <c r="EP201" s="79">
        <f t="shared" si="1981"/>
        <v>3</v>
      </c>
      <c r="EQ201" s="79">
        <f t="shared" si="1981"/>
        <v>456140.52</v>
      </c>
      <c r="ER201" s="79">
        <f t="shared" si="1981"/>
        <v>34</v>
      </c>
      <c r="ES201" s="79">
        <f t="shared" si="1981"/>
        <v>5169592.5600000005</v>
      </c>
      <c r="ET201" s="95">
        <f t="shared" si="1932"/>
        <v>-9</v>
      </c>
      <c r="EU201" s="95">
        <f t="shared" si="1933"/>
        <v>-1368421.6639999999</v>
      </c>
      <c r="EV201" s="79">
        <f>VLOOKUP($E201,'ВМП план'!$B$8:$AN$43,32,0)</f>
        <v>3</v>
      </c>
      <c r="EW201" s="79">
        <f>VLOOKUP($E201,'ВМП план'!$B$8:$AN$43,33,0)</f>
        <v>456140.52780000004</v>
      </c>
      <c r="EX201" s="79">
        <f>SUM(EV201/12*$A$2)</f>
        <v>2.5</v>
      </c>
      <c r="EY201" s="79">
        <f>SUM(EW201/12*$A$2)</f>
        <v>380117.10649999999</v>
      </c>
      <c r="EZ201" s="79">
        <f t="shared" ref="EZ201:FE201" si="1982">SUM(EZ202:EZ204)</f>
        <v>0</v>
      </c>
      <c r="FA201" s="79">
        <f t="shared" si="1982"/>
        <v>0</v>
      </c>
      <c r="FB201" s="79">
        <f t="shared" si="1982"/>
        <v>0</v>
      </c>
      <c r="FC201" s="79">
        <f t="shared" si="1982"/>
        <v>0</v>
      </c>
      <c r="FD201" s="79">
        <f t="shared" si="1982"/>
        <v>0</v>
      </c>
      <c r="FE201" s="79">
        <f t="shared" si="1982"/>
        <v>0</v>
      </c>
      <c r="FF201" s="95">
        <f t="shared" si="1935"/>
        <v>-2.5</v>
      </c>
      <c r="FG201" s="95">
        <f t="shared" si="1936"/>
        <v>-380117.10649999999</v>
      </c>
      <c r="FH201" s="79">
        <f>VLOOKUP($E201,'ВМП план'!$B$8:$AN$43,34,0)</f>
        <v>0</v>
      </c>
      <c r="FI201" s="79">
        <f>VLOOKUP($E201,'ВМП план'!$B$8:$AN$43,35,0)</f>
        <v>0</v>
      </c>
      <c r="FJ201" s="79">
        <f>SUM(FH201/12*$A$2)</f>
        <v>0</v>
      </c>
      <c r="FK201" s="79">
        <f>SUM(FI201/12*$A$2)</f>
        <v>0</v>
      </c>
      <c r="FL201" s="79">
        <f t="shared" ref="FL201:FQ201" si="1983">SUM(FL202:FL204)</f>
        <v>0</v>
      </c>
      <c r="FM201" s="79">
        <f t="shared" si="1983"/>
        <v>0</v>
      </c>
      <c r="FN201" s="79">
        <f t="shared" si="1983"/>
        <v>0</v>
      </c>
      <c r="FO201" s="79">
        <f t="shared" si="1983"/>
        <v>0</v>
      </c>
      <c r="FP201" s="79">
        <f t="shared" si="1983"/>
        <v>0</v>
      </c>
      <c r="FQ201" s="79">
        <f t="shared" si="1983"/>
        <v>0</v>
      </c>
      <c r="FR201" s="95">
        <f t="shared" si="1938"/>
        <v>0</v>
      </c>
      <c r="FS201" s="95">
        <f t="shared" si="1939"/>
        <v>0</v>
      </c>
      <c r="FT201" s="79">
        <v>3</v>
      </c>
      <c r="FU201" s="79">
        <v>456140.52780000004</v>
      </c>
      <c r="FV201" s="79">
        <f>SUM(FT201/12*$A$2)</f>
        <v>2.5</v>
      </c>
      <c r="FW201" s="79">
        <f>SUM(FU201/12*$A$2)</f>
        <v>380117.10649999999</v>
      </c>
      <c r="FX201" s="79">
        <f t="shared" ref="FX201:GC201" si="1984">SUM(FX202:FX204)</f>
        <v>0</v>
      </c>
      <c r="FY201" s="79">
        <f t="shared" si="1984"/>
        <v>0</v>
      </c>
      <c r="FZ201" s="79">
        <f t="shared" si="1984"/>
        <v>0</v>
      </c>
      <c r="GA201" s="79">
        <f t="shared" si="1984"/>
        <v>0</v>
      </c>
      <c r="GB201" s="79">
        <f t="shared" si="1984"/>
        <v>0</v>
      </c>
      <c r="GC201" s="79">
        <f t="shared" si="1984"/>
        <v>0</v>
      </c>
      <c r="GD201" s="95">
        <f t="shared" si="1941"/>
        <v>-2.5</v>
      </c>
      <c r="GE201" s="95">
        <f t="shared" si="1942"/>
        <v>-380117.10649999999</v>
      </c>
      <c r="GF201" s="79">
        <f>H201+T201+AF201+AR201+BD201+BP201+CB201+CN201+CZ201+DL201+DX201+EJ201+EV201+FH201+FT201</f>
        <v>246</v>
      </c>
      <c r="GG201" s="79">
        <f>I201+U201+AG201+AS201+BE201+BQ201+CC201+CO201+DA201+DM201+DY201+EK201+EW201+FI201+FU201</f>
        <v>37403523.279600009</v>
      </c>
      <c r="GH201" s="102">
        <f>SUM(GF201/12*$A$2)</f>
        <v>205</v>
      </c>
      <c r="GI201" s="128">
        <f>SUM(GG201/12*$A$2)</f>
        <v>31169602.73300001</v>
      </c>
      <c r="GJ201" s="79">
        <f t="shared" ref="GJ201:GO201" si="1985">SUM(GJ202:GJ204)</f>
        <v>147</v>
      </c>
      <c r="GK201" s="79">
        <f t="shared" si="1985"/>
        <v>22350885.48</v>
      </c>
      <c r="GL201" s="79">
        <f t="shared" si="1985"/>
        <v>3</v>
      </c>
      <c r="GM201" s="79">
        <f t="shared" si="1985"/>
        <v>456140.52</v>
      </c>
      <c r="GN201" s="79">
        <f t="shared" si="1985"/>
        <v>150</v>
      </c>
      <c r="GO201" s="79">
        <f t="shared" si="1985"/>
        <v>22807026</v>
      </c>
      <c r="GP201" s="79">
        <f>SUM(GJ201-GH201)</f>
        <v>-58</v>
      </c>
      <c r="GQ201" s="79">
        <f>SUM(GK201-GI201)</f>
        <v>-8818717.2530000098</v>
      </c>
      <c r="GR201" s="281">
        <f>GJ201/GH201</f>
        <v>0.71707317073170729</v>
      </c>
      <c r="GS201" s="281">
        <f>GK201/GI201</f>
        <v>0.71707315846976061</v>
      </c>
      <c r="GT201" s="123">
        <v>152046.8426</v>
      </c>
      <c r="GU201" s="123">
        <f>SUM(GK201/GJ201)</f>
        <v>152046.84</v>
      </c>
      <c r="GV201" s="123">
        <f t="shared" si="1658"/>
        <v>2.6000000070780516E-3</v>
      </c>
    </row>
    <row r="202" spans="1:204" ht="24" x14ac:dyDescent="0.2">
      <c r="A202" s="21">
        <v>1</v>
      </c>
      <c r="B202" s="55" t="s">
        <v>230</v>
      </c>
      <c r="C202" s="58" t="s">
        <v>231</v>
      </c>
      <c r="D202" s="59">
        <v>428</v>
      </c>
      <c r="E202" s="63" t="s">
        <v>232</v>
      </c>
      <c r="F202" s="63">
        <v>36</v>
      </c>
      <c r="G202" s="70">
        <v>152046.8426</v>
      </c>
      <c r="H202" s="71"/>
      <c r="I202" s="71"/>
      <c r="J202" s="71"/>
      <c r="K202" s="71"/>
      <c r="L202" s="71">
        <f>VLOOKUP($D202,'факт '!$D$7:$AU$140,3,0)</f>
        <v>0</v>
      </c>
      <c r="M202" s="71">
        <f>VLOOKUP($D202,'факт '!$D$7:$AU$140,4,0)</f>
        <v>0</v>
      </c>
      <c r="N202" s="71">
        <f>VLOOKUP($D202,'факт '!$D$7:$AU$140,5,0)</f>
        <v>0</v>
      </c>
      <c r="O202" s="71">
        <f>VLOOKUP($D202,'факт '!$D$7:$AU$140,6,0)</f>
        <v>0</v>
      </c>
      <c r="P202" s="71">
        <f t="shared" ref="P202:P203" si="1986">SUM(L202+N202)</f>
        <v>0</v>
      </c>
      <c r="Q202" s="71">
        <f t="shared" ref="Q202:Q203" si="1987">SUM(M202+O202)</f>
        <v>0</v>
      </c>
      <c r="R202" s="72">
        <f t="shared" ref="R202:R203" si="1988">SUM(L202-J202)</f>
        <v>0</v>
      </c>
      <c r="S202" s="72">
        <f t="shared" ref="S202:S203" si="1989">SUM(M202-K202)</f>
        <v>0</v>
      </c>
      <c r="T202" s="71"/>
      <c r="U202" s="71"/>
      <c r="V202" s="71"/>
      <c r="W202" s="71"/>
      <c r="X202" s="71">
        <f>VLOOKUP($D202,'факт '!$D$7:$AU$140,9,0)</f>
        <v>10</v>
      </c>
      <c r="Y202" s="71">
        <f>VLOOKUP($D202,'факт '!$D$7:$AU$140,10,0)</f>
        <v>1520468.4</v>
      </c>
      <c r="Z202" s="71">
        <f>VLOOKUP($D202,'факт '!$D$7:$AU$140,11,0)</f>
        <v>0</v>
      </c>
      <c r="AA202" s="71">
        <f>VLOOKUP($D202,'факт '!$D$7:$AU$140,12,0)</f>
        <v>0</v>
      </c>
      <c r="AB202" s="71">
        <f t="shared" ref="AB202:AB203" si="1990">SUM(X202+Z202)</f>
        <v>10</v>
      </c>
      <c r="AC202" s="71">
        <f t="shared" ref="AC202:AC203" si="1991">SUM(Y202+AA202)</f>
        <v>1520468.4</v>
      </c>
      <c r="AD202" s="72">
        <f t="shared" ref="AD202:AD203" si="1992">SUM(X202-V202)</f>
        <v>10</v>
      </c>
      <c r="AE202" s="72">
        <f t="shared" ref="AE202:AE203" si="1993">SUM(Y202-W202)</f>
        <v>1520468.4</v>
      </c>
      <c r="AF202" s="71"/>
      <c r="AG202" s="71"/>
      <c r="AH202" s="71"/>
      <c r="AI202" s="71"/>
      <c r="AJ202" s="71">
        <f>VLOOKUP($D202,'факт '!$D$7:$AU$140,7,0)</f>
        <v>0</v>
      </c>
      <c r="AK202" s="71">
        <f>VLOOKUP($D202,'факт '!$D$7:$AU$140,8,0)</f>
        <v>0</v>
      </c>
      <c r="AL202" s="71"/>
      <c r="AM202" s="71"/>
      <c r="AN202" s="71">
        <f t="shared" ref="AN202:AO204" si="1994">SUM(AJ202+AL202)</f>
        <v>0</v>
      </c>
      <c r="AO202" s="71">
        <f t="shared" si="1994"/>
        <v>0</v>
      </c>
      <c r="AP202" s="72">
        <f t="shared" ref="AP202:AP203" si="1995">SUM(AJ202-AH202)</f>
        <v>0</v>
      </c>
      <c r="AQ202" s="72">
        <f t="shared" ref="AQ202:AQ203" si="1996">SUM(AK202-AI202)</f>
        <v>0</v>
      </c>
      <c r="AR202" s="71"/>
      <c r="AS202" s="71"/>
      <c r="AT202" s="71"/>
      <c r="AU202" s="71"/>
      <c r="AV202" s="71">
        <f>VLOOKUP($D202,'факт '!$D$7:$AU$140,13,0)</f>
        <v>0</v>
      </c>
      <c r="AW202" s="71">
        <f>VLOOKUP($D202,'факт '!$D$7:$AU$140,14,0)</f>
        <v>0</v>
      </c>
      <c r="AX202" s="71"/>
      <c r="AY202" s="71"/>
      <c r="AZ202" s="71">
        <f t="shared" ref="AZ202:AZ203" si="1997">SUM(AV202+AX202)</f>
        <v>0</v>
      </c>
      <c r="BA202" s="71">
        <f t="shared" ref="BA202:BA203" si="1998">SUM(AW202+AY202)</f>
        <v>0</v>
      </c>
      <c r="BB202" s="72">
        <f t="shared" si="1908"/>
        <v>0</v>
      </c>
      <c r="BC202" s="72">
        <f t="shared" si="1909"/>
        <v>0</v>
      </c>
      <c r="BD202" s="71"/>
      <c r="BE202" s="71"/>
      <c r="BF202" s="71"/>
      <c r="BG202" s="71"/>
      <c r="BH202" s="71">
        <f>VLOOKUP($D202,'факт '!$D$7:$AU$140,17,0)</f>
        <v>10</v>
      </c>
      <c r="BI202" s="71">
        <f>VLOOKUP($D202,'факт '!$D$7:$AU$140,18,0)</f>
        <v>1520468.4000000001</v>
      </c>
      <c r="BJ202" s="71">
        <f>VLOOKUP($D202,'факт '!$D$7:$AU$140,19,0)</f>
        <v>0</v>
      </c>
      <c r="BK202" s="71">
        <f>VLOOKUP($D202,'факт '!$D$7:$AU$140,20,0)</f>
        <v>0</v>
      </c>
      <c r="BL202" s="71">
        <f t="shared" ref="BL202:BL203" si="1999">SUM(BH202+BJ202)</f>
        <v>10</v>
      </c>
      <c r="BM202" s="71">
        <f t="shared" ref="BM202:BM203" si="2000">SUM(BI202+BK202)</f>
        <v>1520468.4000000001</v>
      </c>
      <c r="BN202" s="72">
        <f t="shared" ref="BN202:BN203" si="2001">SUM(BH202-BF202)</f>
        <v>10</v>
      </c>
      <c r="BO202" s="72">
        <f t="shared" ref="BO202:BO203" si="2002">SUM(BI202-BG202)</f>
        <v>1520468.4000000001</v>
      </c>
      <c r="BP202" s="71"/>
      <c r="BQ202" s="71"/>
      <c r="BR202" s="71"/>
      <c r="BS202" s="71"/>
      <c r="BT202" s="71">
        <f>VLOOKUP($D202,'факт '!$D$7:$AU$140,21,0)</f>
        <v>0</v>
      </c>
      <c r="BU202" s="71">
        <f>VLOOKUP($D202,'факт '!$D$7:$AU$140,22,0)</f>
        <v>0</v>
      </c>
      <c r="BV202" s="71">
        <f>VLOOKUP($D202,'факт '!$D$7:$AU$140,23,0)</f>
        <v>0</v>
      </c>
      <c r="BW202" s="71">
        <f>VLOOKUP($D202,'факт '!$D$7:$AU$140,24,0)</f>
        <v>0</v>
      </c>
      <c r="BX202" s="71">
        <f t="shared" ref="BX202:BX203" si="2003">SUM(BT202+BV202)</f>
        <v>0</v>
      </c>
      <c r="BY202" s="71">
        <f t="shared" ref="BY202:BY203" si="2004">SUM(BU202+BW202)</f>
        <v>0</v>
      </c>
      <c r="BZ202" s="72">
        <f t="shared" ref="BZ202:BZ203" si="2005">SUM(BT202-BR202)</f>
        <v>0</v>
      </c>
      <c r="CA202" s="72">
        <f t="shared" ref="CA202:CA203" si="2006">SUM(BU202-BS202)</f>
        <v>0</v>
      </c>
      <c r="CB202" s="71"/>
      <c r="CC202" s="71"/>
      <c r="CD202" s="71"/>
      <c r="CE202" s="71"/>
      <c r="CF202" s="71">
        <f>VLOOKUP($D202,'факт '!$D$7:$AU$140,25,0)</f>
        <v>0</v>
      </c>
      <c r="CG202" s="71">
        <f>VLOOKUP($D202,'факт '!$D$7:$AU$140,26,0)</f>
        <v>0</v>
      </c>
      <c r="CH202" s="71">
        <f>VLOOKUP($D202,'факт '!$D$7:$AU$140,27,0)</f>
        <v>0</v>
      </c>
      <c r="CI202" s="71">
        <f>VLOOKUP($D202,'факт '!$D$7:$AU$140,28,0)</f>
        <v>0</v>
      </c>
      <c r="CJ202" s="71">
        <f t="shared" ref="CJ202:CJ203" si="2007">SUM(CF202+CH202)</f>
        <v>0</v>
      </c>
      <c r="CK202" s="71">
        <f t="shared" ref="CK202:CK203" si="2008">SUM(CG202+CI202)</f>
        <v>0</v>
      </c>
      <c r="CL202" s="72">
        <f t="shared" si="1917"/>
        <v>0</v>
      </c>
      <c r="CM202" s="72">
        <f t="shared" si="1918"/>
        <v>0</v>
      </c>
      <c r="CN202" s="71"/>
      <c r="CO202" s="71"/>
      <c r="CP202" s="71"/>
      <c r="CQ202" s="71"/>
      <c r="CR202" s="71">
        <f>VLOOKUP($D202,'факт '!$D$7:$AU$140,29,0)</f>
        <v>0</v>
      </c>
      <c r="CS202" s="71">
        <f>VLOOKUP($D202,'факт '!$D$7:$AU$140,30,0)</f>
        <v>0</v>
      </c>
      <c r="CT202" s="71">
        <f>VLOOKUP($D202,'факт '!$D$7:$AU$140,31,0)</f>
        <v>0</v>
      </c>
      <c r="CU202" s="71">
        <f>VLOOKUP($D202,'факт '!$D$7:$AU$140,32,0)</f>
        <v>0</v>
      </c>
      <c r="CV202" s="71">
        <f t="shared" ref="CV202:CV203" si="2009">SUM(CR202+CT202)</f>
        <v>0</v>
      </c>
      <c r="CW202" s="71">
        <f t="shared" ref="CW202:CW203" si="2010">SUM(CS202+CU202)</f>
        <v>0</v>
      </c>
      <c r="CX202" s="72">
        <f t="shared" si="1920"/>
        <v>0</v>
      </c>
      <c r="CY202" s="72">
        <f t="shared" si="1921"/>
        <v>0</v>
      </c>
      <c r="CZ202" s="71"/>
      <c r="DA202" s="71"/>
      <c r="DB202" s="71"/>
      <c r="DC202" s="71"/>
      <c r="DD202" s="71">
        <f>VLOOKUP($D202,'факт '!$D$7:$AU$140,33,0)</f>
        <v>0</v>
      </c>
      <c r="DE202" s="71">
        <f>VLOOKUP($D202,'факт '!$D$7:$AU$140,34,0)</f>
        <v>0</v>
      </c>
      <c r="DF202" s="71"/>
      <c r="DG202" s="71"/>
      <c r="DH202" s="71">
        <f t="shared" ref="DH202:DH203" si="2011">SUM(DD202+DF202)</f>
        <v>0</v>
      </c>
      <c r="DI202" s="71">
        <f t="shared" ref="DI202:DI203" si="2012">SUM(DE202+DG202)</f>
        <v>0</v>
      </c>
      <c r="DJ202" s="72">
        <f t="shared" ref="DJ202:DJ203" si="2013">SUM(DD202-DB202)</f>
        <v>0</v>
      </c>
      <c r="DK202" s="72">
        <f t="shared" ref="DK202:DK203" si="2014">SUM(DE202-DC202)</f>
        <v>0</v>
      </c>
      <c r="DL202" s="71"/>
      <c r="DM202" s="71"/>
      <c r="DN202" s="71"/>
      <c r="DO202" s="71"/>
      <c r="DP202" s="71">
        <f>VLOOKUP($D202,'факт '!$D$7:$AU$140,15,0)</f>
        <v>0</v>
      </c>
      <c r="DQ202" s="71">
        <f>VLOOKUP($D202,'факт '!$D$7:$AU$140,16,0)</f>
        <v>0</v>
      </c>
      <c r="DR202" s="71"/>
      <c r="DS202" s="71"/>
      <c r="DT202" s="71">
        <f t="shared" ref="DT202:DT203" si="2015">SUM(DP202+DR202)</f>
        <v>0</v>
      </c>
      <c r="DU202" s="71">
        <f t="shared" ref="DU202:DU203" si="2016">SUM(DQ202+DS202)</f>
        <v>0</v>
      </c>
      <c r="DV202" s="72">
        <f t="shared" si="1926"/>
        <v>0</v>
      </c>
      <c r="DW202" s="72">
        <f t="shared" si="1927"/>
        <v>0</v>
      </c>
      <c r="DX202" s="71"/>
      <c r="DY202" s="71"/>
      <c r="DZ202" s="71"/>
      <c r="EA202" s="71"/>
      <c r="EB202" s="71">
        <f>VLOOKUP($D202,'факт '!$D$7:$AU$140,35,0)</f>
        <v>0</v>
      </c>
      <c r="EC202" s="71">
        <f>VLOOKUP($D202,'факт '!$D$7:$AU$140,36,0)</f>
        <v>0</v>
      </c>
      <c r="ED202" s="71">
        <f>VLOOKUP($D202,'факт '!$D$7:$AU$140,37,0)</f>
        <v>0</v>
      </c>
      <c r="EE202" s="71">
        <f>VLOOKUP($D202,'факт '!$D$7:$AU$140,38,0)</f>
        <v>0</v>
      </c>
      <c r="EF202" s="71">
        <f t="shared" ref="EF202:EF203" si="2017">SUM(EB202+ED202)</f>
        <v>0</v>
      </c>
      <c r="EG202" s="71">
        <f t="shared" ref="EG202:EG203" si="2018">SUM(EC202+EE202)</f>
        <v>0</v>
      </c>
      <c r="EH202" s="72">
        <f t="shared" ref="EH202:EH203" si="2019">SUM(EB202-DZ202)</f>
        <v>0</v>
      </c>
      <c r="EI202" s="72">
        <f t="shared" ref="EI202:EI203" si="2020">SUM(EC202-EA202)</f>
        <v>0</v>
      </c>
      <c r="EJ202" s="71"/>
      <c r="EK202" s="71"/>
      <c r="EL202" s="71"/>
      <c r="EM202" s="71"/>
      <c r="EN202" s="71">
        <f>VLOOKUP($D202,'факт '!$D$7:$AU$140,41,0)</f>
        <v>2</v>
      </c>
      <c r="EO202" s="71">
        <f>VLOOKUP($D202,'факт '!$D$7:$AU$140,42,0)</f>
        <v>304093.68</v>
      </c>
      <c r="EP202" s="71">
        <f>VLOOKUP($D202,'факт '!$D$7:$AU$140,43,0)</f>
        <v>1</v>
      </c>
      <c r="EQ202" s="71">
        <f>VLOOKUP($D202,'факт '!$D$7:$AU$140,44,0)</f>
        <v>152046.84</v>
      </c>
      <c r="ER202" s="71">
        <f t="shared" ref="ER202:ER203" si="2021">SUM(EN202+EP202)</f>
        <v>3</v>
      </c>
      <c r="ES202" s="71">
        <f t="shared" ref="ES202:ES203" si="2022">SUM(EO202+EQ202)</f>
        <v>456140.52</v>
      </c>
      <c r="ET202" s="72">
        <f t="shared" ref="ET202:ET203" si="2023">SUM(EN202-EL202)</f>
        <v>2</v>
      </c>
      <c r="EU202" s="72">
        <f t="shared" ref="EU202:EU203" si="2024">SUM(EO202-EM202)</f>
        <v>304093.68</v>
      </c>
      <c r="EV202" s="71"/>
      <c r="EW202" s="71"/>
      <c r="EX202" s="71"/>
      <c r="EY202" s="71"/>
      <c r="EZ202" s="71"/>
      <c r="FA202" s="71"/>
      <c r="FB202" s="71"/>
      <c r="FC202" s="71"/>
      <c r="FD202" s="71">
        <f t="shared" ref="FD202:FE204" si="2025">SUM(EZ202+FB202)</f>
        <v>0</v>
      </c>
      <c r="FE202" s="71">
        <f t="shared" si="2025"/>
        <v>0</v>
      </c>
      <c r="FF202" s="72">
        <f t="shared" si="1935"/>
        <v>0</v>
      </c>
      <c r="FG202" s="72">
        <f t="shared" si="1936"/>
        <v>0</v>
      </c>
      <c r="FH202" s="71"/>
      <c r="FI202" s="71"/>
      <c r="FJ202" s="71"/>
      <c r="FK202" s="71"/>
      <c r="FL202" s="71">
        <f>VLOOKUP($D202,'факт '!$D$7:$AU$140,39,0)</f>
        <v>0</v>
      </c>
      <c r="FM202" s="71">
        <f>VLOOKUP($D202,'факт '!$D$7:$AU$140,40,0)</f>
        <v>0</v>
      </c>
      <c r="FN202" s="71"/>
      <c r="FO202" s="71"/>
      <c r="FP202" s="71">
        <f t="shared" ref="FP202:FP203" si="2026">SUM(FL202+FN202)</f>
        <v>0</v>
      </c>
      <c r="FQ202" s="71">
        <f t="shared" ref="FQ202:FQ203" si="2027">SUM(FM202+FO202)</f>
        <v>0</v>
      </c>
      <c r="FR202" s="72">
        <f t="shared" ref="FR202:FR203" si="2028">SUM(FL202-FJ202)</f>
        <v>0</v>
      </c>
      <c r="FS202" s="72">
        <f t="shared" ref="FS202:FS203" si="2029">SUM(FM202-FK202)</f>
        <v>0</v>
      </c>
      <c r="FT202" s="71"/>
      <c r="FU202" s="71"/>
      <c r="FV202" s="71"/>
      <c r="FW202" s="71"/>
      <c r="FX202" s="71"/>
      <c r="FY202" s="71"/>
      <c r="FZ202" s="71"/>
      <c r="GA202" s="71"/>
      <c r="GB202" s="71">
        <f t="shared" ref="GB202:GC204" si="2030">SUM(FX202+FZ202)</f>
        <v>0</v>
      </c>
      <c r="GC202" s="71">
        <f t="shared" si="2030"/>
        <v>0</v>
      </c>
      <c r="GD202" s="72">
        <f t="shared" si="1941"/>
        <v>0</v>
      </c>
      <c r="GE202" s="72">
        <f t="shared" si="1942"/>
        <v>0</v>
      </c>
      <c r="GF202" s="71">
        <f t="shared" ref="GF202:GI204" si="2031">SUM(H202,T202,AF202,AR202,BD202,BP202,CB202,CN202,CZ202,DL202,DX202,EJ202,EV202)</f>
        <v>0</v>
      </c>
      <c r="GG202" s="71">
        <f t="shared" si="2031"/>
        <v>0</v>
      </c>
      <c r="GH202" s="71">
        <f t="shared" si="2031"/>
        <v>0</v>
      </c>
      <c r="GI202" s="71">
        <f t="shared" si="2031"/>
        <v>0</v>
      </c>
      <c r="GJ202" s="71">
        <f t="shared" ref="GJ202:GJ203" si="2032">SUM(L202,X202,AJ202,AV202,BH202,BT202,CF202,CR202,DD202,DP202,EB202,EN202,EZ202,FL202)</f>
        <v>22</v>
      </c>
      <c r="GK202" s="71">
        <f t="shared" ref="GK202:GK203" si="2033">SUM(M202,Y202,AK202,AW202,BI202,BU202,CG202,CS202,DE202,DQ202,EC202,EO202,FA202,FM202)</f>
        <v>3345030.48</v>
      </c>
      <c r="GL202" s="71">
        <f t="shared" ref="GL202:GL203" si="2034">SUM(N202,Z202,AL202,AX202,BJ202,BV202,CH202,CT202,DF202,DR202,ED202,EP202,FB202,FN202)</f>
        <v>1</v>
      </c>
      <c r="GM202" s="71">
        <f t="shared" ref="GM202:GM203" si="2035">SUM(O202,AA202,AM202,AY202,BK202,BW202,CI202,CU202,DG202,DS202,EE202,EQ202,FC202,FO202)</f>
        <v>152046.84</v>
      </c>
      <c r="GN202" s="71">
        <f t="shared" ref="GN202:GN203" si="2036">SUM(P202,AB202,AN202,AZ202,BL202,BX202,CJ202,CV202,DH202,DT202,EF202,ER202,FD202,FP202)</f>
        <v>23</v>
      </c>
      <c r="GO202" s="71">
        <f t="shared" ref="GO202:GO203" si="2037">SUM(Q202,AC202,AO202,BA202,BM202,BY202,CK202,CW202,DI202,DU202,EG202,ES202,FE202,FQ202)</f>
        <v>3497077.32</v>
      </c>
      <c r="GP202" s="71"/>
      <c r="GQ202" s="71"/>
      <c r="GR202" s="109"/>
      <c r="GS202" s="55"/>
      <c r="GT202" s="123">
        <v>152046.8426</v>
      </c>
      <c r="GU202" s="123">
        <f>SUM(GK202/GJ202)</f>
        <v>152046.84</v>
      </c>
      <c r="GV202" s="123">
        <f t="shared" si="1658"/>
        <v>2.6000000070780516E-3</v>
      </c>
    </row>
    <row r="203" spans="1:204" ht="24" x14ac:dyDescent="0.2">
      <c r="A203" s="21">
        <v>1</v>
      </c>
      <c r="B203" s="55" t="s">
        <v>230</v>
      </c>
      <c r="C203" s="58" t="s">
        <v>231</v>
      </c>
      <c r="D203" s="59">
        <v>521</v>
      </c>
      <c r="E203" s="63" t="s">
        <v>232</v>
      </c>
      <c r="F203" s="63">
        <v>36</v>
      </c>
      <c r="G203" s="70">
        <v>152046.8426</v>
      </c>
      <c r="H203" s="71"/>
      <c r="I203" s="71"/>
      <c r="J203" s="71"/>
      <c r="K203" s="71"/>
      <c r="L203" s="71">
        <f>VLOOKUP($D203,'факт '!$D$7:$AU$140,3,0)</f>
        <v>0</v>
      </c>
      <c r="M203" s="71">
        <f>VLOOKUP($D203,'факт '!$D$7:$AU$140,4,0)</f>
        <v>0</v>
      </c>
      <c r="N203" s="71">
        <f>VLOOKUP($D203,'факт '!$D$7:$AU$140,5,0)</f>
        <v>0</v>
      </c>
      <c r="O203" s="71">
        <f>VLOOKUP($D203,'факт '!$D$7:$AU$140,6,0)</f>
        <v>0</v>
      </c>
      <c r="P203" s="71">
        <f t="shared" si="1986"/>
        <v>0</v>
      </c>
      <c r="Q203" s="71">
        <f t="shared" si="1987"/>
        <v>0</v>
      </c>
      <c r="R203" s="72">
        <f t="shared" si="1988"/>
        <v>0</v>
      </c>
      <c r="S203" s="72">
        <f t="shared" si="1989"/>
        <v>0</v>
      </c>
      <c r="T203" s="71"/>
      <c r="U203" s="71"/>
      <c r="V203" s="71"/>
      <c r="W203" s="71"/>
      <c r="X203" s="71">
        <f>VLOOKUP($D203,'факт '!$D$7:$AU$140,9,0)</f>
        <v>56</v>
      </c>
      <c r="Y203" s="71">
        <f>VLOOKUP($D203,'факт '!$D$7:$AU$140,10,0)</f>
        <v>8514623.040000001</v>
      </c>
      <c r="Z203" s="71">
        <f>VLOOKUP($D203,'факт '!$D$7:$AU$140,11,0)</f>
        <v>0</v>
      </c>
      <c r="AA203" s="71">
        <f>VLOOKUP($D203,'факт '!$D$7:$AU$140,12,0)</f>
        <v>0</v>
      </c>
      <c r="AB203" s="71">
        <f t="shared" si="1990"/>
        <v>56</v>
      </c>
      <c r="AC203" s="71">
        <f t="shared" si="1991"/>
        <v>8514623.040000001</v>
      </c>
      <c r="AD203" s="72">
        <f t="shared" si="1992"/>
        <v>56</v>
      </c>
      <c r="AE203" s="72">
        <f t="shared" si="1993"/>
        <v>8514623.040000001</v>
      </c>
      <c r="AF203" s="71"/>
      <c r="AG203" s="71"/>
      <c r="AH203" s="71"/>
      <c r="AI203" s="71"/>
      <c r="AJ203" s="71">
        <f>VLOOKUP($D203,'факт '!$D$7:$AU$140,7,0)</f>
        <v>0</v>
      </c>
      <c r="AK203" s="71">
        <f>VLOOKUP($D203,'факт '!$D$7:$AU$140,8,0)</f>
        <v>0</v>
      </c>
      <c r="AL203" s="71"/>
      <c r="AM203" s="71"/>
      <c r="AN203" s="71">
        <f t="shared" si="1994"/>
        <v>0</v>
      </c>
      <c r="AO203" s="71">
        <f t="shared" si="1994"/>
        <v>0</v>
      </c>
      <c r="AP203" s="72">
        <f t="shared" si="1995"/>
        <v>0</v>
      </c>
      <c r="AQ203" s="72">
        <f t="shared" si="1996"/>
        <v>0</v>
      </c>
      <c r="AR203" s="71"/>
      <c r="AS203" s="71"/>
      <c r="AT203" s="71"/>
      <c r="AU203" s="71"/>
      <c r="AV203" s="71">
        <f>VLOOKUP($D203,'факт '!$D$7:$AU$140,13,0)</f>
        <v>0</v>
      </c>
      <c r="AW203" s="71">
        <f>VLOOKUP($D203,'факт '!$D$7:$AU$140,14,0)</f>
        <v>0</v>
      </c>
      <c r="AX203" s="71"/>
      <c r="AY203" s="71"/>
      <c r="AZ203" s="71">
        <f t="shared" si="1997"/>
        <v>0</v>
      </c>
      <c r="BA203" s="71">
        <f t="shared" si="1998"/>
        <v>0</v>
      </c>
      <c r="BB203" s="72">
        <f t="shared" si="1908"/>
        <v>0</v>
      </c>
      <c r="BC203" s="72">
        <f t="shared" si="1909"/>
        <v>0</v>
      </c>
      <c r="BD203" s="71"/>
      <c r="BE203" s="71"/>
      <c r="BF203" s="71"/>
      <c r="BG203" s="71"/>
      <c r="BH203" s="71">
        <f>VLOOKUP($D203,'факт '!$D$7:$AU$140,17,0)</f>
        <v>40</v>
      </c>
      <c r="BI203" s="71">
        <f>VLOOKUP($D203,'факт '!$D$7:$AU$140,18,0)</f>
        <v>6081873.5999999987</v>
      </c>
      <c r="BJ203" s="71">
        <f>VLOOKUP($D203,'факт '!$D$7:$AU$140,19,0)</f>
        <v>0</v>
      </c>
      <c r="BK203" s="71">
        <f>VLOOKUP($D203,'факт '!$D$7:$AU$140,20,0)</f>
        <v>0</v>
      </c>
      <c r="BL203" s="71">
        <f t="shared" si="1999"/>
        <v>40</v>
      </c>
      <c r="BM203" s="71">
        <f t="shared" si="2000"/>
        <v>6081873.5999999987</v>
      </c>
      <c r="BN203" s="72">
        <f t="shared" si="2001"/>
        <v>40</v>
      </c>
      <c r="BO203" s="72">
        <f t="shared" si="2002"/>
        <v>6081873.5999999987</v>
      </c>
      <c r="BP203" s="71"/>
      <c r="BQ203" s="71"/>
      <c r="BR203" s="71"/>
      <c r="BS203" s="71"/>
      <c r="BT203" s="71">
        <f>VLOOKUP($D203,'факт '!$D$7:$AU$140,21,0)</f>
        <v>0</v>
      </c>
      <c r="BU203" s="71">
        <f>VLOOKUP($D203,'факт '!$D$7:$AU$140,22,0)</f>
        <v>0</v>
      </c>
      <c r="BV203" s="71">
        <f>VLOOKUP($D203,'факт '!$D$7:$AU$140,23,0)</f>
        <v>0</v>
      </c>
      <c r="BW203" s="71">
        <f>VLOOKUP($D203,'факт '!$D$7:$AU$140,24,0)</f>
        <v>0</v>
      </c>
      <c r="BX203" s="71">
        <f t="shared" si="2003"/>
        <v>0</v>
      </c>
      <c r="BY203" s="71">
        <f t="shared" si="2004"/>
        <v>0</v>
      </c>
      <c r="BZ203" s="72">
        <f t="shared" si="2005"/>
        <v>0</v>
      </c>
      <c r="CA203" s="72">
        <f t="shared" si="2006"/>
        <v>0</v>
      </c>
      <c r="CB203" s="71"/>
      <c r="CC203" s="71"/>
      <c r="CD203" s="71"/>
      <c r="CE203" s="71"/>
      <c r="CF203" s="71">
        <f>VLOOKUP($D203,'факт '!$D$7:$AU$140,25,0)</f>
        <v>0</v>
      </c>
      <c r="CG203" s="71">
        <f>VLOOKUP($D203,'факт '!$D$7:$AU$140,26,0)</f>
        <v>0</v>
      </c>
      <c r="CH203" s="71">
        <f>VLOOKUP($D203,'факт '!$D$7:$AU$140,27,0)</f>
        <v>0</v>
      </c>
      <c r="CI203" s="71">
        <f>VLOOKUP($D203,'факт '!$D$7:$AU$140,28,0)</f>
        <v>0</v>
      </c>
      <c r="CJ203" s="71">
        <f t="shared" si="2007"/>
        <v>0</v>
      </c>
      <c r="CK203" s="71">
        <f t="shared" si="2008"/>
        <v>0</v>
      </c>
      <c r="CL203" s="72">
        <f t="shared" si="1917"/>
        <v>0</v>
      </c>
      <c r="CM203" s="72">
        <f t="shared" si="1918"/>
        <v>0</v>
      </c>
      <c r="CN203" s="71"/>
      <c r="CO203" s="71"/>
      <c r="CP203" s="71"/>
      <c r="CQ203" s="71"/>
      <c r="CR203" s="71">
        <f>VLOOKUP($D203,'факт '!$D$7:$AU$140,29,0)</f>
        <v>0</v>
      </c>
      <c r="CS203" s="71">
        <f>VLOOKUP($D203,'факт '!$D$7:$AU$140,30,0)</f>
        <v>0</v>
      </c>
      <c r="CT203" s="71">
        <f>VLOOKUP($D203,'факт '!$D$7:$AU$140,31,0)</f>
        <v>0</v>
      </c>
      <c r="CU203" s="71">
        <f>VLOOKUP($D203,'факт '!$D$7:$AU$140,32,0)</f>
        <v>0</v>
      </c>
      <c r="CV203" s="71">
        <f t="shared" si="2009"/>
        <v>0</v>
      </c>
      <c r="CW203" s="71">
        <f t="shared" si="2010"/>
        <v>0</v>
      </c>
      <c r="CX203" s="72">
        <f t="shared" si="1920"/>
        <v>0</v>
      </c>
      <c r="CY203" s="72">
        <f t="shared" si="1921"/>
        <v>0</v>
      </c>
      <c r="CZ203" s="71"/>
      <c r="DA203" s="71"/>
      <c r="DB203" s="71"/>
      <c r="DC203" s="71"/>
      <c r="DD203" s="71">
        <f>VLOOKUP($D203,'факт '!$D$7:$AU$140,33,0)</f>
        <v>0</v>
      </c>
      <c r="DE203" s="71">
        <f>VLOOKUP($D203,'факт '!$D$7:$AU$140,34,0)</f>
        <v>0</v>
      </c>
      <c r="DF203" s="71"/>
      <c r="DG203" s="71"/>
      <c r="DH203" s="71">
        <f t="shared" si="2011"/>
        <v>0</v>
      </c>
      <c r="DI203" s="71">
        <f t="shared" si="2012"/>
        <v>0</v>
      </c>
      <c r="DJ203" s="72">
        <f t="shared" si="2013"/>
        <v>0</v>
      </c>
      <c r="DK203" s="72">
        <f t="shared" si="2014"/>
        <v>0</v>
      </c>
      <c r="DL203" s="71"/>
      <c r="DM203" s="71"/>
      <c r="DN203" s="71"/>
      <c r="DO203" s="71"/>
      <c r="DP203" s="71">
        <f>VLOOKUP($D203,'факт '!$D$7:$AU$140,15,0)</f>
        <v>0</v>
      </c>
      <c r="DQ203" s="71">
        <f>VLOOKUP($D203,'факт '!$D$7:$AU$140,16,0)</f>
        <v>0</v>
      </c>
      <c r="DR203" s="71"/>
      <c r="DS203" s="71"/>
      <c r="DT203" s="71">
        <f t="shared" si="2015"/>
        <v>0</v>
      </c>
      <c r="DU203" s="71">
        <f t="shared" si="2016"/>
        <v>0</v>
      </c>
      <c r="DV203" s="72">
        <f t="shared" si="1926"/>
        <v>0</v>
      </c>
      <c r="DW203" s="72">
        <f t="shared" si="1927"/>
        <v>0</v>
      </c>
      <c r="DX203" s="71"/>
      <c r="DY203" s="71"/>
      <c r="DZ203" s="71"/>
      <c r="EA203" s="71"/>
      <c r="EB203" s="71">
        <f>VLOOKUP($D203,'факт '!$D$7:$AU$140,35,0)</f>
        <v>0</v>
      </c>
      <c r="EC203" s="71">
        <f>VLOOKUP($D203,'факт '!$D$7:$AU$140,36,0)</f>
        <v>0</v>
      </c>
      <c r="ED203" s="71">
        <f>VLOOKUP($D203,'факт '!$D$7:$AU$140,37,0)</f>
        <v>0</v>
      </c>
      <c r="EE203" s="71">
        <f>VLOOKUP($D203,'факт '!$D$7:$AU$140,38,0)</f>
        <v>0</v>
      </c>
      <c r="EF203" s="71">
        <f t="shared" si="2017"/>
        <v>0</v>
      </c>
      <c r="EG203" s="71">
        <f t="shared" si="2018"/>
        <v>0</v>
      </c>
      <c r="EH203" s="72">
        <f t="shared" si="2019"/>
        <v>0</v>
      </c>
      <c r="EI203" s="72">
        <f t="shared" si="2020"/>
        <v>0</v>
      </c>
      <c r="EJ203" s="71"/>
      <c r="EK203" s="71"/>
      <c r="EL203" s="71"/>
      <c r="EM203" s="71"/>
      <c r="EN203" s="71">
        <f>VLOOKUP($D203,'факт '!$D$7:$AU$140,41,0)</f>
        <v>29</v>
      </c>
      <c r="EO203" s="71">
        <f>VLOOKUP($D203,'факт '!$D$7:$AU$140,42,0)</f>
        <v>4409358.3600000003</v>
      </c>
      <c r="EP203" s="71">
        <f>VLOOKUP($D203,'факт '!$D$7:$AU$140,43,0)</f>
        <v>2</v>
      </c>
      <c r="EQ203" s="71">
        <f>VLOOKUP($D203,'факт '!$D$7:$AU$140,44,0)</f>
        <v>304093.68</v>
      </c>
      <c r="ER203" s="71">
        <f t="shared" si="2021"/>
        <v>31</v>
      </c>
      <c r="ES203" s="71">
        <f t="shared" si="2022"/>
        <v>4713452.04</v>
      </c>
      <c r="ET203" s="72">
        <f t="shared" si="2023"/>
        <v>29</v>
      </c>
      <c r="EU203" s="72">
        <f t="shared" si="2024"/>
        <v>4409358.3600000003</v>
      </c>
      <c r="EV203" s="71"/>
      <c r="EW203" s="71"/>
      <c r="EX203" s="71"/>
      <c r="EY203" s="71"/>
      <c r="EZ203" s="71"/>
      <c r="FA203" s="71"/>
      <c r="FB203" s="71"/>
      <c r="FC203" s="71"/>
      <c r="FD203" s="71">
        <f t="shared" si="2025"/>
        <v>0</v>
      </c>
      <c r="FE203" s="71">
        <f t="shared" si="2025"/>
        <v>0</v>
      </c>
      <c r="FF203" s="72">
        <f t="shared" si="1935"/>
        <v>0</v>
      </c>
      <c r="FG203" s="72">
        <f t="shared" si="1936"/>
        <v>0</v>
      </c>
      <c r="FH203" s="71"/>
      <c r="FI203" s="71"/>
      <c r="FJ203" s="71"/>
      <c r="FK203" s="71"/>
      <c r="FL203" s="71">
        <f>VLOOKUP($D203,'факт '!$D$7:$AU$140,39,0)</f>
        <v>0</v>
      </c>
      <c r="FM203" s="71">
        <f>VLOOKUP($D203,'факт '!$D$7:$AU$140,40,0)</f>
        <v>0</v>
      </c>
      <c r="FN203" s="71"/>
      <c r="FO203" s="71"/>
      <c r="FP203" s="71">
        <f t="shared" si="2026"/>
        <v>0</v>
      </c>
      <c r="FQ203" s="71">
        <f t="shared" si="2027"/>
        <v>0</v>
      </c>
      <c r="FR203" s="72">
        <f t="shared" si="2028"/>
        <v>0</v>
      </c>
      <c r="FS203" s="72">
        <f t="shared" si="2029"/>
        <v>0</v>
      </c>
      <c r="FT203" s="71"/>
      <c r="FU203" s="71"/>
      <c r="FV203" s="71"/>
      <c r="FW203" s="71"/>
      <c r="FX203" s="71"/>
      <c r="FY203" s="71"/>
      <c r="FZ203" s="71"/>
      <c r="GA203" s="71"/>
      <c r="GB203" s="71">
        <f t="shared" si="2030"/>
        <v>0</v>
      </c>
      <c r="GC203" s="71">
        <f t="shared" si="2030"/>
        <v>0</v>
      </c>
      <c r="GD203" s="72">
        <f t="shared" si="1941"/>
        <v>0</v>
      </c>
      <c r="GE203" s="72">
        <f t="shared" si="1942"/>
        <v>0</v>
      </c>
      <c r="GF203" s="71">
        <f t="shared" si="2031"/>
        <v>0</v>
      </c>
      <c r="GG203" s="71">
        <f t="shared" si="2031"/>
        <v>0</v>
      </c>
      <c r="GH203" s="71">
        <f t="shared" si="2031"/>
        <v>0</v>
      </c>
      <c r="GI203" s="71">
        <f t="shared" si="2031"/>
        <v>0</v>
      </c>
      <c r="GJ203" s="71">
        <f t="shared" si="2032"/>
        <v>125</v>
      </c>
      <c r="GK203" s="71">
        <f t="shared" si="2033"/>
        <v>19005855</v>
      </c>
      <c r="GL203" s="71">
        <f t="shared" si="2034"/>
        <v>2</v>
      </c>
      <c r="GM203" s="71">
        <f t="shared" si="2035"/>
        <v>304093.68</v>
      </c>
      <c r="GN203" s="71">
        <f t="shared" si="2036"/>
        <v>127</v>
      </c>
      <c r="GO203" s="71">
        <f t="shared" si="2037"/>
        <v>19309948.68</v>
      </c>
      <c r="GP203" s="71"/>
      <c r="GQ203" s="71"/>
      <c r="GR203" s="109"/>
      <c r="GS203" s="55"/>
      <c r="GT203" s="123">
        <v>152046.8426</v>
      </c>
      <c r="GU203" s="123">
        <f>SUM(GK203/GJ203)</f>
        <v>152046.84</v>
      </c>
      <c r="GV203" s="123">
        <f t="shared" si="1658"/>
        <v>2.6000000070780516E-3</v>
      </c>
    </row>
    <row r="204" spans="1:204" x14ac:dyDescent="0.2">
      <c r="A204" s="21">
        <v>1</v>
      </c>
      <c r="B204" s="55"/>
      <c r="C204" s="58"/>
      <c r="D204" s="59"/>
      <c r="E204" s="63"/>
      <c r="F204" s="63"/>
      <c r="G204" s="70"/>
      <c r="H204" s="71"/>
      <c r="I204" s="71"/>
      <c r="J204" s="71"/>
      <c r="K204" s="71"/>
      <c r="L204" s="71"/>
      <c r="M204" s="71"/>
      <c r="N204" s="71"/>
      <c r="O204" s="71"/>
      <c r="P204" s="71">
        <f t="shared" ref="P204:Q204" si="2038">SUM(L204+N204)</f>
        <v>0</v>
      </c>
      <c r="Q204" s="71">
        <f t="shared" si="2038"/>
        <v>0</v>
      </c>
      <c r="R204" s="72">
        <f>SUM(L204-J204)</f>
        <v>0</v>
      </c>
      <c r="S204" s="72">
        <f t="shared" ref="S204:S239" si="2039">SUM(M204-K204)</f>
        <v>0</v>
      </c>
      <c r="T204" s="71"/>
      <c r="U204" s="71"/>
      <c r="V204" s="71"/>
      <c r="W204" s="71"/>
      <c r="X204" s="71"/>
      <c r="Y204" s="71"/>
      <c r="Z204" s="71"/>
      <c r="AA204" s="71"/>
      <c r="AB204" s="71">
        <f t="shared" ref="AB204:AC204" si="2040">SUM(X204+Z204)</f>
        <v>0</v>
      </c>
      <c r="AC204" s="71">
        <f t="shared" si="2040"/>
        <v>0</v>
      </c>
      <c r="AD204" s="72">
        <f t="shared" si="1902"/>
        <v>0</v>
      </c>
      <c r="AE204" s="72">
        <f t="shared" si="1903"/>
        <v>0</v>
      </c>
      <c r="AF204" s="71"/>
      <c r="AG204" s="71"/>
      <c r="AH204" s="71"/>
      <c r="AI204" s="71"/>
      <c r="AJ204" s="71"/>
      <c r="AK204" s="71"/>
      <c r="AL204" s="71"/>
      <c r="AM204" s="71"/>
      <c r="AN204" s="71">
        <f t="shared" si="1994"/>
        <v>0</v>
      </c>
      <c r="AO204" s="71">
        <f t="shared" si="1994"/>
        <v>0</v>
      </c>
      <c r="AP204" s="72">
        <f t="shared" si="1905"/>
        <v>0</v>
      </c>
      <c r="AQ204" s="72">
        <f t="shared" si="1906"/>
        <v>0</v>
      </c>
      <c r="AR204" s="71"/>
      <c r="AS204" s="71"/>
      <c r="AT204" s="71"/>
      <c r="AU204" s="71"/>
      <c r="AV204" s="71"/>
      <c r="AW204" s="71"/>
      <c r="AX204" s="71"/>
      <c r="AY204" s="71"/>
      <c r="AZ204" s="71">
        <f t="shared" ref="AZ204:BA204" si="2041">SUM(AV204+AX204)</f>
        <v>0</v>
      </c>
      <c r="BA204" s="71">
        <f t="shared" si="2041"/>
        <v>0</v>
      </c>
      <c r="BB204" s="72">
        <f t="shared" si="1908"/>
        <v>0</v>
      </c>
      <c r="BC204" s="72">
        <f t="shared" si="1909"/>
        <v>0</v>
      </c>
      <c r="BD204" s="71"/>
      <c r="BE204" s="71"/>
      <c r="BF204" s="71"/>
      <c r="BG204" s="71"/>
      <c r="BH204" s="71"/>
      <c r="BI204" s="71"/>
      <c r="BJ204" s="71"/>
      <c r="BK204" s="71"/>
      <c r="BL204" s="71">
        <f t="shared" ref="BL204:BM204" si="2042">SUM(BH204+BJ204)</f>
        <v>0</v>
      </c>
      <c r="BM204" s="71">
        <f t="shared" si="2042"/>
        <v>0</v>
      </c>
      <c r="BN204" s="72">
        <f t="shared" si="1911"/>
        <v>0</v>
      </c>
      <c r="BO204" s="72">
        <f t="shared" si="1912"/>
        <v>0</v>
      </c>
      <c r="BP204" s="71"/>
      <c r="BQ204" s="71"/>
      <c r="BR204" s="71"/>
      <c r="BS204" s="71"/>
      <c r="BT204" s="71"/>
      <c r="BU204" s="71"/>
      <c r="BV204" s="71"/>
      <c r="BW204" s="71"/>
      <c r="BX204" s="71">
        <f t="shared" ref="BX204:BY204" si="2043">SUM(BT204+BV204)</f>
        <v>0</v>
      </c>
      <c r="BY204" s="71">
        <f t="shared" si="2043"/>
        <v>0</v>
      </c>
      <c r="BZ204" s="72">
        <f t="shared" si="1914"/>
        <v>0</v>
      </c>
      <c r="CA204" s="72">
        <f t="shared" si="1915"/>
        <v>0</v>
      </c>
      <c r="CB204" s="71"/>
      <c r="CC204" s="71"/>
      <c r="CD204" s="71"/>
      <c r="CE204" s="71"/>
      <c r="CF204" s="71"/>
      <c r="CG204" s="71"/>
      <c r="CH204" s="71"/>
      <c r="CI204" s="71"/>
      <c r="CJ204" s="71">
        <f t="shared" ref="CJ204:CK204" si="2044">SUM(CF204+CH204)</f>
        <v>0</v>
      </c>
      <c r="CK204" s="71">
        <f t="shared" si="2044"/>
        <v>0</v>
      </c>
      <c r="CL204" s="72">
        <f t="shared" si="1917"/>
        <v>0</v>
      </c>
      <c r="CM204" s="72">
        <f t="shared" si="1918"/>
        <v>0</v>
      </c>
      <c r="CN204" s="71"/>
      <c r="CO204" s="71"/>
      <c r="CP204" s="71"/>
      <c r="CQ204" s="71"/>
      <c r="CR204" s="71"/>
      <c r="CS204" s="71"/>
      <c r="CT204" s="71"/>
      <c r="CU204" s="71"/>
      <c r="CV204" s="71">
        <f t="shared" ref="CV204:CW204" si="2045">SUM(CR204+CT204)</f>
        <v>0</v>
      </c>
      <c r="CW204" s="71">
        <f t="shared" si="2045"/>
        <v>0</v>
      </c>
      <c r="CX204" s="72">
        <f t="shared" si="1920"/>
        <v>0</v>
      </c>
      <c r="CY204" s="72">
        <f t="shared" si="1921"/>
        <v>0</v>
      </c>
      <c r="CZ204" s="71"/>
      <c r="DA204" s="71"/>
      <c r="DB204" s="71"/>
      <c r="DC204" s="71"/>
      <c r="DD204" s="71"/>
      <c r="DE204" s="71"/>
      <c r="DF204" s="71"/>
      <c r="DG204" s="71"/>
      <c r="DH204" s="71">
        <f t="shared" ref="DH204:DI204" si="2046">SUM(DD204+DF204)</f>
        <v>0</v>
      </c>
      <c r="DI204" s="71">
        <f t="shared" si="2046"/>
        <v>0</v>
      </c>
      <c r="DJ204" s="72">
        <f t="shared" si="1923"/>
        <v>0</v>
      </c>
      <c r="DK204" s="72">
        <f t="shared" si="1924"/>
        <v>0</v>
      </c>
      <c r="DL204" s="71"/>
      <c r="DM204" s="71"/>
      <c r="DN204" s="71"/>
      <c r="DO204" s="71"/>
      <c r="DP204" s="71"/>
      <c r="DQ204" s="71"/>
      <c r="DR204" s="71"/>
      <c r="DS204" s="71"/>
      <c r="DT204" s="71">
        <f t="shared" ref="DT204:DU204" si="2047">SUM(DP204+DR204)</f>
        <v>0</v>
      </c>
      <c r="DU204" s="71">
        <f t="shared" si="2047"/>
        <v>0</v>
      </c>
      <c r="DV204" s="72">
        <f t="shared" si="1926"/>
        <v>0</v>
      </c>
      <c r="DW204" s="72">
        <f t="shared" si="1927"/>
        <v>0</v>
      </c>
      <c r="DX204" s="71"/>
      <c r="DY204" s="71"/>
      <c r="DZ204" s="71"/>
      <c r="EA204" s="71"/>
      <c r="EB204" s="71"/>
      <c r="EC204" s="71"/>
      <c r="ED204" s="71"/>
      <c r="EE204" s="71"/>
      <c r="EF204" s="71">
        <f t="shared" ref="EF204:EG204" si="2048">SUM(EB204+ED204)</f>
        <v>0</v>
      </c>
      <c r="EG204" s="71">
        <f t="shared" si="2048"/>
        <v>0</v>
      </c>
      <c r="EH204" s="72">
        <f t="shared" si="1929"/>
        <v>0</v>
      </c>
      <c r="EI204" s="72">
        <f t="shared" si="1930"/>
        <v>0</v>
      </c>
      <c r="EJ204" s="71"/>
      <c r="EK204" s="71"/>
      <c r="EL204" s="71"/>
      <c r="EM204" s="71"/>
      <c r="EN204" s="71"/>
      <c r="EO204" s="71"/>
      <c r="EP204" s="71"/>
      <c r="EQ204" s="71"/>
      <c r="ER204" s="71">
        <f t="shared" ref="ER204:ES204" si="2049">SUM(EN204+EP204)</f>
        <v>0</v>
      </c>
      <c r="ES204" s="71">
        <f t="shared" si="2049"/>
        <v>0</v>
      </c>
      <c r="ET204" s="72">
        <f t="shared" si="1932"/>
        <v>0</v>
      </c>
      <c r="EU204" s="72">
        <f t="shared" si="1933"/>
        <v>0</v>
      </c>
      <c r="EV204" s="71"/>
      <c r="EW204" s="71"/>
      <c r="EX204" s="71"/>
      <c r="EY204" s="71"/>
      <c r="EZ204" s="71"/>
      <c r="FA204" s="71"/>
      <c r="FB204" s="71"/>
      <c r="FC204" s="71"/>
      <c r="FD204" s="71">
        <f t="shared" si="2025"/>
        <v>0</v>
      </c>
      <c r="FE204" s="71">
        <f t="shared" si="2025"/>
        <v>0</v>
      </c>
      <c r="FF204" s="72">
        <f t="shared" si="1935"/>
        <v>0</v>
      </c>
      <c r="FG204" s="72">
        <f t="shared" si="1936"/>
        <v>0</v>
      </c>
      <c r="FH204" s="71"/>
      <c r="FI204" s="71"/>
      <c r="FJ204" s="71"/>
      <c r="FK204" s="71"/>
      <c r="FL204" s="71"/>
      <c r="FM204" s="71"/>
      <c r="FN204" s="71"/>
      <c r="FO204" s="71"/>
      <c r="FP204" s="71">
        <f t="shared" ref="FP204:FQ204" si="2050">SUM(FL204+FN204)</f>
        <v>0</v>
      </c>
      <c r="FQ204" s="71">
        <f t="shared" si="2050"/>
        <v>0</v>
      </c>
      <c r="FR204" s="72">
        <f t="shared" si="1938"/>
        <v>0</v>
      </c>
      <c r="FS204" s="72">
        <f t="shared" si="1939"/>
        <v>0</v>
      </c>
      <c r="FT204" s="71"/>
      <c r="FU204" s="71"/>
      <c r="FV204" s="71"/>
      <c r="FW204" s="71"/>
      <c r="FX204" s="71"/>
      <c r="FY204" s="71"/>
      <c r="FZ204" s="71"/>
      <c r="GA204" s="71"/>
      <c r="GB204" s="71">
        <f t="shared" si="2030"/>
        <v>0</v>
      </c>
      <c r="GC204" s="71">
        <f t="shared" si="2030"/>
        <v>0</v>
      </c>
      <c r="GD204" s="72">
        <f t="shared" si="1941"/>
        <v>0</v>
      </c>
      <c r="GE204" s="72">
        <f t="shared" si="1942"/>
        <v>0</v>
      </c>
      <c r="GF204" s="71">
        <f t="shared" si="2031"/>
        <v>0</v>
      </c>
      <c r="GG204" s="71">
        <f t="shared" si="2031"/>
        <v>0</v>
      </c>
      <c r="GH204" s="71">
        <f t="shared" si="2031"/>
        <v>0</v>
      </c>
      <c r="GI204" s="71">
        <f t="shared" si="2031"/>
        <v>0</v>
      </c>
      <c r="GJ204" s="71">
        <f t="shared" ref="GJ204:GO204" si="2051">SUM(L204,X204,AJ204,AV204,BH204,BT204,CF204,CR204,DD204,DP204,EB204,EN204,EZ204)</f>
        <v>0</v>
      </c>
      <c r="GK204" s="71">
        <f t="shared" si="2051"/>
        <v>0</v>
      </c>
      <c r="GL204" s="71">
        <f t="shared" si="2051"/>
        <v>0</v>
      </c>
      <c r="GM204" s="71">
        <f t="shared" si="2051"/>
        <v>0</v>
      </c>
      <c r="GN204" s="71">
        <f t="shared" si="2051"/>
        <v>0</v>
      </c>
      <c r="GO204" s="71">
        <f t="shared" si="2051"/>
        <v>0</v>
      </c>
      <c r="GP204" s="71"/>
      <c r="GQ204" s="71"/>
      <c r="GR204" s="109"/>
      <c r="GS204" s="55"/>
      <c r="GT204" s="123"/>
      <c r="GU204" s="123"/>
      <c r="GV204" s="123">
        <f t="shared" si="1658"/>
        <v>0</v>
      </c>
    </row>
    <row r="205" spans="1:204" x14ac:dyDescent="0.2">
      <c r="A205" s="21">
        <v>1</v>
      </c>
      <c r="B205" s="74"/>
      <c r="C205" s="75"/>
      <c r="D205" s="76"/>
      <c r="E205" s="96" t="s">
        <v>67</v>
      </c>
      <c r="F205" s="98">
        <v>37</v>
      </c>
      <c r="G205" s="99">
        <v>336113.92629999999</v>
      </c>
      <c r="H205" s="79">
        <f>VLOOKUP($E205,'ВМП план'!$B$8:$AN$43,8,0)</f>
        <v>3</v>
      </c>
      <c r="I205" s="79">
        <f>VLOOKUP($E205,'ВМП план'!$B$8:$AN$43,9,0)</f>
        <v>1008341.7789</v>
      </c>
      <c r="J205" s="79">
        <f>SUM(H205/12*$A$2)</f>
        <v>2.5</v>
      </c>
      <c r="K205" s="79">
        <f>SUM(I205/12*$A$2)</f>
        <v>840284.81574999995</v>
      </c>
      <c r="L205" s="79">
        <f t="shared" ref="L205:Q205" si="2052">SUM(L206:L208)</f>
        <v>2</v>
      </c>
      <c r="M205" s="79">
        <f t="shared" si="2052"/>
        <v>672227.86</v>
      </c>
      <c r="N205" s="79">
        <f t="shared" si="2052"/>
        <v>0</v>
      </c>
      <c r="O205" s="79">
        <f t="shared" si="2052"/>
        <v>0</v>
      </c>
      <c r="P205" s="79">
        <f t="shared" si="2052"/>
        <v>2</v>
      </c>
      <c r="Q205" s="79">
        <f t="shared" si="2052"/>
        <v>672227.86</v>
      </c>
      <c r="R205" s="95">
        <f>SUM(L205-J205)</f>
        <v>-0.5</v>
      </c>
      <c r="S205" s="95">
        <f t="shared" si="2039"/>
        <v>-168056.95574999996</v>
      </c>
      <c r="T205" s="79">
        <f>VLOOKUP($E205,'ВМП план'!$B$8:$AN$43,10,0)</f>
        <v>0</v>
      </c>
      <c r="U205" s="79">
        <f>VLOOKUP($E205,'ВМП план'!$B$8:$AN$43,11,0)</f>
        <v>0</v>
      </c>
      <c r="V205" s="79">
        <f>SUM(T205/12*$A$2)</f>
        <v>0</v>
      </c>
      <c r="W205" s="79">
        <f>SUM(U205/12*$A$2)</f>
        <v>0</v>
      </c>
      <c r="X205" s="79">
        <f t="shared" ref="X205:AC205" si="2053">SUM(X206:X208)</f>
        <v>0</v>
      </c>
      <c r="Y205" s="79">
        <f t="shared" si="2053"/>
        <v>0</v>
      </c>
      <c r="Z205" s="79">
        <f t="shared" si="2053"/>
        <v>0</v>
      </c>
      <c r="AA205" s="79">
        <f t="shared" si="2053"/>
        <v>0</v>
      </c>
      <c r="AB205" s="79">
        <f t="shared" si="2053"/>
        <v>0</v>
      </c>
      <c r="AC205" s="79">
        <f t="shared" si="2053"/>
        <v>0</v>
      </c>
      <c r="AD205" s="95">
        <f t="shared" si="1902"/>
        <v>0</v>
      </c>
      <c r="AE205" s="95">
        <f t="shared" si="1903"/>
        <v>0</v>
      </c>
      <c r="AF205" s="79">
        <f>VLOOKUP($E205,'ВМП план'!$B$8:$AL$43,12,0)</f>
        <v>0</v>
      </c>
      <c r="AG205" s="79">
        <f>VLOOKUP($E205,'ВМП план'!$B$8:$AL$43,13,0)</f>
        <v>0</v>
      </c>
      <c r="AH205" s="79">
        <f>SUM(AF205/12*$A$2)</f>
        <v>0</v>
      </c>
      <c r="AI205" s="79">
        <f>SUM(AG205/12*$A$2)</f>
        <v>0</v>
      </c>
      <c r="AJ205" s="79">
        <f t="shared" ref="AJ205:AO205" si="2054">SUM(AJ206:AJ208)</f>
        <v>0</v>
      </c>
      <c r="AK205" s="79">
        <f t="shared" si="2054"/>
        <v>0</v>
      </c>
      <c r="AL205" s="79">
        <f t="shared" si="2054"/>
        <v>0</v>
      </c>
      <c r="AM205" s="79">
        <f t="shared" si="2054"/>
        <v>0</v>
      </c>
      <c r="AN205" s="79">
        <f t="shared" si="2054"/>
        <v>0</v>
      </c>
      <c r="AO205" s="79">
        <f t="shared" si="2054"/>
        <v>0</v>
      </c>
      <c r="AP205" s="95">
        <f t="shared" si="1905"/>
        <v>0</v>
      </c>
      <c r="AQ205" s="95">
        <f t="shared" si="1906"/>
        <v>0</v>
      </c>
      <c r="AR205" s="79"/>
      <c r="AS205" s="79"/>
      <c r="AT205" s="79">
        <f>SUM(AR205/12*$A$2)</f>
        <v>0</v>
      </c>
      <c r="AU205" s="79">
        <f>SUM(AS205/12*$A$2)</f>
        <v>0</v>
      </c>
      <c r="AV205" s="79">
        <f t="shared" ref="AV205:BA205" si="2055">SUM(AV206:AV208)</f>
        <v>0</v>
      </c>
      <c r="AW205" s="79">
        <f t="shared" si="2055"/>
        <v>0</v>
      </c>
      <c r="AX205" s="79">
        <f t="shared" si="2055"/>
        <v>0</v>
      </c>
      <c r="AY205" s="79">
        <f t="shared" si="2055"/>
        <v>0</v>
      </c>
      <c r="AZ205" s="79">
        <f t="shared" si="2055"/>
        <v>0</v>
      </c>
      <c r="BA205" s="79">
        <f t="shared" si="2055"/>
        <v>0</v>
      </c>
      <c r="BB205" s="95">
        <f t="shared" si="1908"/>
        <v>0</v>
      </c>
      <c r="BC205" s="95">
        <f t="shared" si="1909"/>
        <v>0</v>
      </c>
      <c r="BD205" s="79">
        <f>VLOOKUP($E205,'ВМП план'!$B$8:$AN$43,16,0)</f>
        <v>2</v>
      </c>
      <c r="BE205" s="79">
        <f>VLOOKUP($E205,'ВМП план'!$B$8:$AN$43,17,0)</f>
        <v>672227.85259999998</v>
      </c>
      <c r="BF205" s="79">
        <f>SUM(BD205/12*$A$2)</f>
        <v>1.6666666666666665</v>
      </c>
      <c r="BG205" s="79">
        <f>SUM(BE205/12*$A$2)</f>
        <v>560189.87716666667</v>
      </c>
      <c r="BH205" s="79">
        <f t="shared" ref="BH205:BM205" si="2056">SUM(BH206:BH208)</f>
        <v>3</v>
      </c>
      <c r="BI205" s="79">
        <f t="shared" si="2056"/>
        <v>1008341.79</v>
      </c>
      <c r="BJ205" s="79">
        <f t="shared" si="2056"/>
        <v>0</v>
      </c>
      <c r="BK205" s="79">
        <f t="shared" si="2056"/>
        <v>0</v>
      </c>
      <c r="BL205" s="79">
        <f t="shared" si="2056"/>
        <v>3</v>
      </c>
      <c r="BM205" s="79">
        <f t="shared" si="2056"/>
        <v>1008341.79</v>
      </c>
      <c r="BN205" s="95">
        <f t="shared" si="1911"/>
        <v>1.3333333333333335</v>
      </c>
      <c r="BO205" s="95">
        <f t="shared" si="1912"/>
        <v>448151.91283333336</v>
      </c>
      <c r="BP205" s="79">
        <f>VLOOKUP($E205,'ВМП план'!$B$8:$AN$43,18,0)</f>
        <v>0</v>
      </c>
      <c r="BQ205" s="79">
        <f>VLOOKUP($E205,'ВМП план'!$B$8:$AN$43,19,0)</f>
        <v>0</v>
      </c>
      <c r="BR205" s="79">
        <f>SUM(BP205/12*$A$2)</f>
        <v>0</v>
      </c>
      <c r="BS205" s="79">
        <f>SUM(BQ205/12*$A$2)</f>
        <v>0</v>
      </c>
      <c r="BT205" s="79">
        <f t="shared" ref="BT205:BY205" si="2057">SUM(BT206:BT208)</f>
        <v>0</v>
      </c>
      <c r="BU205" s="79">
        <f t="shared" si="2057"/>
        <v>0</v>
      </c>
      <c r="BV205" s="79">
        <f t="shared" si="2057"/>
        <v>0</v>
      </c>
      <c r="BW205" s="79">
        <f t="shared" si="2057"/>
        <v>0</v>
      </c>
      <c r="BX205" s="79">
        <f t="shared" si="2057"/>
        <v>0</v>
      </c>
      <c r="BY205" s="79">
        <f t="shared" si="2057"/>
        <v>0</v>
      </c>
      <c r="BZ205" s="95">
        <f t="shared" si="1914"/>
        <v>0</v>
      </c>
      <c r="CA205" s="95">
        <f t="shared" si="1915"/>
        <v>0</v>
      </c>
      <c r="CB205" s="79"/>
      <c r="CC205" s="79"/>
      <c r="CD205" s="79">
        <f>SUM(CB205/12*$A$2)</f>
        <v>0</v>
      </c>
      <c r="CE205" s="79">
        <f>SUM(CC205/12*$A$2)</f>
        <v>0</v>
      </c>
      <c r="CF205" s="79">
        <f t="shared" ref="CF205:CK205" si="2058">SUM(CF206:CF208)</f>
        <v>0</v>
      </c>
      <c r="CG205" s="79">
        <f t="shared" si="2058"/>
        <v>0</v>
      </c>
      <c r="CH205" s="79">
        <f t="shared" si="2058"/>
        <v>0</v>
      </c>
      <c r="CI205" s="79">
        <f t="shared" si="2058"/>
        <v>0</v>
      </c>
      <c r="CJ205" s="79">
        <f t="shared" si="2058"/>
        <v>0</v>
      </c>
      <c r="CK205" s="79">
        <f t="shared" si="2058"/>
        <v>0</v>
      </c>
      <c r="CL205" s="95">
        <f t="shared" si="1917"/>
        <v>0</v>
      </c>
      <c r="CM205" s="95">
        <f t="shared" si="1918"/>
        <v>0</v>
      </c>
      <c r="CN205" s="79"/>
      <c r="CO205" s="79"/>
      <c r="CP205" s="79">
        <f>SUM(CN205/12*$A$2)</f>
        <v>0</v>
      </c>
      <c r="CQ205" s="79">
        <f>SUM(CO205/12*$A$2)</f>
        <v>0</v>
      </c>
      <c r="CR205" s="79">
        <f t="shared" ref="CR205:CW205" si="2059">SUM(CR206:CR208)</f>
        <v>0</v>
      </c>
      <c r="CS205" s="79">
        <f t="shared" si="2059"/>
        <v>0</v>
      </c>
      <c r="CT205" s="79">
        <f t="shared" si="2059"/>
        <v>0</v>
      </c>
      <c r="CU205" s="79">
        <f t="shared" si="2059"/>
        <v>0</v>
      </c>
      <c r="CV205" s="79">
        <f t="shared" si="2059"/>
        <v>0</v>
      </c>
      <c r="CW205" s="79">
        <f t="shared" si="2059"/>
        <v>0</v>
      </c>
      <c r="CX205" s="95">
        <f t="shared" si="1920"/>
        <v>0</v>
      </c>
      <c r="CY205" s="95">
        <f t="shared" si="1921"/>
        <v>0</v>
      </c>
      <c r="CZ205" s="79">
        <f>VLOOKUP($E205,'ВМП план'!$B$8:$AN$43,24,0)</f>
        <v>0</v>
      </c>
      <c r="DA205" s="79">
        <f>VLOOKUP($E205,'ВМП план'!$B$8:$AN$43,25,0)</f>
        <v>0</v>
      </c>
      <c r="DB205" s="79">
        <f>SUM(CZ205/12*$A$2)</f>
        <v>0</v>
      </c>
      <c r="DC205" s="79">
        <f>SUM(DA205/12*$A$2)</f>
        <v>0</v>
      </c>
      <c r="DD205" s="79">
        <f t="shared" ref="DD205:DI205" si="2060">SUM(DD206:DD208)</f>
        <v>0</v>
      </c>
      <c r="DE205" s="79">
        <f t="shared" si="2060"/>
        <v>0</v>
      </c>
      <c r="DF205" s="79">
        <f t="shared" si="2060"/>
        <v>0</v>
      </c>
      <c r="DG205" s="79">
        <f t="shared" si="2060"/>
        <v>0</v>
      </c>
      <c r="DH205" s="79">
        <f t="shared" si="2060"/>
        <v>0</v>
      </c>
      <c r="DI205" s="79">
        <f t="shared" si="2060"/>
        <v>0</v>
      </c>
      <c r="DJ205" s="95">
        <f t="shared" si="1923"/>
        <v>0</v>
      </c>
      <c r="DK205" s="95">
        <f t="shared" si="1924"/>
        <v>0</v>
      </c>
      <c r="DL205" s="79"/>
      <c r="DM205" s="79"/>
      <c r="DN205" s="79">
        <f>SUM(DL205/12*$A$2)</f>
        <v>0</v>
      </c>
      <c r="DO205" s="79">
        <f>SUM(DM205/12*$A$2)</f>
        <v>0</v>
      </c>
      <c r="DP205" s="79">
        <f t="shared" ref="DP205:DU205" si="2061">SUM(DP206:DP208)</f>
        <v>0</v>
      </c>
      <c r="DQ205" s="79">
        <f t="shared" si="2061"/>
        <v>0</v>
      </c>
      <c r="DR205" s="79">
        <f t="shared" si="2061"/>
        <v>0</v>
      </c>
      <c r="DS205" s="79">
        <f t="shared" si="2061"/>
        <v>0</v>
      </c>
      <c r="DT205" s="79">
        <f t="shared" si="2061"/>
        <v>0</v>
      </c>
      <c r="DU205" s="79">
        <f t="shared" si="2061"/>
        <v>0</v>
      </c>
      <c r="DV205" s="95">
        <f t="shared" si="1926"/>
        <v>0</v>
      </c>
      <c r="DW205" s="95">
        <f t="shared" si="1927"/>
        <v>0</v>
      </c>
      <c r="DX205" s="79">
        <f>VLOOKUP($E205,'ВМП план'!$B$8:$AN$43,28,0)</f>
        <v>0</v>
      </c>
      <c r="DY205" s="79">
        <f>VLOOKUP($E205,'ВМП план'!$B$8:$AN$43,29,0)</f>
        <v>0</v>
      </c>
      <c r="DZ205" s="79">
        <f>SUM(DX205/12*$A$2)</f>
        <v>0</v>
      </c>
      <c r="EA205" s="79">
        <f>SUM(DY205/12*$A$2)</f>
        <v>0</v>
      </c>
      <c r="EB205" s="79">
        <f t="shared" ref="EB205:EG205" si="2062">SUM(EB206:EB208)</f>
        <v>0</v>
      </c>
      <c r="EC205" s="79">
        <f t="shared" si="2062"/>
        <v>0</v>
      </c>
      <c r="ED205" s="79">
        <f t="shared" si="2062"/>
        <v>0</v>
      </c>
      <c r="EE205" s="79">
        <f t="shared" si="2062"/>
        <v>0</v>
      </c>
      <c r="EF205" s="79">
        <f t="shared" si="2062"/>
        <v>0</v>
      </c>
      <c r="EG205" s="79">
        <f t="shared" si="2062"/>
        <v>0</v>
      </c>
      <c r="EH205" s="95">
        <f t="shared" si="1929"/>
        <v>0</v>
      </c>
      <c r="EI205" s="95">
        <f t="shared" si="1930"/>
        <v>0</v>
      </c>
      <c r="EJ205" s="79">
        <f>VLOOKUP($E205,'ВМП план'!$B$8:$AN$43,30,0)</f>
        <v>0</v>
      </c>
      <c r="EK205" s="79">
        <f>VLOOKUP($E205,'ВМП план'!$B$8:$AN$43,31,0)</f>
        <v>0</v>
      </c>
      <c r="EL205" s="79">
        <f>SUM(EJ205/12*$A$2)</f>
        <v>0</v>
      </c>
      <c r="EM205" s="79">
        <f>SUM(EK205/12*$A$2)</f>
        <v>0</v>
      </c>
      <c r="EN205" s="79">
        <f t="shared" ref="EN205:ES205" si="2063">SUM(EN206:EN208)</f>
        <v>0</v>
      </c>
      <c r="EO205" s="79">
        <f t="shared" si="2063"/>
        <v>0</v>
      </c>
      <c r="EP205" s="79">
        <f t="shared" si="2063"/>
        <v>0</v>
      </c>
      <c r="EQ205" s="79">
        <f t="shared" si="2063"/>
        <v>0</v>
      </c>
      <c r="ER205" s="79">
        <f t="shared" si="2063"/>
        <v>0</v>
      </c>
      <c r="ES205" s="79">
        <f t="shared" si="2063"/>
        <v>0</v>
      </c>
      <c r="ET205" s="95">
        <f t="shared" si="1932"/>
        <v>0</v>
      </c>
      <c r="EU205" s="95">
        <f t="shared" si="1933"/>
        <v>0</v>
      </c>
      <c r="EV205" s="79">
        <f>VLOOKUP($E205,'ВМП план'!$B$8:$AN$43,32,0)</f>
        <v>0</v>
      </c>
      <c r="EW205" s="79">
        <f>VLOOKUP($E205,'ВМП план'!$B$8:$AN$43,33,0)</f>
        <v>0</v>
      </c>
      <c r="EX205" s="79">
        <f>SUM(EV205/12*$A$2)</f>
        <v>0</v>
      </c>
      <c r="EY205" s="79">
        <f>SUM(EW205/12*$A$2)</f>
        <v>0</v>
      </c>
      <c r="EZ205" s="79">
        <f t="shared" ref="EZ205:FE205" si="2064">SUM(EZ206:EZ208)</f>
        <v>0</v>
      </c>
      <c r="FA205" s="79">
        <f t="shared" si="2064"/>
        <v>0</v>
      </c>
      <c r="FB205" s="79">
        <f t="shared" si="2064"/>
        <v>0</v>
      </c>
      <c r="FC205" s="79">
        <f t="shared" si="2064"/>
        <v>0</v>
      </c>
      <c r="FD205" s="79">
        <f t="shared" si="2064"/>
        <v>0</v>
      </c>
      <c r="FE205" s="79">
        <f t="shared" si="2064"/>
        <v>0</v>
      </c>
      <c r="FF205" s="95">
        <f t="shared" si="1935"/>
        <v>0</v>
      </c>
      <c r="FG205" s="95">
        <f t="shared" si="1936"/>
        <v>0</v>
      </c>
      <c r="FH205" s="79">
        <f>VLOOKUP($E205,'ВМП план'!$B$8:$AN$43,34,0)</f>
        <v>0</v>
      </c>
      <c r="FI205" s="79">
        <f>VLOOKUP($E205,'ВМП план'!$B$8:$AN$43,35,0)</f>
        <v>0</v>
      </c>
      <c r="FJ205" s="79">
        <f>SUM(FH205/12*$A$2)</f>
        <v>0</v>
      </c>
      <c r="FK205" s="79">
        <f>SUM(FI205/12*$A$2)</f>
        <v>0</v>
      </c>
      <c r="FL205" s="79">
        <f t="shared" ref="FL205:FQ205" si="2065">SUM(FL206:FL208)</f>
        <v>0</v>
      </c>
      <c r="FM205" s="79">
        <f t="shared" si="2065"/>
        <v>0</v>
      </c>
      <c r="FN205" s="79">
        <f t="shared" si="2065"/>
        <v>0</v>
      </c>
      <c r="FO205" s="79">
        <f t="shared" si="2065"/>
        <v>0</v>
      </c>
      <c r="FP205" s="79">
        <f t="shared" si="2065"/>
        <v>0</v>
      </c>
      <c r="FQ205" s="79">
        <f t="shared" si="2065"/>
        <v>0</v>
      </c>
      <c r="FR205" s="95">
        <f t="shared" si="1938"/>
        <v>0</v>
      </c>
      <c r="FS205" s="95">
        <f t="shared" si="1939"/>
        <v>0</v>
      </c>
      <c r="FT205" s="79"/>
      <c r="FU205" s="79"/>
      <c r="FV205" s="79">
        <f>SUM(FT205/12*$A$2)</f>
        <v>0</v>
      </c>
      <c r="FW205" s="79">
        <f>SUM(FU205/12*$A$2)</f>
        <v>0</v>
      </c>
      <c r="FX205" s="79">
        <f t="shared" ref="FX205:GC205" si="2066">SUM(FX206:FX208)</f>
        <v>0</v>
      </c>
      <c r="FY205" s="79">
        <f t="shared" si="2066"/>
        <v>0</v>
      </c>
      <c r="FZ205" s="79">
        <f t="shared" si="2066"/>
        <v>0</v>
      </c>
      <c r="GA205" s="79">
        <f t="shared" si="2066"/>
        <v>0</v>
      </c>
      <c r="GB205" s="79">
        <f t="shared" si="2066"/>
        <v>0</v>
      </c>
      <c r="GC205" s="79">
        <f t="shared" si="2066"/>
        <v>0</v>
      </c>
      <c r="GD205" s="95">
        <f t="shared" si="1941"/>
        <v>0</v>
      </c>
      <c r="GE205" s="95">
        <f t="shared" si="1942"/>
        <v>0</v>
      </c>
      <c r="GF205" s="79">
        <f>H205+T205+AF205+AR205+BD205+BP205+CB205+CN205+CZ205+DL205+DX205+EJ205+EV205+FH205+FT205</f>
        <v>5</v>
      </c>
      <c r="GG205" s="79">
        <f>I205+U205+AG205+AS205+BE205+BQ205+CC205+CO205+DA205+DM205+DY205+EK205+EW205+FI205+FU205</f>
        <v>1680569.6315000001</v>
      </c>
      <c r="GH205" s="102">
        <f>SUM(GF205/12*$A$2)</f>
        <v>4.166666666666667</v>
      </c>
      <c r="GI205" s="128">
        <f>SUM(GG205/12*$A$2)</f>
        <v>1400474.6929166666</v>
      </c>
      <c r="GJ205" s="79">
        <f t="shared" ref="GJ205:GO205" si="2067">SUM(GJ206:GJ208)</f>
        <v>5</v>
      </c>
      <c r="GK205" s="79">
        <f t="shared" si="2067"/>
        <v>1680569.65</v>
      </c>
      <c r="GL205" s="79">
        <f t="shared" si="2067"/>
        <v>0</v>
      </c>
      <c r="GM205" s="79">
        <f t="shared" si="2067"/>
        <v>0</v>
      </c>
      <c r="GN205" s="79">
        <f t="shared" si="2067"/>
        <v>5</v>
      </c>
      <c r="GO205" s="79">
        <f t="shared" si="2067"/>
        <v>1680569.65</v>
      </c>
      <c r="GP205" s="79">
        <f>SUM(GJ205-GH205)</f>
        <v>0.83333333333333304</v>
      </c>
      <c r="GQ205" s="79">
        <f>SUM(GK205-GI205)</f>
        <v>280094.95708333328</v>
      </c>
      <c r="GR205" s="281">
        <f>GJ205/GH205</f>
        <v>1.2</v>
      </c>
      <c r="GS205" s="281">
        <f>GK205/GI205</f>
        <v>1.2000000132098068</v>
      </c>
      <c r="GT205" s="123">
        <v>336113.92629999999</v>
      </c>
      <c r="GU205" s="123">
        <f>SUM(GK205/GJ205)</f>
        <v>336113.93</v>
      </c>
      <c r="GV205" s="123">
        <f t="shared" si="1658"/>
        <v>-3.7000000011175871E-3</v>
      </c>
    </row>
    <row r="206" spans="1:204" ht="108" x14ac:dyDescent="0.2">
      <c r="A206" s="21">
        <v>1</v>
      </c>
      <c r="B206" s="55" t="s">
        <v>302</v>
      </c>
      <c r="C206" s="58" t="s">
        <v>303</v>
      </c>
      <c r="D206" s="59">
        <v>429</v>
      </c>
      <c r="E206" s="60" t="s">
        <v>304</v>
      </c>
      <c r="F206" s="63">
        <v>37</v>
      </c>
      <c r="G206" s="70">
        <v>336113.92629999999</v>
      </c>
      <c r="H206" s="71"/>
      <c r="I206" s="71"/>
      <c r="J206" s="71"/>
      <c r="K206" s="71"/>
      <c r="L206" s="71">
        <f>VLOOKUP($D206,'факт '!$D$7:$AU$140,3,0)</f>
        <v>2</v>
      </c>
      <c r="M206" s="71">
        <f>VLOOKUP($D206,'факт '!$D$7:$AU$140,4,0)</f>
        <v>672227.86</v>
      </c>
      <c r="N206" s="71">
        <f>VLOOKUP($D206,'факт '!$D$7:$AU$140,5,0)</f>
        <v>0</v>
      </c>
      <c r="O206" s="71">
        <f>VLOOKUP($D206,'факт '!$D$7:$AU$140,6,0)</f>
        <v>0</v>
      </c>
      <c r="P206" s="71">
        <f>SUM(L206+N206)</f>
        <v>2</v>
      </c>
      <c r="Q206" s="71">
        <f>SUM(M206+O206)</f>
        <v>672227.86</v>
      </c>
      <c r="R206" s="72">
        <f t="shared" ref="R206" si="2068">SUM(L206-J206)</f>
        <v>2</v>
      </c>
      <c r="S206" s="72">
        <f t="shared" si="2039"/>
        <v>672227.86</v>
      </c>
      <c r="T206" s="71"/>
      <c r="U206" s="71"/>
      <c r="V206" s="71"/>
      <c r="W206" s="71"/>
      <c r="X206" s="71">
        <f>VLOOKUP($D206,'факт '!$D$7:$AU$140,9,0)</f>
        <v>0</v>
      </c>
      <c r="Y206" s="71">
        <f>VLOOKUP($D206,'факт '!$D$7:$AU$140,10,0)</f>
        <v>0</v>
      </c>
      <c r="Z206" s="71">
        <f>VLOOKUP($D206,'факт '!$D$7:$AU$140,11,0)</f>
        <v>0</v>
      </c>
      <c r="AA206" s="71">
        <f>VLOOKUP($D206,'факт '!$D$7:$AU$140,12,0)</f>
        <v>0</v>
      </c>
      <c r="AB206" s="71">
        <f>SUM(X206+Z206)</f>
        <v>0</v>
      </c>
      <c r="AC206" s="71">
        <f>SUM(Y206+AA206)</f>
        <v>0</v>
      </c>
      <c r="AD206" s="72">
        <f t="shared" ref="AD206" si="2069">SUM(X206-V206)</f>
        <v>0</v>
      </c>
      <c r="AE206" s="72">
        <f t="shared" ref="AE206" si="2070">SUM(Y206-W206)</f>
        <v>0</v>
      </c>
      <c r="AF206" s="71"/>
      <c r="AG206" s="71"/>
      <c r="AH206" s="71"/>
      <c r="AI206" s="71"/>
      <c r="AJ206" s="71">
        <f>VLOOKUP($D206,'факт '!$D$7:$AU$140,7,0)</f>
        <v>0</v>
      </c>
      <c r="AK206" s="71">
        <f>VLOOKUP($D206,'факт '!$D$7:$AU$140,8,0)</f>
        <v>0</v>
      </c>
      <c r="AL206" s="71"/>
      <c r="AM206" s="71"/>
      <c r="AN206" s="71">
        <f>SUM(AJ206+AL206)</f>
        <v>0</v>
      </c>
      <c r="AO206" s="71">
        <f>SUM(AK206+AM206)</f>
        <v>0</v>
      </c>
      <c r="AP206" s="72">
        <f t="shared" ref="AP206" si="2071">SUM(AJ206-AH206)</f>
        <v>0</v>
      </c>
      <c r="AQ206" s="72">
        <f t="shared" ref="AQ206" si="2072">SUM(AK206-AI206)</f>
        <v>0</v>
      </c>
      <c r="AR206" s="71"/>
      <c r="AS206" s="71"/>
      <c r="AT206" s="71"/>
      <c r="AU206" s="71"/>
      <c r="AV206" s="71">
        <f>VLOOKUP($D206,'факт '!$D$7:$AU$140,13,0)</f>
        <v>0</v>
      </c>
      <c r="AW206" s="71">
        <f>VLOOKUP($D206,'факт '!$D$7:$AU$140,14,0)</f>
        <v>0</v>
      </c>
      <c r="AX206" s="71"/>
      <c r="AY206" s="71"/>
      <c r="AZ206" s="71">
        <f>SUM(AV206+AX206)</f>
        <v>0</v>
      </c>
      <c r="BA206" s="71">
        <f>SUM(AW206+AY206)</f>
        <v>0</v>
      </c>
      <c r="BB206" s="72">
        <f t="shared" si="1908"/>
        <v>0</v>
      </c>
      <c r="BC206" s="72">
        <f t="shared" si="1909"/>
        <v>0</v>
      </c>
      <c r="BD206" s="71"/>
      <c r="BE206" s="71"/>
      <c r="BF206" s="71"/>
      <c r="BG206" s="71"/>
      <c r="BH206" s="71">
        <f>VLOOKUP($D206,'факт '!$D$7:$AU$140,17,0)</f>
        <v>3</v>
      </c>
      <c r="BI206" s="71">
        <f>VLOOKUP($D206,'факт '!$D$7:$AU$140,18,0)</f>
        <v>1008341.79</v>
      </c>
      <c r="BJ206" s="71">
        <f>VLOOKUP($D206,'факт '!$D$7:$AU$140,19,0)</f>
        <v>0</v>
      </c>
      <c r="BK206" s="71">
        <f>VLOOKUP($D206,'факт '!$D$7:$AU$140,20,0)</f>
        <v>0</v>
      </c>
      <c r="BL206" s="71">
        <f>SUM(BH206+BJ206)</f>
        <v>3</v>
      </c>
      <c r="BM206" s="71">
        <f>SUM(BI206+BK206)</f>
        <v>1008341.79</v>
      </c>
      <c r="BN206" s="72">
        <f t="shared" ref="BN206" si="2073">SUM(BH206-BF206)</f>
        <v>3</v>
      </c>
      <c r="BO206" s="72">
        <f t="shared" ref="BO206" si="2074">SUM(BI206-BG206)</f>
        <v>1008341.79</v>
      </c>
      <c r="BP206" s="71"/>
      <c r="BQ206" s="71"/>
      <c r="BR206" s="71"/>
      <c r="BS206" s="71"/>
      <c r="BT206" s="71">
        <f>VLOOKUP($D206,'факт '!$D$7:$AU$140,21,0)</f>
        <v>0</v>
      </c>
      <c r="BU206" s="71">
        <f>VLOOKUP($D206,'факт '!$D$7:$AU$140,22,0)</f>
        <v>0</v>
      </c>
      <c r="BV206" s="71">
        <f>VLOOKUP($D206,'факт '!$D$7:$AU$140,23,0)</f>
        <v>0</v>
      </c>
      <c r="BW206" s="71">
        <f>VLOOKUP($D206,'факт '!$D$7:$AU$140,24,0)</f>
        <v>0</v>
      </c>
      <c r="BX206" s="71">
        <f>SUM(BT206+BV206)</f>
        <v>0</v>
      </c>
      <c r="BY206" s="71">
        <f>SUM(BU206+BW206)</f>
        <v>0</v>
      </c>
      <c r="BZ206" s="72">
        <f t="shared" ref="BZ206" si="2075">SUM(BT206-BR206)</f>
        <v>0</v>
      </c>
      <c r="CA206" s="72">
        <f t="shared" ref="CA206" si="2076">SUM(BU206-BS206)</f>
        <v>0</v>
      </c>
      <c r="CB206" s="71"/>
      <c r="CC206" s="71"/>
      <c r="CD206" s="71"/>
      <c r="CE206" s="71"/>
      <c r="CF206" s="71">
        <f>VLOOKUP($D206,'факт '!$D$7:$AU$140,25,0)</f>
        <v>0</v>
      </c>
      <c r="CG206" s="71">
        <f>VLOOKUP($D206,'факт '!$D$7:$AU$140,26,0)</f>
        <v>0</v>
      </c>
      <c r="CH206" s="71">
        <f>VLOOKUP($D206,'факт '!$D$7:$AU$140,27,0)</f>
        <v>0</v>
      </c>
      <c r="CI206" s="71">
        <f>VLOOKUP($D206,'факт '!$D$7:$AU$140,28,0)</f>
        <v>0</v>
      </c>
      <c r="CJ206" s="71">
        <f>SUM(CF206+CH206)</f>
        <v>0</v>
      </c>
      <c r="CK206" s="71">
        <f>SUM(CG206+CI206)</f>
        <v>0</v>
      </c>
      <c r="CL206" s="72">
        <f t="shared" si="1917"/>
        <v>0</v>
      </c>
      <c r="CM206" s="72">
        <f t="shared" si="1918"/>
        <v>0</v>
      </c>
      <c r="CN206" s="71"/>
      <c r="CO206" s="71"/>
      <c r="CP206" s="71"/>
      <c r="CQ206" s="71"/>
      <c r="CR206" s="71">
        <f>VLOOKUP($D206,'факт '!$D$7:$AU$140,29,0)</f>
        <v>0</v>
      </c>
      <c r="CS206" s="71">
        <f>VLOOKUP($D206,'факт '!$D$7:$AU$140,30,0)</f>
        <v>0</v>
      </c>
      <c r="CT206" s="71">
        <f>VLOOKUP($D206,'факт '!$D$7:$AU$140,31,0)</f>
        <v>0</v>
      </c>
      <c r="CU206" s="71">
        <f>VLOOKUP($D206,'факт '!$D$7:$AU$140,32,0)</f>
        <v>0</v>
      </c>
      <c r="CV206" s="71">
        <f>SUM(CR206+CT206)</f>
        <v>0</v>
      </c>
      <c r="CW206" s="71">
        <f>SUM(CS206+CU206)</f>
        <v>0</v>
      </c>
      <c r="CX206" s="72">
        <f t="shared" si="1920"/>
        <v>0</v>
      </c>
      <c r="CY206" s="72">
        <f t="shared" si="1921"/>
        <v>0</v>
      </c>
      <c r="CZ206" s="71"/>
      <c r="DA206" s="71"/>
      <c r="DB206" s="71"/>
      <c r="DC206" s="71"/>
      <c r="DD206" s="71">
        <f>VLOOKUP($D206,'факт '!$D$7:$AU$140,33,0)</f>
        <v>0</v>
      </c>
      <c r="DE206" s="71">
        <f>VLOOKUP($D206,'факт '!$D$7:$AU$140,34,0)</f>
        <v>0</v>
      </c>
      <c r="DF206" s="71"/>
      <c r="DG206" s="71"/>
      <c r="DH206" s="71">
        <f>SUM(DD206+DF206)</f>
        <v>0</v>
      </c>
      <c r="DI206" s="71">
        <f>SUM(DE206+DG206)</f>
        <v>0</v>
      </c>
      <c r="DJ206" s="72">
        <f t="shared" ref="DJ206" si="2077">SUM(DD206-DB206)</f>
        <v>0</v>
      </c>
      <c r="DK206" s="72">
        <f t="shared" ref="DK206" si="2078">SUM(DE206-DC206)</f>
        <v>0</v>
      </c>
      <c r="DL206" s="71"/>
      <c r="DM206" s="71"/>
      <c r="DN206" s="71"/>
      <c r="DO206" s="71"/>
      <c r="DP206" s="71">
        <f>VLOOKUP($D206,'факт '!$D$7:$AU$140,15,0)</f>
        <v>0</v>
      </c>
      <c r="DQ206" s="71">
        <f>VLOOKUP($D206,'факт '!$D$7:$AU$140,16,0)</f>
        <v>0</v>
      </c>
      <c r="DR206" s="71"/>
      <c r="DS206" s="71"/>
      <c r="DT206" s="71">
        <f>SUM(DP206+DR206)</f>
        <v>0</v>
      </c>
      <c r="DU206" s="71">
        <f>SUM(DQ206+DS206)</f>
        <v>0</v>
      </c>
      <c r="DV206" s="72">
        <f t="shared" si="1926"/>
        <v>0</v>
      </c>
      <c r="DW206" s="72">
        <f t="shared" si="1927"/>
        <v>0</v>
      </c>
      <c r="DX206" s="71"/>
      <c r="DY206" s="71"/>
      <c r="DZ206" s="71"/>
      <c r="EA206" s="71"/>
      <c r="EB206" s="71">
        <f>VLOOKUP($D206,'факт '!$D$7:$AU$140,35,0)</f>
        <v>0</v>
      </c>
      <c r="EC206" s="71">
        <f>VLOOKUP($D206,'факт '!$D$7:$AU$140,36,0)</f>
        <v>0</v>
      </c>
      <c r="ED206" s="71">
        <f>VLOOKUP($D206,'факт '!$D$7:$AU$140,37,0)</f>
        <v>0</v>
      </c>
      <c r="EE206" s="71">
        <f>VLOOKUP($D206,'факт '!$D$7:$AU$140,38,0)</f>
        <v>0</v>
      </c>
      <c r="EF206" s="71">
        <f>SUM(EB206+ED206)</f>
        <v>0</v>
      </c>
      <c r="EG206" s="71">
        <f>SUM(EC206+EE206)</f>
        <v>0</v>
      </c>
      <c r="EH206" s="72">
        <f t="shared" ref="EH206" si="2079">SUM(EB206-DZ206)</f>
        <v>0</v>
      </c>
      <c r="EI206" s="72">
        <f t="shared" ref="EI206" si="2080">SUM(EC206-EA206)</f>
        <v>0</v>
      </c>
      <c r="EJ206" s="71"/>
      <c r="EK206" s="71"/>
      <c r="EL206" s="71"/>
      <c r="EM206" s="71"/>
      <c r="EN206" s="71">
        <f>VLOOKUP($D206,'факт '!$D$7:$AU$140,41,0)</f>
        <v>0</v>
      </c>
      <c r="EO206" s="71">
        <f>VLOOKUP($D206,'факт '!$D$7:$AU$140,42,0)</f>
        <v>0</v>
      </c>
      <c r="EP206" s="71">
        <f>VLOOKUP($D206,'факт '!$D$7:$AU$140,43,0)</f>
        <v>0</v>
      </c>
      <c r="EQ206" s="71">
        <f>VLOOKUP($D206,'факт '!$D$7:$AU$140,44,0)</f>
        <v>0</v>
      </c>
      <c r="ER206" s="71">
        <f>SUM(EN206+EP206)</f>
        <v>0</v>
      </c>
      <c r="ES206" s="71">
        <f>SUM(EO206+EQ206)</f>
        <v>0</v>
      </c>
      <c r="ET206" s="72">
        <f t="shared" ref="ET206" si="2081">SUM(EN206-EL206)</f>
        <v>0</v>
      </c>
      <c r="EU206" s="72">
        <f t="shared" ref="EU206" si="2082">SUM(EO206-EM206)</f>
        <v>0</v>
      </c>
      <c r="EV206" s="71"/>
      <c r="EW206" s="71"/>
      <c r="EX206" s="71"/>
      <c r="EY206" s="71"/>
      <c r="EZ206" s="71"/>
      <c r="FA206" s="71"/>
      <c r="FB206" s="71"/>
      <c r="FC206" s="71"/>
      <c r="FD206" s="71">
        <f>SUM(EZ206+FB206)</f>
        <v>0</v>
      </c>
      <c r="FE206" s="71">
        <f>SUM(FA206+FC206)</f>
        <v>0</v>
      </c>
      <c r="FF206" s="72">
        <f t="shared" si="1935"/>
        <v>0</v>
      </c>
      <c r="FG206" s="72">
        <f t="shared" si="1936"/>
        <v>0</v>
      </c>
      <c r="FH206" s="71"/>
      <c r="FI206" s="71"/>
      <c r="FJ206" s="71"/>
      <c r="FK206" s="71"/>
      <c r="FL206" s="71">
        <f>VLOOKUP($D206,'факт '!$D$7:$AU$140,39,0)</f>
        <v>0</v>
      </c>
      <c r="FM206" s="71">
        <f>VLOOKUP($D206,'факт '!$D$7:$AU$140,40,0)</f>
        <v>0</v>
      </c>
      <c r="FN206" s="71"/>
      <c r="FO206" s="71"/>
      <c r="FP206" s="71">
        <f>SUM(FL206+FN206)</f>
        <v>0</v>
      </c>
      <c r="FQ206" s="71">
        <f>SUM(FM206+FO206)</f>
        <v>0</v>
      </c>
      <c r="FR206" s="72">
        <f t="shared" ref="FR206" si="2083">SUM(FL206-FJ206)</f>
        <v>0</v>
      </c>
      <c r="FS206" s="72">
        <f t="shared" ref="FS206" si="2084">SUM(FM206-FK206)</f>
        <v>0</v>
      </c>
      <c r="FT206" s="71"/>
      <c r="FU206" s="71"/>
      <c r="FV206" s="71"/>
      <c r="FW206" s="71"/>
      <c r="FX206" s="71"/>
      <c r="FY206" s="71"/>
      <c r="FZ206" s="71"/>
      <c r="GA206" s="71"/>
      <c r="GB206" s="71">
        <f>SUM(FX206+FZ206)</f>
        <v>0</v>
      </c>
      <c r="GC206" s="71">
        <f>SUM(FY206+GA206)</f>
        <v>0</v>
      </c>
      <c r="GD206" s="72">
        <f t="shared" si="1941"/>
        <v>0</v>
      </c>
      <c r="GE206" s="72">
        <f t="shared" si="1942"/>
        <v>0</v>
      </c>
      <c r="GF206" s="71">
        <f>SUM(H206,T206,AF206,AR206,BD206,BP206,CB206,CN206,CZ206,DL206,DX206,EJ206,EV206)</f>
        <v>0</v>
      </c>
      <c r="GG206" s="71">
        <f>SUM(I206,U206,AG206,AS206,BE206,BQ206,CC206,CO206,DA206,DM206,DY206,EK206,EW206)</f>
        <v>0</v>
      </c>
      <c r="GH206" s="71">
        <f>SUM(J206,V206,AH206,AT206,BF206,BR206,CD206,CP206,DB206,DN206,DZ206,EL206,EX206)</f>
        <v>0</v>
      </c>
      <c r="GI206" s="71">
        <f>SUM(K206,W206,AI206,AU206,BG206,BS206,CE206,CQ206,DC206,DO206,EA206,EM206,EY206)</f>
        <v>0</v>
      </c>
      <c r="GJ206" s="71">
        <f t="shared" ref="GJ206" si="2085">SUM(L206,X206,AJ206,AV206,BH206,BT206,CF206,CR206,DD206,DP206,EB206,EN206,EZ206,FL206)</f>
        <v>5</v>
      </c>
      <c r="GK206" s="71">
        <f t="shared" ref="GK206" si="2086">SUM(M206,Y206,AK206,AW206,BI206,BU206,CG206,CS206,DE206,DQ206,EC206,EO206,FA206,FM206)</f>
        <v>1680569.65</v>
      </c>
      <c r="GL206" s="71">
        <f t="shared" ref="GL206" si="2087">SUM(N206,Z206,AL206,AX206,BJ206,BV206,CH206,CT206,DF206,DR206,ED206,EP206,FB206,FN206)</f>
        <v>0</v>
      </c>
      <c r="GM206" s="71">
        <f t="shared" ref="GM206" si="2088">SUM(O206,AA206,AM206,AY206,BK206,BW206,CI206,CU206,DG206,DS206,EE206,EQ206,FC206,FO206)</f>
        <v>0</v>
      </c>
      <c r="GN206" s="71">
        <f t="shared" ref="GN206" si="2089">SUM(P206,AB206,AN206,AZ206,BL206,BX206,CJ206,CV206,DH206,DT206,EF206,ER206,FD206,FP206)</f>
        <v>5</v>
      </c>
      <c r="GO206" s="71">
        <f t="shared" ref="GO206" si="2090">SUM(Q206,AC206,AO206,BA206,BM206,BY206,CK206,CW206,DI206,DU206,EG206,ES206,FE206,FQ206)</f>
        <v>1680569.65</v>
      </c>
      <c r="GP206" s="71"/>
      <c r="GQ206" s="71"/>
      <c r="GR206" s="109"/>
      <c r="GS206" s="55"/>
      <c r="GT206" s="123">
        <v>336113.92629999999</v>
      </c>
      <c r="GU206" s="123">
        <f>SUM(GK206/GJ206)</f>
        <v>336113.93</v>
      </c>
      <c r="GV206" s="123">
        <f t="shared" si="1658"/>
        <v>-3.7000000011175871E-3</v>
      </c>
    </row>
    <row r="207" spans="1:204" x14ac:dyDescent="0.2">
      <c r="A207" s="21">
        <v>1</v>
      </c>
      <c r="B207" s="55"/>
      <c r="C207" s="58"/>
      <c r="D207" s="59"/>
      <c r="E207" s="62"/>
      <c r="F207" s="63"/>
      <c r="G207" s="70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2"/>
      <c r="S207" s="72"/>
      <c r="T207" s="71"/>
      <c r="U207" s="71"/>
      <c r="V207" s="71"/>
      <c r="W207" s="71"/>
      <c r="X207" s="71"/>
      <c r="Y207" s="71"/>
      <c r="Z207" s="71"/>
      <c r="AA207" s="71"/>
      <c r="AB207" s="71"/>
      <c r="AC207" s="71"/>
      <c r="AD207" s="72"/>
      <c r="AE207" s="72"/>
      <c r="AF207" s="71"/>
      <c r="AG207" s="71"/>
      <c r="AH207" s="71"/>
      <c r="AI207" s="71"/>
      <c r="AJ207" s="71"/>
      <c r="AK207" s="71"/>
      <c r="AL207" s="71"/>
      <c r="AM207" s="71"/>
      <c r="AN207" s="71"/>
      <c r="AO207" s="71"/>
      <c r="AP207" s="72"/>
      <c r="AQ207" s="72"/>
      <c r="AR207" s="71"/>
      <c r="AS207" s="71"/>
      <c r="AT207" s="71"/>
      <c r="AU207" s="71"/>
      <c r="AV207" s="71"/>
      <c r="AW207" s="71"/>
      <c r="AX207" s="71"/>
      <c r="AY207" s="71"/>
      <c r="AZ207" s="71"/>
      <c r="BA207" s="71"/>
      <c r="BB207" s="72"/>
      <c r="BC207" s="72"/>
      <c r="BD207" s="71"/>
      <c r="BE207" s="71"/>
      <c r="BF207" s="71"/>
      <c r="BG207" s="71"/>
      <c r="BH207" s="71"/>
      <c r="BI207" s="71"/>
      <c r="BJ207" s="71"/>
      <c r="BK207" s="71"/>
      <c r="BL207" s="71"/>
      <c r="BM207" s="71"/>
      <c r="BN207" s="72"/>
      <c r="BO207" s="72"/>
      <c r="BP207" s="71"/>
      <c r="BQ207" s="71"/>
      <c r="BR207" s="71"/>
      <c r="BS207" s="71"/>
      <c r="BT207" s="71"/>
      <c r="BU207" s="71"/>
      <c r="BV207" s="71"/>
      <c r="BW207" s="71"/>
      <c r="BX207" s="71"/>
      <c r="BY207" s="71"/>
      <c r="BZ207" s="72"/>
      <c r="CA207" s="72"/>
      <c r="CB207" s="71"/>
      <c r="CC207" s="71"/>
      <c r="CD207" s="71"/>
      <c r="CE207" s="71"/>
      <c r="CF207" s="71"/>
      <c r="CG207" s="71"/>
      <c r="CH207" s="71"/>
      <c r="CI207" s="71"/>
      <c r="CJ207" s="71"/>
      <c r="CK207" s="71"/>
      <c r="CL207" s="72"/>
      <c r="CM207" s="72"/>
      <c r="CN207" s="71"/>
      <c r="CO207" s="71"/>
      <c r="CP207" s="71"/>
      <c r="CQ207" s="71"/>
      <c r="CR207" s="71"/>
      <c r="CS207" s="71"/>
      <c r="CT207" s="71"/>
      <c r="CU207" s="71"/>
      <c r="CV207" s="71"/>
      <c r="CW207" s="71"/>
      <c r="CX207" s="72"/>
      <c r="CY207" s="72"/>
      <c r="CZ207" s="71"/>
      <c r="DA207" s="71"/>
      <c r="DB207" s="71"/>
      <c r="DC207" s="71"/>
      <c r="DD207" s="71"/>
      <c r="DE207" s="71"/>
      <c r="DF207" s="71"/>
      <c r="DG207" s="71"/>
      <c r="DH207" s="71"/>
      <c r="DI207" s="71"/>
      <c r="DJ207" s="72"/>
      <c r="DK207" s="72"/>
      <c r="DL207" s="71"/>
      <c r="DM207" s="71"/>
      <c r="DN207" s="71"/>
      <c r="DO207" s="71"/>
      <c r="DP207" s="71"/>
      <c r="DQ207" s="71"/>
      <c r="DR207" s="71"/>
      <c r="DS207" s="71"/>
      <c r="DT207" s="71"/>
      <c r="DU207" s="71"/>
      <c r="DV207" s="72"/>
      <c r="DW207" s="72"/>
      <c r="DX207" s="71"/>
      <c r="DY207" s="71"/>
      <c r="DZ207" s="71"/>
      <c r="EA207" s="71"/>
      <c r="EB207" s="71"/>
      <c r="EC207" s="71"/>
      <c r="ED207" s="71"/>
      <c r="EE207" s="71"/>
      <c r="EF207" s="71"/>
      <c r="EG207" s="71"/>
      <c r="EH207" s="72"/>
      <c r="EI207" s="72"/>
      <c r="EJ207" s="71"/>
      <c r="EK207" s="71"/>
      <c r="EL207" s="71"/>
      <c r="EM207" s="71"/>
      <c r="EN207" s="71"/>
      <c r="EO207" s="71"/>
      <c r="EP207" s="71"/>
      <c r="EQ207" s="71"/>
      <c r="ER207" s="71"/>
      <c r="ES207" s="71"/>
      <c r="ET207" s="72"/>
      <c r="EU207" s="72"/>
      <c r="EV207" s="71"/>
      <c r="EW207" s="71"/>
      <c r="EX207" s="71"/>
      <c r="EY207" s="71"/>
      <c r="EZ207" s="71"/>
      <c r="FA207" s="71"/>
      <c r="FB207" s="71"/>
      <c r="FC207" s="71"/>
      <c r="FD207" s="71"/>
      <c r="FE207" s="71"/>
      <c r="FF207" s="72"/>
      <c r="FG207" s="72"/>
      <c r="FH207" s="71"/>
      <c r="FI207" s="71"/>
      <c r="FJ207" s="71"/>
      <c r="FK207" s="71"/>
      <c r="FL207" s="71"/>
      <c r="FM207" s="71"/>
      <c r="FN207" s="71"/>
      <c r="FO207" s="71"/>
      <c r="FP207" s="71"/>
      <c r="FQ207" s="71"/>
      <c r="FR207" s="72"/>
      <c r="FS207" s="72"/>
      <c r="FT207" s="71"/>
      <c r="FU207" s="71"/>
      <c r="FV207" s="71"/>
      <c r="FW207" s="71"/>
      <c r="FX207" s="71"/>
      <c r="FY207" s="71"/>
      <c r="FZ207" s="71"/>
      <c r="GA207" s="71"/>
      <c r="GB207" s="71"/>
      <c r="GC207" s="71"/>
      <c r="GD207" s="72"/>
      <c r="GE207" s="72"/>
      <c r="GF207" s="71"/>
      <c r="GG207" s="71"/>
      <c r="GH207" s="71"/>
      <c r="GI207" s="71"/>
      <c r="GJ207" s="71"/>
      <c r="GK207" s="71"/>
      <c r="GL207" s="71"/>
      <c r="GM207" s="71"/>
      <c r="GN207" s="71"/>
      <c r="GO207" s="71"/>
      <c r="GP207" s="71"/>
      <c r="GQ207" s="71"/>
      <c r="GR207" s="109"/>
      <c r="GS207" s="55"/>
      <c r="GT207" s="123"/>
      <c r="GU207" s="123"/>
      <c r="GV207" s="123">
        <f t="shared" si="1658"/>
        <v>0</v>
      </c>
    </row>
    <row r="208" spans="1:204" x14ac:dyDescent="0.2">
      <c r="A208" s="21">
        <v>1</v>
      </c>
      <c r="B208" s="55"/>
      <c r="C208" s="58"/>
      <c r="D208" s="59"/>
      <c r="E208" s="62"/>
      <c r="F208" s="63"/>
      <c r="G208" s="70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2"/>
      <c r="S208" s="72"/>
      <c r="T208" s="71"/>
      <c r="U208" s="71"/>
      <c r="V208" s="71"/>
      <c r="W208" s="71"/>
      <c r="X208" s="71"/>
      <c r="Y208" s="71"/>
      <c r="Z208" s="71"/>
      <c r="AA208" s="71"/>
      <c r="AB208" s="71"/>
      <c r="AC208" s="71"/>
      <c r="AD208" s="72"/>
      <c r="AE208" s="72"/>
      <c r="AF208" s="71"/>
      <c r="AG208" s="71"/>
      <c r="AH208" s="71"/>
      <c r="AI208" s="71"/>
      <c r="AJ208" s="71"/>
      <c r="AK208" s="71"/>
      <c r="AL208" s="71"/>
      <c r="AM208" s="71"/>
      <c r="AN208" s="71">
        <f>SUM(AJ208+AL208)</f>
        <v>0</v>
      </c>
      <c r="AO208" s="71">
        <f>SUM(AK208+AM208)</f>
        <v>0</v>
      </c>
      <c r="AP208" s="72"/>
      <c r="AQ208" s="72"/>
      <c r="AR208" s="71"/>
      <c r="AS208" s="71"/>
      <c r="AT208" s="71"/>
      <c r="AU208" s="71"/>
      <c r="AV208" s="71"/>
      <c r="AW208" s="71"/>
      <c r="AX208" s="71"/>
      <c r="AY208" s="71"/>
      <c r="AZ208" s="71">
        <f>SUM(AV208+AX208)</f>
        <v>0</v>
      </c>
      <c r="BA208" s="71">
        <f>SUM(AW208+AY208)</f>
        <v>0</v>
      </c>
      <c r="BB208" s="72"/>
      <c r="BC208" s="72"/>
      <c r="BD208" s="71"/>
      <c r="BE208" s="71"/>
      <c r="BF208" s="71"/>
      <c r="BG208" s="71"/>
      <c r="BH208" s="71"/>
      <c r="BI208" s="71"/>
      <c r="BJ208" s="71"/>
      <c r="BK208" s="71"/>
      <c r="BL208" s="71"/>
      <c r="BM208" s="71"/>
      <c r="BN208" s="72"/>
      <c r="BO208" s="72"/>
      <c r="BP208" s="71"/>
      <c r="BQ208" s="71"/>
      <c r="BR208" s="71"/>
      <c r="BS208" s="71"/>
      <c r="BT208" s="71"/>
      <c r="BU208" s="71"/>
      <c r="BV208" s="71"/>
      <c r="BW208" s="71"/>
      <c r="BX208" s="71"/>
      <c r="BY208" s="71"/>
      <c r="BZ208" s="72"/>
      <c r="CA208" s="72"/>
      <c r="CB208" s="71"/>
      <c r="CC208" s="71"/>
      <c r="CD208" s="71"/>
      <c r="CE208" s="71"/>
      <c r="CF208" s="71"/>
      <c r="CG208" s="71"/>
      <c r="CH208" s="71"/>
      <c r="CI208" s="71"/>
      <c r="CJ208" s="71"/>
      <c r="CK208" s="71"/>
      <c r="CL208" s="72"/>
      <c r="CM208" s="72"/>
      <c r="CN208" s="71"/>
      <c r="CO208" s="71"/>
      <c r="CP208" s="71"/>
      <c r="CQ208" s="71"/>
      <c r="CR208" s="71"/>
      <c r="CS208" s="71"/>
      <c r="CT208" s="71"/>
      <c r="CU208" s="71"/>
      <c r="CV208" s="71"/>
      <c r="CW208" s="71"/>
      <c r="CX208" s="72"/>
      <c r="CY208" s="72"/>
      <c r="CZ208" s="71"/>
      <c r="DA208" s="71"/>
      <c r="DB208" s="71"/>
      <c r="DC208" s="71"/>
      <c r="DD208" s="71"/>
      <c r="DE208" s="71"/>
      <c r="DF208" s="71"/>
      <c r="DG208" s="71"/>
      <c r="DH208" s="71"/>
      <c r="DI208" s="71"/>
      <c r="DJ208" s="72"/>
      <c r="DK208" s="72"/>
      <c r="DL208" s="71"/>
      <c r="DM208" s="71"/>
      <c r="DN208" s="71"/>
      <c r="DO208" s="71"/>
      <c r="DP208" s="71"/>
      <c r="DQ208" s="71"/>
      <c r="DR208" s="71"/>
      <c r="DS208" s="71"/>
      <c r="DT208" s="71"/>
      <c r="DU208" s="71"/>
      <c r="DV208" s="72"/>
      <c r="DW208" s="72"/>
      <c r="DX208" s="71"/>
      <c r="DY208" s="71"/>
      <c r="DZ208" s="71"/>
      <c r="EA208" s="71"/>
      <c r="EB208" s="71"/>
      <c r="EC208" s="71"/>
      <c r="ED208" s="71"/>
      <c r="EE208" s="71"/>
      <c r="EF208" s="71"/>
      <c r="EG208" s="71"/>
      <c r="EH208" s="72"/>
      <c r="EI208" s="72"/>
      <c r="EJ208" s="71"/>
      <c r="EK208" s="71"/>
      <c r="EL208" s="71"/>
      <c r="EM208" s="71"/>
      <c r="EN208" s="71"/>
      <c r="EO208" s="71"/>
      <c r="EP208" s="71"/>
      <c r="EQ208" s="71"/>
      <c r="ER208" s="71"/>
      <c r="ES208" s="71"/>
      <c r="ET208" s="72"/>
      <c r="EU208" s="72"/>
      <c r="EV208" s="71"/>
      <c r="EW208" s="71"/>
      <c r="EX208" s="71"/>
      <c r="EY208" s="71"/>
      <c r="EZ208" s="71"/>
      <c r="FA208" s="71"/>
      <c r="FB208" s="71"/>
      <c r="FC208" s="71"/>
      <c r="FD208" s="71"/>
      <c r="FE208" s="71"/>
      <c r="FF208" s="72"/>
      <c r="FG208" s="72"/>
      <c r="FH208" s="71"/>
      <c r="FI208" s="71"/>
      <c r="FJ208" s="71"/>
      <c r="FK208" s="71"/>
      <c r="FL208" s="71"/>
      <c r="FM208" s="71"/>
      <c r="FN208" s="71"/>
      <c r="FO208" s="71"/>
      <c r="FP208" s="71"/>
      <c r="FQ208" s="71"/>
      <c r="FR208" s="72"/>
      <c r="FS208" s="72"/>
      <c r="FT208" s="71"/>
      <c r="FU208" s="71"/>
      <c r="FV208" s="71"/>
      <c r="FW208" s="71"/>
      <c r="FX208" s="71"/>
      <c r="FY208" s="71"/>
      <c r="FZ208" s="71"/>
      <c r="GA208" s="71"/>
      <c r="GB208" s="71"/>
      <c r="GC208" s="71"/>
      <c r="GD208" s="72"/>
      <c r="GE208" s="72"/>
      <c r="GF208" s="71">
        <f t="shared" ref="GF208:GO208" si="2091">SUM(H208,T208,AF208,AR208,BD208,BP208,CB208,CN208,CZ208,DL208,DX208,EJ208,EV208)</f>
        <v>0</v>
      </c>
      <c r="GG208" s="71">
        <f t="shared" si="2091"/>
        <v>0</v>
      </c>
      <c r="GH208" s="71">
        <f t="shared" si="2091"/>
        <v>0</v>
      </c>
      <c r="GI208" s="71">
        <f t="shared" si="2091"/>
        <v>0</v>
      </c>
      <c r="GJ208" s="71">
        <f t="shared" si="2091"/>
        <v>0</v>
      </c>
      <c r="GK208" s="71">
        <f t="shared" si="2091"/>
        <v>0</v>
      </c>
      <c r="GL208" s="71">
        <f t="shared" si="2091"/>
        <v>0</v>
      </c>
      <c r="GM208" s="71">
        <f t="shared" si="2091"/>
        <v>0</v>
      </c>
      <c r="GN208" s="71">
        <f t="shared" si="2091"/>
        <v>0</v>
      </c>
      <c r="GO208" s="71">
        <f t="shared" si="2091"/>
        <v>0</v>
      </c>
      <c r="GP208" s="71"/>
      <c r="GQ208" s="71"/>
      <c r="GR208" s="109"/>
      <c r="GS208" s="55"/>
      <c r="GT208" s="123"/>
      <c r="GU208" s="123"/>
      <c r="GV208" s="123">
        <f t="shared" si="1658"/>
        <v>0</v>
      </c>
    </row>
    <row r="209" spans="1:204" x14ac:dyDescent="0.2">
      <c r="A209" s="21">
        <v>1</v>
      </c>
      <c r="B209" s="74"/>
      <c r="C209" s="75"/>
      <c r="D209" s="76"/>
      <c r="E209" s="77" t="s">
        <v>68</v>
      </c>
      <c r="F209" s="81"/>
      <c r="G209" s="78"/>
      <c r="H209" s="79">
        <f>SUM(H210:H223)</f>
        <v>35</v>
      </c>
      <c r="I209" s="79">
        <f>SUM(I210:I223)</f>
        <v>3447978.3170000003</v>
      </c>
      <c r="J209" s="79">
        <f>SUM(J210:J223)</f>
        <v>29.166666666666664</v>
      </c>
      <c r="K209" s="79">
        <f>SUM(K210:K223)</f>
        <v>2873315.2641666671</v>
      </c>
      <c r="L209" s="79">
        <f t="shared" ref="L209:Q209" si="2092">SUM(L210,L223)</f>
        <v>35</v>
      </c>
      <c r="M209" s="79">
        <f t="shared" si="2092"/>
        <v>3447978.4499999997</v>
      </c>
      <c r="N209" s="79">
        <f t="shared" si="2092"/>
        <v>5</v>
      </c>
      <c r="O209" s="79">
        <f t="shared" si="2092"/>
        <v>492568.35</v>
      </c>
      <c r="P209" s="79">
        <f t="shared" si="2092"/>
        <v>40</v>
      </c>
      <c r="Q209" s="79">
        <f t="shared" si="2092"/>
        <v>3940546.8</v>
      </c>
      <c r="R209" s="72">
        <f>SUM(L209-J209)</f>
        <v>5.8333333333333357</v>
      </c>
      <c r="S209" s="72">
        <f t="shared" si="2039"/>
        <v>574663.18583333259</v>
      </c>
      <c r="T209" s="79">
        <f>SUM(T210:T223)</f>
        <v>0</v>
      </c>
      <c r="U209" s="79">
        <f>SUM(U210:U223)</f>
        <v>0</v>
      </c>
      <c r="V209" s="79">
        <f>SUM(V210:V223)</f>
        <v>0</v>
      </c>
      <c r="W209" s="79">
        <f>SUM(W210:W223)</f>
        <v>0</v>
      </c>
      <c r="X209" s="79">
        <f t="shared" ref="X209:AC209" si="2093">SUM(X210,X223)</f>
        <v>0</v>
      </c>
      <c r="Y209" s="79">
        <f t="shared" si="2093"/>
        <v>0</v>
      </c>
      <c r="Z209" s="79">
        <f t="shared" si="2093"/>
        <v>0</v>
      </c>
      <c r="AA209" s="79">
        <f t="shared" si="2093"/>
        <v>0</v>
      </c>
      <c r="AB209" s="79">
        <f t="shared" si="2093"/>
        <v>0</v>
      </c>
      <c r="AC209" s="79">
        <f t="shared" si="2093"/>
        <v>0</v>
      </c>
      <c r="AD209" s="72">
        <f>SUM(X209-V209)</f>
        <v>0</v>
      </c>
      <c r="AE209" s="72">
        <f>SUM(Y209-W209)</f>
        <v>0</v>
      </c>
      <c r="AF209" s="79">
        <f>SUM(AF210:AF223)</f>
        <v>0</v>
      </c>
      <c r="AG209" s="79">
        <f>SUM(AG210:AG223)</f>
        <v>0</v>
      </c>
      <c r="AH209" s="79">
        <f>SUM(AH210:AH223)</f>
        <v>0</v>
      </c>
      <c r="AI209" s="79">
        <f>SUM(AI210:AI223)</f>
        <v>0</v>
      </c>
      <c r="AJ209" s="79">
        <f t="shared" ref="AJ209:AO209" si="2094">SUM(AJ210,AJ223)</f>
        <v>0</v>
      </c>
      <c r="AK209" s="79">
        <f t="shared" si="2094"/>
        <v>0</v>
      </c>
      <c r="AL209" s="79">
        <f t="shared" si="2094"/>
        <v>0</v>
      </c>
      <c r="AM209" s="79">
        <f t="shared" si="2094"/>
        <v>0</v>
      </c>
      <c r="AN209" s="79">
        <f t="shared" si="2094"/>
        <v>0</v>
      </c>
      <c r="AO209" s="79">
        <f t="shared" si="2094"/>
        <v>0</v>
      </c>
      <c r="AP209" s="72">
        <f>SUM(AJ209-AH209)</f>
        <v>0</v>
      </c>
      <c r="AQ209" s="72">
        <f>SUM(AK209-AI209)</f>
        <v>0</v>
      </c>
      <c r="AR209" s="79">
        <f>SUM(AR210:AR223)</f>
        <v>0</v>
      </c>
      <c r="AS209" s="79">
        <f>SUM(AS210:AS223)</f>
        <v>0</v>
      </c>
      <c r="AT209" s="79">
        <f>SUM(AT210:AT223)</f>
        <v>0</v>
      </c>
      <c r="AU209" s="79">
        <f>SUM(AU210:AU223)</f>
        <v>0</v>
      </c>
      <c r="AV209" s="79">
        <f t="shared" ref="AV209:BA209" si="2095">SUM(AV210,AV223)</f>
        <v>0</v>
      </c>
      <c r="AW209" s="79">
        <f t="shared" si="2095"/>
        <v>0</v>
      </c>
      <c r="AX209" s="79">
        <f t="shared" si="2095"/>
        <v>0</v>
      </c>
      <c r="AY209" s="79">
        <f t="shared" si="2095"/>
        <v>0</v>
      </c>
      <c r="AZ209" s="79">
        <f t="shared" si="2095"/>
        <v>0</v>
      </c>
      <c r="BA209" s="79">
        <f t="shared" si="2095"/>
        <v>0</v>
      </c>
      <c r="BB209" s="72">
        <f>SUM(AV209-AT209)</f>
        <v>0</v>
      </c>
      <c r="BC209" s="72">
        <f>SUM(AW209-AU209)</f>
        <v>0</v>
      </c>
      <c r="BD209" s="79">
        <f>SUM(BD210:BD223)</f>
        <v>45</v>
      </c>
      <c r="BE209" s="79">
        <f>SUM(BE210:BE223)</f>
        <v>4891925.193</v>
      </c>
      <c r="BF209" s="79">
        <f>SUM(BF210:BF223)</f>
        <v>37.5</v>
      </c>
      <c r="BG209" s="79">
        <f>SUM(BG210:BG223)</f>
        <v>4076604.3275000006</v>
      </c>
      <c r="BH209" s="79">
        <f t="shared" ref="BH209:BM209" si="2096">SUM(BH210,BH223)</f>
        <v>50</v>
      </c>
      <c r="BI209" s="79">
        <f t="shared" si="2096"/>
        <v>5384493.7000000002</v>
      </c>
      <c r="BJ209" s="79">
        <f t="shared" si="2096"/>
        <v>2</v>
      </c>
      <c r="BK209" s="79">
        <f t="shared" si="2096"/>
        <v>197027.34</v>
      </c>
      <c r="BL209" s="79">
        <f t="shared" si="2096"/>
        <v>52</v>
      </c>
      <c r="BM209" s="79">
        <f t="shared" si="2096"/>
        <v>5581521.04</v>
      </c>
      <c r="BN209" s="72">
        <f>SUM(BH209-BF209)</f>
        <v>12.5</v>
      </c>
      <c r="BO209" s="72">
        <f>SUM(BI209-BG209)</f>
        <v>1307889.3724999996</v>
      </c>
      <c r="BP209" s="79">
        <f>SUM(BP210:BP223)</f>
        <v>0</v>
      </c>
      <c r="BQ209" s="79">
        <f>SUM(BQ210:BQ223)</f>
        <v>0</v>
      </c>
      <c r="BR209" s="79">
        <f>SUM(BR210:BR223)</f>
        <v>0</v>
      </c>
      <c r="BS209" s="79">
        <f>SUM(BS210:BS223)</f>
        <v>0</v>
      </c>
      <c r="BT209" s="79">
        <f t="shared" ref="BT209:BY209" si="2097">SUM(BT210,BT223)</f>
        <v>0</v>
      </c>
      <c r="BU209" s="79">
        <f t="shared" si="2097"/>
        <v>0</v>
      </c>
      <c r="BV209" s="79">
        <f t="shared" si="2097"/>
        <v>0</v>
      </c>
      <c r="BW209" s="79">
        <f t="shared" si="2097"/>
        <v>0</v>
      </c>
      <c r="BX209" s="79">
        <f t="shared" si="2097"/>
        <v>0</v>
      </c>
      <c r="BY209" s="79">
        <f t="shared" si="2097"/>
        <v>0</v>
      </c>
      <c r="BZ209" s="72">
        <f>SUM(BT209-BR209)</f>
        <v>0</v>
      </c>
      <c r="CA209" s="72">
        <f>SUM(BU209-BS209)</f>
        <v>0</v>
      </c>
      <c r="CB209" s="79">
        <f>SUM(CB210:CB223)</f>
        <v>0</v>
      </c>
      <c r="CC209" s="79">
        <f>SUM(CC210:CC223)</f>
        <v>0</v>
      </c>
      <c r="CD209" s="79">
        <f>SUM(CD210:CD223)</f>
        <v>0</v>
      </c>
      <c r="CE209" s="79">
        <f>SUM(CE210:CE223)</f>
        <v>0</v>
      </c>
      <c r="CF209" s="79">
        <f t="shared" ref="CF209:CK209" si="2098">SUM(CF210,CF223)</f>
        <v>0</v>
      </c>
      <c r="CG209" s="79">
        <f t="shared" si="2098"/>
        <v>0</v>
      </c>
      <c r="CH209" s="79">
        <f t="shared" si="2098"/>
        <v>0</v>
      </c>
      <c r="CI209" s="79">
        <f t="shared" si="2098"/>
        <v>0</v>
      </c>
      <c r="CJ209" s="79">
        <f t="shared" si="2098"/>
        <v>0</v>
      </c>
      <c r="CK209" s="79">
        <f t="shared" si="2098"/>
        <v>0</v>
      </c>
      <c r="CL209" s="72">
        <f>SUM(CF209-CD209)</f>
        <v>0</v>
      </c>
      <c r="CM209" s="72">
        <f>SUM(CG209-CE209)</f>
        <v>0</v>
      </c>
      <c r="CN209" s="79">
        <f>SUM(CN210:CN223)</f>
        <v>0</v>
      </c>
      <c r="CO209" s="79">
        <f>SUM(CO210:CO223)</f>
        <v>0</v>
      </c>
      <c r="CP209" s="79">
        <f>SUM(CP210:CP223)</f>
        <v>0</v>
      </c>
      <c r="CQ209" s="79">
        <f>SUM(CQ210:CQ223)</f>
        <v>0</v>
      </c>
      <c r="CR209" s="79">
        <f t="shared" ref="CR209:CW209" si="2099">SUM(CR210,CR223)</f>
        <v>0</v>
      </c>
      <c r="CS209" s="79">
        <f t="shared" si="2099"/>
        <v>0</v>
      </c>
      <c r="CT209" s="79">
        <f t="shared" si="2099"/>
        <v>0</v>
      </c>
      <c r="CU209" s="79">
        <f t="shared" si="2099"/>
        <v>0</v>
      </c>
      <c r="CV209" s="79">
        <f t="shared" si="2099"/>
        <v>0</v>
      </c>
      <c r="CW209" s="79">
        <f t="shared" si="2099"/>
        <v>0</v>
      </c>
      <c r="CX209" s="72">
        <f>SUM(CR209-CP209)</f>
        <v>0</v>
      </c>
      <c r="CY209" s="72">
        <f>SUM(CS209-CQ209)</f>
        <v>0</v>
      </c>
      <c r="CZ209" s="79">
        <f>SUM(CZ210:CZ223)</f>
        <v>0</v>
      </c>
      <c r="DA209" s="79">
        <f>SUM(DA210:DA223)</f>
        <v>0</v>
      </c>
      <c r="DB209" s="79">
        <f>SUM(DB210:DB223)</f>
        <v>0</v>
      </c>
      <c r="DC209" s="79">
        <f>SUM(DC210:DC223)</f>
        <v>0</v>
      </c>
      <c r="DD209" s="79">
        <f t="shared" ref="DD209:DI209" si="2100">SUM(DD210,DD223)</f>
        <v>0</v>
      </c>
      <c r="DE209" s="79">
        <f t="shared" si="2100"/>
        <v>0</v>
      </c>
      <c r="DF209" s="79">
        <f t="shared" si="2100"/>
        <v>0</v>
      </c>
      <c r="DG209" s="79">
        <f t="shared" si="2100"/>
        <v>0</v>
      </c>
      <c r="DH209" s="79">
        <f t="shared" si="2100"/>
        <v>0</v>
      </c>
      <c r="DI209" s="79">
        <f t="shared" si="2100"/>
        <v>0</v>
      </c>
      <c r="DJ209" s="72">
        <f>SUM(DD209-DB209)</f>
        <v>0</v>
      </c>
      <c r="DK209" s="72">
        <f>SUM(DE209-DC209)</f>
        <v>0</v>
      </c>
      <c r="DL209" s="79">
        <f>SUM(DL210:DL223)</f>
        <v>0</v>
      </c>
      <c r="DM209" s="79">
        <f>SUM(DM210:DM223)</f>
        <v>0</v>
      </c>
      <c r="DN209" s="79">
        <f>SUM(DN210:DN223)</f>
        <v>0</v>
      </c>
      <c r="DO209" s="79">
        <f>SUM(DO210:DO223)</f>
        <v>0</v>
      </c>
      <c r="DP209" s="79">
        <f t="shared" ref="DP209:DU209" si="2101">SUM(DP210,DP223)</f>
        <v>0</v>
      </c>
      <c r="DQ209" s="79">
        <f t="shared" si="2101"/>
        <v>0</v>
      </c>
      <c r="DR209" s="79">
        <f t="shared" si="2101"/>
        <v>0</v>
      </c>
      <c r="DS209" s="79">
        <f t="shared" si="2101"/>
        <v>0</v>
      </c>
      <c r="DT209" s="79">
        <f t="shared" si="2101"/>
        <v>0</v>
      </c>
      <c r="DU209" s="79">
        <f t="shared" si="2101"/>
        <v>0</v>
      </c>
      <c r="DV209" s="72">
        <f>SUM(DP209-DN209)</f>
        <v>0</v>
      </c>
      <c r="DW209" s="72">
        <f>SUM(DQ209-DO209)</f>
        <v>0</v>
      </c>
      <c r="DX209" s="79">
        <f>SUM(DX210:DX223)</f>
        <v>71</v>
      </c>
      <c r="DY209" s="79">
        <f>SUM(DY210:DY223)</f>
        <v>8049733.7924000006</v>
      </c>
      <c r="DZ209" s="79">
        <f>SUM(DZ210:DZ223)</f>
        <v>59.166666666666671</v>
      </c>
      <c r="EA209" s="79">
        <f>SUM(EA210:EA223)</f>
        <v>6708111.4936666675</v>
      </c>
      <c r="EB209" s="79">
        <f t="shared" ref="EB209:EG209" si="2102">SUM(EB210,EB223)</f>
        <v>54</v>
      </c>
      <c r="EC209" s="79">
        <f t="shared" si="2102"/>
        <v>5778548.3800000008</v>
      </c>
      <c r="ED209" s="79">
        <f t="shared" si="2102"/>
        <v>2</v>
      </c>
      <c r="EE209" s="79">
        <f t="shared" si="2102"/>
        <v>197027.34</v>
      </c>
      <c r="EF209" s="79">
        <f t="shared" si="2102"/>
        <v>56</v>
      </c>
      <c r="EG209" s="79">
        <f t="shared" si="2102"/>
        <v>5975575.7200000007</v>
      </c>
      <c r="EH209" s="72">
        <f>SUM(EB209-DZ209)</f>
        <v>-5.1666666666666714</v>
      </c>
      <c r="EI209" s="72">
        <f>SUM(EC209-EA209)</f>
        <v>-929563.11366666667</v>
      </c>
      <c r="EJ209" s="79">
        <f>SUM(EJ210:EJ223)</f>
        <v>66</v>
      </c>
      <c r="EK209" s="79">
        <f>SUM(EK210:EK223)</f>
        <v>7419522.3972000005</v>
      </c>
      <c r="EL209" s="79">
        <f>SUM(EL210:EL223)</f>
        <v>55</v>
      </c>
      <c r="EM209" s="79">
        <f>SUM(EM210:EM223)</f>
        <v>6182935.3310000002</v>
      </c>
      <c r="EN209" s="79">
        <f t="shared" ref="EN209:ES209" si="2103">SUM(EN210,EN223)</f>
        <v>51</v>
      </c>
      <c r="EO209" s="79">
        <f t="shared" si="2103"/>
        <v>5483007.3699999992</v>
      </c>
      <c r="EP209" s="79">
        <f t="shared" si="2103"/>
        <v>5</v>
      </c>
      <c r="EQ209" s="79">
        <f t="shared" si="2103"/>
        <v>492568.35</v>
      </c>
      <c r="ER209" s="79">
        <f t="shared" si="2103"/>
        <v>56</v>
      </c>
      <c r="ES209" s="79">
        <f t="shared" si="2103"/>
        <v>5975575.7200000007</v>
      </c>
      <c r="ET209" s="72">
        <f>SUM(EN209-EL209)</f>
        <v>-4</v>
      </c>
      <c r="EU209" s="72">
        <f>SUM(EO209-EM209)</f>
        <v>-699927.96100000106</v>
      </c>
      <c r="EV209" s="79">
        <f>SUM(EV210:EV223)</f>
        <v>0</v>
      </c>
      <c r="EW209" s="79">
        <f>SUM(EW210:EW223)</f>
        <v>0</v>
      </c>
      <c r="EX209" s="79">
        <f>SUM(EX210:EX223)</f>
        <v>0</v>
      </c>
      <c r="EY209" s="79">
        <f>SUM(EY210:EY223)</f>
        <v>0</v>
      </c>
      <c r="EZ209" s="79">
        <f t="shared" ref="EZ209:FE209" si="2104">SUM(EZ210,EZ223)</f>
        <v>0</v>
      </c>
      <c r="FA209" s="79">
        <f t="shared" si="2104"/>
        <v>0</v>
      </c>
      <c r="FB209" s="79">
        <f t="shared" si="2104"/>
        <v>0</v>
      </c>
      <c r="FC209" s="79">
        <f t="shared" si="2104"/>
        <v>0</v>
      </c>
      <c r="FD209" s="79">
        <f t="shared" si="2104"/>
        <v>0</v>
      </c>
      <c r="FE209" s="79">
        <f t="shared" si="2104"/>
        <v>0</v>
      </c>
      <c r="FF209" s="72">
        <f t="shared" ref="FF209:FF239" si="2105">SUM(EZ209-EX209)</f>
        <v>0</v>
      </c>
      <c r="FG209" s="72">
        <f t="shared" ref="FG209:FG239" si="2106">SUM(FA209-EY209)</f>
        <v>0</v>
      </c>
      <c r="FH209" s="79">
        <f>SUM(FH210:FH223)</f>
        <v>0</v>
      </c>
      <c r="FI209" s="79">
        <f>SUM(FI210:FI223)</f>
        <v>0</v>
      </c>
      <c r="FJ209" s="79">
        <f>SUM(FJ210:FJ223)</f>
        <v>0</v>
      </c>
      <c r="FK209" s="79">
        <f>SUM(FK210:FK223)</f>
        <v>0</v>
      </c>
      <c r="FL209" s="79">
        <f t="shared" ref="FL209:FQ209" si="2107">SUM(FL210,FL223)</f>
        <v>0</v>
      </c>
      <c r="FM209" s="79">
        <f t="shared" si="2107"/>
        <v>0</v>
      </c>
      <c r="FN209" s="79">
        <f t="shared" si="2107"/>
        <v>0</v>
      </c>
      <c r="FO209" s="79">
        <f t="shared" si="2107"/>
        <v>0</v>
      </c>
      <c r="FP209" s="79">
        <f t="shared" si="2107"/>
        <v>0</v>
      </c>
      <c r="FQ209" s="79">
        <f t="shared" si="2107"/>
        <v>0</v>
      </c>
      <c r="FR209" s="72">
        <f>SUM(FL209-FJ209)</f>
        <v>0</v>
      </c>
      <c r="FS209" s="72">
        <f>SUM(FM209-FK209)</f>
        <v>0</v>
      </c>
      <c r="FT209" s="79">
        <f>SUM(FT210:FT223)</f>
        <v>0</v>
      </c>
      <c r="FU209" s="79">
        <f>SUM(FU210:FU223)</f>
        <v>0</v>
      </c>
      <c r="FV209" s="79">
        <f>SUM(FV210:FV223)</f>
        <v>0</v>
      </c>
      <c r="FW209" s="79">
        <f>SUM(FW210:FW223)</f>
        <v>0</v>
      </c>
      <c r="FX209" s="79">
        <f t="shared" ref="FX209:GC209" si="2108">SUM(FX210,FX223)</f>
        <v>0</v>
      </c>
      <c r="FY209" s="79">
        <f t="shared" si="2108"/>
        <v>0</v>
      </c>
      <c r="FZ209" s="79">
        <f t="shared" si="2108"/>
        <v>0</v>
      </c>
      <c r="GA209" s="79">
        <f t="shared" si="2108"/>
        <v>0</v>
      </c>
      <c r="GB209" s="79">
        <f t="shared" si="2108"/>
        <v>0</v>
      </c>
      <c r="GC209" s="79">
        <f t="shared" si="2108"/>
        <v>0</v>
      </c>
      <c r="GD209" s="72">
        <f>SUM(FX209-FV209)</f>
        <v>0</v>
      </c>
      <c r="GE209" s="72">
        <f>SUM(FY209-FW209)</f>
        <v>0</v>
      </c>
      <c r="GF209" s="79">
        <f>SUM(GF210,GF223)</f>
        <v>217</v>
      </c>
      <c r="GG209" s="79">
        <f t="shared" ref="GG209:GO209" si="2109">SUM(GG210,GG223)</f>
        <v>23809159.6996</v>
      </c>
      <c r="GH209" s="102">
        <f>SUM(GF209/12*$A$2)</f>
        <v>180.83333333333331</v>
      </c>
      <c r="GI209" s="128">
        <f>SUM(GG209/12*$A$2)</f>
        <v>19840966.416333333</v>
      </c>
      <c r="GJ209" s="79">
        <f t="shared" si="2109"/>
        <v>190</v>
      </c>
      <c r="GK209" s="79">
        <f t="shared" si="2109"/>
        <v>20094027.899999999</v>
      </c>
      <c r="GL209" s="79">
        <f t="shared" si="2109"/>
        <v>14</v>
      </c>
      <c r="GM209" s="79">
        <f t="shared" si="2109"/>
        <v>1379191.3800000001</v>
      </c>
      <c r="GN209" s="79">
        <f t="shared" si="2109"/>
        <v>204</v>
      </c>
      <c r="GO209" s="79">
        <f t="shared" si="2109"/>
        <v>21473219.280000005</v>
      </c>
      <c r="GP209" s="79">
        <f>SUM(GP210:GP223)</f>
        <v>9.1666666666666714</v>
      </c>
      <c r="GQ209" s="79">
        <f>SUM(GQ210:GQ223)</f>
        <v>253061.48366666399</v>
      </c>
      <c r="GR209" s="281">
        <f>GJ209/GH209</f>
        <v>1.0506912442396314</v>
      </c>
      <c r="GS209" s="281">
        <f>GK209/GI209</f>
        <v>1.0127544938263866</v>
      </c>
      <c r="GT209" s="123"/>
      <c r="GU209" s="123"/>
      <c r="GV209" s="123">
        <f t="shared" si="1658"/>
        <v>0</v>
      </c>
    </row>
    <row r="210" spans="1:204" x14ac:dyDescent="0.2">
      <c r="A210" s="21">
        <v>1</v>
      </c>
      <c r="B210" s="74"/>
      <c r="C210" s="80"/>
      <c r="D210" s="81"/>
      <c r="E210" s="96" t="s">
        <v>69</v>
      </c>
      <c r="F210" s="98">
        <v>38</v>
      </c>
      <c r="G210" s="99">
        <v>98513.666200000007</v>
      </c>
      <c r="H210" s="79">
        <f>VLOOKUP($E210,'ВМП план'!$B$8:$AN$43,8,0)</f>
        <v>35</v>
      </c>
      <c r="I210" s="79">
        <f>VLOOKUP($E210,'ВМП план'!$B$8:$AN$43,9,0)</f>
        <v>3447978.3170000003</v>
      </c>
      <c r="J210" s="79">
        <f>SUM(H210/12*$A$2)</f>
        <v>29.166666666666664</v>
      </c>
      <c r="K210" s="79">
        <f>SUM(I210/12*$A$2)</f>
        <v>2873315.2641666671</v>
      </c>
      <c r="L210" s="79">
        <f t="shared" ref="L210:Q210" si="2110">SUM(L211:L222)</f>
        <v>35</v>
      </c>
      <c r="M210" s="79">
        <f t="shared" si="2110"/>
        <v>3447978.4499999997</v>
      </c>
      <c r="N210" s="79">
        <f t="shared" si="2110"/>
        <v>5</v>
      </c>
      <c r="O210" s="79">
        <f t="shared" si="2110"/>
        <v>492568.35</v>
      </c>
      <c r="P210" s="79">
        <f t="shared" si="2110"/>
        <v>40</v>
      </c>
      <c r="Q210" s="79">
        <f t="shared" si="2110"/>
        <v>3940546.8</v>
      </c>
      <c r="R210" s="95">
        <f>SUM(L210-J210)</f>
        <v>5.8333333333333357</v>
      </c>
      <c r="S210" s="95">
        <f t="shared" si="2039"/>
        <v>574663.18583333259</v>
      </c>
      <c r="T210" s="79">
        <f>VLOOKUP($E210,'ВМП план'!$B$8:$AN$43,10,0)</f>
        <v>0</v>
      </c>
      <c r="U210" s="79">
        <f>VLOOKUP($E210,'ВМП план'!$B$8:$AN$43,11,0)</f>
        <v>0</v>
      </c>
      <c r="V210" s="79">
        <f>SUM(T210/12*$A$2)</f>
        <v>0</v>
      </c>
      <c r="W210" s="79">
        <f>SUM(U210/12*$A$2)</f>
        <v>0</v>
      </c>
      <c r="X210" s="79">
        <f t="shared" ref="X210:AC210" si="2111">SUM(X211:X222)</f>
        <v>0</v>
      </c>
      <c r="Y210" s="79">
        <f t="shared" si="2111"/>
        <v>0</v>
      </c>
      <c r="Z210" s="79">
        <f t="shared" si="2111"/>
        <v>0</v>
      </c>
      <c r="AA210" s="79">
        <f t="shared" si="2111"/>
        <v>0</v>
      </c>
      <c r="AB210" s="79">
        <f t="shared" si="2111"/>
        <v>0</v>
      </c>
      <c r="AC210" s="79">
        <f t="shared" si="2111"/>
        <v>0</v>
      </c>
      <c r="AD210" s="95">
        <f>SUM(X210-V210)</f>
        <v>0</v>
      </c>
      <c r="AE210" s="95">
        <f>SUM(Y210-W210)</f>
        <v>0</v>
      </c>
      <c r="AF210" s="79">
        <f>VLOOKUP($E210,'ВМП план'!$B$8:$AL$43,12,0)</f>
        <v>0</v>
      </c>
      <c r="AG210" s="79">
        <f>VLOOKUP($E210,'ВМП план'!$B$8:$AL$43,13,0)</f>
        <v>0</v>
      </c>
      <c r="AH210" s="79">
        <f>SUM(AF210/12*$A$2)</f>
        <v>0</v>
      </c>
      <c r="AI210" s="79">
        <f>SUM(AG210/12*$A$2)</f>
        <v>0</v>
      </c>
      <c r="AJ210" s="79">
        <f t="shared" ref="AJ210:AO210" si="2112">SUM(AJ211:AJ222)</f>
        <v>0</v>
      </c>
      <c r="AK210" s="79">
        <f t="shared" si="2112"/>
        <v>0</v>
      </c>
      <c r="AL210" s="79">
        <f t="shared" si="2112"/>
        <v>0</v>
      </c>
      <c r="AM210" s="79">
        <f t="shared" si="2112"/>
        <v>0</v>
      </c>
      <c r="AN210" s="79">
        <f t="shared" si="2112"/>
        <v>0</v>
      </c>
      <c r="AO210" s="79">
        <f t="shared" si="2112"/>
        <v>0</v>
      </c>
      <c r="AP210" s="95">
        <f>SUM(AJ210-AH210)</f>
        <v>0</v>
      </c>
      <c r="AQ210" s="95">
        <f>SUM(AK210-AI210)</f>
        <v>0</v>
      </c>
      <c r="AR210" s="79"/>
      <c r="AS210" s="79"/>
      <c r="AT210" s="79">
        <f>SUM(AR210/12*$A$2)</f>
        <v>0</v>
      </c>
      <c r="AU210" s="79">
        <f>SUM(AS210/12*$A$2)</f>
        <v>0</v>
      </c>
      <c r="AV210" s="79">
        <f t="shared" ref="AV210:BA210" si="2113">SUM(AV211:AV222)</f>
        <v>0</v>
      </c>
      <c r="AW210" s="79">
        <f t="shared" si="2113"/>
        <v>0</v>
      </c>
      <c r="AX210" s="79">
        <f t="shared" si="2113"/>
        <v>0</v>
      </c>
      <c r="AY210" s="79">
        <f t="shared" si="2113"/>
        <v>0</v>
      </c>
      <c r="AZ210" s="79">
        <f t="shared" si="2113"/>
        <v>0</v>
      </c>
      <c r="BA210" s="79">
        <f t="shared" si="2113"/>
        <v>0</v>
      </c>
      <c r="BB210" s="95">
        <f>SUM(AV210-AT210)</f>
        <v>0</v>
      </c>
      <c r="BC210" s="95">
        <f>SUM(AW210-AU210)</f>
        <v>0</v>
      </c>
      <c r="BD210" s="79">
        <f>VLOOKUP($E210,'ВМП план'!$B$8:$AN$43,16,0)</f>
        <v>35</v>
      </c>
      <c r="BE210" s="79">
        <f>VLOOKUP($E210,'ВМП план'!$B$8:$AN$43,17,0)</f>
        <v>3447978.3170000003</v>
      </c>
      <c r="BF210" s="79">
        <f>SUM(BD210/12*$A$2)</f>
        <v>29.166666666666664</v>
      </c>
      <c r="BG210" s="79">
        <f>SUM(BE210/12*$A$2)</f>
        <v>2873315.2641666671</v>
      </c>
      <c r="BH210" s="79">
        <f t="shared" ref="BH210:BM210" si="2114">SUM(BH211:BH222)</f>
        <v>40</v>
      </c>
      <c r="BI210" s="79">
        <f t="shared" si="2114"/>
        <v>3940546.8000000003</v>
      </c>
      <c r="BJ210" s="79">
        <f t="shared" si="2114"/>
        <v>2</v>
      </c>
      <c r="BK210" s="79">
        <f t="shared" si="2114"/>
        <v>197027.34</v>
      </c>
      <c r="BL210" s="79">
        <f t="shared" si="2114"/>
        <v>42</v>
      </c>
      <c r="BM210" s="79">
        <f t="shared" si="2114"/>
        <v>4137574.14</v>
      </c>
      <c r="BN210" s="95">
        <f>SUM(BH210-BF210)</f>
        <v>10.833333333333336</v>
      </c>
      <c r="BO210" s="95">
        <f>SUM(BI210-BG210)</f>
        <v>1067231.5358333332</v>
      </c>
      <c r="BP210" s="79">
        <f>VLOOKUP($E210,'ВМП план'!$B$8:$AN$43,18,0)</f>
        <v>0</v>
      </c>
      <c r="BQ210" s="79">
        <f>VLOOKUP($E210,'ВМП план'!$B$8:$AN$43,19,0)</f>
        <v>0</v>
      </c>
      <c r="BR210" s="79">
        <f>SUM(BP210/12*$A$2)</f>
        <v>0</v>
      </c>
      <c r="BS210" s="79">
        <f>SUM(BQ210/12*$A$2)</f>
        <v>0</v>
      </c>
      <c r="BT210" s="79">
        <f t="shared" ref="BT210:BY210" si="2115">SUM(BT211:BT222)</f>
        <v>0</v>
      </c>
      <c r="BU210" s="79">
        <f t="shared" si="2115"/>
        <v>0</v>
      </c>
      <c r="BV210" s="79">
        <f t="shared" si="2115"/>
        <v>0</v>
      </c>
      <c r="BW210" s="79">
        <f t="shared" si="2115"/>
        <v>0</v>
      </c>
      <c r="BX210" s="79">
        <f t="shared" si="2115"/>
        <v>0</v>
      </c>
      <c r="BY210" s="79">
        <f t="shared" si="2115"/>
        <v>0</v>
      </c>
      <c r="BZ210" s="95">
        <f>SUM(BT210-BR210)</f>
        <v>0</v>
      </c>
      <c r="CA210" s="95">
        <f>SUM(BU210-BS210)</f>
        <v>0</v>
      </c>
      <c r="CB210" s="79"/>
      <c r="CC210" s="79"/>
      <c r="CD210" s="79">
        <f>SUM(CB210/12*$A$2)</f>
        <v>0</v>
      </c>
      <c r="CE210" s="79">
        <f>SUM(CC210/12*$A$2)</f>
        <v>0</v>
      </c>
      <c r="CF210" s="79">
        <f t="shared" ref="CF210:CK210" si="2116">SUM(CF211:CF222)</f>
        <v>0</v>
      </c>
      <c r="CG210" s="79">
        <f t="shared" si="2116"/>
        <v>0</v>
      </c>
      <c r="CH210" s="79">
        <f t="shared" si="2116"/>
        <v>0</v>
      </c>
      <c r="CI210" s="79">
        <f t="shared" si="2116"/>
        <v>0</v>
      </c>
      <c r="CJ210" s="79">
        <f t="shared" si="2116"/>
        <v>0</v>
      </c>
      <c r="CK210" s="79">
        <f t="shared" si="2116"/>
        <v>0</v>
      </c>
      <c r="CL210" s="95">
        <f>SUM(CF210-CD210)</f>
        <v>0</v>
      </c>
      <c r="CM210" s="95">
        <f>SUM(CG210-CE210)</f>
        <v>0</v>
      </c>
      <c r="CN210" s="79"/>
      <c r="CO210" s="79"/>
      <c r="CP210" s="79">
        <f>SUM(CN210/12*$A$2)</f>
        <v>0</v>
      </c>
      <c r="CQ210" s="79">
        <f>SUM(CO210/12*$A$2)</f>
        <v>0</v>
      </c>
      <c r="CR210" s="79">
        <f t="shared" ref="CR210:CW210" si="2117">SUM(CR211:CR222)</f>
        <v>0</v>
      </c>
      <c r="CS210" s="79">
        <f t="shared" si="2117"/>
        <v>0</v>
      </c>
      <c r="CT210" s="79">
        <f t="shared" si="2117"/>
        <v>0</v>
      </c>
      <c r="CU210" s="79">
        <f t="shared" si="2117"/>
        <v>0</v>
      </c>
      <c r="CV210" s="79">
        <f t="shared" si="2117"/>
        <v>0</v>
      </c>
      <c r="CW210" s="79">
        <f t="shared" si="2117"/>
        <v>0</v>
      </c>
      <c r="CX210" s="95">
        <f>SUM(CR210-CP210)</f>
        <v>0</v>
      </c>
      <c r="CY210" s="95">
        <f>SUM(CS210-CQ210)</f>
        <v>0</v>
      </c>
      <c r="CZ210" s="79">
        <f>VLOOKUP($E210,'ВМП план'!$B$8:$AN$43,24,0)</f>
        <v>0</v>
      </c>
      <c r="DA210" s="79">
        <f>VLOOKUP($E210,'ВМП план'!$B$8:$AN$43,25,0)</f>
        <v>0</v>
      </c>
      <c r="DB210" s="79">
        <f>SUM(CZ210/12*$A$2)</f>
        <v>0</v>
      </c>
      <c r="DC210" s="79">
        <f>SUM(DA210/12*$A$2)</f>
        <v>0</v>
      </c>
      <c r="DD210" s="79">
        <f t="shared" ref="DD210:DI210" si="2118">SUM(DD211:DD222)</f>
        <v>0</v>
      </c>
      <c r="DE210" s="79">
        <f t="shared" si="2118"/>
        <v>0</v>
      </c>
      <c r="DF210" s="79">
        <f t="shared" si="2118"/>
        <v>0</v>
      </c>
      <c r="DG210" s="79">
        <f t="shared" si="2118"/>
        <v>0</v>
      </c>
      <c r="DH210" s="79">
        <f t="shared" si="2118"/>
        <v>0</v>
      </c>
      <c r="DI210" s="79">
        <f t="shared" si="2118"/>
        <v>0</v>
      </c>
      <c r="DJ210" s="95">
        <f>SUM(DD210-DB210)</f>
        <v>0</v>
      </c>
      <c r="DK210" s="95">
        <f>SUM(DE210-DC210)</f>
        <v>0</v>
      </c>
      <c r="DL210" s="79"/>
      <c r="DM210" s="79"/>
      <c r="DN210" s="79">
        <f>SUM(DL210/12*$A$2)</f>
        <v>0</v>
      </c>
      <c r="DO210" s="79">
        <f>SUM(DM210/12*$A$2)</f>
        <v>0</v>
      </c>
      <c r="DP210" s="79">
        <f t="shared" ref="DP210:DU210" si="2119">SUM(DP211:DP222)</f>
        <v>0</v>
      </c>
      <c r="DQ210" s="79">
        <f t="shared" si="2119"/>
        <v>0</v>
      </c>
      <c r="DR210" s="79">
        <f t="shared" si="2119"/>
        <v>0</v>
      </c>
      <c r="DS210" s="79">
        <f t="shared" si="2119"/>
        <v>0</v>
      </c>
      <c r="DT210" s="79">
        <f t="shared" si="2119"/>
        <v>0</v>
      </c>
      <c r="DU210" s="79">
        <f t="shared" si="2119"/>
        <v>0</v>
      </c>
      <c r="DV210" s="95">
        <f>SUM(DP210-DN210)</f>
        <v>0</v>
      </c>
      <c r="DW210" s="95">
        <f>SUM(DQ210-DO210)</f>
        <v>0</v>
      </c>
      <c r="DX210" s="79">
        <f>VLOOKUP($E210,'ВМП план'!$B$8:$AN$43,28,0)</f>
        <v>48</v>
      </c>
      <c r="DY210" s="79">
        <f>VLOOKUP($E210,'ВМП план'!$B$8:$AN$43,29,0)</f>
        <v>4728655.9776000008</v>
      </c>
      <c r="DZ210" s="79">
        <f>SUM(DX210/12*$A$2)</f>
        <v>40</v>
      </c>
      <c r="EA210" s="79">
        <f>SUM(DY210/12*$A$2)</f>
        <v>3940546.648000001</v>
      </c>
      <c r="EB210" s="79">
        <f t="shared" ref="EB210:EG210" si="2120">SUM(EB211:EB222)</f>
        <v>44</v>
      </c>
      <c r="EC210" s="79">
        <f t="shared" si="2120"/>
        <v>4334601.4800000004</v>
      </c>
      <c r="ED210" s="79">
        <f t="shared" si="2120"/>
        <v>2</v>
      </c>
      <c r="EE210" s="79">
        <f t="shared" si="2120"/>
        <v>197027.34</v>
      </c>
      <c r="EF210" s="79">
        <f t="shared" si="2120"/>
        <v>46</v>
      </c>
      <c r="EG210" s="79">
        <f t="shared" si="2120"/>
        <v>4531628.82</v>
      </c>
      <c r="EH210" s="95">
        <f>SUM(EB210-DZ210)</f>
        <v>4</v>
      </c>
      <c r="EI210" s="95">
        <f>SUM(EC210-EA210)</f>
        <v>394054.83199999947</v>
      </c>
      <c r="EJ210" s="79">
        <f>VLOOKUP($E210,'ВМП план'!$B$8:$AN$43,30,0)</f>
        <v>46</v>
      </c>
      <c r="EK210" s="79">
        <f>VLOOKUP($E210,'ВМП план'!$B$8:$AN$43,31,0)</f>
        <v>4531628.6452000001</v>
      </c>
      <c r="EL210" s="79">
        <f>SUM(EJ210/12*$A$2)</f>
        <v>38.333333333333336</v>
      </c>
      <c r="EM210" s="79">
        <f>SUM(EK210/12*$A$2)</f>
        <v>3776357.2043333338</v>
      </c>
      <c r="EN210" s="79">
        <f t="shared" ref="EN210:ES210" si="2121">SUM(EN211:EN222)</f>
        <v>41</v>
      </c>
      <c r="EO210" s="79">
        <f t="shared" si="2121"/>
        <v>4039060.4699999997</v>
      </c>
      <c r="EP210" s="79">
        <f t="shared" si="2121"/>
        <v>5</v>
      </c>
      <c r="EQ210" s="79">
        <f t="shared" si="2121"/>
        <v>492568.35</v>
      </c>
      <c r="ER210" s="79">
        <f t="shared" si="2121"/>
        <v>46</v>
      </c>
      <c r="ES210" s="79">
        <f t="shared" si="2121"/>
        <v>4531628.82</v>
      </c>
      <c r="ET210" s="95">
        <f>SUM(EN210-EL210)</f>
        <v>2.6666666666666643</v>
      </c>
      <c r="EU210" s="95">
        <f>SUM(EO210-EM210)</f>
        <v>262703.26566666598</v>
      </c>
      <c r="EV210" s="79">
        <f>VLOOKUP($E210,'ВМП план'!$B$8:$AN$43,32,0)</f>
        <v>0</v>
      </c>
      <c r="EW210" s="79">
        <f>VLOOKUP($E210,'ВМП план'!$B$8:$AN$43,33,0)</f>
        <v>0</v>
      </c>
      <c r="EX210" s="79">
        <f>SUM(EV210/12*$A$2)</f>
        <v>0</v>
      </c>
      <c r="EY210" s="79">
        <f>SUM(EW210/12*$A$2)</f>
        <v>0</v>
      </c>
      <c r="EZ210" s="79">
        <f t="shared" ref="EZ210:FE210" si="2122">SUM(EZ211:EZ222)</f>
        <v>0</v>
      </c>
      <c r="FA210" s="79">
        <f t="shared" si="2122"/>
        <v>0</v>
      </c>
      <c r="FB210" s="79">
        <f t="shared" si="2122"/>
        <v>0</v>
      </c>
      <c r="FC210" s="79">
        <f t="shared" si="2122"/>
        <v>0</v>
      </c>
      <c r="FD210" s="79">
        <f t="shared" si="2122"/>
        <v>0</v>
      </c>
      <c r="FE210" s="79">
        <f t="shared" si="2122"/>
        <v>0</v>
      </c>
      <c r="FF210" s="95">
        <f t="shared" si="2105"/>
        <v>0</v>
      </c>
      <c r="FG210" s="95">
        <f t="shared" si="2106"/>
        <v>0</v>
      </c>
      <c r="FH210" s="79">
        <f>VLOOKUP($E210,'ВМП план'!$B$8:$AN$43,34,0)</f>
        <v>0</v>
      </c>
      <c r="FI210" s="79">
        <f>VLOOKUP($E210,'ВМП план'!$B$8:$AN$43,35,0)</f>
        <v>0</v>
      </c>
      <c r="FJ210" s="79">
        <f>SUM(FH210/12*$A$2)</f>
        <v>0</v>
      </c>
      <c r="FK210" s="79">
        <f>SUM(FI210/12*$A$2)</f>
        <v>0</v>
      </c>
      <c r="FL210" s="79">
        <f t="shared" ref="FL210:FQ210" si="2123">SUM(FL211:FL222)</f>
        <v>0</v>
      </c>
      <c r="FM210" s="79">
        <f t="shared" si="2123"/>
        <v>0</v>
      </c>
      <c r="FN210" s="79">
        <f t="shared" si="2123"/>
        <v>0</v>
      </c>
      <c r="FO210" s="79">
        <f t="shared" si="2123"/>
        <v>0</v>
      </c>
      <c r="FP210" s="79">
        <f t="shared" si="2123"/>
        <v>0</v>
      </c>
      <c r="FQ210" s="79">
        <f t="shared" si="2123"/>
        <v>0</v>
      </c>
      <c r="FR210" s="95">
        <f>SUM(FL210-FJ210)</f>
        <v>0</v>
      </c>
      <c r="FS210" s="95">
        <f>SUM(FM210-FK210)</f>
        <v>0</v>
      </c>
      <c r="FT210" s="79"/>
      <c r="FU210" s="79"/>
      <c r="FV210" s="79">
        <f>SUM(FT210/12*$A$2)</f>
        <v>0</v>
      </c>
      <c r="FW210" s="79">
        <f>SUM(FU210/12*$A$2)</f>
        <v>0</v>
      </c>
      <c r="FX210" s="79">
        <f t="shared" ref="FX210:GC210" si="2124">SUM(FX211:FX222)</f>
        <v>0</v>
      </c>
      <c r="FY210" s="79">
        <f t="shared" si="2124"/>
        <v>0</v>
      </c>
      <c r="FZ210" s="79">
        <f t="shared" si="2124"/>
        <v>0</v>
      </c>
      <c r="GA210" s="79">
        <f t="shared" si="2124"/>
        <v>0</v>
      </c>
      <c r="GB210" s="79">
        <f t="shared" si="2124"/>
        <v>0</v>
      </c>
      <c r="GC210" s="79">
        <f t="shared" si="2124"/>
        <v>0</v>
      </c>
      <c r="GD210" s="95">
        <f>SUM(FX210-FV210)</f>
        <v>0</v>
      </c>
      <c r="GE210" s="95">
        <f>SUM(FY210-FW210)</f>
        <v>0</v>
      </c>
      <c r="GF210" s="79">
        <f>H210+T210+AF210+AR210+BD210+BP210+CB210+CN210+CZ210+DL210+DX210+EJ210+EV210+FH210+FT210</f>
        <v>164</v>
      </c>
      <c r="GG210" s="79">
        <f>I210+U210+AG210+AS210+BE210+BQ210+CC210+CO210+DA210+DM210+DY210+EK210+EW210+FI210+FU210</f>
        <v>16156241.2568</v>
      </c>
      <c r="GH210" s="102">
        <f>SUM(GF210/12*$A$2)</f>
        <v>136.66666666666666</v>
      </c>
      <c r="GI210" s="128">
        <f>SUM(GG210/12*$A$2)</f>
        <v>13463534.380666668</v>
      </c>
      <c r="GJ210" s="79">
        <f t="shared" ref="GJ210:GO210" si="2125">SUM(GJ211:GJ222)</f>
        <v>160</v>
      </c>
      <c r="GK210" s="79">
        <f t="shared" si="2125"/>
        <v>15762187.199999999</v>
      </c>
      <c r="GL210" s="79">
        <f t="shared" si="2125"/>
        <v>14</v>
      </c>
      <c r="GM210" s="79">
        <f t="shared" si="2125"/>
        <v>1379191.3800000001</v>
      </c>
      <c r="GN210" s="79">
        <f t="shared" si="2125"/>
        <v>174</v>
      </c>
      <c r="GO210" s="79">
        <f t="shared" si="2125"/>
        <v>17141378.580000006</v>
      </c>
      <c r="GP210" s="79">
        <f>SUM(GJ210-GH210)</f>
        <v>23.333333333333343</v>
      </c>
      <c r="GQ210" s="79">
        <f>SUM(GK210-GI210)</f>
        <v>2298652.8193333317</v>
      </c>
      <c r="GR210" s="281">
        <f>GJ210/GH210</f>
        <v>1.1707317073170733</v>
      </c>
      <c r="GS210" s="281">
        <f>GK210/GI210</f>
        <v>1.1707317524760916</v>
      </c>
      <c r="GT210" s="123">
        <v>98513.666200000007</v>
      </c>
      <c r="GU210" s="123">
        <f>SUM(GK210/GJ210)</f>
        <v>98513.67</v>
      </c>
      <c r="GV210" s="123">
        <f t="shared" si="1658"/>
        <v>-3.799999991315417E-3</v>
      </c>
    </row>
    <row r="211" spans="1:204" ht="48" x14ac:dyDescent="0.2">
      <c r="A211" s="21">
        <v>1</v>
      </c>
      <c r="B211" s="55" t="s">
        <v>233</v>
      </c>
      <c r="C211" s="56" t="s">
        <v>234</v>
      </c>
      <c r="D211" s="63">
        <v>432</v>
      </c>
      <c r="E211" s="63" t="s">
        <v>235</v>
      </c>
      <c r="F211" s="63">
        <v>38</v>
      </c>
      <c r="G211" s="70">
        <v>98513.666200000007</v>
      </c>
      <c r="H211" s="71"/>
      <c r="I211" s="71"/>
      <c r="J211" s="71"/>
      <c r="K211" s="71"/>
      <c r="L211" s="71">
        <f>VLOOKUP($D211,'факт '!$D$7:$AU$140,3,0)</f>
        <v>0</v>
      </c>
      <c r="M211" s="71">
        <f>VLOOKUP($D211,'факт '!$D$7:$AU$140,4,0)</f>
        <v>0</v>
      </c>
      <c r="N211" s="71">
        <f>VLOOKUP($D211,'факт '!$D$7:$AU$140,5,0)</f>
        <v>0</v>
      </c>
      <c r="O211" s="71">
        <f>VLOOKUP($D211,'факт '!$D$7:$AU$140,6,0)</f>
        <v>0</v>
      </c>
      <c r="P211" s="71">
        <f t="shared" ref="P211:P221" si="2126">SUM(L211+N211)</f>
        <v>0</v>
      </c>
      <c r="Q211" s="71">
        <f t="shared" ref="Q211:Q221" si="2127">SUM(M211+O211)</f>
        <v>0</v>
      </c>
      <c r="R211" s="72">
        <f t="shared" ref="R211:R221" si="2128">SUM(L211-J211)</f>
        <v>0</v>
      </c>
      <c r="S211" s="72">
        <f t="shared" si="2039"/>
        <v>0</v>
      </c>
      <c r="T211" s="71"/>
      <c r="U211" s="71"/>
      <c r="V211" s="71"/>
      <c r="W211" s="71"/>
      <c r="X211" s="71">
        <f>VLOOKUP($D211,'факт '!$D$7:$AU$140,9,0)</f>
        <v>0</v>
      </c>
      <c r="Y211" s="71">
        <f>VLOOKUP($D211,'факт '!$D$7:$AU$140,10,0)</f>
        <v>0</v>
      </c>
      <c r="Z211" s="71">
        <f>VLOOKUP($D211,'факт '!$D$7:$AU$140,11,0)</f>
        <v>0</v>
      </c>
      <c r="AA211" s="71">
        <f>VLOOKUP($D211,'факт '!$D$7:$AU$140,12,0)</f>
        <v>0</v>
      </c>
      <c r="AB211" s="71">
        <f t="shared" ref="AB211:AB221" si="2129">SUM(X211+Z211)</f>
        <v>0</v>
      </c>
      <c r="AC211" s="71">
        <f t="shared" ref="AC211:AC221" si="2130">SUM(Y211+AA211)</f>
        <v>0</v>
      </c>
      <c r="AD211" s="72">
        <f t="shared" ref="AD211:AD221" si="2131">SUM(X211-V211)</f>
        <v>0</v>
      </c>
      <c r="AE211" s="72">
        <f t="shared" ref="AE211:AE221" si="2132">SUM(Y211-W211)</f>
        <v>0</v>
      </c>
      <c r="AF211" s="71"/>
      <c r="AG211" s="71"/>
      <c r="AH211" s="71"/>
      <c r="AI211" s="71"/>
      <c r="AJ211" s="71">
        <f>VLOOKUP($D211,'факт '!$D$7:$AU$140,7,0)</f>
        <v>0</v>
      </c>
      <c r="AK211" s="71">
        <f>VLOOKUP($D211,'факт '!$D$7:$AU$140,8,0)</f>
        <v>0</v>
      </c>
      <c r="AL211" s="71"/>
      <c r="AM211" s="71"/>
      <c r="AN211" s="71">
        <f t="shared" ref="AN211:AN221" si="2133">SUM(AJ211+AL211)</f>
        <v>0</v>
      </c>
      <c r="AO211" s="71">
        <f t="shared" ref="AO211:AO221" si="2134">SUM(AK211+AM211)</f>
        <v>0</v>
      </c>
      <c r="AP211" s="72">
        <f t="shared" ref="AP211:AP221" si="2135">SUM(AJ211-AH211)</f>
        <v>0</v>
      </c>
      <c r="AQ211" s="72">
        <f t="shared" ref="AQ211:AQ221" si="2136">SUM(AK211-AI211)</f>
        <v>0</v>
      </c>
      <c r="AR211" s="71"/>
      <c r="AS211" s="71"/>
      <c r="AT211" s="71"/>
      <c r="AU211" s="71"/>
      <c r="AV211" s="71">
        <f>VLOOKUP($D211,'факт '!$D$7:$AU$140,13,0)</f>
        <v>0</v>
      </c>
      <c r="AW211" s="71">
        <f>VLOOKUP($D211,'факт '!$D$7:$AU$140,14,0)</f>
        <v>0</v>
      </c>
      <c r="AX211" s="71"/>
      <c r="AY211" s="71"/>
      <c r="AZ211" s="71">
        <f t="shared" ref="AZ211:AZ221" si="2137">SUM(AV211+AX211)</f>
        <v>0</v>
      </c>
      <c r="BA211" s="71">
        <f t="shared" ref="BA211:BA221" si="2138">SUM(AW211+AY211)</f>
        <v>0</v>
      </c>
      <c r="BB211" s="72">
        <f t="shared" ref="BB211:BB221" si="2139">SUM(AV211-AT211)</f>
        <v>0</v>
      </c>
      <c r="BC211" s="72">
        <f t="shared" ref="BC211:BC221" si="2140">SUM(AW211-AU211)</f>
        <v>0</v>
      </c>
      <c r="BD211" s="71"/>
      <c r="BE211" s="71"/>
      <c r="BF211" s="71"/>
      <c r="BG211" s="71"/>
      <c r="BH211" s="71">
        <f>VLOOKUP($D211,'факт '!$D$7:$AU$140,17,0)</f>
        <v>0</v>
      </c>
      <c r="BI211" s="71">
        <f>VLOOKUP($D211,'факт '!$D$7:$AU$140,18,0)</f>
        <v>0</v>
      </c>
      <c r="BJ211" s="71">
        <f>VLOOKUP($D211,'факт '!$D$7:$AU$140,19,0)</f>
        <v>0</v>
      </c>
      <c r="BK211" s="71">
        <f>VLOOKUP($D211,'факт '!$D$7:$AU$140,20,0)</f>
        <v>0</v>
      </c>
      <c r="BL211" s="71">
        <f t="shared" ref="BL211:BL221" si="2141">SUM(BH211+BJ211)</f>
        <v>0</v>
      </c>
      <c r="BM211" s="71">
        <f t="shared" ref="BM211:BM221" si="2142">SUM(BI211+BK211)</f>
        <v>0</v>
      </c>
      <c r="BN211" s="72">
        <f t="shared" ref="BN211:BN221" si="2143">SUM(BH211-BF211)</f>
        <v>0</v>
      </c>
      <c r="BO211" s="72">
        <f t="shared" ref="BO211:BO221" si="2144">SUM(BI211-BG211)</f>
        <v>0</v>
      </c>
      <c r="BP211" s="71"/>
      <c r="BQ211" s="71"/>
      <c r="BR211" s="71"/>
      <c r="BS211" s="71"/>
      <c r="BT211" s="71">
        <f>VLOOKUP($D211,'факт '!$D$7:$AU$140,21,0)</f>
        <v>0</v>
      </c>
      <c r="BU211" s="71">
        <f>VLOOKUP($D211,'факт '!$D$7:$AU$140,22,0)</f>
        <v>0</v>
      </c>
      <c r="BV211" s="71">
        <f>VLOOKUP($D211,'факт '!$D$7:$AU$140,23,0)</f>
        <v>0</v>
      </c>
      <c r="BW211" s="71">
        <f>VLOOKUP($D211,'факт '!$D$7:$AU$140,24,0)</f>
        <v>0</v>
      </c>
      <c r="BX211" s="71">
        <f t="shared" ref="BX211:BX221" si="2145">SUM(BT211+BV211)</f>
        <v>0</v>
      </c>
      <c r="BY211" s="71">
        <f t="shared" ref="BY211:BY221" si="2146">SUM(BU211+BW211)</f>
        <v>0</v>
      </c>
      <c r="BZ211" s="72">
        <f t="shared" ref="BZ211:BZ221" si="2147">SUM(BT211-BR211)</f>
        <v>0</v>
      </c>
      <c r="CA211" s="72">
        <f t="shared" ref="CA211:CA221" si="2148">SUM(BU211-BS211)</f>
        <v>0</v>
      </c>
      <c r="CB211" s="71"/>
      <c r="CC211" s="71"/>
      <c r="CD211" s="71"/>
      <c r="CE211" s="71"/>
      <c r="CF211" s="71">
        <f>VLOOKUP($D211,'факт '!$D$7:$AU$140,25,0)</f>
        <v>0</v>
      </c>
      <c r="CG211" s="71">
        <f>VLOOKUP($D211,'факт '!$D$7:$AU$140,26,0)</f>
        <v>0</v>
      </c>
      <c r="CH211" s="71">
        <f>VLOOKUP($D211,'факт '!$D$7:$AU$140,27,0)</f>
        <v>0</v>
      </c>
      <c r="CI211" s="71">
        <f>VLOOKUP($D211,'факт '!$D$7:$AU$140,28,0)</f>
        <v>0</v>
      </c>
      <c r="CJ211" s="71">
        <f t="shared" ref="CJ211:CJ221" si="2149">SUM(CF211+CH211)</f>
        <v>0</v>
      </c>
      <c r="CK211" s="71">
        <f t="shared" ref="CK211:CK221" si="2150">SUM(CG211+CI211)</f>
        <v>0</v>
      </c>
      <c r="CL211" s="72">
        <f t="shared" ref="CL211:CL221" si="2151">SUM(CF211-CD211)</f>
        <v>0</v>
      </c>
      <c r="CM211" s="72">
        <f t="shared" ref="CM211:CM221" si="2152">SUM(CG211-CE211)</f>
        <v>0</v>
      </c>
      <c r="CN211" s="71"/>
      <c r="CO211" s="71"/>
      <c r="CP211" s="71"/>
      <c r="CQ211" s="71"/>
      <c r="CR211" s="71">
        <f>VLOOKUP($D211,'факт '!$D$7:$AU$140,29,0)</f>
        <v>0</v>
      </c>
      <c r="CS211" s="71">
        <f>VLOOKUP($D211,'факт '!$D$7:$AU$140,30,0)</f>
        <v>0</v>
      </c>
      <c r="CT211" s="71">
        <f>VLOOKUP($D211,'факт '!$D$7:$AU$140,31,0)</f>
        <v>0</v>
      </c>
      <c r="CU211" s="71">
        <f>VLOOKUP($D211,'факт '!$D$7:$AU$140,32,0)</f>
        <v>0</v>
      </c>
      <c r="CV211" s="71">
        <f t="shared" ref="CV211:CV221" si="2153">SUM(CR211+CT211)</f>
        <v>0</v>
      </c>
      <c r="CW211" s="71">
        <f t="shared" ref="CW211:CW221" si="2154">SUM(CS211+CU211)</f>
        <v>0</v>
      </c>
      <c r="CX211" s="72">
        <f t="shared" ref="CX211:CX221" si="2155">SUM(CR211-CP211)</f>
        <v>0</v>
      </c>
      <c r="CY211" s="72">
        <f t="shared" ref="CY211:CY221" si="2156">SUM(CS211-CQ211)</f>
        <v>0</v>
      </c>
      <c r="CZ211" s="71"/>
      <c r="DA211" s="71"/>
      <c r="DB211" s="71"/>
      <c r="DC211" s="71"/>
      <c r="DD211" s="71">
        <f>VLOOKUP($D211,'факт '!$D$7:$AU$140,33,0)</f>
        <v>0</v>
      </c>
      <c r="DE211" s="71">
        <f>VLOOKUP($D211,'факт '!$D$7:$AU$140,34,0)</f>
        <v>0</v>
      </c>
      <c r="DF211" s="71"/>
      <c r="DG211" s="71"/>
      <c r="DH211" s="71">
        <f t="shared" ref="DH211:DH221" si="2157">SUM(DD211+DF211)</f>
        <v>0</v>
      </c>
      <c r="DI211" s="71">
        <f t="shared" ref="DI211:DI221" si="2158">SUM(DE211+DG211)</f>
        <v>0</v>
      </c>
      <c r="DJ211" s="72">
        <f t="shared" ref="DJ211:DJ221" si="2159">SUM(DD211-DB211)</f>
        <v>0</v>
      </c>
      <c r="DK211" s="72">
        <f t="shared" ref="DK211:DK221" si="2160">SUM(DE211-DC211)</f>
        <v>0</v>
      </c>
      <c r="DL211" s="71"/>
      <c r="DM211" s="71"/>
      <c r="DN211" s="71"/>
      <c r="DO211" s="71"/>
      <c r="DP211" s="71">
        <f>VLOOKUP($D211,'факт '!$D$7:$AU$140,15,0)</f>
        <v>0</v>
      </c>
      <c r="DQ211" s="71">
        <f>VLOOKUP($D211,'факт '!$D$7:$AU$140,16,0)</f>
        <v>0</v>
      </c>
      <c r="DR211" s="71"/>
      <c r="DS211" s="71"/>
      <c r="DT211" s="71">
        <f t="shared" ref="DT211:DT221" si="2161">SUM(DP211+DR211)</f>
        <v>0</v>
      </c>
      <c r="DU211" s="71">
        <f t="shared" ref="DU211:DU221" si="2162">SUM(DQ211+DS211)</f>
        <v>0</v>
      </c>
      <c r="DV211" s="72">
        <f t="shared" ref="DV211:DV221" si="2163">SUM(DP211-DN211)</f>
        <v>0</v>
      </c>
      <c r="DW211" s="72">
        <f t="shared" ref="DW211:DW221" si="2164">SUM(DQ211-DO211)</f>
        <v>0</v>
      </c>
      <c r="DX211" s="71"/>
      <c r="DY211" s="71"/>
      <c r="DZ211" s="71"/>
      <c r="EA211" s="71"/>
      <c r="EB211" s="71">
        <f>VLOOKUP($D211,'факт '!$D$7:$AU$140,35,0)</f>
        <v>4</v>
      </c>
      <c r="EC211" s="71">
        <f>VLOOKUP($D211,'факт '!$D$7:$AU$140,36,0)</f>
        <v>394054.68</v>
      </c>
      <c r="ED211" s="71">
        <f>VLOOKUP($D211,'факт '!$D$7:$AU$140,37,0)</f>
        <v>0</v>
      </c>
      <c r="EE211" s="71">
        <f>VLOOKUP($D211,'факт '!$D$7:$AU$140,38,0)</f>
        <v>0</v>
      </c>
      <c r="EF211" s="71">
        <f t="shared" ref="EF211:EF221" si="2165">SUM(EB211+ED211)</f>
        <v>4</v>
      </c>
      <c r="EG211" s="71">
        <f t="shared" ref="EG211:EG221" si="2166">SUM(EC211+EE211)</f>
        <v>394054.68</v>
      </c>
      <c r="EH211" s="72">
        <f t="shared" ref="EH211:EH221" si="2167">SUM(EB211-DZ211)</f>
        <v>4</v>
      </c>
      <c r="EI211" s="72">
        <f t="shared" ref="EI211:EI221" si="2168">SUM(EC211-EA211)</f>
        <v>394054.68</v>
      </c>
      <c r="EJ211" s="71"/>
      <c r="EK211" s="71"/>
      <c r="EL211" s="71"/>
      <c r="EM211" s="71"/>
      <c r="EN211" s="71">
        <f>VLOOKUP($D211,'факт '!$D$7:$AU$140,41,0)</f>
        <v>0</v>
      </c>
      <c r="EO211" s="71">
        <f>VLOOKUP($D211,'факт '!$D$7:$AU$140,42,0)</f>
        <v>0</v>
      </c>
      <c r="EP211" s="71">
        <f>VLOOKUP($D211,'факт '!$D$7:$AU$140,43,0)</f>
        <v>0</v>
      </c>
      <c r="EQ211" s="71">
        <f>VLOOKUP($D211,'факт '!$D$7:$AU$140,44,0)</f>
        <v>0</v>
      </c>
      <c r="ER211" s="71">
        <f t="shared" ref="ER211:ER221" si="2169">SUM(EN211+EP211)</f>
        <v>0</v>
      </c>
      <c r="ES211" s="71">
        <f t="shared" ref="ES211:ES221" si="2170">SUM(EO211+EQ211)</f>
        <v>0</v>
      </c>
      <c r="ET211" s="72">
        <f t="shared" ref="ET211:ET221" si="2171">SUM(EN211-EL211)</f>
        <v>0</v>
      </c>
      <c r="EU211" s="72">
        <f t="shared" ref="EU211:EU221" si="2172">SUM(EO211-EM211)</f>
        <v>0</v>
      </c>
      <c r="EV211" s="71"/>
      <c r="EW211" s="71"/>
      <c r="EX211" s="71"/>
      <c r="EY211" s="71"/>
      <c r="EZ211" s="71"/>
      <c r="FA211" s="71"/>
      <c r="FB211" s="71"/>
      <c r="FC211" s="71"/>
      <c r="FD211" s="71">
        <f>SUM(EZ211+FB211)</f>
        <v>0</v>
      </c>
      <c r="FE211" s="71">
        <f>SUM(FA211+FC211)</f>
        <v>0</v>
      </c>
      <c r="FF211" s="72">
        <f t="shared" si="2105"/>
        <v>0</v>
      </c>
      <c r="FG211" s="72">
        <f t="shared" si="2106"/>
        <v>0</v>
      </c>
      <c r="FH211" s="71"/>
      <c r="FI211" s="71"/>
      <c r="FJ211" s="71"/>
      <c r="FK211" s="71"/>
      <c r="FL211" s="71">
        <f>VLOOKUP($D211,'факт '!$D$7:$AU$140,39,0)</f>
        <v>0</v>
      </c>
      <c r="FM211" s="71">
        <f>VLOOKUP($D211,'факт '!$D$7:$AU$140,40,0)</f>
        <v>0</v>
      </c>
      <c r="FN211" s="71"/>
      <c r="FO211" s="71"/>
      <c r="FP211" s="71">
        <f t="shared" ref="FP211:FP221" si="2173">SUM(FL211+FN211)</f>
        <v>0</v>
      </c>
      <c r="FQ211" s="71">
        <f t="shared" ref="FQ211:FQ221" si="2174">SUM(FM211+FO211)</f>
        <v>0</v>
      </c>
      <c r="FR211" s="72">
        <f t="shared" ref="FR211:FR221" si="2175">SUM(FL211-FJ211)</f>
        <v>0</v>
      </c>
      <c r="FS211" s="72">
        <f t="shared" ref="FS211:FS221" si="2176">SUM(FM211-FK211)</f>
        <v>0</v>
      </c>
      <c r="FT211" s="71"/>
      <c r="FU211" s="71"/>
      <c r="FV211" s="71"/>
      <c r="FW211" s="71"/>
      <c r="FX211" s="71"/>
      <c r="FY211" s="71"/>
      <c r="FZ211" s="71"/>
      <c r="GA211" s="71"/>
      <c r="GB211" s="71">
        <f t="shared" ref="GB211:GB221" si="2177">SUM(FX211+FZ211)</f>
        <v>0</v>
      </c>
      <c r="GC211" s="71">
        <f t="shared" ref="GC211:GC221" si="2178">SUM(FY211+GA211)</f>
        <v>0</v>
      </c>
      <c r="GD211" s="72">
        <f t="shared" ref="GD211:GD221" si="2179">SUM(FX211-FV211)</f>
        <v>0</v>
      </c>
      <c r="GE211" s="72">
        <f t="shared" ref="GE211:GE221" si="2180">SUM(FY211-FW211)</f>
        <v>0</v>
      </c>
      <c r="GF211" s="71">
        <f t="shared" ref="GF211:GI212" si="2181">SUM(H211,T211,AF211,AR211,BD211,BP211,CB211,CN211,CZ211,DL211,DX211,EJ211,EV211)</f>
        <v>0</v>
      </c>
      <c r="GG211" s="71">
        <f t="shared" si="2181"/>
        <v>0</v>
      </c>
      <c r="GH211" s="71">
        <f t="shared" si="2181"/>
        <v>0</v>
      </c>
      <c r="GI211" s="71">
        <f t="shared" si="2181"/>
        <v>0</v>
      </c>
      <c r="GJ211" s="71">
        <f t="shared" ref="GJ211:GJ221" si="2182">SUM(L211,X211,AJ211,AV211,BH211,BT211,CF211,CR211,DD211,DP211,EB211,EN211,EZ211,FL211)</f>
        <v>4</v>
      </c>
      <c r="GK211" s="71">
        <f t="shared" ref="GK211:GK221" si="2183">SUM(M211,Y211,AK211,AW211,BI211,BU211,CG211,CS211,DE211,DQ211,EC211,EO211,FA211,FM211)</f>
        <v>394054.68</v>
      </c>
      <c r="GL211" s="71">
        <f t="shared" ref="GL211:GL221" si="2184">SUM(N211,Z211,AL211,AX211,BJ211,BV211,CH211,CT211,DF211,DR211,ED211,EP211,FB211,FN211)</f>
        <v>0</v>
      </c>
      <c r="GM211" s="71">
        <f t="shared" ref="GM211:GM221" si="2185">SUM(O211,AA211,AM211,AY211,BK211,BW211,CI211,CU211,DG211,DS211,EE211,EQ211,FC211,FO211)</f>
        <v>0</v>
      </c>
      <c r="GN211" s="71">
        <f t="shared" ref="GN211:GN221" si="2186">SUM(P211,AB211,AN211,AZ211,BL211,BX211,CJ211,CV211,DH211,DT211,EF211,ER211,FD211,FP211)</f>
        <v>4</v>
      </c>
      <c r="GO211" s="71">
        <f t="shared" ref="GO211:GO221" si="2187">SUM(Q211,AC211,AO211,BA211,BM211,BY211,CK211,CW211,DI211,DU211,EG211,ES211,FE211,FQ211)</f>
        <v>394054.68</v>
      </c>
      <c r="GP211" s="71"/>
      <c r="GQ211" s="71"/>
      <c r="GR211" s="109"/>
      <c r="GS211" s="55"/>
      <c r="GT211" s="123">
        <v>98513.666200000007</v>
      </c>
      <c r="GU211" s="123">
        <f t="shared" ref="GU211:GU221" si="2188">SUM(GK211/GJ211)</f>
        <v>98513.67</v>
      </c>
      <c r="GV211" s="123">
        <f t="shared" si="1658"/>
        <v>-3.799999991315417E-3</v>
      </c>
    </row>
    <row r="212" spans="1:204" ht="48" x14ac:dyDescent="0.2">
      <c r="A212" s="21">
        <v>1</v>
      </c>
      <c r="B212" s="55" t="s">
        <v>233</v>
      </c>
      <c r="C212" s="56" t="s">
        <v>234</v>
      </c>
      <c r="D212" s="63">
        <v>435</v>
      </c>
      <c r="E212" s="63" t="s">
        <v>236</v>
      </c>
      <c r="F212" s="63">
        <v>38</v>
      </c>
      <c r="G212" s="70">
        <v>98513.666200000007</v>
      </c>
      <c r="H212" s="71"/>
      <c r="I212" s="71"/>
      <c r="J212" s="71"/>
      <c r="K212" s="71"/>
      <c r="L212" s="71">
        <f>VLOOKUP($D212,'факт '!$D$7:$AU$140,3,0)</f>
        <v>1</v>
      </c>
      <c r="M212" s="71">
        <f>VLOOKUP($D212,'факт '!$D$7:$AU$140,4,0)</f>
        <v>98513.67</v>
      </c>
      <c r="N212" s="71">
        <f>VLOOKUP($D212,'факт '!$D$7:$AU$140,5,0)</f>
        <v>0</v>
      </c>
      <c r="O212" s="71">
        <f>VLOOKUP($D212,'факт '!$D$7:$AU$140,6,0)</f>
        <v>0</v>
      </c>
      <c r="P212" s="71">
        <f t="shared" si="2126"/>
        <v>1</v>
      </c>
      <c r="Q212" s="71">
        <f t="shared" si="2127"/>
        <v>98513.67</v>
      </c>
      <c r="R212" s="72">
        <f t="shared" si="2128"/>
        <v>1</v>
      </c>
      <c r="S212" s="72">
        <f t="shared" si="2039"/>
        <v>98513.67</v>
      </c>
      <c r="T212" s="71"/>
      <c r="U212" s="71"/>
      <c r="V212" s="71"/>
      <c r="W212" s="71"/>
      <c r="X212" s="71">
        <f>VLOOKUP($D212,'факт '!$D$7:$AU$140,9,0)</f>
        <v>0</v>
      </c>
      <c r="Y212" s="71">
        <f>VLOOKUP($D212,'факт '!$D$7:$AU$140,10,0)</f>
        <v>0</v>
      </c>
      <c r="Z212" s="71">
        <f>VLOOKUP($D212,'факт '!$D$7:$AU$140,11,0)</f>
        <v>0</v>
      </c>
      <c r="AA212" s="71">
        <f>VLOOKUP($D212,'факт '!$D$7:$AU$140,12,0)</f>
        <v>0</v>
      </c>
      <c r="AB212" s="71">
        <f t="shared" si="2129"/>
        <v>0</v>
      </c>
      <c r="AC212" s="71">
        <f t="shared" si="2130"/>
        <v>0</v>
      </c>
      <c r="AD212" s="72">
        <f t="shared" si="2131"/>
        <v>0</v>
      </c>
      <c r="AE212" s="72">
        <f t="shared" si="2132"/>
        <v>0</v>
      </c>
      <c r="AF212" s="71"/>
      <c r="AG212" s="71"/>
      <c r="AH212" s="71"/>
      <c r="AI212" s="71"/>
      <c r="AJ212" s="71">
        <f>VLOOKUP($D212,'факт '!$D$7:$AU$140,7,0)</f>
        <v>0</v>
      </c>
      <c r="AK212" s="71">
        <f>VLOOKUP($D212,'факт '!$D$7:$AU$140,8,0)</f>
        <v>0</v>
      </c>
      <c r="AL212" s="71"/>
      <c r="AM212" s="71"/>
      <c r="AN212" s="71">
        <f t="shared" si="2133"/>
        <v>0</v>
      </c>
      <c r="AO212" s="71">
        <f t="shared" si="2134"/>
        <v>0</v>
      </c>
      <c r="AP212" s="72">
        <f t="shared" si="2135"/>
        <v>0</v>
      </c>
      <c r="AQ212" s="72">
        <f t="shared" si="2136"/>
        <v>0</v>
      </c>
      <c r="AR212" s="71"/>
      <c r="AS212" s="71"/>
      <c r="AT212" s="71"/>
      <c r="AU212" s="71"/>
      <c r="AV212" s="71">
        <f>VLOOKUP($D212,'факт '!$D$7:$AU$140,13,0)</f>
        <v>0</v>
      </c>
      <c r="AW212" s="71">
        <f>VLOOKUP($D212,'факт '!$D$7:$AU$140,14,0)</f>
        <v>0</v>
      </c>
      <c r="AX212" s="71"/>
      <c r="AY212" s="71"/>
      <c r="AZ212" s="71">
        <f t="shared" si="2137"/>
        <v>0</v>
      </c>
      <c r="BA212" s="71">
        <f t="shared" si="2138"/>
        <v>0</v>
      </c>
      <c r="BB212" s="72">
        <f t="shared" si="2139"/>
        <v>0</v>
      </c>
      <c r="BC212" s="72">
        <f t="shared" si="2140"/>
        <v>0</v>
      </c>
      <c r="BD212" s="71"/>
      <c r="BE212" s="71"/>
      <c r="BF212" s="71"/>
      <c r="BG212" s="71"/>
      <c r="BH212" s="71">
        <f>VLOOKUP($D212,'факт '!$D$7:$AU$140,17,0)</f>
        <v>40</v>
      </c>
      <c r="BI212" s="71">
        <f>VLOOKUP($D212,'факт '!$D$7:$AU$140,18,0)</f>
        <v>3940546.8000000003</v>
      </c>
      <c r="BJ212" s="71">
        <f>VLOOKUP($D212,'факт '!$D$7:$AU$140,19,0)</f>
        <v>2</v>
      </c>
      <c r="BK212" s="71">
        <f>VLOOKUP($D212,'факт '!$D$7:$AU$140,20,0)</f>
        <v>197027.34</v>
      </c>
      <c r="BL212" s="71">
        <f t="shared" si="2141"/>
        <v>42</v>
      </c>
      <c r="BM212" s="71">
        <f t="shared" si="2142"/>
        <v>4137574.14</v>
      </c>
      <c r="BN212" s="72">
        <f t="shared" si="2143"/>
        <v>40</v>
      </c>
      <c r="BO212" s="72">
        <f t="shared" si="2144"/>
        <v>3940546.8000000003</v>
      </c>
      <c r="BP212" s="71"/>
      <c r="BQ212" s="71"/>
      <c r="BR212" s="71"/>
      <c r="BS212" s="71"/>
      <c r="BT212" s="71">
        <f>VLOOKUP($D212,'факт '!$D$7:$AU$140,21,0)</f>
        <v>0</v>
      </c>
      <c r="BU212" s="71">
        <f>VLOOKUP($D212,'факт '!$D$7:$AU$140,22,0)</f>
        <v>0</v>
      </c>
      <c r="BV212" s="71">
        <f>VLOOKUP($D212,'факт '!$D$7:$AU$140,23,0)</f>
        <v>0</v>
      </c>
      <c r="BW212" s="71">
        <f>VLOOKUP($D212,'факт '!$D$7:$AU$140,24,0)</f>
        <v>0</v>
      </c>
      <c r="BX212" s="71">
        <f t="shared" si="2145"/>
        <v>0</v>
      </c>
      <c r="BY212" s="71">
        <f t="shared" si="2146"/>
        <v>0</v>
      </c>
      <c r="BZ212" s="72">
        <f t="shared" si="2147"/>
        <v>0</v>
      </c>
      <c r="CA212" s="72">
        <f t="shared" si="2148"/>
        <v>0</v>
      </c>
      <c r="CB212" s="71"/>
      <c r="CC212" s="71"/>
      <c r="CD212" s="71"/>
      <c r="CE212" s="71"/>
      <c r="CF212" s="71">
        <f>VLOOKUP($D212,'факт '!$D$7:$AU$140,25,0)</f>
        <v>0</v>
      </c>
      <c r="CG212" s="71">
        <f>VLOOKUP($D212,'факт '!$D$7:$AU$140,26,0)</f>
        <v>0</v>
      </c>
      <c r="CH212" s="71">
        <f>VLOOKUP($D212,'факт '!$D$7:$AU$140,27,0)</f>
        <v>0</v>
      </c>
      <c r="CI212" s="71">
        <f>VLOOKUP($D212,'факт '!$D$7:$AU$140,28,0)</f>
        <v>0</v>
      </c>
      <c r="CJ212" s="71">
        <f t="shared" si="2149"/>
        <v>0</v>
      </c>
      <c r="CK212" s="71">
        <f t="shared" si="2150"/>
        <v>0</v>
      </c>
      <c r="CL212" s="72">
        <f t="shared" si="2151"/>
        <v>0</v>
      </c>
      <c r="CM212" s="72">
        <f t="shared" si="2152"/>
        <v>0</v>
      </c>
      <c r="CN212" s="71"/>
      <c r="CO212" s="71"/>
      <c r="CP212" s="71"/>
      <c r="CQ212" s="71"/>
      <c r="CR212" s="71">
        <f>VLOOKUP($D212,'факт '!$D$7:$AU$140,29,0)</f>
        <v>0</v>
      </c>
      <c r="CS212" s="71">
        <f>VLOOKUP($D212,'факт '!$D$7:$AU$140,30,0)</f>
        <v>0</v>
      </c>
      <c r="CT212" s="71">
        <f>VLOOKUP($D212,'факт '!$D$7:$AU$140,31,0)</f>
        <v>0</v>
      </c>
      <c r="CU212" s="71">
        <f>VLOOKUP($D212,'факт '!$D$7:$AU$140,32,0)</f>
        <v>0</v>
      </c>
      <c r="CV212" s="71">
        <f t="shared" si="2153"/>
        <v>0</v>
      </c>
      <c r="CW212" s="71">
        <f t="shared" si="2154"/>
        <v>0</v>
      </c>
      <c r="CX212" s="72">
        <f t="shared" si="2155"/>
        <v>0</v>
      </c>
      <c r="CY212" s="72">
        <f t="shared" si="2156"/>
        <v>0</v>
      </c>
      <c r="CZ212" s="71"/>
      <c r="DA212" s="71"/>
      <c r="DB212" s="71"/>
      <c r="DC212" s="71"/>
      <c r="DD212" s="71">
        <f>VLOOKUP($D212,'факт '!$D$7:$AU$140,33,0)</f>
        <v>0</v>
      </c>
      <c r="DE212" s="71">
        <f>VLOOKUP($D212,'факт '!$D$7:$AU$140,34,0)</f>
        <v>0</v>
      </c>
      <c r="DF212" s="71"/>
      <c r="DG212" s="71"/>
      <c r="DH212" s="71">
        <f t="shared" si="2157"/>
        <v>0</v>
      </c>
      <c r="DI212" s="71">
        <f t="shared" si="2158"/>
        <v>0</v>
      </c>
      <c r="DJ212" s="72">
        <f t="shared" si="2159"/>
        <v>0</v>
      </c>
      <c r="DK212" s="72">
        <f t="shared" si="2160"/>
        <v>0</v>
      </c>
      <c r="DL212" s="71"/>
      <c r="DM212" s="71"/>
      <c r="DN212" s="71"/>
      <c r="DO212" s="71"/>
      <c r="DP212" s="71">
        <f>VLOOKUP($D212,'факт '!$D$7:$AU$140,15,0)</f>
        <v>0</v>
      </c>
      <c r="DQ212" s="71">
        <f>VLOOKUP($D212,'факт '!$D$7:$AU$140,16,0)</f>
        <v>0</v>
      </c>
      <c r="DR212" s="71"/>
      <c r="DS212" s="71"/>
      <c r="DT212" s="71">
        <f t="shared" si="2161"/>
        <v>0</v>
      </c>
      <c r="DU212" s="71">
        <f t="shared" si="2162"/>
        <v>0</v>
      </c>
      <c r="DV212" s="72">
        <f t="shared" si="2163"/>
        <v>0</v>
      </c>
      <c r="DW212" s="72">
        <f t="shared" si="2164"/>
        <v>0</v>
      </c>
      <c r="DX212" s="71"/>
      <c r="DY212" s="71"/>
      <c r="DZ212" s="71"/>
      <c r="EA212" s="71"/>
      <c r="EB212" s="71">
        <f>VLOOKUP($D212,'факт '!$D$7:$AU$140,35,0)</f>
        <v>23</v>
      </c>
      <c r="EC212" s="71">
        <f>VLOOKUP($D212,'факт '!$D$7:$AU$140,36,0)</f>
        <v>2265814.41</v>
      </c>
      <c r="ED212" s="71">
        <f>VLOOKUP($D212,'факт '!$D$7:$AU$140,37,0)</f>
        <v>2</v>
      </c>
      <c r="EE212" s="71">
        <f>VLOOKUP($D212,'факт '!$D$7:$AU$140,38,0)</f>
        <v>197027.34</v>
      </c>
      <c r="EF212" s="71">
        <f t="shared" si="2165"/>
        <v>25</v>
      </c>
      <c r="EG212" s="71">
        <f t="shared" si="2166"/>
        <v>2462841.75</v>
      </c>
      <c r="EH212" s="72">
        <f t="shared" si="2167"/>
        <v>23</v>
      </c>
      <c r="EI212" s="72">
        <f t="shared" si="2168"/>
        <v>2265814.41</v>
      </c>
      <c r="EJ212" s="71"/>
      <c r="EK212" s="71"/>
      <c r="EL212" s="71"/>
      <c r="EM212" s="71"/>
      <c r="EN212" s="71">
        <f>VLOOKUP($D212,'факт '!$D$7:$AU$140,41,0)</f>
        <v>11</v>
      </c>
      <c r="EO212" s="71">
        <f>VLOOKUP($D212,'факт '!$D$7:$AU$140,42,0)</f>
        <v>1083650.3700000001</v>
      </c>
      <c r="EP212" s="71">
        <f>VLOOKUP($D212,'факт '!$D$7:$AU$140,43,0)</f>
        <v>2</v>
      </c>
      <c r="EQ212" s="71">
        <f>VLOOKUP($D212,'факт '!$D$7:$AU$140,44,0)</f>
        <v>197027.34</v>
      </c>
      <c r="ER212" s="71">
        <f t="shared" si="2169"/>
        <v>13</v>
      </c>
      <c r="ES212" s="71">
        <f t="shared" si="2170"/>
        <v>1280677.7100000002</v>
      </c>
      <c r="ET212" s="72">
        <f t="shared" si="2171"/>
        <v>11</v>
      </c>
      <c r="EU212" s="72">
        <f t="shared" si="2172"/>
        <v>1083650.3700000001</v>
      </c>
      <c r="EV212" s="71"/>
      <c r="EW212" s="71"/>
      <c r="EX212" s="71"/>
      <c r="EY212" s="71"/>
      <c r="EZ212" s="71"/>
      <c r="FA212" s="71"/>
      <c r="FB212" s="71"/>
      <c r="FC212" s="71"/>
      <c r="FD212" s="71">
        <f>SUM(EZ212+FB212)</f>
        <v>0</v>
      </c>
      <c r="FE212" s="71">
        <f>SUM(FA212+FC212)</f>
        <v>0</v>
      </c>
      <c r="FF212" s="72">
        <f t="shared" si="2105"/>
        <v>0</v>
      </c>
      <c r="FG212" s="72">
        <f t="shared" si="2106"/>
        <v>0</v>
      </c>
      <c r="FH212" s="71"/>
      <c r="FI212" s="71"/>
      <c r="FJ212" s="71"/>
      <c r="FK212" s="71"/>
      <c r="FL212" s="71">
        <f>VLOOKUP($D212,'факт '!$D$7:$AU$140,39,0)</f>
        <v>0</v>
      </c>
      <c r="FM212" s="71">
        <f>VLOOKUP($D212,'факт '!$D$7:$AU$140,40,0)</f>
        <v>0</v>
      </c>
      <c r="FN212" s="71"/>
      <c r="FO212" s="71"/>
      <c r="FP212" s="71">
        <f t="shared" si="2173"/>
        <v>0</v>
      </c>
      <c r="FQ212" s="71">
        <f t="shared" si="2174"/>
        <v>0</v>
      </c>
      <c r="FR212" s="72">
        <f t="shared" si="2175"/>
        <v>0</v>
      </c>
      <c r="FS212" s="72">
        <f t="shared" si="2176"/>
        <v>0</v>
      </c>
      <c r="FT212" s="71"/>
      <c r="FU212" s="71"/>
      <c r="FV212" s="71"/>
      <c r="FW212" s="71"/>
      <c r="FX212" s="71"/>
      <c r="FY212" s="71"/>
      <c r="FZ212" s="71"/>
      <c r="GA212" s="71"/>
      <c r="GB212" s="71">
        <f t="shared" si="2177"/>
        <v>0</v>
      </c>
      <c r="GC212" s="71">
        <f t="shared" si="2178"/>
        <v>0</v>
      </c>
      <c r="GD212" s="72">
        <f t="shared" si="2179"/>
        <v>0</v>
      </c>
      <c r="GE212" s="72">
        <f t="shared" si="2180"/>
        <v>0</v>
      </c>
      <c r="GF212" s="71">
        <f t="shared" si="2181"/>
        <v>0</v>
      </c>
      <c r="GG212" s="71">
        <f t="shared" si="2181"/>
        <v>0</v>
      </c>
      <c r="GH212" s="71">
        <f t="shared" si="2181"/>
        <v>0</v>
      </c>
      <c r="GI212" s="71">
        <f t="shared" si="2181"/>
        <v>0</v>
      </c>
      <c r="GJ212" s="71">
        <f t="shared" si="2182"/>
        <v>75</v>
      </c>
      <c r="GK212" s="71">
        <f t="shared" si="2183"/>
        <v>7388525.2500000009</v>
      </c>
      <c r="GL212" s="71">
        <f t="shared" si="2184"/>
        <v>6</v>
      </c>
      <c r="GM212" s="71">
        <f t="shared" si="2185"/>
        <v>591082.02</v>
      </c>
      <c r="GN212" s="71">
        <f t="shared" si="2186"/>
        <v>81</v>
      </c>
      <c r="GO212" s="71">
        <f t="shared" si="2187"/>
        <v>7979607.2700000005</v>
      </c>
      <c r="GP212" s="71"/>
      <c r="GQ212" s="71"/>
      <c r="GR212" s="109"/>
      <c r="GS212" s="55"/>
      <c r="GT212" s="123">
        <v>98513.666200000007</v>
      </c>
      <c r="GU212" s="123">
        <f t="shared" si="2188"/>
        <v>98513.670000000013</v>
      </c>
      <c r="GV212" s="123">
        <f t="shared" si="1658"/>
        <v>-3.8000000058673322E-3</v>
      </c>
    </row>
    <row r="213" spans="1:204" ht="48" x14ac:dyDescent="0.2">
      <c r="A213" s="21">
        <v>1</v>
      </c>
      <c r="B213" s="55" t="s">
        <v>233</v>
      </c>
      <c r="C213" s="56" t="s">
        <v>234</v>
      </c>
      <c r="D213" s="63">
        <v>436</v>
      </c>
      <c r="E213" s="63" t="s">
        <v>327</v>
      </c>
      <c r="F213" s="63">
        <v>38</v>
      </c>
      <c r="G213" s="70">
        <v>98513.666200000007</v>
      </c>
      <c r="H213" s="71"/>
      <c r="I213" s="71"/>
      <c r="J213" s="71"/>
      <c r="K213" s="71"/>
      <c r="L213" s="71">
        <f>VLOOKUP($D213,'факт '!$D$7:$AU$140,3,0)</f>
        <v>0</v>
      </c>
      <c r="M213" s="71">
        <f>VLOOKUP($D213,'факт '!$D$7:$AU$140,4,0)</f>
        <v>0</v>
      </c>
      <c r="N213" s="71">
        <f>VLOOKUP($D213,'факт '!$D$7:$AU$140,5,0)</f>
        <v>0</v>
      </c>
      <c r="O213" s="71">
        <f>VLOOKUP($D213,'факт '!$D$7:$AU$140,6,0)</f>
        <v>0</v>
      </c>
      <c r="P213" s="71">
        <f t="shared" si="2126"/>
        <v>0</v>
      </c>
      <c r="Q213" s="71">
        <f t="shared" si="2127"/>
        <v>0</v>
      </c>
      <c r="R213" s="72">
        <f t="shared" si="2128"/>
        <v>0</v>
      </c>
      <c r="S213" s="72">
        <f t="shared" si="2039"/>
        <v>0</v>
      </c>
      <c r="T213" s="71"/>
      <c r="U213" s="71"/>
      <c r="V213" s="71"/>
      <c r="W213" s="71"/>
      <c r="X213" s="71">
        <f>VLOOKUP($D213,'факт '!$D$7:$AU$140,9,0)</f>
        <v>0</v>
      </c>
      <c r="Y213" s="71">
        <f>VLOOKUP($D213,'факт '!$D$7:$AU$140,10,0)</f>
        <v>0</v>
      </c>
      <c r="Z213" s="71">
        <f>VLOOKUP($D213,'факт '!$D$7:$AU$140,11,0)</f>
        <v>0</v>
      </c>
      <c r="AA213" s="71">
        <f>VLOOKUP($D213,'факт '!$D$7:$AU$140,12,0)</f>
        <v>0</v>
      </c>
      <c r="AB213" s="71">
        <f t="shared" si="2129"/>
        <v>0</v>
      </c>
      <c r="AC213" s="71">
        <f t="shared" si="2130"/>
        <v>0</v>
      </c>
      <c r="AD213" s="72">
        <f t="shared" si="2131"/>
        <v>0</v>
      </c>
      <c r="AE213" s="72">
        <f t="shared" si="2132"/>
        <v>0</v>
      </c>
      <c r="AF213" s="71"/>
      <c r="AG213" s="71"/>
      <c r="AH213" s="71"/>
      <c r="AI213" s="71"/>
      <c r="AJ213" s="71">
        <f>VLOOKUP($D213,'факт '!$D$7:$AU$140,7,0)</f>
        <v>0</v>
      </c>
      <c r="AK213" s="71">
        <f>VLOOKUP($D213,'факт '!$D$7:$AU$140,8,0)</f>
        <v>0</v>
      </c>
      <c r="AL213" s="71"/>
      <c r="AM213" s="71"/>
      <c r="AN213" s="71">
        <f t="shared" si="2133"/>
        <v>0</v>
      </c>
      <c r="AO213" s="71">
        <f t="shared" si="2134"/>
        <v>0</v>
      </c>
      <c r="AP213" s="72">
        <f t="shared" si="2135"/>
        <v>0</v>
      </c>
      <c r="AQ213" s="72">
        <f t="shared" si="2136"/>
        <v>0</v>
      </c>
      <c r="AR213" s="71"/>
      <c r="AS213" s="71"/>
      <c r="AT213" s="71"/>
      <c r="AU213" s="71"/>
      <c r="AV213" s="71">
        <f>VLOOKUP($D213,'факт '!$D$7:$AU$140,13,0)</f>
        <v>0</v>
      </c>
      <c r="AW213" s="71">
        <f>VLOOKUP($D213,'факт '!$D$7:$AU$140,14,0)</f>
        <v>0</v>
      </c>
      <c r="AX213" s="71"/>
      <c r="AY213" s="71"/>
      <c r="AZ213" s="71">
        <f t="shared" si="2137"/>
        <v>0</v>
      </c>
      <c r="BA213" s="71">
        <f t="shared" si="2138"/>
        <v>0</v>
      </c>
      <c r="BB213" s="72">
        <f t="shared" si="2139"/>
        <v>0</v>
      </c>
      <c r="BC213" s="72">
        <f t="shared" si="2140"/>
        <v>0</v>
      </c>
      <c r="BD213" s="71"/>
      <c r="BE213" s="71"/>
      <c r="BF213" s="71"/>
      <c r="BG213" s="71"/>
      <c r="BH213" s="71">
        <f>VLOOKUP($D213,'факт '!$D$7:$AU$140,17,0)</f>
        <v>0</v>
      </c>
      <c r="BI213" s="71">
        <f>VLOOKUP($D213,'факт '!$D$7:$AU$140,18,0)</f>
        <v>0</v>
      </c>
      <c r="BJ213" s="71">
        <f>VLOOKUP($D213,'факт '!$D$7:$AU$140,19,0)</f>
        <v>0</v>
      </c>
      <c r="BK213" s="71">
        <f>VLOOKUP($D213,'факт '!$D$7:$AU$140,20,0)</f>
        <v>0</v>
      </c>
      <c r="BL213" s="71">
        <f t="shared" si="2141"/>
        <v>0</v>
      </c>
      <c r="BM213" s="71">
        <f t="shared" si="2142"/>
        <v>0</v>
      </c>
      <c r="BN213" s="72">
        <f t="shared" si="2143"/>
        <v>0</v>
      </c>
      <c r="BO213" s="72">
        <f t="shared" si="2144"/>
        <v>0</v>
      </c>
      <c r="BP213" s="71"/>
      <c r="BQ213" s="71"/>
      <c r="BR213" s="71"/>
      <c r="BS213" s="71"/>
      <c r="BT213" s="71">
        <f>VLOOKUP($D213,'факт '!$D$7:$AU$140,21,0)</f>
        <v>0</v>
      </c>
      <c r="BU213" s="71">
        <f>VLOOKUP($D213,'факт '!$D$7:$AU$140,22,0)</f>
        <v>0</v>
      </c>
      <c r="BV213" s="71">
        <f>VLOOKUP($D213,'факт '!$D$7:$AU$140,23,0)</f>
        <v>0</v>
      </c>
      <c r="BW213" s="71">
        <f>VLOOKUP($D213,'факт '!$D$7:$AU$140,24,0)</f>
        <v>0</v>
      </c>
      <c r="BX213" s="71">
        <f t="shared" si="2145"/>
        <v>0</v>
      </c>
      <c r="BY213" s="71">
        <f t="shared" si="2146"/>
        <v>0</v>
      </c>
      <c r="BZ213" s="72">
        <f t="shared" si="2147"/>
        <v>0</v>
      </c>
      <c r="CA213" s="72">
        <f t="shared" si="2148"/>
        <v>0</v>
      </c>
      <c r="CB213" s="71"/>
      <c r="CC213" s="71"/>
      <c r="CD213" s="71"/>
      <c r="CE213" s="71"/>
      <c r="CF213" s="71">
        <f>VLOOKUP($D213,'факт '!$D$7:$AU$140,25,0)</f>
        <v>0</v>
      </c>
      <c r="CG213" s="71">
        <f>VLOOKUP($D213,'факт '!$D$7:$AU$140,26,0)</f>
        <v>0</v>
      </c>
      <c r="CH213" s="71">
        <f>VLOOKUP($D213,'факт '!$D$7:$AU$140,27,0)</f>
        <v>0</v>
      </c>
      <c r="CI213" s="71">
        <f>VLOOKUP($D213,'факт '!$D$7:$AU$140,28,0)</f>
        <v>0</v>
      </c>
      <c r="CJ213" s="71">
        <f t="shared" si="2149"/>
        <v>0</v>
      </c>
      <c r="CK213" s="71">
        <f t="shared" si="2150"/>
        <v>0</v>
      </c>
      <c r="CL213" s="72">
        <f t="shared" si="2151"/>
        <v>0</v>
      </c>
      <c r="CM213" s="72">
        <f t="shared" si="2152"/>
        <v>0</v>
      </c>
      <c r="CN213" s="71"/>
      <c r="CO213" s="71"/>
      <c r="CP213" s="71"/>
      <c r="CQ213" s="71"/>
      <c r="CR213" s="71">
        <f>VLOOKUP($D213,'факт '!$D$7:$AU$140,29,0)</f>
        <v>0</v>
      </c>
      <c r="CS213" s="71">
        <f>VLOOKUP($D213,'факт '!$D$7:$AU$140,30,0)</f>
        <v>0</v>
      </c>
      <c r="CT213" s="71">
        <f>VLOOKUP($D213,'факт '!$D$7:$AU$140,31,0)</f>
        <v>0</v>
      </c>
      <c r="CU213" s="71">
        <f>VLOOKUP($D213,'факт '!$D$7:$AU$140,32,0)</f>
        <v>0</v>
      </c>
      <c r="CV213" s="71">
        <f t="shared" si="2153"/>
        <v>0</v>
      </c>
      <c r="CW213" s="71">
        <f t="shared" si="2154"/>
        <v>0</v>
      </c>
      <c r="CX213" s="72">
        <f t="shared" si="2155"/>
        <v>0</v>
      </c>
      <c r="CY213" s="72">
        <f t="shared" si="2156"/>
        <v>0</v>
      </c>
      <c r="CZ213" s="71"/>
      <c r="DA213" s="71"/>
      <c r="DB213" s="71"/>
      <c r="DC213" s="71"/>
      <c r="DD213" s="71">
        <f>VLOOKUP($D213,'факт '!$D$7:$AU$140,33,0)</f>
        <v>0</v>
      </c>
      <c r="DE213" s="71">
        <f>VLOOKUP($D213,'факт '!$D$7:$AU$140,34,0)</f>
        <v>0</v>
      </c>
      <c r="DF213" s="71"/>
      <c r="DG213" s="71"/>
      <c r="DH213" s="71">
        <f t="shared" si="2157"/>
        <v>0</v>
      </c>
      <c r="DI213" s="71">
        <f t="shared" si="2158"/>
        <v>0</v>
      </c>
      <c r="DJ213" s="72">
        <f t="shared" si="2159"/>
        <v>0</v>
      </c>
      <c r="DK213" s="72">
        <f t="shared" si="2160"/>
        <v>0</v>
      </c>
      <c r="DL213" s="71"/>
      <c r="DM213" s="71"/>
      <c r="DN213" s="71"/>
      <c r="DO213" s="71"/>
      <c r="DP213" s="71">
        <f>VLOOKUP($D213,'факт '!$D$7:$AU$140,15,0)</f>
        <v>0</v>
      </c>
      <c r="DQ213" s="71">
        <f>VLOOKUP($D213,'факт '!$D$7:$AU$140,16,0)</f>
        <v>0</v>
      </c>
      <c r="DR213" s="71"/>
      <c r="DS213" s="71"/>
      <c r="DT213" s="71">
        <f t="shared" si="2161"/>
        <v>0</v>
      </c>
      <c r="DU213" s="71">
        <f t="shared" si="2162"/>
        <v>0</v>
      </c>
      <c r="DV213" s="72">
        <f t="shared" si="2163"/>
        <v>0</v>
      </c>
      <c r="DW213" s="72">
        <f t="shared" si="2164"/>
        <v>0</v>
      </c>
      <c r="DX213" s="71"/>
      <c r="DY213" s="71"/>
      <c r="DZ213" s="71"/>
      <c r="EA213" s="71"/>
      <c r="EB213" s="71">
        <f>VLOOKUP($D213,'факт '!$D$7:$AU$140,35,0)</f>
        <v>0</v>
      </c>
      <c r="EC213" s="71">
        <f>VLOOKUP($D213,'факт '!$D$7:$AU$140,36,0)</f>
        <v>0</v>
      </c>
      <c r="ED213" s="71">
        <f>VLOOKUP($D213,'факт '!$D$7:$AU$140,37,0)</f>
        <v>0</v>
      </c>
      <c r="EE213" s="71">
        <f>VLOOKUP($D213,'факт '!$D$7:$AU$140,38,0)</f>
        <v>0</v>
      </c>
      <c r="EF213" s="71">
        <f t="shared" si="2165"/>
        <v>0</v>
      </c>
      <c r="EG213" s="71">
        <f t="shared" si="2166"/>
        <v>0</v>
      </c>
      <c r="EH213" s="72">
        <f t="shared" si="2167"/>
        <v>0</v>
      </c>
      <c r="EI213" s="72">
        <f t="shared" si="2168"/>
        <v>0</v>
      </c>
      <c r="EJ213" s="71"/>
      <c r="EK213" s="71"/>
      <c r="EL213" s="71"/>
      <c r="EM213" s="71"/>
      <c r="EN213" s="71">
        <f>VLOOKUP($D213,'факт '!$D$7:$AU$140,41,0)</f>
        <v>3</v>
      </c>
      <c r="EO213" s="71">
        <f>VLOOKUP($D213,'факт '!$D$7:$AU$140,42,0)</f>
        <v>295541.01</v>
      </c>
      <c r="EP213" s="71">
        <f>VLOOKUP($D213,'факт '!$D$7:$AU$140,43,0)</f>
        <v>1</v>
      </c>
      <c r="EQ213" s="71">
        <f>VLOOKUP($D213,'факт '!$D$7:$AU$140,44,0)</f>
        <v>98513.67</v>
      </c>
      <c r="ER213" s="71">
        <f t="shared" si="2169"/>
        <v>4</v>
      </c>
      <c r="ES213" s="71">
        <f t="shared" si="2170"/>
        <v>394054.68</v>
      </c>
      <c r="ET213" s="72">
        <f t="shared" si="2171"/>
        <v>3</v>
      </c>
      <c r="EU213" s="72">
        <f t="shared" si="2172"/>
        <v>295541.01</v>
      </c>
      <c r="EV213" s="71"/>
      <c r="EW213" s="71"/>
      <c r="EX213" s="71"/>
      <c r="EY213" s="71"/>
      <c r="EZ213" s="71"/>
      <c r="FA213" s="71"/>
      <c r="FB213" s="71"/>
      <c r="FC213" s="71"/>
      <c r="FD213" s="71"/>
      <c r="FE213" s="71"/>
      <c r="FF213" s="72"/>
      <c r="FG213" s="72"/>
      <c r="FH213" s="71"/>
      <c r="FI213" s="71"/>
      <c r="FJ213" s="71"/>
      <c r="FK213" s="71"/>
      <c r="FL213" s="71">
        <f>VLOOKUP($D213,'факт '!$D$7:$AU$140,39,0)</f>
        <v>0</v>
      </c>
      <c r="FM213" s="71">
        <f>VLOOKUP($D213,'факт '!$D$7:$AU$140,40,0)</f>
        <v>0</v>
      </c>
      <c r="FN213" s="71"/>
      <c r="FO213" s="71"/>
      <c r="FP213" s="71">
        <f t="shared" si="2173"/>
        <v>0</v>
      </c>
      <c r="FQ213" s="71">
        <f t="shared" si="2174"/>
        <v>0</v>
      </c>
      <c r="FR213" s="72">
        <f t="shared" si="2175"/>
        <v>0</v>
      </c>
      <c r="FS213" s="72">
        <f t="shared" si="2176"/>
        <v>0</v>
      </c>
      <c r="FT213" s="71"/>
      <c r="FU213" s="71"/>
      <c r="FV213" s="71"/>
      <c r="FW213" s="71"/>
      <c r="FX213" s="71"/>
      <c r="FY213" s="71"/>
      <c r="FZ213" s="71"/>
      <c r="GA213" s="71"/>
      <c r="GB213" s="71">
        <f t="shared" si="2177"/>
        <v>0</v>
      </c>
      <c r="GC213" s="71">
        <f t="shared" si="2178"/>
        <v>0</v>
      </c>
      <c r="GD213" s="72">
        <f t="shared" si="2179"/>
        <v>0</v>
      </c>
      <c r="GE213" s="72">
        <f t="shared" si="2180"/>
        <v>0</v>
      </c>
      <c r="GF213" s="71"/>
      <c r="GG213" s="71"/>
      <c r="GH213" s="71"/>
      <c r="GI213" s="71"/>
      <c r="GJ213" s="71">
        <f t="shared" si="2182"/>
        <v>3</v>
      </c>
      <c r="GK213" s="71">
        <f t="shared" si="2183"/>
        <v>295541.01</v>
      </c>
      <c r="GL213" s="71">
        <f t="shared" si="2184"/>
        <v>1</v>
      </c>
      <c r="GM213" s="71">
        <f t="shared" si="2185"/>
        <v>98513.67</v>
      </c>
      <c r="GN213" s="71">
        <f t="shared" si="2186"/>
        <v>4</v>
      </c>
      <c r="GO213" s="71">
        <f t="shared" si="2187"/>
        <v>394054.68</v>
      </c>
      <c r="GP213" s="71"/>
      <c r="GQ213" s="71"/>
      <c r="GR213" s="109"/>
      <c r="GS213" s="55"/>
      <c r="GT213" s="123">
        <v>98513.666200000007</v>
      </c>
      <c r="GU213" s="123">
        <f t="shared" si="2188"/>
        <v>98513.67</v>
      </c>
      <c r="GV213" s="123">
        <f t="shared" si="1658"/>
        <v>-3.799999991315417E-3</v>
      </c>
    </row>
    <row r="214" spans="1:204" ht="48" x14ac:dyDescent="0.2">
      <c r="A214" s="21">
        <v>1</v>
      </c>
      <c r="B214" s="55" t="s">
        <v>237</v>
      </c>
      <c r="C214" s="56" t="s">
        <v>238</v>
      </c>
      <c r="D214" s="63">
        <v>439</v>
      </c>
      <c r="E214" s="63" t="s">
        <v>239</v>
      </c>
      <c r="F214" s="63">
        <v>38</v>
      </c>
      <c r="G214" s="70">
        <v>98513.666200000007</v>
      </c>
      <c r="H214" s="71"/>
      <c r="I214" s="71"/>
      <c r="J214" s="71"/>
      <c r="K214" s="71"/>
      <c r="L214" s="71">
        <f>VLOOKUP($D214,'факт '!$D$7:$AU$140,3,0)</f>
        <v>0</v>
      </c>
      <c r="M214" s="71">
        <f>VLOOKUP($D214,'факт '!$D$7:$AU$140,4,0)</f>
        <v>0</v>
      </c>
      <c r="N214" s="71">
        <f>VLOOKUP($D214,'факт '!$D$7:$AU$140,5,0)</f>
        <v>0</v>
      </c>
      <c r="O214" s="71">
        <f>VLOOKUP($D214,'факт '!$D$7:$AU$140,6,0)</f>
        <v>0</v>
      </c>
      <c r="P214" s="71">
        <f t="shared" si="2126"/>
        <v>0</v>
      </c>
      <c r="Q214" s="71">
        <f t="shared" si="2127"/>
        <v>0</v>
      </c>
      <c r="R214" s="72">
        <f t="shared" si="2128"/>
        <v>0</v>
      </c>
      <c r="S214" s="72">
        <f t="shared" si="2039"/>
        <v>0</v>
      </c>
      <c r="T214" s="71"/>
      <c r="U214" s="71"/>
      <c r="V214" s="71"/>
      <c r="W214" s="71"/>
      <c r="X214" s="71">
        <f>VLOOKUP($D214,'факт '!$D$7:$AU$140,9,0)</f>
        <v>0</v>
      </c>
      <c r="Y214" s="71">
        <f>VLOOKUP($D214,'факт '!$D$7:$AU$140,10,0)</f>
        <v>0</v>
      </c>
      <c r="Z214" s="71">
        <f>VLOOKUP($D214,'факт '!$D$7:$AU$140,11,0)</f>
        <v>0</v>
      </c>
      <c r="AA214" s="71">
        <f>VLOOKUP($D214,'факт '!$D$7:$AU$140,12,0)</f>
        <v>0</v>
      </c>
      <c r="AB214" s="71">
        <f t="shared" si="2129"/>
        <v>0</v>
      </c>
      <c r="AC214" s="71">
        <f t="shared" si="2130"/>
        <v>0</v>
      </c>
      <c r="AD214" s="72">
        <f t="shared" si="2131"/>
        <v>0</v>
      </c>
      <c r="AE214" s="72">
        <f t="shared" si="2132"/>
        <v>0</v>
      </c>
      <c r="AF214" s="71"/>
      <c r="AG214" s="71"/>
      <c r="AH214" s="71"/>
      <c r="AI214" s="71"/>
      <c r="AJ214" s="71">
        <f>VLOOKUP($D214,'факт '!$D$7:$AU$140,7,0)</f>
        <v>0</v>
      </c>
      <c r="AK214" s="71">
        <f>VLOOKUP($D214,'факт '!$D$7:$AU$140,8,0)</f>
        <v>0</v>
      </c>
      <c r="AL214" s="71"/>
      <c r="AM214" s="71"/>
      <c r="AN214" s="71">
        <f t="shared" si="2133"/>
        <v>0</v>
      </c>
      <c r="AO214" s="71">
        <f t="shared" si="2134"/>
        <v>0</v>
      </c>
      <c r="AP214" s="72">
        <f t="shared" si="2135"/>
        <v>0</v>
      </c>
      <c r="AQ214" s="72">
        <f t="shared" si="2136"/>
        <v>0</v>
      </c>
      <c r="AR214" s="71"/>
      <c r="AS214" s="71"/>
      <c r="AT214" s="71"/>
      <c r="AU214" s="71"/>
      <c r="AV214" s="71">
        <f>VLOOKUP($D214,'факт '!$D$7:$AU$140,13,0)</f>
        <v>0</v>
      </c>
      <c r="AW214" s="71">
        <f>VLOOKUP($D214,'факт '!$D$7:$AU$140,14,0)</f>
        <v>0</v>
      </c>
      <c r="AX214" s="71"/>
      <c r="AY214" s="71"/>
      <c r="AZ214" s="71">
        <f t="shared" si="2137"/>
        <v>0</v>
      </c>
      <c r="BA214" s="71">
        <f t="shared" si="2138"/>
        <v>0</v>
      </c>
      <c r="BB214" s="72">
        <f t="shared" si="2139"/>
        <v>0</v>
      </c>
      <c r="BC214" s="72">
        <f t="shared" si="2140"/>
        <v>0</v>
      </c>
      <c r="BD214" s="71"/>
      <c r="BE214" s="71"/>
      <c r="BF214" s="71"/>
      <c r="BG214" s="71"/>
      <c r="BH214" s="71">
        <f>VLOOKUP($D214,'факт '!$D$7:$AU$140,17,0)</f>
        <v>0</v>
      </c>
      <c r="BI214" s="71">
        <f>VLOOKUP($D214,'факт '!$D$7:$AU$140,18,0)</f>
        <v>0</v>
      </c>
      <c r="BJ214" s="71">
        <f>VLOOKUP($D214,'факт '!$D$7:$AU$140,19,0)</f>
        <v>0</v>
      </c>
      <c r="BK214" s="71">
        <f>VLOOKUP($D214,'факт '!$D$7:$AU$140,20,0)</f>
        <v>0</v>
      </c>
      <c r="BL214" s="71">
        <f t="shared" si="2141"/>
        <v>0</v>
      </c>
      <c r="BM214" s="71">
        <f t="shared" si="2142"/>
        <v>0</v>
      </c>
      <c r="BN214" s="72">
        <f t="shared" si="2143"/>
        <v>0</v>
      </c>
      <c r="BO214" s="72">
        <f t="shared" si="2144"/>
        <v>0</v>
      </c>
      <c r="BP214" s="71"/>
      <c r="BQ214" s="71"/>
      <c r="BR214" s="71"/>
      <c r="BS214" s="71"/>
      <c r="BT214" s="71">
        <f>VLOOKUP($D214,'факт '!$D$7:$AU$140,21,0)</f>
        <v>0</v>
      </c>
      <c r="BU214" s="71">
        <f>VLOOKUP($D214,'факт '!$D$7:$AU$140,22,0)</f>
        <v>0</v>
      </c>
      <c r="BV214" s="71">
        <f>VLOOKUP($D214,'факт '!$D$7:$AU$140,23,0)</f>
        <v>0</v>
      </c>
      <c r="BW214" s="71">
        <f>VLOOKUP($D214,'факт '!$D$7:$AU$140,24,0)</f>
        <v>0</v>
      </c>
      <c r="BX214" s="71">
        <f t="shared" si="2145"/>
        <v>0</v>
      </c>
      <c r="BY214" s="71">
        <f t="shared" si="2146"/>
        <v>0</v>
      </c>
      <c r="BZ214" s="72">
        <f t="shared" si="2147"/>
        <v>0</v>
      </c>
      <c r="CA214" s="72">
        <f t="shared" si="2148"/>
        <v>0</v>
      </c>
      <c r="CB214" s="71"/>
      <c r="CC214" s="71"/>
      <c r="CD214" s="71"/>
      <c r="CE214" s="71"/>
      <c r="CF214" s="71">
        <f>VLOOKUP($D214,'факт '!$D$7:$AU$140,25,0)</f>
        <v>0</v>
      </c>
      <c r="CG214" s="71">
        <f>VLOOKUP($D214,'факт '!$D$7:$AU$140,26,0)</f>
        <v>0</v>
      </c>
      <c r="CH214" s="71">
        <f>VLOOKUP($D214,'факт '!$D$7:$AU$140,27,0)</f>
        <v>0</v>
      </c>
      <c r="CI214" s="71">
        <f>VLOOKUP($D214,'факт '!$D$7:$AU$140,28,0)</f>
        <v>0</v>
      </c>
      <c r="CJ214" s="71">
        <f t="shared" si="2149"/>
        <v>0</v>
      </c>
      <c r="CK214" s="71">
        <f t="shared" si="2150"/>
        <v>0</v>
      </c>
      <c r="CL214" s="72">
        <f t="shared" si="2151"/>
        <v>0</v>
      </c>
      <c r="CM214" s="72">
        <f t="shared" si="2152"/>
        <v>0</v>
      </c>
      <c r="CN214" s="71"/>
      <c r="CO214" s="71"/>
      <c r="CP214" s="71"/>
      <c r="CQ214" s="71"/>
      <c r="CR214" s="71">
        <f>VLOOKUP($D214,'факт '!$D$7:$AU$140,29,0)</f>
        <v>0</v>
      </c>
      <c r="CS214" s="71">
        <f>VLOOKUP($D214,'факт '!$D$7:$AU$140,30,0)</f>
        <v>0</v>
      </c>
      <c r="CT214" s="71">
        <f>VLOOKUP($D214,'факт '!$D$7:$AU$140,31,0)</f>
        <v>0</v>
      </c>
      <c r="CU214" s="71">
        <f>VLOOKUP($D214,'факт '!$D$7:$AU$140,32,0)</f>
        <v>0</v>
      </c>
      <c r="CV214" s="71">
        <f t="shared" si="2153"/>
        <v>0</v>
      </c>
      <c r="CW214" s="71">
        <f t="shared" si="2154"/>
        <v>0</v>
      </c>
      <c r="CX214" s="72">
        <f t="shared" si="2155"/>
        <v>0</v>
      </c>
      <c r="CY214" s="72">
        <f t="shared" si="2156"/>
        <v>0</v>
      </c>
      <c r="CZ214" s="71"/>
      <c r="DA214" s="71"/>
      <c r="DB214" s="71"/>
      <c r="DC214" s="71"/>
      <c r="DD214" s="71">
        <f>VLOOKUP($D214,'факт '!$D$7:$AU$140,33,0)</f>
        <v>0</v>
      </c>
      <c r="DE214" s="71">
        <f>VLOOKUP($D214,'факт '!$D$7:$AU$140,34,0)</f>
        <v>0</v>
      </c>
      <c r="DF214" s="71"/>
      <c r="DG214" s="71"/>
      <c r="DH214" s="71">
        <f t="shared" si="2157"/>
        <v>0</v>
      </c>
      <c r="DI214" s="71">
        <f t="shared" si="2158"/>
        <v>0</v>
      </c>
      <c r="DJ214" s="72">
        <f t="shared" si="2159"/>
        <v>0</v>
      </c>
      <c r="DK214" s="72">
        <f t="shared" si="2160"/>
        <v>0</v>
      </c>
      <c r="DL214" s="71"/>
      <c r="DM214" s="71"/>
      <c r="DN214" s="71"/>
      <c r="DO214" s="71"/>
      <c r="DP214" s="71">
        <f>VLOOKUP($D214,'факт '!$D$7:$AU$140,15,0)</f>
        <v>0</v>
      </c>
      <c r="DQ214" s="71">
        <f>VLOOKUP($D214,'факт '!$D$7:$AU$140,16,0)</f>
        <v>0</v>
      </c>
      <c r="DR214" s="71"/>
      <c r="DS214" s="71"/>
      <c r="DT214" s="71">
        <f t="shared" si="2161"/>
        <v>0</v>
      </c>
      <c r="DU214" s="71">
        <f t="shared" si="2162"/>
        <v>0</v>
      </c>
      <c r="DV214" s="72">
        <f t="shared" si="2163"/>
        <v>0</v>
      </c>
      <c r="DW214" s="72">
        <f t="shared" si="2164"/>
        <v>0</v>
      </c>
      <c r="DX214" s="71"/>
      <c r="DY214" s="71"/>
      <c r="DZ214" s="71"/>
      <c r="EA214" s="71"/>
      <c r="EB214" s="71">
        <f>VLOOKUP($D214,'факт '!$D$7:$AU$140,35,0)</f>
        <v>16</v>
      </c>
      <c r="EC214" s="71">
        <f>VLOOKUP($D214,'факт '!$D$7:$AU$140,36,0)</f>
        <v>1576218.72</v>
      </c>
      <c r="ED214" s="71">
        <f>VLOOKUP($D214,'факт '!$D$7:$AU$140,37,0)</f>
        <v>0</v>
      </c>
      <c r="EE214" s="71">
        <f>VLOOKUP($D214,'факт '!$D$7:$AU$140,38,0)</f>
        <v>0</v>
      </c>
      <c r="EF214" s="71">
        <f t="shared" si="2165"/>
        <v>16</v>
      </c>
      <c r="EG214" s="71">
        <f t="shared" si="2166"/>
        <v>1576218.72</v>
      </c>
      <c r="EH214" s="72">
        <f t="shared" si="2167"/>
        <v>16</v>
      </c>
      <c r="EI214" s="72">
        <f t="shared" si="2168"/>
        <v>1576218.72</v>
      </c>
      <c r="EJ214" s="71"/>
      <c r="EK214" s="71"/>
      <c r="EL214" s="71"/>
      <c r="EM214" s="71"/>
      <c r="EN214" s="71">
        <f>VLOOKUP($D214,'факт '!$D$7:$AU$140,41,0)</f>
        <v>25</v>
      </c>
      <c r="EO214" s="71">
        <f>VLOOKUP($D214,'факт '!$D$7:$AU$140,42,0)</f>
        <v>2462841.75</v>
      </c>
      <c r="EP214" s="71">
        <f>VLOOKUP($D214,'факт '!$D$7:$AU$140,43,0)</f>
        <v>2</v>
      </c>
      <c r="EQ214" s="71">
        <f>VLOOKUP($D214,'факт '!$D$7:$AU$140,44,0)</f>
        <v>197027.34</v>
      </c>
      <c r="ER214" s="71">
        <f t="shared" si="2169"/>
        <v>27</v>
      </c>
      <c r="ES214" s="71">
        <f t="shared" si="2170"/>
        <v>2659869.09</v>
      </c>
      <c r="ET214" s="72">
        <f t="shared" si="2171"/>
        <v>25</v>
      </c>
      <c r="EU214" s="72">
        <f t="shared" si="2172"/>
        <v>2462841.75</v>
      </c>
      <c r="EV214" s="71"/>
      <c r="EW214" s="71"/>
      <c r="EX214" s="71"/>
      <c r="EY214" s="71"/>
      <c r="EZ214" s="71"/>
      <c r="FA214" s="71"/>
      <c r="FB214" s="71"/>
      <c r="FC214" s="71"/>
      <c r="FD214" s="71">
        <f>SUM(EZ214+FB214)</f>
        <v>0</v>
      </c>
      <c r="FE214" s="71">
        <f>SUM(FA214+FC214)</f>
        <v>0</v>
      </c>
      <c r="FF214" s="72">
        <f t="shared" si="2105"/>
        <v>0</v>
      </c>
      <c r="FG214" s="72">
        <f t="shared" si="2106"/>
        <v>0</v>
      </c>
      <c r="FH214" s="71"/>
      <c r="FI214" s="71"/>
      <c r="FJ214" s="71"/>
      <c r="FK214" s="71"/>
      <c r="FL214" s="71">
        <f>VLOOKUP($D214,'факт '!$D$7:$AU$140,39,0)</f>
        <v>0</v>
      </c>
      <c r="FM214" s="71">
        <f>VLOOKUP($D214,'факт '!$D$7:$AU$140,40,0)</f>
        <v>0</v>
      </c>
      <c r="FN214" s="71"/>
      <c r="FO214" s="71"/>
      <c r="FP214" s="71">
        <f t="shared" si="2173"/>
        <v>0</v>
      </c>
      <c r="FQ214" s="71">
        <f t="shared" si="2174"/>
        <v>0</v>
      </c>
      <c r="FR214" s="72">
        <f t="shared" si="2175"/>
        <v>0</v>
      </c>
      <c r="FS214" s="72">
        <f t="shared" si="2176"/>
        <v>0</v>
      </c>
      <c r="FT214" s="71"/>
      <c r="FU214" s="71"/>
      <c r="FV214" s="71"/>
      <c r="FW214" s="71"/>
      <c r="FX214" s="71"/>
      <c r="FY214" s="71"/>
      <c r="FZ214" s="71"/>
      <c r="GA214" s="71"/>
      <c r="GB214" s="71">
        <f t="shared" si="2177"/>
        <v>0</v>
      </c>
      <c r="GC214" s="71">
        <f t="shared" si="2178"/>
        <v>0</v>
      </c>
      <c r="GD214" s="72">
        <f t="shared" si="2179"/>
        <v>0</v>
      </c>
      <c r="GE214" s="72">
        <f t="shared" si="2180"/>
        <v>0</v>
      </c>
      <c r="GF214" s="71">
        <f>SUM(H214,T214,AF214,AR214,BD214,BP214,CB214,CN214,CZ214,DL214,DX214,EJ214,EV214)</f>
        <v>0</v>
      </c>
      <c r="GG214" s="71">
        <f>SUM(I214,U214,AG214,AS214,BE214,BQ214,CC214,CO214,DA214,DM214,DY214,EK214,EW214)</f>
        <v>0</v>
      </c>
      <c r="GH214" s="71">
        <f>SUM(J214,V214,AH214,AT214,BF214,BR214,CD214,CP214,DB214,DN214,DZ214,EL214,EX214)</f>
        <v>0</v>
      </c>
      <c r="GI214" s="71">
        <f>SUM(K214,W214,AI214,AU214,BG214,BS214,CE214,CQ214,DC214,DO214,EA214,EM214,EY214)</f>
        <v>0</v>
      </c>
      <c r="GJ214" s="71">
        <f t="shared" si="2182"/>
        <v>41</v>
      </c>
      <c r="GK214" s="71">
        <f t="shared" si="2183"/>
        <v>4039060.4699999997</v>
      </c>
      <c r="GL214" s="71">
        <f t="shared" si="2184"/>
        <v>2</v>
      </c>
      <c r="GM214" s="71">
        <f t="shared" si="2185"/>
        <v>197027.34</v>
      </c>
      <c r="GN214" s="71">
        <f t="shared" si="2186"/>
        <v>43</v>
      </c>
      <c r="GO214" s="71">
        <f t="shared" si="2187"/>
        <v>4236087.8099999996</v>
      </c>
      <c r="GP214" s="71"/>
      <c r="GQ214" s="71"/>
      <c r="GR214" s="109"/>
      <c r="GS214" s="55"/>
      <c r="GT214" s="123">
        <v>98513.666200000007</v>
      </c>
      <c r="GU214" s="123">
        <f t="shared" si="2188"/>
        <v>98513.67</v>
      </c>
      <c r="GV214" s="123">
        <f t="shared" si="1658"/>
        <v>-3.799999991315417E-3</v>
      </c>
    </row>
    <row r="215" spans="1:204" ht="56.25" customHeight="1" x14ac:dyDescent="0.2">
      <c r="A215" s="21"/>
      <c r="B215" s="55" t="s">
        <v>305</v>
      </c>
      <c r="C215" s="56" t="s">
        <v>306</v>
      </c>
      <c r="D215" s="63">
        <v>504</v>
      </c>
      <c r="E215" s="63" t="s">
        <v>337</v>
      </c>
      <c r="F215" s="63">
        <v>38</v>
      </c>
      <c r="G215" s="70">
        <v>98513.666200000007</v>
      </c>
      <c r="H215" s="71"/>
      <c r="I215" s="71"/>
      <c r="J215" s="71"/>
      <c r="K215" s="71"/>
      <c r="L215" s="71">
        <f>VLOOKUP($D215,'факт '!$D$7:$AU$140,3,0)</f>
        <v>2</v>
      </c>
      <c r="M215" s="71">
        <f>VLOOKUP($D215,'факт '!$D$7:$AU$140,4,0)</f>
        <v>197027.34</v>
      </c>
      <c r="N215" s="71">
        <f>VLOOKUP($D215,'факт '!$D$7:$AU$140,5,0)</f>
        <v>0</v>
      </c>
      <c r="O215" s="71">
        <f>VLOOKUP($D215,'факт '!$D$7:$AU$140,6,0)</f>
        <v>0</v>
      </c>
      <c r="P215" s="71">
        <f t="shared" si="2126"/>
        <v>2</v>
      </c>
      <c r="Q215" s="71">
        <f t="shared" si="2127"/>
        <v>197027.34</v>
      </c>
      <c r="R215" s="72">
        <f t="shared" si="2128"/>
        <v>2</v>
      </c>
      <c r="S215" s="72">
        <f t="shared" si="2039"/>
        <v>197027.34</v>
      </c>
      <c r="T215" s="71"/>
      <c r="U215" s="71"/>
      <c r="V215" s="71"/>
      <c r="W215" s="71"/>
      <c r="X215" s="71">
        <f>VLOOKUP($D215,'факт '!$D$7:$AU$140,9,0)</f>
        <v>0</v>
      </c>
      <c r="Y215" s="71">
        <f>VLOOKUP($D215,'факт '!$D$7:$AU$140,10,0)</f>
        <v>0</v>
      </c>
      <c r="Z215" s="71">
        <f>VLOOKUP($D215,'факт '!$D$7:$AU$140,11,0)</f>
        <v>0</v>
      </c>
      <c r="AA215" s="71">
        <f>VLOOKUP($D215,'факт '!$D$7:$AU$140,12,0)</f>
        <v>0</v>
      </c>
      <c r="AB215" s="71">
        <f t="shared" si="2129"/>
        <v>0</v>
      </c>
      <c r="AC215" s="71">
        <f t="shared" si="2130"/>
        <v>0</v>
      </c>
      <c r="AD215" s="72">
        <f t="shared" si="2131"/>
        <v>0</v>
      </c>
      <c r="AE215" s="72">
        <f t="shared" si="2132"/>
        <v>0</v>
      </c>
      <c r="AF215" s="71"/>
      <c r="AG215" s="71"/>
      <c r="AH215" s="71"/>
      <c r="AI215" s="71"/>
      <c r="AJ215" s="71">
        <f>VLOOKUP($D215,'факт '!$D$7:$AU$140,7,0)</f>
        <v>0</v>
      </c>
      <c r="AK215" s="71">
        <f>VLOOKUP($D215,'факт '!$D$7:$AU$140,8,0)</f>
        <v>0</v>
      </c>
      <c r="AL215" s="71"/>
      <c r="AM215" s="71"/>
      <c r="AN215" s="71">
        <f t="shared" si="2133"/>
        <v>0</v>
      </c>
      <c r="AO215" s="71">
        <f t="shared" si="2134"/>
        <v>0</v>
      </c>
      <c r="AP215" s="72">
        <f t="shared" si="2135"/>
        <v>0</v>
      </c>
      <c r="AQ215" s="72">
        <f t="shared" si="2136"/>
        <v>0</v>
      </c>
      <c r="AR215" s="71"/>
      <c r="AS215" s="71"/>
      <c r="AT215" s="71"/>
      <c r="AU215" s="71"/>
      <c r="AV215" s="71">
        <f>VLOOKUP($D215,'факт '!$D$7:$AU$140,13,0)</f>
        <v>0</v>
      </c>
      <c r="AW215" s="71">
        <f>VLOOKUP($D215,'факт '!$D$7:$AU$140,14,0)</f>
        <v>0</v>
      </c>
      <c r="AX215" s="71"/>
      <c r="AY215" s="71"/>
      <c r="AZ215" s="71">
        <f t="shared" si="2137"/>
        <v>0</v>
      </c>
      <c r="BA215" s="71">
        <f t="shared" si="2138"/>
        <v>0</v>
      </c>
      <c r="BB215" s="72">
        <f t="shared" si="2139"/>
        <v>0</v>
      </c>
      <c r="BC215" s="72">
        <f t="shared" si="2140"/>
        <v>0</v>
      </c>
      <c r="BD215" s="71"/>
      <c r="BE215" s="71"/>
      <c r="BF215" s="71"/>
      <c r="BG215" s="71"/>
      <c r="BH215" s="71">
        <f>VLOOKUP($D215,'факт '!$D$7:$AU$140,17,0)</f>
        <v>0</v>
      </c>
      <c r="BI215" s="71">
        <f>VLOOKUP($D215,'факт '!$D$7:$AU$140,18,0)</f>
        <v>0</v>
      </c>
      <c r="BJ215" s="71">
        <f>VLOOKUP($D215,'факт '!$D$7:$AU$140,19,0)</f>
        <v>0</v>
      </c>
      <c r="BK215" s="71">
        <f>VLOOKUP($D215,'факт '!$D$7:$AU$140,20,0)</f>
        <v>0</v>
      </c>
      <c r="BL215" s="71">
        <f t="shared" si="2141"/>
        <v>0</v>
      </c>
      <c r="BM215" s="71">
        <f t="shared" si="2142"/>
        <v>0</v>
      </c>
      <c r="BN215" s="72">
        <f t="shared" si="2143"/>
        <v>0</v>
      </c>
      <c r="BO215" s="72">
        <f t="shared" si="2144"/>
        <v>0</v>
      </c>
      <c r="BP215" s="71"/>
      <c r="BQ215" s="71"/>
      <c r="BR215" s="71"/>
      <c r="BS215" s="71"/>
      <c r="BT215" s="71">
        <f>VLOOKUP($D215,'факт '!$D$7:$AU$140,21,0)</f>
        <v>0</v>
      </c>
      <c r="BU215" s="71">
        <f>VLOOKUP($D215,'факт '!$D$7:$AU$140,22,0)</f>
        <v>0</v>
      </c>
      <c r="BV215" s="71">
        <f>VLOOKUP($D215,'факт '!$D$7:$AU$140,23,0)</f>
        <v>0</v>
      </c>
      <c r="BW215" s="71">
        <f>VLOOKUP($D215,'факт '!$D$7:$AU$140,24,0)</f>
        <v>0</v>
      </c>
      <c r="BX215" s="71">
        <f t="shared" si="2145"/>
        <v>0</v>
      </c>
      <c r="BY215" s="71">
        <f t="shared" si="2146"/>
        <v>0</v>
      </c>
      <c r="BZ215" s="72">
        <f t="shared" si="2147"/>
        <v>0</v>
      </c>
      <c r="CA215" s="72">
        <f t="shared" si="2148"/>
        <v>0</v>
      </c>
      <c r="CB215" s="71"/>
      <c r="CC215" s="71"/>
      <c r="CD215" s="71"/>
      <c r="CE215" s="71"/>
      <c r="CF215" s="71">
        <f>VLOOKUP($D215,'факт '!$D$7:$AU$140,25,0)</f>
        <v>0</v>
      </c>
      <c r="CG215" s="71">
        <f>VLOOKUP($D215,'факт '!$D$7:$AU$140,26,0)</f>
        <v>0</v>
      </c>
      <c r="CH215" s="71">
        <f>VLOOKUP($D215,'факт '!$D$7:$AU$140,27,0)</f>
        <v>0</v>
      </c>
      <c r="CI215" s="71">
        <f>VLOOKUP($D215,'факт '!$D$7:$AU$140,28,0)</f>
        <v>0</v>
      </c>
      <c r="CJ215" s="71">
        <f t="shared" si="2149"/>
        <v>0</v>
      </c>
      <c r="CK215" s="71">
        <f t="shared" si="2150"/>
        <v>0</v>
      </c>
      <c r="CL215" s="72">
        <f t="shared" si="2151"/>
        <v>0</v>
      </c>
      <c r="CM215" s="72">
        <f t="shared" si="2152"/>
        <v>0</v>
      </c>
      <c r="CN215" s="71"/>
      <c r="CO215" s="71"/>
      <c r="CP215" s="71"/>
      <c r="CQ215" s="71"/>
      <c r="CR215" s="71">
        <f>VLOOKUP($D215,'факт '!$D$7:$AU$140,29,0)</f>
        <v>0</v>
      </c>
      <c r="CS215" s="71">
        <f>VLOOKUP($D215,'факт '!$D$7:$AU$140,30,0)</f>
        <v>0</v>
      </c>
      <c r="CT215" s="71">
        <f>VLOOKUP($D215,'факт '!$D$7:$AU$140,31,0)</f>
        <v>0</v>
      </c>
      <c r="CU215" s="71">
        <f>VLOOKUP($D215,'факт '!$D$7:$AU$140,32,0)</f>
        <v>0</v>
      </c>
      <c r="CV215" s="71">
        <f t="shared" si="2153"/>
        <v>0</v>
      </c>
      <c r="CW215" s="71">
        <f t="shared" si="2154"/>
        <v>0</v>
      </c>
      <c r="CX215" s="72">
        <f t="shared" si="2155"/>
        <v>0</v>
      </c>
      <c r="CY215" s="72">
        <f t="shared" si="2156"/>
        <v>0</v>
      </c>
      <c r="CZ215" s="71"/>
      <c r="DA215" s="71"/>
      <c r="DB215" s="71"/>
      <c r="DC215" s="71"/>
      <c r="DD215" s="71">
        <f>VLOOKUP($D215,'факт '!$D$7:$AU$140,33,0)</f>
        <v>0</v>
      </c>
      <c r="DE215" s="71">
        <f>VLOOKUP($D215,'факт '!$D$7:$AU$140,34,0)</f>
        <v>0</v>
      </c>
      <c r="DF215" s="71"/>
      <c r="DG215" s="71"/>
      <c r="DH215" s="71">
        <f t="shared" si="2157"/>
        <v>0</v>
      </c>
      <c r="DI215" s="71">
        <f t="shared" si="2158"/>
        <v>0</v>
      </c>
      <c r="DJ215" s="72">
        <f t="shared" si="2159"/>
        <v>0</v>
      </c>
      <c r="DK215" s="72">
        <f t="shared" si="2160"/>
        <v>0</v>
      </c>
      <c r="DL215" s="71"/>
      <c r="DM215" s="71"/>
      <c r="DN215" s="71"/>
      <c r="DO215" s="71"/>
      <c r="DP215" s="71">
        <f>VLOOKUP($D215,'факт '!$D$7:$AU$140,15,0)</f>
        <v>0</v>
      </c>
      <c r="DQ215" s="71">
        <f>VLOOKUP($D215,'факт '!$D$7:$AU$140,16,0)</f>
        <v>0</v>
      </c>
      <c r="DR215" s="71"/>
      <c r="DS215" s="71"/>
      <c r="DT215" s="71">
        <f t="shared" si="2161"/>
        <v>0</v>
      </c>
      <c r="DU215" s="71">
        <f t="shared" si="2162"/>
        <v>0</v>
      </c>
      <c r="DV215" s="72">
        <f t="shared" si="2163"/>
        <v>0</v>
      </c>
      <c r="DW215" s="72">
        <f t="shared" si="2164"/>
        <v>0</v>
      </c>
      <c r="DX215" s="71"/>
      <c r="DY215" s="71"/>
      <c r="DZ215" s="71"/>
      <c r="EA215" s="71"/>
      <c r="EB215" s="71">
        <f>VLOOKUP($D215,'факт '!$D$7:$AU$140,35,0)</f>
        <v>0</v>
      </c>
      <c r="EC215" s="71">
        <f>VLOOKUP($D215,'факт '!$D$7:$AU$140,36,0)</f>
        <v>0</v>
      </c>
      <c r="ED215" s="71">
        <f>VLOOKUP($D215,'факт '!$D$7:$AU$140,37,0)</f>
        <v>0</v>
      </c>
      <c r="EE215" s="71">
        <f>VLOOKUP($D215,'факт '!$D$7:$AU$140,38,0)</f>
        <v>0</v>
      </c>
      <c r="EF215" s="71">
        <f t="shared" si="2165"/>
        <v>0</v>
      </c>
      <c r="EG215" s="71">
        <f t="shared" si="2166"/>
        <v>0</v>
      </c>
      <c r="EH215" s="72">
        <f t="shared" si="2167"/>
        <v>0</v>
      </c>
      <c r="EI215" s="72">
        <f t="shared" si="2168"/>
        <v>0</v>
      </c>
      <c r="EJ215" s="71"/>
      <c r="EK215" s="71"/>
      <c r="EL215" s="71"/>
      <c r="EM215" s="71"/>
      <c r="EN215" s="71">
        <f>VLOOKUP($D215,'факт '!$D$7:$AU$140,41,0)</f>
        <v>0</v>
      </c>
      <c r="EO215" s="71">
        <f>VLOOKUP($D215,'факт '!$D$7:$AU$140,42,0)</f>
        <v>0</v>
      </c>
      <c r="EP215" s="71">
        <f>VLOOKUP($D215,'факт '!$D$7:$AU$140,43,0)</f>
        <v>0</v>
      </c>
      <c r="EQ215" s="71">
        <f>VLOOKUP($D215,'факт '!$D$7:$AU$140,44,0)</f>
        <v>0</v>
      </c>
      <c r="ER215" s="71">
        <f t="shared" si="2169"/>
        <v>0</v>
      </c>
      <c r="ES215" s="71">
        <f t="shared" si="2170"/>
        <v>0</v>
      </c>
      <c r="ET215" s="72">
        <f t="shared" si="2171"/>
        <v>0</v>
      </c>
      <c r="EU215" s="72">
        <f t="shared" si="2172"/>
        <v>0</v>
      </c>
      <c r="EV215" s="71"/>
      <c r="EW215" s="71"/>
      <c r="EX215" s="71"/>
      <c r="EY215" s="71"/>
      <c r="EZ215" s="71"/>
      <c r="FA215" s="71"/>
      <c r="FB215" s="71"/>
      <c r="FC215" s="71"/>
      <c r="FD215" s="71"/>
      <c r="FE215" s="71"/>
      <c r="FF215" s="72"/>
      <c r="FG215" s="72"/>
      <c r="FH215" s="71"/>
      <c r="FI215" s="71"/>
      <c r="FJ215" s="71"/>
      <c r="FK215" s="71"/>
      <c r="FL215" s="71">
        <f>VLOOKUP($D215,'факт '!$D$7:$AU$140,39,0)</f>
        <v>0</v>
      </c>
      <c r="FM215" s="71">
        <f>VLOOKUP($D215,'факт '!$D$7:$AU$140,40,0)</f>
        <v>0</v>
      </c>
      <c r="FN215" s="71"/>
      <c r="FO215" s="71"/>
      <c r="FP215" s="71">
        <f t="shared" si="2173"/>
        <v>0</v>
      </c>
      <c r="FQ215" s="71">
        <f t="shared" si="2174"/>
        <v>0</v>
      </c>
      <c r="FR215" s="72">
        <f t="shared" si="2175"/>
        <v>0</v>
      </c>
      <c r="FS215" s="72">
        <f t="shared" si="2176"/>
        <v>0</v>
      </c>
      <c r="FT215" s="71"/>
      <c r="FU215" s="71"/>
      <c r="FV215" s="71"/>
      <c r="FW215" s="71"/>
      <c r="FX215" s="71"/>
      <c r="FY215" s="71"/>
      <c r="FZ215" s="71"/>
      <c r="GA215" s="71"/>
      <c r="GB215" s="71">
        <f t="shared" si="2177"/>
        <v>0</v>
      </c>
      <c r="GC215" s="71">
        <f t="shared" si="2178"/>
        <v>0</v>
      </c>
      <c r="GD215" s="72">
        <f t="shared" si="2179"/>
        <v>0</v>
      </c>
      <c r="GE215" s="72">
        <f t="shared" si="2180"/>
        <v>0</v>
      </c>
      <c r="GF215" s="71"/>
      <c r="GG215" s="71"/>
      <c r="GH215" s="71"/>
      <c r="GI215" s="71"/>
      <c r="GJ215" s="71">
        <f t="shared" si="2182"/>
        <v>2</v>
      </c>
      <c r="GK215" s="71">
        <f t="shared" si="2183"/>
        <v>197027.34</v>
      </c>
      <c r="GL215" s="71">
        <f t="shared" si="2184"/>
        <v>0</v>
      </c>
      <c r="GM215" s="71">
        <f t="shared" si="2185"/>
        <v>0</v>
      </c>
      <c r="GN215" s="71">
        <f t="shared" si="2186"/>
        <v>2</v>
      </c>
      <c r="GO215" s="71">
        <f t="shared" si="2187"/>
        <v>197027.34</v>
      </c>
      <c r="GP215" s="71"/>
      <c r="GQ215" s="71"/>
      <c r="GR215" s="109"/>
      <c r="GS215" s="55"/>
      <c r="GT215" s="123">
        <v>98513.666200000007</v>
      </c>
      <c r="GU215" s="123">
        <f t="shared" si="2188"/>
        <v>98513.67</v>
      </c>
      <c r="GV215" s="123">
        <f t="shared" si="1658"/>
        <v>-3.799999991315417E-3</v>
      </c>
    </row>
    <row r="216" spans="1:204" ht="45" customHeight="1" x14ac:dyDescent="0.2">
      <c r="A216" s="21">
        <v>1</v>
      </c>
      <c r="B216" s="55" t="s">
        <v>305</v>
      </c>
      <c r="C216" s="56" t="s">
        <v>306</v>
      </c>
      <c r="D216" s="63">
        <v>506</v>
      </c>
      <c r="E216" s="63" t="s">
        <v>307</v>
      </c>
      <c r="F216" s="63">
        <v>38</v>
      </c>
      <c r="G216" s="70">
        <v>98513.666200000007</v>
      </c>
      <c r="H216" s="71"/>
      <c r="I216" s="71"/>
      <c r="J216" s="71"/>
      <c r="K216" s="71"/>
      <c r="L216" s="71">
        <f>VLOOKUP($D216,'факт '!$D$7:$AU$140,3,0)</f>
        <v>2</v>
      </c>
      <c r="M216" s="71">
        <f>VLOOKUP($D216,'факт '!$D$7:$AU$140,4,0)</f>
        <v>197027.34</v>
      </c>
      <c r="N216" s="71">
        <f>VLOOKUP($D216,'факт '!$D$7:$AU$140,5,0)</f>
        <v>0</v>
      </c>
      <c r="O216" s="71">
        <f>VLOOKUP($D216,'факт '!$D$7:$AU$140,6,0)</f>
        <v>0</v>
      </c>
      <c r="P216" s="71">
        <f t="shared" si="2126"/>
        <v>2</v>
      </c>
      <c r="Q216" s="71">
        <f t="shared" si="2127"/>
        <v>197027.34</v>
      </c>
      <c r="R216" s="72">
        <f t="shared" si="2128"/>
        <v>2</v>
      </c>
      <c r="S216" s="72">
        <f t="shared" si="2039"/>
        <v>197027.34</v>
      </c>
      <c r="T216" s="71"/>
      <c r="U216" s="71"/>
      <c r="V216" s="71"/>
      <c r="W216" s="71"/>
      <c r="X216" s="71">
        <f>VLOOKUP($D216,'факт '!$D$7:$AU$140,9,0)</f>
        <v>0</v>
      </c>
      <c r="Y216" s="71">
        <f>VLOOKUP($D216,'факт '!$D$7:$AU$140,10,0)</f>
        <v>0</v>
      </c>
      <c r="Z216" s="71">
        <f>VLOOKUP($D216,'факт '!$D$7:$AU$140,11,0)</f>
        <v>0</v>
      </c>
      <c r="AA216" s="71">
        <f>VLOOKUP($D216,'факт '!$D$7:$AU$140,12,0)</f>
        <v>0</v>
      </c>
      <c r="AB216" s="71">
        <f t="shared" si="2129"/>
        <v>0</v>
      </c>
      <c r="AC216" s="71">
        <f t="shared" si="2130"/>
        <v>0</v>
      </c>
      <c r="AD216" s="72">
        <f t="shared" si="2131"/>
        <v>0</v>
      </c>
      <c r="AE216" s="72">
        <f t="shared" si="2132"/>
        <v>0</v>
      </c>
      <c r="AF216" s="71"/>
      <c r="AG216" s="71"/>
      <c r="AH216" s="71"/>
      <c r="AI216" s="71"/>
      <c r="AJ216" s="71">
        <f>VLOOKUP($D216,'факт '!$D$7:$AU$140,7,0)</f>
        <v>0</v>
      </c>
      <c r="AK216" s="71">
        <f>VLOOKUP($D216,'факт '!$D$7:$AU$140,8,0)</f>
        <v>0</v>
      </c>
      <c r="AL216" s="71"/>
      <c r="AM216" s="71"/>
      <c r="AN216" s="71">
        <f t="shared" si="2133"/>
        <v>0</v>
      </c>
      <c r="AO216" s="71">
        <f t="shared" si="2134"/>
        <v>0</v>
      </c>
      <c r="AP216" s="72">
        <f t="shared" si="2135"/>
        <v>0</v>
      </c>
      <c r="AQ216" s="72">
        <f t="shared" si="2136"/>
        <v>0</v>
      </c>
      <c r="AR216" s="71"/>
      <c r="AS216" s="71"/>
      <c r="AT216" s="71"/>
      <c r="AU216" s="71"/>
      <c r="AV216" s="71">
        <f>VLOOKUP($D216,'факт '!$D$7:$AU$140,13,0)</f>
        <v>0</v>
      </c>
      <c r="AW216" s="71">
        <f>VLOOKUP($D216,'факт '!$D$7:$AU$140,14,0)</f>
        <v>0</v>
      </c>
      <c r="AX216" s="71"/>
      <c r="AY216" s="71"/>
      <c r="AZ216" s="71">
        <f t="shared" si="2137"/>
        <v>0</v>
      </c>
      <c r="BA216" s="71">
        <f t="shared" si="2138"/>
        <v>0</v>
      </c>
      <c r="BB216" s="72">
        <f t="shared" si="2139"/>
        <v>0</v>
      </c>
      <c r="BC216" s="72">
        <f t="shared" si="2140"/>
        <v>0</v>
      </c>
      <c r="BD216" s="71"/>
      <c r="BE216" s="71"/>
      <c r="BF216" s="71"/>
      <c r="BG216" s="71"/>
      <c r="BH216" s="71">
        <f>VLOOKUP($D216,'факт '!$D$7:$AU$140,17,0)</f>
        <v>0</v>
      </c>
      <c r="BI216" s="71">
        <f>VLOOKUP($D216,'факт '!$D$7:$AU$140,18,0)</f>
        <v>0</v>
      </c>
      <c r="BJ216" s="71">
        <f>VLOOKUP($D216,'факт '!$D$7:$AU$140,19,0)</f>
        <v>0</v>
      </c>
      <c r="BK216" s="71">
        <f>VLOOKUP($D216,'факт '!$D$7:$AU$140,20,0)</f>
        <v>0</v>
      </c>
      <c r="BL216" s="71">
        <f t="shared" si="2141"/>
        <v>0</v>
      </c>
      <c r="BM216" s="71">
        <f t="shared" si="2142"/>
        <v>0</v>
      </c>
      <c r="BN216" s="72">
        <f t="shared" si="2143"/>
        <v>0</v>
      </c>
      <c r="BO216" s="72">
        <f t="shared" si="2144"/>
        <v>0</v>
      </c>
      <c r="BP216" s="71"/>
      <c r="BQ216" s="71"/>
      <c r="BR216" s="71"/>
      <c r="BS216" s="71"/>
      <c r="BT216" s="71">
        <f>VLOOKUP($D216,'факт '!$D$7:$AU$140,21,0)</f>
        <v>0</v>
      </c>
      <c r="BU216" s="71">
        <f>VLOOKUP($D216,'факт '!$D$7:$AU$140,22,0)</f>
        <v>0</v>
      </c>
      <c r="BV216" s="71">
        <f>VLOOKUP($D216,'факт '!$D$7:$AU$140,23,0)</f>
        <v>0</v>
      </c>
      <c r="BW216" s="71">
        <f>VLOOKUP($D216,'факт '!$D$7:$AU$140,24,0)</f>
        <v>0</v>
      </c>
      <c r="BX216" s="71">
        <f t="shared" si="2145"/>
        <v>0</v>
      </c>
      <c r="BY216" s="71">
        <f t="shared" si="2146"/>
        <v>0</v>
      </c>
      <c r="BZ216" s="72">
        <f t="shared" si="2147"/>
        <v>0</v>
      </c>
      <c r="CA216" s="72">
        <f t="shared" si="2148"/>
        <v>0</v>
      </c>
      <c r="CB216" s="71"/>
      <c r="CC216" s="71"/>
      <c r="CD216" s="71"/>
      <c r="CE216" s="71"/>
      <c r="CF216" s="71">
        <f>VLOOKUP($D216,'факт '!$D$7:$AU$140,25,0)</f>
        <v>0</v>
      </c>
      <c r="CG216" s="71">
        <f>VLOOKUP($D216,'факт '!$D$7:$AU$140,26,0)</f>
        <v>0</v>
      </c>
      <c r="CH216" s="71">
        <f>VLOOKUP($D216,'факт '!$D$7:$AU$140,27,0)</f>
        <v>0</v>
      </c>
      <c r="CI216" s="71">
        <f>VLOOKUP($D216,'факт '!$D$7:$AU$140,28,0)</f>
        <v>0</v>
      </c>
      <c r="CJ216" s="71">
        <f t="shared" si="2149"/>
        <v>0</v>
      </c>
      <c r="CK216" s="71">
        <f t="shared" si="2150"/>
        <v>0</v>
      </c>
      <c r="CL216" s="72">
        <f t="shared" si="2151"/>
        <v>0</v>
      </c>
      <c r="CM216" s="72">
        <f t="shared" si="2152"/>
        <v>0</v>
      </c>
      <c r="CN216" s="71"/>
      <c r="CO216" s="71"/>
      <c r="CP216" s="71"/>
      <c r="CQ216" s="71"/>
      <c r="CR216" s="71">
        <f>VLOOKUP($D216,'факт '!$D$7:$AU$140,29,0)</f>
        <v>0</v>
      </c>
      <c r="CS216" s="71">
        <f>VLOOKUP($D216,'факт '!$D$7:$AU$140,30,0)</f>
        <v>0</v>
      </c>
      <c r="CT216" s="71">
        <f>VLOOKUP($D216,'факт '!$D$7:$AU$140,31,0)</f>
        <v>0</v>
      </c>
      <c r="CU216" s="71">
        <f>VLOOKUP($D216,'факт '!$D$7:$AU$140,32,0)</f>
        <v>0</v>
      </c>
      <c r="CV216" s="71">
        <f t="shared" si="2153"/>
        <v>0</v>
      </c>
      <c r="CW216" s="71">
        <f t="shared" si="2154"/>
        <v>0</v>
      </c>
      <c r="CX216" s="72">
        <f t="shared" si="2155"/>
        <v>0</v>
      </c>
      <c r="CY216" s="72">
        <f t="shared" si="2156"/>
        <v>0</v>
      </c>
      <c r="CZ216" s="71"/>
      <c r="DA216" s="71"/>
      <c r="DB216" s="71"/>
      <c r="DC216" s="71"/>
      <c r="DD216" s="71">
        <f>VLOOKUP($D216,'факт '!$D$7:$AU$140,33,0)</f>
        <v>0</v>
      </c>
      <c r="DE216" s="71">
        <f>VLOOKUP($D216,'факт '!$D$7:$AU$140,34,0)</f>
        <v>0</v>
      </c>
      <c r="DF216" s="71"/>
      <c r="DG216" s="71"/>
      <c r="DH216" s="71">
        <f t="shared" si="2157"/>
        <v>0</v>
      </c>
      <c r="DI216" s="71">
        <f t="shared" si="2158"/>
        <v>0</v>
      </c>
      <c r="DJ216" s="72">
        <f t="shared" si="2159"/>
        <v>0</v>
      </c>
      <c r="DK216" s="72">
        <f t="shared" si="2160"/>
        <v>0</v>
      </c>
      <c r="DL216" s="71"/>
      <c r="DM216" s="71"/>
      <c r="DN216" s="71"/>
      <c r="DO216" s="71"/>
      <c r="DP216" s="71">
        <f>VLOOKUP($D216,'факт '!$D$7:$AU$140,15,0)</f>
        <v>0</v>
      </c>
      <c r="DQ216" s="71">
        <f>VLOOKUP($D216,'факт '!$D$7:$AU$140,16,0)</f>
        <v>0</v>
      </c>
      <c r="DR216" s="71"/>
      <c r="DS216" s="71"/>
      <c r="DT216" s="71">
        <f t="shared" si="2161"/>
        <v>0</v>
      </c>
      <c r="DU216" s="71">
        <f t="shared" si="2162"/>
        <v>0</v>
      </c>
      <c r="DV216" s="72">
        <f t="shared" si="2163"/>
        <v>0</v>
      </c>
      <c r="DW216" s="72">
        <f t="shared" si="2164"/>
        <v>0</v>
      </c>
      <c r="DX216" s="71"/>
      <c r="DY216" s="71"/>
      <c r="DZ216" s="71"/>
      <c r="EA216" s="71"/>
      <c r="EB216" s="71">
        <f>VLOOKUP($D216,'факт '!$D$7:$AU$140,35,0)</f>
        <v>0</v>
      </c>
      <c r="EC216" s="71">
        <f>VLOOKUP($D216,'факт '!$D$7:$AU$140,36,0)</f>
        <v>0</v>
      </c>
      <c r="ED216" s="71">
        <f>VLOOKUP($D216,'факт '!$D$7:$AU$140,37,0)</f>
        <v>0</v>
      </c>
      <c r="EE216" s="71">
        <f>VLOOKUP($D216,'факт '!$D$7:$AU$140,38,0)</f>
        <v>0</v>
      </c>
      <c r="EF216" s="71">
        <f t="shared" si="2165"/>
        <v>0</v>
      </c>
      <c r="EG216" s="71">
        <f t="shared" si="2166"/>
        <v>0</v>
      </c>
      <c r="EH216" s="72">
        <f t="shared" si="2167"/>
        <v>0</v>
      </c>
      <c r="EI216" s="72">
        <f t="shared" si="2168"/>
        <v>0</v>
      </c>
      <c r="EJ216" s="71"/>
      <c r="EK216" s="71"/>
      <c r="EL216" s="71"/>
      <c r="EM216" s="71"/>
      <c r="EN216" s="71">
        <f>VLOOKUP($D216,'факт '!$D$7:$AU$140,41,0)</f>
        <v>0</v>
      </c>
      <c r="EO216" s="71">
        <f>VLOOKUP($D216,'факт '!$D$7:$AU$140,42,0)</f>
        <v>0</v>
      </c>
      <c r="EP216" s="71">
        <f>VLOOKUP($D216,'факт '!$D$7:$AU$140,43,0)</f>
        <v>0</v>
      </c>
      <c r="EQ216" s="71">
        <f>VLOOKUP($D216,'факт '!$D$7:$AU$140,44,0)</f>
        <v>0</v>
      </c>
      <c r="ER216" s="71">
        <f t="shared" si="2169"/>
        <v>0</v>
      </c>
      <c r="ES216" s="71">
        <f t="shared" si="2170"/>
        <v>0</v>
      </c>
      <c r="ET216" s="72">
        <f t="shared" si="2171"/>
        <v>0</v>
      </c>
      <c r="EU216" s="72">
        <f t="shared" si="2172"/>
        <v>0</v>
      </c>
      <c r="EV216" s="71"/>
      <c r="EW216" s="71"/>
      <c r="EX216" s="71"/>
      <c r="EY216" s="71"/>
      <c r="EZ216" s="71"/>
      <c r="FA216" s="71"/>
      <c r="FB216" s="71"/>
      <c r="FC216" s="71"/>
      <c r="FD216" s="71"/>
      <c r="FE216" s="71"/>
      <c r="FF216" s="72"/>
      <c r="FG216" s="72"/>
      <c r="FH216" s="71"/>
      <c r="FI216" s="71"/>
      <c r="FJ216" s="71"/>
      <c r="FK216" s="71"/>
      <c r="FL216" s="71">
        <f>VLOOKUP($D216,'факт '!$D$7:$AU$140,39,0)</f>
        <v>0</v>
      </c>
      <c r="FM216" s="71">
        <f>VLOOKUP($D216,'факт '!$D$7:$AU$140,40,0)</f>
        <v>0</v>
      </c>
      <c r="FN216" s="71"/>
      <c r="FO216" s="71"/>
      <c r="FP216" s="71">
        <f t="shared" si="2173"/>
        <v>0</v>
      </c>
      <c r="FQ216" s="71">
        <f t="shared" si="2174"/>
        <v>0</v>
      </c>
      <c r="FR216" s="72">
        <f t="shared" si="2175"/>
        <v>0</v>
      </c>
      <c r="FS216" s="72">
        <f t="shared" si="2176"/>
        <v>0</v>
      </c>
      <c r="FT216" s="71"/>
      <c r="FU216" s="71"/>
      <c r="FV216" s="71"/>
      <c r="FW216" s="71"/>
      <c r="FX216" s="71"/>
      <c r="FY216" s="71"/>
      <c r="FZ216" s="71"/>
      <c r="GA216" s="71"/>
      <c r="GB216" s="71">
        <f t="shared" si="2177"/>
        <v>0</v>
      </c>
      <c r="GC216" s="71">
        <f t="shared" si="2178"/>
        <v>0</v>
      </c>
      <c r="GD216" s="72">
        <f t="shared" si="2179"/>
        <v>0</v>
      </c>
      <c r="GE216" s="72">
        <f t="shared" si="2180"/>
        <v>0</v>
      </c>
      <c r="GF216" s="71"/>
      <c r="GG216" s="71"/>
      <c r="GH216" s="71"/>
      <c r="GI216" s="71"/>
      <c r="GJ216" s="71">
        <f t="shared" si="2182"/>
        <v>2</v>
      </c>
      <c r="GK216" s="71">
        <f t="shared" si="2183"/>
        <v>197027.34</v>
      </c>
      <c r="GL216" s="71">
        <f t="shared" si="2184"/>
        <v>0</v>
      </c>
      <c r="GM216" s="71">
        <f t="shared" si="2185"/>
        <v>0</v>
      </c>
      <c r="GN216" s="71">
        <f t="shared" si="2186"/>
        <v>2</v>
      </c>
      <c r="GO216" s="71">
        <f t="shared" si="2187"/>
        <v>197027.34</v>
      </c>
      <c r="GP216" s="71"/>
      <c r="GQ216" s="71"/>
      <c r="GR216" s="109"/>
      <c r="GS216" s="55"/>
      <c r="GT216" s="123">
        <v>98513.666200000007</v>
      </c>
      <c r="GU216" s="123">
        <f t="shared" si="2188"/>
        <v>98513.67</v>
      </c>
      <c r="GV216" s="123">
        <f t="shared" si="1658"/>
        <v>-3.799999991315417E-3</v>
      </c>
    </row>
    <row r="217" spans="1:204" ht="45" customHeight="1" x14ac:dyDescent="0.2">
      <c r="A217" s="21">
        <v>1</v>
      </c>
      <c r="B217" s="55" t="s">
        <v>305</v>
      </c>
      <c r="C217" s="56" t="s">
        <v>306</v>
      </c>
      <c r="D217" s="63">
        <v>508</v>
      </c>
      <c r="E217" s="63" t="s">
        <v>308</v>
      </c>
      <c r="F217" s="63">
        <v>38</v>
      </c>
      <c r="G217" s="70">
        <v>98513.666200000007</v>
      </c>
      <c r="H217" s="71"/>
      <c r="I217" s="71"/>
      <c r="J217" s="71"/>
      <c r="K217" s="71"/>
      <c r="L217" s="71">
        <f>VLOOKUP($D217,'факт '!$D$7:$AU$140,3,0)</f>
        <v>17</v>
      </c>
      <c r="M217" s="71">
        <f>VLOOKUP($D217,'факт '!$D$7:$AU$140,4,0)</f>
        <v>1674732.3899999997</v>
      </c>
      <c r="N217" s="71">
        <f>VLOOKUP($D217,'факт '!$D$7:$AU$140,5,0)</f>
        <v>2</v>
      </c>
      <c r="O217" s="71">
        <f>VLOOKUP($D217,'факт '!$D$7:$AU$140,6,0)</f>
        <v>197027.34</v>
      </c>
      <c r="P217" s="71">
        <f t="shared" si="2126"/>
        <v>19</v>
      </c>
      <c r="Q217" s="71">
        <f t="shared" si="2127"/>
        <v>1871759.7299999997</v>
      </c>
      <c r="R217" s="72">
        <f t="shared" si="2128"/>
        <v>17</v>
      </c>
      <c r="S217" s="72">
        <f t="shared" si="2039"/>
        <v>1674732.3899999997</v>
      </c>
      <c r="T217" s="71"/>
      <c r="U217" s="71"/>
      <c r="V217" s="71"/>
      <c r="W217" s="71"/>
      <c r="X217" s="71">
        <f>VLOOKUP($D217,'факт '!$D$7:$AU$140,9,0)</f>
        <v>0</v>
      </c>
      <c r="Y217" s="71">
        <f>VLOOKUP($D217,'факт '!$D$7:$AU$140,10,0)</f>
        <v>0</v>
      </c>
      <c r="Z217" s="71">
        <f>VLOOKUP($D217,'факт '!$D$7:$AU$140,11,0)</f>
        <v>0</v>
      </c>
      <c r="AA217" s="71">
        <f>VLOOKUP($D217,'факт '!$D$7:$AU$140,12,0)</f>
        <v>0</v>
      </c>
      <c r="AB217" s="71">
        <f t="shared" si="2129"/>
        <v>0</v>
      </c>
      <c r="AC217" s="71">
        <f t="shared" si="2130"/>
        <v>0</v>
      </c>
      <c r="AD217" s="72">
        <f t="shared" si="2131"/>
        <v>0</v>
      </c>
      <c r="AE217" s="72">
        <f t="shared" si="2132"/>
        <v>0</v>
      </c>
      <c r="AF217" s="71"/>
      <c r="AG217" s="71"/>
      <c r="AH217" s="71"/>
      <c r="AI217" s="71"/>
      <c r="AJ217" s="71">
        <f>VLOOKUP($D217,'факт '!$D$7:$AU$140,7,0)</f>
        <v>0</v>
      </c>
      <c r="AK217" s="71">
        <f>VLOOKUP($D217,'факт '!$D$7:$AU$140,8,0)</f>
        <v>0</v>
      </c>
      <c r="AL217" s="71"/>
      <c r="AM217" s="71"/>
      <c r="AN217" s="71">
        <f t="shared" si="2133"/>
        <v>0</v>
      </c>
      <c r="AO217" s="71">
        <f t="shared" si="2134"/>
        <v>0</v>
      </c>
      <c r="AP217" s="72">
        <f t="shared" si="2135"/>
        <v>0</v>
      </c>
      <c r="AQ217" s="72">
        <f t="shared" si="2136"/>
        <v>0</v>
      </c>
      <c r="AR217" s="71"/>
      <c r="AS217" s="71"/>
      <c r="AT217" s="71"/>
      <c r="AU217" s="71"/>
      <c r="AV217" s="71">
        <f>VLOOKUP($D217,'факт '!$D$7:$AU$140,13,0)</f>
        <v>0</v>
      </c>
      <c r="AW217" s="71">
        <f>VLOOKUP($D217,'факт '!$D$7:$AU$140,14,0)</f>
        <v>0</v>
      </c>
      <c r="AX217" s="71"/>
      <c r="AY217" s="71"/>
      <c r="AZ217" s="71">
        <f t="shared" si="2137"/>
        <v>0</v>
      </c>
      <c r="BA217" s="71">
        <f t="shared" si="2138"/>
        <v>0</v>
      </c>
      <c r="BB217" s="72">
        <f t="shared" si="2139"/>
        <v>0</v>
      </c>
      <c r="BC217" s="72">
        <f t="shared" si="2140"/>
        <v>0</v>
      </c>
      <c r="BD217" s="71"/>
      <c r="BE217" s="71"/>
      <c r="BF217" s="71"/>
      <c r="BG217" s="71"/>
      <c r="BH217" s="71">
        <f>VLOOKUP($D217,'факт '!$D$7:$AU$140,17,0)</f>
        <v>0</v>
      </c>
      <c r="BI217" s="71">
        <f>VLOOKUP($D217,'факт '!$D$7:$AU$140,18,0)</f>
        <v>0</v>
      </c>
      <c r="BJ217" s="71">
        <f>VLOOKUP($D217,'факт '!$D$7:$AU$140,19,0)</f>
        <v>0</v>
      </c>
      <c r="BK217" s="71">
        <f>VLOOKUP($D217,'факт '!$D$7:$AU$140,20,0)</f>
        <v>0</v>
      </c>
      <c r="BL217" s="71">
        <f t="shared" si="2141"/>
        <v>0</v>
      </c>
      <c r="BM217" s="71">
        <f t="shared" si="2142"/>
        <v>0</v>
      </c>
      <c r="BN217" s="72">
        <f t="shared" si="2143"/>
        <v>0</v>
      </c>
      <c r="BO217" s="72">
        <f t="shared" si="2144"/>
        <v>0</v>
      </c>
      <c r="BP217" s="71"/>
      <c r="BQ217" s="71"/>
      <c r="BR217" s="71"/>
      <c r="BS217" s="71"/>
      <c r="BT217" s="71">
        <f>VLOOKUP($D217,'факт '!$D$7:$AU$140,21,0)</f>
        <v>0</v>
      </c>
      <c r="BU217" s="71">
        <f>VLOOKUP($D217,'факт '!$D$7:$AU$140,22,0)</f>
        <v>0</v>
      </c>
      <c r="BV217" s="71">
        <f>VLOOKUP($D217,'факт '!$D$7:$AU$140,23,0)</f>
        <v>0</v>
      </c>
      <c r="BW217" s="71">
        <f>VLOOKUP($D217,'факт '!$D$7:$AU$140,24,0)</f>
        <v>0</v>
      </c>
      <c r="BX217" s="71">
        <f t="shared" si="2145"/>
        <v>0</v>
      </c>
      <c r="BY217" s="71">
        <f t="shared" si="2146"/>
        <v>0</v>
      </c>
      <c r="BZ217" s="72">
        <f t="shared" si="2147"/>
        <v>0</v>
      </c>
      <c r="CA217" s="72">
        <f t="shared" si="2148"/>
        <v>0</v>
      </c>
      <c r="CB217" s="71"/>
      <c r="CC217" s="71"/>
      <c r="CD217" s="71"/>
      <c r="CE217" s="71"/>
      <c r="CF217" s="71">
        <f>VLOOKUP($D217,'факт '!$D$7:$AU$140,25,0)</f>
        <v>0</v>
      </c>
      <c r="CG217" s="71">
        <f>VLOOKUP($D217,'факт '!$D$7:$AU$140,26,0)</f>
        <v>0</v>
      </c>
      <c r="CH217" s="71">
        <f>VLOOKUP($D217,'факт '!$D$7:$AU$140,27,0)</f>
        <v>0</v>
      </c>
      <c r="CI217" s="71">
        <f>VLOOKUP($D217,'факт '!$D$7:$AU$140,28,0)</f>
        <v>0</v>
      </c>
      <c r="CJ217" s="71">
        <f t="shared" si="2149"/>
        <v>0</v>
      </c>
      <c r="CK217" s="71">
        <f t="shared" si="2150"/>
        <v>0</v>
      </c>
      <c r="CL217" s="72">
        <f t="shared" si="2151"/>
        <v>0</v>
      </c>
      <c r="CM217" s="72">
        <f t="shared" si="2152"/>
        <v>0</v>
      </c>
      <c r="CN217" s="71"/>
      <c r="CO217" s="71"/>
      <c r="CP217" s="71"/>
      <c r="CQ217" s="71"/>
      <c r="CR217" s="71">
        <f>VLOOKUP($D217,'факт '!$D$7:$AU$140,29,0)</f>
        <v>0</v>
      </c>
      <c r="CS217" s="71">
        <f>VLOOKUP($D217,'факт '!$D$7:$AU$140,30,0)</f>
        <v>0</v>
      </c>
      <c r="CT217" s="71">
        <f>VLOOKUP($D217,'факт '!$D$7:$AU$140,31,0)</f>
        <v>0</v>
      </c>
      <c r="CU217" s="71">
        <f>VLOOKUP($D217,'факт '!$D$7:$AU$140,32,0)</f>
        <v>0</v>
      </c>
      <c r="CV217" s="71">
        <f t="shared" si="2153"/>
        <v>0</v>
      </c>
      <c r="CW217" s="71">
        <f t="shared" si="2154"/>
        <v>0</v>
      </c>
      <c r="CX217" s="72">
        <f t="shared" si="2155"/>
        <v>0</v>
      </c>
      <c r="CY217" s="72">
        <f t="shared" si="2156"/>
        <v>0</v>
      </c>
      <c r="CZ217" s="71"/>
      <c r="DA217" s="71"/>
      <c r="DB217" s="71"/>
      <c r="DC217" s="71"/>
      <c r="DD217" s="71">
        <f>VLOOKUP($D217,'факт '!$D$7:$AU$140,33,0)</f>
        <v>0</v>
      </c>
      <c r="DE217" s="71">
        <f>VLOOKUP($D217,'факт '!$D$7:$AU$140,34,0)</f>
        <v>0</v>
      </c>
      <c r="DF217" s="71"/>
      <c r="DG217" s="71"/>
      <c r="DH217" s="71">
        <f t="shared" si="2157"/>
        <v>0</v>
      </c>
      <c r="DI217" s="71">
        <f t="shared" si="2158"/>
        <v>0</v>
      </c>
      <c r="DJ217" s="72">
        <f t="shared" si="2159"/>
        <v>0</v>
      </c>
      <c r="DK217" s="72">
        <f t="shared" si="2160"/>
        <v>0</v>
      </c>
      <c r="DL217" s="71"/>
      <c r="DM217" s="71"/>
      <c r="DN217" s="71"/>
      <c r="DO217" s="71"/>
      <c r="DP217" s="71">
        <f>VLOOKUP($D217,'факт '!$D$7:$AU$140,15,0)</f>
        <v>0</v>
      </c>
      <c r="DQ217" s="71">
        <f>VLOOKUP($D217,'факт '!$D$7:$AU$140,16,0)</f>
        <v>0</v>
      </c>
      <c r="DR217" s="71"/>
      <c r="DS217" s="71"/>
      <c r="DT217" s="71">
        <f t="shared" si="2161"/>
        <v>0</v>
      </c>
      <c r="DU217" s="71">
        <f t="shared" si="2162"/>
        <v>0</v>
      </c>
      <c r="DV217" s="72">
        <f t="shared" si="2163"/>
        <v>0</v>
      </c>
      <c r="DW217" s="72">
        <f t="shared" si="2164"/>
        <v>0</v>
      </c>
      <c r="DX217" s="71"/>
      <c r="DY217" s="71"/>
      <c r="DZ217" s="71"/>
      <c r="EA217" s="71"/>
      <c r="EB217" s="71">
        <f>VLOOKUP($D217,'факт '!$D$7:$AU$140,35,0)</f>
        <v>0</v>
      </c>
      <c r="EC217" s="71">
        <f>VLOOKUP($D217,'факт '!$D$7:$AU$140,36,0)</f>
        <v>0</v>
      </c>
      <c r="ED217" s="71">
        <f>VLOOKUP($D217,'факт '!$D$7:$AU$140,37,0)</f>
        <v>0</v>
      </c>
      <c r="EE217" s="71">
        <f>VLOOKUP($D217,'факт '!$D$7:$AU$140,38,0)</f>
        <v>0</v>
      </c>
      <c r="EF217" s="71">
        <f t="shared" si="2165"/>
        <v>0</v>
      </c>
      <c r="EG217" s="71">
        <f t="shared" si="2166"/>
        <v>0</v>
      </c>
      <c r="EH217" s="72">
        <f t="shared" si="2167"/>
        <v>0</v>
      </c>
      <c r="EI217" s="72">
        <f t="shared" si="2168"/>
        <v>0</v>
      </c>
      <c r="EJ217" s="71"/>
      <c r="EK217" s="71"/>
      <c r="EL217" s="71"/>
      <c r="EM217" s="71"/>
      <c r="EN217" s="71">
        <f>VLOOKUP($D217,'факт '!$D$7:$AU$140,41,0)</f>
        <v>0</v>
      </c>
      <c r="EO217" s="71">
        <f>VLOOKUP($D217,'факт '!$D$7:$AU$140,42,0)</f>
        <v>0</v>
      </c>
      <c r="EP217" s="71">
        <f>VLOOKUP($D217,'факт '!$D$7:$AU$140,43,0)</f>
        <v>0</v>
      </c>
      <c r="EQ217" s="71">
        <f>VLOOKUP($D217,'факт '!$D$7:$AU$140,44,0)</f>
        <v>0</v>
      </c>
      <c r="ER217" s="71">
        <f t="shared" si="2169"/>
        <v>0</v>
      </c>
      <c r="ES217" s="71">
        <f t="shared" si="2170"/>
        <v>0</v>
      </c>
      <c r="ET217" s="72">
        <f t="shared" si="2171"/>
        <v>0</v>
      </c>
      <c r="EU217" s="72">
        <f t="shared" si="2172"/>
        <v>0</v>
      </c>
      <c r="EV217" s="71"/>
      <c r="EW217" s="71"/>
      <c r="EX217" s="71"/>
      <c r="EY217" s="71"/>
      <c r="EZ217" s="71"/>
      <c r="FA217" s="71"/>
      <c r="FB217" s="71"/>
      <c r="FC217" s="71"/>
      <c r="FD217" s="71"/>
      <c r="FE217" s="71"/>
      <c r="FF217" s="72"/>
      <c r="FG217" s="72"/>
      <c r="FH217" s="71"/>
      <c r="FI217" s="71"/>
      <c r="FJ217" s="71"/>
      <c r="FK217" s="71"/>
      <c r="FL217" s="71">
        <f>VLOOKUP($D217,'факт '!$D$7:$AU$140,39,0)</f>
        <v>0</v>
      </c>
      <c r="FM217" s="71">
        <f>VLOOKUP($D217,'факт '!$D$7:$AU$140,40,0)</f>
        <v>0</v>
      </c>
      <c r="FN217" s="71"/>
      <c r="FO217" s="71"/>
      <c r="FP217" s="71">
        <f t="shared" si="2173"/>
        <v>0</v>
      </c>
      <c r="FQ217" s="71">
        <f t="shared" si="2174"/>
        <v>0</v>
      </c>
      <c r="FR217" s="72">
        <f t="shared" si="2175"/>
        <v>0</v>
      </c>
      <c r="FS217" s="72">
        <f t="shared" si="2176"/>
        <v>0</v>
      </c>
      <c r="FT217" s="71"/>
      <c r="FU217" s="71"/>
      <c r="FV217" s="71"/>
      <c r="FW217" s="71"/>
      <c r="FX217" s="71"/>
      <c r="FY217" s="71"/>
      <c r="FZ217" s="71"/>
      <c r="GA217" s="71"/>
      <c r="GB217" s="71">
        <f t="shared" si="2177"/>
        <v>0</v>
      </c>
      <c r="GC217" s="71">
        <f t="shared" si="2178"/>
        <v>0</v>
      </c>
      <c r="GD217" s="72">
        <f t="shared" si="2179"/>
        <v>0</v>
      </c>
      <c r="GE217" s="72">
        <f t="shared" si="2180"/>
        <v>0</v>
      </c>
      <c r="GF217" s="71"/>
      <c r="GG217" s="71"/>
      <c r="GH217" s="71"/>
      <c r="GI217" s="71"/>
      <c r="GJ217" s="71">
        <f t="shared" si="2182"/>
        <v>17</v>
      </c>
      <c r="GK217" s="71">
        <f t="shared" si="2183"/>
        <v>1674732.3899999997</v>
      </c>
      <c r="GL217" s="71">
        <f t="shared" si="2184"/>
        <v>2</v>
      </c>
      <c r="GM217" s="71">
        <f t="shared" si="2185"/>
        <v>197027.34</v>
      </c>
      <c r="GN217" s="71">
        <f t="shared" si="2186"/>
        <v>19</v>
      </c>
      <c r="GO217" s="71">
        <f t="shared" si="2187"/>
        <v>1871759.7299999997</v>
      </c>
      <c r="GP217" s="71"/>
      <c r="GQ217" s="71"/>
      <c r="GR217" s="109"/>
      <c r="GS217" s="55"/>
      <c r="GT217" s="123">
        <v>98513.666200000007</v>
      </c>
      <c r="GU217" s="123">
        <f t="shared" si="2188"/>
        <v>98513.669999999984</v>
      </c>
      <c r="GV217" s="123">
        <f t="shared" si="1658"/>
        <v>-3.7999999767635018E-3</v>
      </c>
    </row>
    <row r="218" spans="1:204" ht="45" customHeight="1" x14ac:dyDescent="0.2">
      <c r="A218" s="21">
        <v>1</v>
      </c>
      <c r="B218" s="55" t="s">
        <v>305</v>
      </c>
      <c r="C218" s="56" t="s">
        <v>306</v>
      </c>
      <c r="D218" s="63">
        <v>511</v>
      </c>
      <c r="E218" s="63" t="s">
        <v>462</v>
      </c>
      <c r="F218" s="63"/>
      <c r="G218" s="70"/>
      <c r="H218" s="71"/>
      <c r="I218" s="71"/>
      <c r="J218" s="71"/>
      <c r="K218" s="71"/>
      <c r="L218" s="71"/>
      <c r="M218" s="71"/>
      <c r="N218" s="71"/>
      <c r="O218" s="71"/>
      <c r="P218" s="71"/>
      <c r="Q218" s="71"/>
      <c r="R218" s="72"/>
      <c r="S218" s="72"/>
      <c r="T218" s="71"/>
      <c r="U218" s="71"/>
      <c r="V218" s="71"/>
      <c r="W218" s="71"/>
      <c r="X218" s="71"/>
      <c r="Y218" s="71"/>
      <c r="Z218" s="71"/>
      <c r="AA218" s="71"/>
      <c r="AB218" s="71"/>
      <c r="AC218" s="71"/>
      <c r="AD218" s="72"/>
      <c r="AE218" s="72"/>
      <c r="AF218" s="71"/>
      <c r="AG218" s="71"/>
      <c r="AH218" s="71"/>
      <c r="AI218" s="71"/>
      <c r="AJ218" s="71"/>
      <c r="AK218" s="71"/>
      <c r="AL218" s="71"/>
      <c r="AM218" s="71"/>
      <c r="AN218" s="71"/>
      <c r="AO218" s="71"/>
      <c r="AP218" s="72"/>
      <c r="AQ218" s="72"/>
      <c r="AR218" s="71"/>
      <c r="AS218" s="71"/>
      <c r="AT218" s="71"/>
      <c r="AU218" s="71"/>
      <c r="AV218" s="71"/>
      <c r="AW218" s="71"/>
      <c r="AX218" s="71"/>
      <c r="AY218" s="71"/>
      <c r="AZ218" s="71"/>
      <c r="BA218" s="71"/>
      <c r="BB218" s="72"/>
      <c r="BC218" s="72"/>
      <c r="BD218" s="71"/>
      <c r="BE218" s="71"/>
      <c r="BF218" s="71"/>
      <c r="BG218" s="71"/>
      <c r="BH218" s="71"/>
      <c r="BI218" s="71"/>
      <c r="BJ218" s="71"/>
      <c r="BK218" s="71"/>
      <c r="BL218" s="71"/>
      <c r="BM218" s="71"/>
      <c r="BN218" s="72"/>
      <c r="BO218" s="72"/>
      <c r="BP218" s="71"/>
      <c r="BQ218" s="71"/>
      <c r="BR218" s="71"/>
      <c r="BS218" s="71"/>
      <c r="BT218" s="71"/>
      <c r="BU218" s="71"/>
      <c r="BV218" s="71"/>
      <c r="BW218" s="71"/>
      <c r="BX218" s="71"/>
      <c r="BY218" s="71"/>
      <c r="BZ218" s="72"/>
      <c r="CA218" s="72"/>
      <c r="CB218" s="71"/>
      <c r="CC218" s="71"/>
      <c r="CD218" s="71"/>
      <c r="CE218" s="71"/>
      <c r="CF218" s="71"/>
      <c r="CG218" s="71"/>
      <c r="CH218" s="71"/>
      <c r="CI218" s="71"/>
      <c r="CJ218" s="71"/>
      <c r="CK218" s="71"/>
      <c r="CL218" s="72"/>
      <c r="CM218" s="72"/>
      <c r="CN218" s="71"/>
      <c r="CO218" s="71"/>
      <c r="CP218" s="71"/>
      <c r="CQ218" s="71"/>
      <c r="CR218" s="71"/>
      <c r="CS218" s="71"/>
      <c r="CT218" s="71"/>
      <c r="CU218" s="71"/>
      <c r="CV218" s="71"/>
      <c r="CW218" s="71"/>
      <c r="CX218" s="72"/>
      <c r="CY218" s="72"/>
      <c r="CZ218" s="71"/>
      <c r="DA218" s="71"/>
      <c r="DB218" s="71"/>
      <c r="DC218" s="71"/>
      <c r="DD218" s="71"/>
      <c r="DE218" s="71"/>
      <c r="DF218" s="71"/>
      <c r="DG218" s="71"/>
      <c r="DH218" s="71"/>
      <c r="DI218" s="71"/>
      <c r="DJ218" s="72"/>
      <c r="DK218" s="72"/>
      <c r="DL218" s="71"/>
      <c r="DM218" s="71"/>
      <c r="DN218" s="71"/>
      <c r="DO218" s="71"/>
      <c r="DP218" s="71"/>
      <c r="DQ218" s="71"/>
      <c r="DR218" s="71"/>
      <c r="DS218" s="71"/>
      <c r="DT218" s="71"/>
      <c r="DU218" s="71"/>
      <c r="DV218" s="72"/>
      <c r="DW218" s="72"/>
      <c r="DX218" s="71"/>
      <c r="DY218" s="71"/>
      <c r="DZ218" s="71"/>
      <c r="EA218" s="71"/>
      <c r="EB218" s="71">
        <f>VLOOKUP($D218,'факт '!$D$7:$AU$140,35,0)</f>
        <v>1</v>
      </c>
      <c r="EC218" s="71">
        <f>VLOOKUP($D218,'факт '!$D$7:$AU$140,36,0)</f>
        <v>98513.67</v>
      </c>
      <c r="ED218" s="71">
        <f>VLOOKUP($D218,'факт '!$D$7:$AU$140,37,0)</f>
        <v>0</v>
      </c>
      <c r="EE218" s="71">
        <f>VLOOKUP($D218,'факт '!$D$7:$AU$140,38,0)</f>
        <v>0</v>
      </c>
      <c r="EF218" s="71">
        <f t="shared" ref="EF218" si="2189">SUM(EB218+ED218)</f>
        <v>1</v>
      </c>
      <c r="EG218" s="71">
        <f t="shared" ref="EG218" si="2190">SUM(EC218+EE218)</f>
        <v>98513.67</v>
      </c>
      <c r="EH218" s="72">
        <f t="shared" ref="EH218" si="2191">SUM(EB218-DZ218)</f>
        <v>1</v>
      </c>
      <c r="EI218" s="72">
        <f t="shared" ref="EI218" si="2192">SUM(EC218-EA218)</f>
        <v>98513.67</v>
      </c>
      <c r="EJ218" s="71"/>
      <c r="EK218" s="71"/>
      <c r="EL218" s="71"/>
      <c r="EM218" s="71"/>
      <c r="EN218" s="71"/>
      <c r="EO218" s="71"/>
      <c r="EP218" s="71"/>
      <c r="EQ218" s="71"/>
      <c r="ER218" s="71"/>
      <c r="ES218" s="71"/>
      <c r="ET218" s="72"/>
      <c r="EU218" s="72"/>
      <c r="EV218" s="71"/>
      <c r="EW218" s="71"/>
      <c r="EX218" s="71"/>
      <c r="EY218" s="71"/>
      <c r="EZ218" s="71"/>
      <c r="FA218" s="71"/>
      <c r="FB218" s="71"/>
      <c r="FC218" s="71"/>
      <c r="FD218" s="71"/>
      <c r="FE218" s="71"/>
      <c r="FF218" s="72"/>
      <c r="FG218" s="72"/>
      <c r="FH218" s="71"/>
      <c r="FI218" s="71"/>
      <c r="FJ218" s="71"/>
      <c r="FK218" s="71"/>
      <c r="FL218" s="71"/>
      <c r="FM218" s="71"/>
      <c r="FN218" s="71"/>
      <c r="FO218" s="71"/>
      <c r="FP218" s="71"/>
      <c r="FQ218" s="71"/>
      <c r="FR218" s="72"/>
      <c r="FS218" s="72"/>
      <c r="FT218" s="71"/>
      <c r="FU218" s="71"/>
      <c r="FV218" s="71"/>
      <c r="FW218" s="71"/>
      <c r="FX218" s="71"/>
      <c r="FY218" s="71"/>
      <c r="FZ218" s="71"/>
      <c r="GA218" s="71"/>
      <c r="GB218" s="71"/>
      <c r="GC218" s="71"/>
      <c r="GD218" s="72"/>
      <c r="GE218" s="72"/>
      <c r="GF218" s="71"/>
      <c r="GG218" s="71"/>
      <c r="GH218" s="71"/>
      <c r="GI218" s="71"/>
      <c r="GJ218" s="71">
        <f t="shared" ref="GJ218" si="2193">SUM(L218,X218,AJ218,AV218,BH218,BT218,CF218,CR218,DD218,DP218,EB218,EN218,EZ218,FL218)</f>
        <v>1</v>
      </c>
      <c r="GK218" s="71">
        <f t="shared" ref="GK218" si="2194">SUM(M218,Y218,AK218,AW218,BI218,BU218,CG218,CS218,DE218,DQ218,EC218,EO218,FA218,FM218)</f>
        <v>98513.67</v>
      </c>
      <c r="GL218" s="71">
        <f t="shared" ref="GL218" si="2195">SUM(N218,Z218,AL218,AX218,BJ218,BV218,CH218,CT218,DF218,DR218,ED218,EP218,FB218,FN218)</f>
        <v>0</v>
      </c>
      <c r="GM218" s="71">
        <f t="shared" ref="GM218" si="2196">SUM(O218,AA218,AM218,AY218,BK218,BW218,CI218,CU218,DG218,DS218,EE218,EQ218,FC218,FO218)</f>
        <v>0</v>
      </c>
      <c r="GN218" s="71">
        <f t="shared" ref="GN218" si="2197">SUM(P218,AB218,AN218,AZ218,BL218,BX218,CJ218,CV218,DH218,DT218,EF218,ER218,FD218,FP218)</f>
        <v>1</v>
      </c>
      <c r="GO218" s="71">
        <f t="shared" ref="GO218" si="2198">SUM(Q218,AC218,AO218,BA218,BM218,BY218,CK218,CW218,DI218,DU218,EG218,ES218,FE218,FQ218)</f>
        <v>98513.67</v>
      </c>
      <c r="GP218" s="71"/>
      <c r="GQ218" s="71"/>
      <c r="GR218" s="109"/>
      <c r="GS218" s="55"/>
      <c r="GT218" s="123"/>
      <c r="GU218" s="123"/>
      <c r="GV218" s="123"/>
    </row>
    <row r="219" spans="1:204" ht="45" customHeight="1" x14ac:dyDescent="0.2">
      <c r="A219" s="21">
        <v>1</v>
      </c>
      <c r="B219" s="55" t="s">
        <v>305</v>
      </c>
      <c r="C219" s="56" t="s">
        <v>306</v>
      </c>
      <c r="D219" s="63">
        <v>512</v>
      </c>
      <c r="E219" s="63" t="s">
        <v>309</v>
      </c>
      <c r="F219" s="63">
        <v>38</v>
      </c>
      <c r="G219" s="70">
        <v>98513.666200000007</v>
      </c>
      <c r="H219" s="71"/>
      <c r="I219" s="71"/>
      <c r="J219" s="71"/>
      <c r="K219" s="71"/>
      <c r="L219" s="71">
        <f>VLOOKUP($D219,'факт '!$D$7:$AU$140,3,0)</f>
        <v>12</v>
      </c>
      <c r="M219" s="71">
        <f>VLOOKUP($D219,'факт '!$D$7:$AU$140,4,0)</f>
        <v>1182164.04</v>
      </c>
      <c r="N219" s="71">
        <f>VLOOKUP($D219,'факт '!$D$7:$AU$140,5,0)</f>
        <v>3</v>
      </c>
      <c r="O219" s="71">
        <f>VLOOKUP($D219,'факт '!$D$7:$AU$140,6,0)</f>
        <v>295541.01</v>
      </c>
      <c r="P219" s="71">
        <f t="shared" si="2126"/>
        <v>15</v>
      </c>
      <c r="Q219" s="71">
        <f t="shared" si="2127"/>
        <v>1477705.05</v>
      </c>
      <c r="R219" s="72">
        <f t="shared" si="2128"/>
        <v>12</v>
      </c>
      <c r="S219" s="72">
        <f t="shared" si="2039"/>
        <v>1182164.04</v>
      </c>
      <c r="T219" s="71"/>
      <c r="U219" s="71"/>
      <c r="V219" s="71"/>
      <c r="W219" s="71"/>
      <c r="X219" s="71">
        <f>VLOOKUP($D219,'факт '!$D$7:$AU$140,9,0)</f>
        <v>0</v>
      </c>
      <c r="Y219" s="71">
        <f>VLOOKUP($D219,'факт '!$D$7:$AU$140,10,0)</f>
        <v>0</v>
      </c>
      <c r="Z219" s="71">
        <f>VLOOKUP($D219,'факт '!$D$7:$AU$140,11,0)</f>
        <v>0</v>
      </c>
      <c r="AA219" s="71">
        <f>VLOOKUP($D219,'факт '!$D$7:$AU$140,12,0)</f>
        <v>0</v>
      </c>
      <c r="AB219" s="71">
        <f t="shared" si="2129"/>
        <v>0</v>
      </c>
      <c r="AC219" s="71">
        <f t="shared" si="2130"/>
        <v>0</v>
      </c>
      <c r="AD219" s="72">
        <f t="shared" si="2131"/>
        <v>0</v>
      </c>
      <c r="AE219" s="72">
        <f t="shared" si="2132"/>
        <v>0</v>
      </c>
      <c r="AF219" s="71"/>
      <c r="AG219" s="71"/>
      <c r="AH219" s="71"/>
      <c r="AI219" s="71"/>
      <c r="AJ219" s="71">
        <f>VLOOKUP($D219,'факт '!$D$7:$AU$140,7,0)</f>
        <v>0</v>
      </c>
      <c r="AK219" s="71">
        <f>VLOOKUP($D219,'факт '!$D$7:$AU$140,8,0)</f>
        <v>0</v>
      </c>
      <c r="AL219" s="71"/>
      <c r="AM219" s="71"/>
      <c r="AN219" s="71">
        <f t="shared" si="2133"/>
        <v>0</v>
      </c>
      <c r="AO219" s="71">
        <f t="shared" si="2134"/>
        <v>0</v>
      </c>
      <c r="AP219" s="72">
        <f t="shared" si="2135"/>
        <v>0</v>
      </c>
      <c r="AQ219" s="72">
        <f t="shared" si="2136"/>
        <v>0</v>
      </c>
      <c r="AR219" s="71"/>
      <c r="AS219" s="71"/>
      <c r="AT219" s="71"/>
      <c r="AU219" s="71"/>
      <c r="AV219" s="71">
        <f>VLOOKUP($D219,'факт '!$D$7:$AU$140,13,0)</f>
        <v>0</v>
      </c>
      <c r="AW219" s="71">
        <f>VLOOKUP($D219,'факт '!$D$7:$AU$140,14,0)</f>
        <v>0</v>
      </c>
      <c r="AX219" s="71"/>
      <c r="AY219" s="71"/>
      <c r="AZ219" s="71">
        <f t="shared" si="2137"/>
        <v>0</v>
      </c>
      <c r="BA219" s="71">
        <f t="shared" si="2138"/>
        <v>0</v>
      </c>
      <c r="BB219" s="72">
        <f t="shared" si="2139"/>
        <v>0</v>
      </c>
      <c r="BC219" s="72">
        <f t="shared" si="2140"/>
        <v>0</v>
      </c>
      <c r="BD219" s="71"/>
      <c r="BE219" s="71"/>
      <c r="BF219" s="71"/>
      <c r="BG219" s="71"/>
      <c r="BH219" s="71">
        <f>VLOOKUP($D219,'факт '!$D$7:$AU$140,17,0)</f>
        <v>0</v>
      </c>
      <c r="BI219" s="71">
        <f>VLOOKUP($D219,'факт '!$D$7:$AU$140,18,0)</f>
        <v>0</v>
      </c>
      <c r="BJ219" s="71">
        <f>VLOOKUP($D219,'факт '!$D$7:$AU$140,19,0)</f>
        <v>0</v>
      </c>
      <c r="BK219" s="71">
        <f>VLOOKUP($D219,'факт '!$D$7:$AU$140,20,0)</f>
        <v>0</v>
      </c>
      <c r="BL219" s="71">
        <f t="shared" si="2141"/>
        <v>0</v>
      </c>
      <c r="BM219" s="71">
        <f t="shared" si="2142"/>
        <v>0</v>
      </c>
      <c r="BN219" s="72">
        <f t="shared" si="2143"/>
        <v>0</v>
      </c>
      <c r="BO219" s="72">
        <f t="shared" si="2144"/>
        <v>0</v>
      </c>
      <c r="BP219" s="71"/>
      <c r="BQ219" s="71"/>
      <c r="BR219" s="71"/>
      <c r="BS219" s="71"/>
      <c r="BT219" s="71">
        <f>VLOOKUP($D219,'факт '!$D$7:$AU$140,21,0)</f>
        <v>0</v>
      </c>
      <c r="BU219" s="71">
        <f>VLOOKUP($D219,'факт '!$D$7:$AU$140,22,0)</f>
        <v>0</v>
      </c>
      <c r="BV219" s="71">
        <f>VLOOKUP($D219,'факт '!$D$7:$AU$140,23,0)</f>
        <v>0</v>
      </c>
      <c r="BW219" s="71">
        <f>VLOOKUP($D219,'факт '!$D$7:$AU$140,24,0)</f>
        <v>0</v>
      </c>
      <c r="BX219" s="71">
        <f t="shared" si="2145"/>
        <v>0</v>
      </c>
      <c r="BY219" s="71">
        <f t="shared" si="2146"/>
        <v>0</v>
      </c>
      <c r="BZ219" s="72">
        <f t="shared" si="2147"/>
        <v>0</v>
      </c>
      <c r="CA219" s="72">
        <f t="shared" si="2148"/>
        <v>0</v>
      </c>
      <c r="CB219" s="71"/>
      <c r="CC219" s="71"/>
      <c r="CD219" s="71"/>
      <c r="CE219" s="71"/>
      <c r="CF219" s="71">
        <f>VLOOKUP($D219,'факт '!$D$7:$AU$140,25,0)</f>
        <v>0</v>
      </c>
      <c r="CG219" s="71">
        <f>VLOOKUP($D219,'факт '!$D$7:$AU$140,26,0)</f>
        <v>0</v>
      </c>
      <c r="CH219" s="71">
        <f>VLOOKUP($D219,'факт '!$D$7:$AU$140,27,0)</f>
        <v>0</v>
      </c>
      <c r="CI219" s="71">
        <f>VLOOKUP($D219,'факт '!$D$7:$AU$140,28,0)</f>
        <v>0</v>
      </c>
      <c r="CJ219" s="71">
        <f t="shared" si="2149"/>
        <v>0</v>
      </c>
      <c r="CK219" s="71">
        <f t="shared" si="2150"/>
        <v>0</v>
      </c>
      <c r="CL219" s="72">
        <f t="shared" si="2151"/>
        <v>0</v>
      </c>
      <c r="CM219" s="72">
        <f t="shared" si="2152"/>
        <v>0</v>
      </c>
      <c r="CN219" s="71"/>
      <c r="CO219" s="71"/>
      <c r="CP219" s="71"/>
      <c r="CQ219" s="71"/>
      <c r="CR219" s="71">
        <f>VLOOKUP($D219,'факт '!$D$7:$AU$140,29,0)</f>
        <v>0</v>
      </c>
      <c r="CS219" s="71">
        <f>VLOOKUP($D219,'факт '!$D$7:$AU$140,30,0)</f>
        <v>0</v>
      </c>
      <c r="CT219" s="71">
        <f>VLOOKUP($D219,'факт '!$D$7:$AU$140,31,0)</f>
        <v>0</v>
      </c>
      <c r="CU219" s="71">
        <f>VLOOKUP($D219,'факт '!$D$7:$AU$140,32,0)</f>
        <v>0</v>
      </c>
      <c r="CV219" s="71">
        <f t="shared" si="2153"/>
        <v>0</v>
      </c>
      <c r="CW219" s="71">
        <f t="shared" si="2154"/>
        <v>0</v>
      </c>
      <c r="CX219" s="72">
        <f t="shared" si="2155"/>
        <v>0</v>
      </c>
      <c r="CY219" s="72">
        <f t="shared" si="2156"/>
        <v>0</v>
      </c>
      <c r="CZ219" s="71"/>
      <c r="DA219" s="71"/>
      <c r="DB219" s="71"/>
      <c r="DC219" s="71"/>
      <c r="DD219" s="71">
        <f>VLOOKUP($D219,'факт '!$D$7:$AU$140,33,0)</f>
        <v>0</v>
      </c>
      <c r="DE219" s="71">
        <f>VLOOKUP($D219,'факт '!$D$7:$AU$140,34,0)</f>
        <v>0</v>
      </c>
      <c r="DF219" s="71"/>
      <c r="DG219" s="71"/>
      <c r="DH219" s="71">
        <f t="shared" si="2157"/>
        <v>0</v>
      </c>
      <c r="DI219" s="71">
        <f t="shared" si="2158"/>
        <v>0</v>
      </c>
      <c r="DJ219" s="72">
        <f t="shared" si="2159"/>
        <v>0</v>
      </c>
      <c r="DK219" s="72">
        <f t="shared" si="2160"/>
        <v>0</v>
      </c>
      <c r="DL219" s="71"/>
      <c r="DM219" s="71"/>
      <c r="DN219" s="71"/>
      <c r="DO219" s="71"/>
      <c r="DP219" s="71">
        <f>VLOOKUP($D219,'факт '!$D$7:$AU$140,15,0)</f>
        <v>0</v>
      </c>
      <c r="DQ219" s="71">
        <f>VLOOKUP($D219,'факт '!$D$7:$AU$140,16,0)</f>
        <v>0</v>
      </c>
      <c r="DR219" s="71"/>
      <c r="DS219" s="71"/>
      <c r="DT219" s="71">
        <f t="shared" si="2161"/>
        <v>0</v>
      </c>
      <c r="DU219" s="71">
        <f t="shared" si="2162"/>
        <v>0</v>
      </c>
      <c r="DV219" s="72">
        <f t="shared" si="2163"/>
        <v>0</v>
      </c>
      <c r="DW219" s="72">
        <f t="shared" si="2164"/>
        <v>0</v>
      </c>
      <c r="DX219" s="71"/>
      <c r="DY219" s="71"/>
      <c r="DZ219" s="71"/>
      <c r="EA219" s="71"/>
      <c r="EB219" s="71">
        <f>VLOOKUP($D219,'факт '!$D$7:$AU$140,35,0)</f>
        <v>0</v>
      </c>
      <c r="EC219" s="71">
        <f>VLOOKUP($D219,'факт '!$D$7:$AU$140,36,0)</f>
        <v>0</v>
      </c>
      <c r="ED219" s="71">
        <f>VLOOKUP($D219,'факт '!$D$7:$AU$140,37,0)</f>
        <v>0</v>
      </c>
      <c r="EE219" s="71">
        <f>VLOOKUP($D219,'факт '!$D$7:$AU$140,38,0)</f>
        <v>0</v>
      </c>
      <c r="EF219" s="71">
        <f t="shared" si="2165"/>
        <v>0</v>
      </c>
      <c r="EG219" s="71">
        <f t="shared" si="2166"/>
        <v>0</v>
      </c>
      <c r="EH219" s="72">
        <f t="shared" si="2167"/>
        <v>0</v>
      </c>
      <c r="EI219" s="72">
        <f t="shared" si="2168"/>
        <v>0</v>
      </c>
      <c r="EJ219" s="71"/>
      <c r="EK219" s="71"/>
      <c r="EL219" s="71"/>
      <c r="EM219" s="71"/>
      <c r="EN219" s="71">
        <f>VLOOKUP($D219,'факт '!$D$7:$AU$140,41,0)</f>
        <v>1</v>
      </c>
      <c r="EO219" s="71">
        <f>VLOOKUP($D219,'факт '!$D$7:$AU$140,42,0)</f>
        <v>98513.67</v>
      </c>
      <c r="EP219" s="71">
        <f>VLOOKUP($D219,'факт '!$D$7:$AU$140,43,0)</f>
        <v>0</v>
      </c>
      <c r="EQ219" s="71">
        <f>VLOOKUP($D219,'факт '!$D$7:$AU$140,44,0)</f>
        <v>0</v>
      </c>
      <c r="ER219" s="71">
        <f t="shared" si="2169"/>
        <v>1</v>
      </c>
      <c r="ES219" s="71">
        <f t="shared" si="2170"/>
        <v>98513.67</v>
      </c>
      <c r="ET219" s="72">
        <f t="shared" si="2171"/>
        <v>1</v>
      </c>
      <c r="EU219" s="72">
        <f t="shared" si="2172"/>
        <v>98513.67</v>
      </c>
      <c r="EV219" s="71"/>
      <c r="EW219" s="71"/>
      <c r="EX219" s="71"/>
      <c r="EY219" s="71"/>
      <c r="EZ219" s="71"/>
      <c r="FA219" s="71"/>
      <c r="FB219" s="71"/>
      <c r="FC219" s="71"/>
      <c r="FD219" s="71"/>
      <c r="FE219" s="71"/>
      <c r="FF219" s="72"/>
      <c r="FG219" s="72"/>
      <c r="FH219" s="71"/>
      <c r="FI219" s="71"/>
      <c r="FJ219" s="71"/>
      <c r="FK219" s="71"/>
      <c r="FL219" s="71">
        <f>VLOOKUP($D219,'факт '!$D$7:$AU$140,39,0)</f>
        <v>0</v>
      </c>
      <c r="FM219" s="71">
        <f>VLOOKUP($D219,'факт '!$D$7:$AU$140,40,0)</f>
        <v>0</v>
      </c>
      <c r="FN219" s="71"/>
      <c r="FO219" s="71"/>
      <c r="FP219" s="71">
        <f t="shared" si="2173"/>
        <v>0</v>
      </c>
      <c r="FQ219" s="71">
        <f t="shared" si="2174"/>
        <v>0</v>
      </c>
      <c r="FR219" s="72">
        <f t="shared" si="2175"/>
        <v>0</v>
      </c>
      <c r="FS219" s="72">
        <f t="shared" si="2176"/>
        <v>0</v>
      </c>
      <c r="FT219" s="71"/>
      <c r="FU219" s="71"/>
      <c r="FV219" s="71"/>
      <c r="FW219" s="71"/>
      <c r="FX219" s="71"/>
      <c r="FY219" s="71"/>
      <c r="FZ219" s="71"/>
      <c r="GA219" s="71"/>
      <c r="GB219" s="71">
        <f t="shared" si="2177"/>
        <v>0</v>
      </c>
      <c r="GC219" s="71">
        <f t="shared" si="2178"/>
        <v>0</v>
      </c>
      <c r="GD219" s="72">
        <f t="shared" si="2179"/>
        <v>0</v>
      </c>
      <c r="GE219" s="72">
        <f t="shared" si="2180"/>
        <v>0</v>
      </c>
      <c r="GF219" s="71"/>
      <c r="GG219" s="71"/>
      <c r="GH219" s="71"/>
      <c r="GI219" s="71"/>
      <c r="GJ219" s="71">
        <f t="shared" si="2182"/>
        <v>13</v>
      </c>
      <c r="GK219" s="71">
        <f t="shared" si="2183"/>
        <v>1280677.71</v>
      </c>
      <c r="GL219" s="71">
        <f t="shared" si="2184"/>
        <v>3</v>
      </c>
      <c r="GM219" s="71">
        <f t="shared" si="2185"/>
        <v>295541.01</v>
      </c>
      <c r="GN219" s="71">
        <f t="shared" si="2186"/>
        <v>16</v>
      </c>
      <c r="GO219" s="71">
        <f t="shared" si="2187"/>
        <v>1576218.72</v>
      </c>
      <c r="GP219" s="71"/>
      <c r="GQ219" s="71"/>
      <c r="GR219" s="109"/>
      <c r="GS219" s="55"/>
      <c r="GT219" s="123">
        <v>98513.666200000007</v>
      </c>
      <c r="GU219" s="123">
        <f t="shared" si="2188"/>
        <v>98513.67</v>
      </c>
      <c r="GV219" s="123">
        <f t="shared" si="1658"/>
        <v>-3.799999991315417E-3</v>
      </c>
    </row>
    <row r="220" spans="1:204" ht="45" customHeight="1" x14ac:dyDescent="0.2">
      <c r="A220" s="169"/>
      <c r="B220" s="55" t="s">
        <v>305</v>
      </c>
      <c r="C220" s="56" t="s">
        <v>306</v>
      </c>
      <c r="D220" s="63">
        <v>513</v>
      </c>
      <c r="E220" s="63" t="s">
        <v>413</v>
      </c>
      <c r="F220" s="63">
        <v>38</v>
      </c>
      <c r="G220" s="70">
        <v>98513.666200000007</v>
      </c>
      <c r="H220" s="71"/>
      <c r="I220" s="71"/>
      <c r="J220" s="71"/>
      <c r="K220" s="71"/>
      <c r="L220" s="71">
        <f>VLOOKUP($D220,'факт '!$D$7:$AU$140,3,0)</f>
        <v>0</v>
      </c>
      <c r="M220" s="71">
        <f>VLOOKUP($D220,'факт '!$D$7:$AU$140,4,0)</f>
        <v>0</v>
      </c>
      <c r="N220" s="71">
        <f>VLOOKUP($D220,'факт '!$D$7:$AU$140,5,0)</f>
        <v>0</v>
      </c>
      <c r="O220" s="71">
        <f>VLOOKUP($D220,'факт '!$D$7:$AU$140,6,0)</f>
        <v>0</v>
      </c>
      <c r="P220" s="71">
        <f t="shared" si="2126"/>
        <v>0</v>
      </c>
      <c r="Q220" s="71">
        <f t="shared" si="2127"/>
        <v>0</v>
      </c>
      <c r="R220" s="72">
        <f t="shared" si="2128"/>
        <v>0</v>
      </c>
      <c r="S220" s="72">
        <f t="shared" si="2039"/>
        <v>0</v>
      </c>
      <c r="T220" s="71"/>
      <c r="U220" s="71"/>
      <c r="V220" s="71"/>
      <c r="W220" s="71"/>
      <c r="X220" s="71">
        <f>VLOOKUP($D220,'факт '!$D$7:$AU$140,9,0)</f>
        <v>0</v>
      </c>
      <c r="Y220" s="71">
        <f>VLOOKUP($D220,'факт '!$D$7:$AU$140,10,0)</f>
        <v>0</v>
      </c>
      <c r="Z220" s="71">
        <f>VLOOKUP($D220,'факт '!$D$7:$AU$140,11,0)</f>
        <v>0</v>
      </c>
      <c r="AA220" s="71">
        <f>VLOOKUP($D220,'факт '!$D$7:$AU$140,12,0)</f>
        <v>0</v>
      </c>
      <c r="AB220" s="71">
        <f t="shared" si="2129"/>
        <v>0</v>
      </c>
      <c r="AC220" s="71">
        <f t="shared" si="2130"/>
        <v>0</v>
      </c>
      <c r="AD220" s="72">
        <f t="shared" si="2131"/>
        <v>0</v>
      </c>
      <c r="AE220" s="72">
        <f t="shared" si="2132"/>
        <v>0</v>
      </c>
      <c r="AF220" s="71"/>
      <c r="AG220" s="71"/>
      <c r="AH220" s="71"/>
      <c r="AI220" s="71"/>
      <c r="AJ220" s="71">
        <f>VLOOKUP($D220,'факт '!$D$7:$AU$140,7,0)</f>
        <v>0</v>
      </c>
      <c r="AK220" s="71">
        <f>VLOOKUP($D220,'факт '!$D$7:$AU$140,8,0)</f>
        <v>0</v>
      </c>
      <c r="AL220" s="71"/>
      <c r="AM220" s="71"/>
      <c r="AN220" s="71">
        <f t="shared" si="2133"/>
        <v>0</v>
      </c>
      <c r="AO220" s="71">
        <f t="shared" si="2134"/>
        <v>0</v>
      </c>
      <c r="AP220" s="72">
        <f t="shared" si="2135"/>
        <v>0</v>
      </c>
      <c r="AQ220" s="72">
        <f t="shared" si="2136"/>
        <v>0</v>
      </c>
      <c r="AR220" s="71"/>
      <c r="AS220" s="71"/>
      <c r="AT220" s="71"/>
      <c r="AU220" s="71"/>
      <c r="AV220" s="71">
        <f>VLOOKUP($D220,'факт '!$D$7:$AU$140,13,0)</f>
        <v>0</v>
      </c>
      <c r="AW220" s="71">
        <f>VLOOKUP($D220,'факт '!$D$7:$AU$140,14,0)</f>
        <v>0</v>
      </c>
      <c r="AX220" s="71"/>
      <c r="AY220" s="71"/>
      <c r="AZ220" s="71">
        <f t="shared" si="2137"/>
        <v>0</v>
      </c>
      <c r="BA220" s="71">
        <f t="shared" si="2138"/>
        <v>0</v>
      </c>
      <c r="BB220" s="72">
        <f t="shared" si="2139"/>
        <v>0</v>
      </c>
      <c r="BC220" s="72">
        <f t="shared" si="2140"/>
        <v>0</v>
      </c>
      <c r="BD220" s="71"/>
      <c r="BE220" s="71"/>
      <c r="BF220" s="71"/>
      <c r="BG220" s="71"/>
      <c r="BH220" s="71">
        <f>VLOOKUP($D220,'факт '!$D$7:$AU$140,17,0)</f>
        <v>0</v>
      </c>
      <c r="BI220" s="71">
        <f>VLOOKUP($D220,'факт '!$D$7:$AU$140,18,0)</f>
        <v>0</v>
      </c>
      <c r="BJ220" s="71">
        <f>VLOOKUP($D220,'факт '!$D$7:$AU$140,19,0)</f>
        <v>0</v>
      </c>
      <c r="BK220" s="71">
        <f>VLOOKUP($D220,'факт '!$D$7:$AU$140,20,0)</f>
        <v>0</v>
      </c>
      <c r="BL220" s="71">
        <f t="shared" si="2141"/>
        <v>0</v>
      </c>
      <c r="BM220" s="71">
        <f t="shared" si="2142"/>
        <v>0</v>
      </c>
      <c r="BN220" s="72">
        <f t="shared" si="2143"/>
        <v>0</v>
      </c>
      <c r="BO220" s="72">
        <f t="shared" si="2144"/>
        <v>0</v>
      </c>
      <c r="BP220" s="71"/>
      <c r="BQ220" s="71"/>
      <c r="BR220" s="71"/>
      <c r="BS220" s="71"/>
      <c r="BT220" s="71">
        <f>VLOOKUP($D220,'факт '!$D$7:$AU$140,21,0)</f>
        <v>0</v>
      </c>
      <c r="BU220" s="71">
        <f>VLOOKUP($D220,'факт '!$D$7:$AU$140,22,0)</f>
        <v>0</v>
      </c>
      <c r="BV220" s="71">
        <f>VLOOKUP($D220,'факт '!$D$7:$AU$140,23,0)</f>
        <v>0</v>
      </c>
      <c r="BW220" s="71">
        <f>VLOOKUP($D220,'факт '!$D$7:$AU$140,24,0)</f>
        <v>0</v>
      </c>
      <c r="BX220" s="71">
        <f t="shared" si="2145"/>
        <v>0</v>
      </c>
      <c r="BY220" s="71">
        <f t="shared" si="2146"/>
        <v>0</v>
      </c>
      <c r="BZ220" s="72">
        <f t="shared" si="2147"/>
        <v>0</v>
      </c>
      <c r="CA220" s="72">
        <f t="shared" si="2148"/>
        <v>0</v>
      </c>
      <c r="CB220" s="71"/>
      <c r="CC220" s="71"/>
      <c r="CD220" s="71"/>
      <c r="CE220" s="71"/>
      <c r="CF220" s="71">
        <f>VLOOKUP($D220,'факт '!$D$7:$AU$140,25,0)</f>
        <v>0</v>
      </c>
      <c r="CG220" s="71">
        <f>VLOOKUP($D220,'факт '!$D$7:$AU$140,26,0)</f>
        <v>0</v>
      </c>
      <c r="CH220" s="71">
        <f>VLOOKUP($D220,'факт '!$D$7:$AU$140,27,0)</f>
        <v>0</v>
      </c>
      <c r="CI220" s="71">
        <f>VLOOKUP($D220,'факт '!$D$7:$AU$140,28,0)</f>
        <v>0</v>
      </c>
      <c r="CJ220" s="71">
        <f t="shared" si="2149"/>
        <v>0</v>
      </c>
      <c r="CK220" s="71">
        <f t="shared" si="2150"/>
        <v>0</v>
      </c>
      <c r="CL220" s="72">
        <f t="shared" si="2151"/>
        <v>0</v>
      </c>
      <c r="CM220" s="72">
        <f t="shared" si="2152"/>
        <v>0</v>
      </c>
      <c r="CN220" s="71"/>
      <c r="CO220" s="71"/>
      <c r="CP220" s="71"/>
      <c r="CQ220" s="71"/>
      <c r="CR220" s="71">
        <f>VLOOKUP($D220,'факт '!$D$7:$AU$140,29,0)</f>
        <v>0</v>
      </c>
      <c r="CS220" s="71">
        <f>VLOOKUP($D220,'факт '!$D$7:$AU$140,30,0)</f>
        <v>0</v>
      </c>
      <c r="CT220" s="71">
        <f>VLOOKUP($D220,'факт '!$D$7:$AU$140,31,0)</f>
        <v>0</v>
      </c>
      <c r="CU220" s="71">
        <f>VLOOKUP($D220,'факт '!$D$7:$AU$140,32,0)</f>
        <v>0</v>
      </c>
      <c r="CV220" s="71">
        <f t="shared" si="2153"/>
        <v>0</v>
      </c>
      <c r="CW220" s="71">
        <f t="shared" si="2154"/>
        <v>0</v>
      </c>
      <c r="CX220" s="72">
        <f t="shared" si="2155"/>
        <v>0</v>
      </c>
      <c r="CY220" s="72">
        <f t="shared" si="2156"/>
        <v>0</v>
      </c>
      <c r="CZ220" s="71"/>
      <c r="DA220" s="71"/>
      <c r="DB220" s="71"/>
      <c r="DC220" s="71"/>
      <c r="DD220" s="71">
        <f>VLOOKUP($D220,'факт '!$D$7:$AU$140,33,0)</f>
        <v>0</v>
      </c>
      <c r="DE220" s="71">
        <f>VLOOKUP($D220,'факт '!$D$7:$AU$140,34,0)</f>
        <v>0</v>
      </c>
      <c r="DF220" s="71"/>
      <c r="DG220" s="71"/>
      <c r="DH220" s="71">
        <f t="shared" si="2157"/>
        <v>0</v>
      </c>
      <c r="DI220" s="71">
        <f t="shared" si="2158"/>
        <v>0</v>
      </c>
      <c r="DJ220" s="72">
        <f t="shared" si="2159"/>
        <v>0</v>
      </c>
      <c r="DK220" s="72">
        <f t="shared" si="2160"/>
        <v>0</v>
      </c>
      <c r="DL220" s="71"/>
      <c r="DM220" s="71"/>
      <c r="DN220" s="71"/>
      <c r="DO220" s="71"/>
      <c r="DP220" s="71">
        <f>VLOOKUP($D220,'факт '!$D$7:$AU$140,15,0)</f>
        <v>0</v>
      </c>
      <c r="DQ220" s="71">
        <f>VLOOKUP($D220,'факт '!$D$7:$AU$140,16,0)</f>
        <v>0</v>
      </c>
      <c r="DR220" s="71"/>
      <c r="DS220" s="71"/>
      <c r="DT220" s="71">
        <f t="shared" si="2161"/>
        <v>0</v>
      </c>
      <c r="DU220" s="71">
        <f t="shared" si="2162"/>
        <v>0</v>
      </c>
      <c r="DV220" s="72">
        <f t="shared" si="2163"/>
        <v>0</v>
      </c>
      <c r="DW220" s="72">
        <f t="shared" si="2164"/>
        <v>0</v>
      </c>
      <c r="DX220" s="71"/>
      <c r="DY220" s="71"/>
      <c r="DZ220" s="71"/>
      <c r="EA220" s="71"/>
      <c r="EB220" s="71">
        <f>VLOOKUP($D220,'факт '!$D$7:$AU$140,35,0)</f>
        <v>0</v>
      </c>
      <c r="EC220" s="71">
        <f>VLOOKUP($D220,'факт '!$D$7:$AU$140,36,0)</f>
        <v>0</v>
      </c>
      <c r="ED220" s="71">
        <f>VLOOKUP($D220,'факт '!$D$7:$AU$140,37,0)</f>
        <v>0</v>
      </c>
      <c r="EE220" s="71">
        <f>VLOOKUP($D220,'факт '!$D$7:$AU$140,38,0)</f>
        <v>0</v>
      </c>
      <c r="EF220" s="71">
        <f t="shared" si="2165"/>
        <v>0</v>
      </c>
      <c r="EG220" s="71">
        <f t="shared" si="2166"/>
        <v>0</v>
      </c>
      <c r="EH220" s="72">
        <f t="shared" si="2167"/>
        <v>0</v>
      </c>
      <c r="EI220" s="72">
        <f t="shared" si="2168"/>
        <v>0</v>
      </c>
      <c r="EJ220" s="71"/>
      <c r="EK220" s="71"/>
      <c r="EL220" s="71"/>
      <c r="EM220" s="71"/>
      <c r="EN220" s="71">
        <f>VLOOKUP($D220,'факт '!$D$7:$AU$140,41,0)</f>
        <v>1</v>
      </c>
      <c r="EO220" s="71">
        <f>VLOOKUP($D220,'факт '!$D$7:$AU$140,42,0)</f>
        <v>98513.67</v>
      </c>
      <c r="EP220" s="71">
        <f>VLOOKUP($D220,'факт '!$D$7:$AU$140,43,0)</f>
        <v>0</v>
      </c>
      <c r="EQ220" s="71">
        <f>VLOOKUP($D220,'факт '!$D$7:$AU$140,44,0)</f>
        <v>0</v>
      </c>
      <c r="ER220" s="71">
        <f t="shared" si="2169"/>
        <v>1</v>
      </c>
      <c r="ES220" s="71">
        <f t="shared" si="2170"/>
        <v>98513.67</v>
      </c>
      <c r="ET220" s="72">
        <f t="shared" si="2171"/>
        <v>1</v>
      </c>
      <c r="EU220" s="72">
        <f t="shared" si="2172"/>
        <v>98513.67</v>
      </c>
      <c r="EV220" s="71"/>
      <c r="EW220" s="71"/>
      <c r="EX220" s="71"/>
      <c r="EY220" s="71"/>
      <c r="EZ220" s="71"/>
      <c r="FA220" s="71"/>
      <c r="FB220" s="71"/>
      <c r="FC220" s="71"/>
      <c r="FD220" s="71"/>
      <c r="FE220" s="71"/>
      <c r="FF220" s="72"/>
      <c r="FG220" s="72"/>
      <c r="FH220" s="71"/>
      <c r="FI220" s="71"/>
      <c r="FJ220" s="71"/>
      <c r="FK220" s="71"/>
      <c r="FL220" s="71">
        <f>VLOOKUP($D220,'факт '!$D$7:$AU$140,39,0)</f>
        <v>0</v>
      </c>
      <c r="FM220" s="71">
        <f>VLOOKUP($D220,'факт '!$D$7:$AU$140,40,0)</f>
        <v>0</v>
      </c>
      <c r="FN220" s="71"/>
      <c r="FO220" s="71"/>
      <c r="FP220" s="71">
        <f t="shared" si="2173"/>
        <v>0</v>
      </c>
      <c r="FQ220" s="71">
        <f t="shared" si="2174"/>
        <v>0</v>
      </c>
      <c r="FR220" s="72">
        <f t="shared" si="2175"/>
        <v>0</v>
      </c>
      <c r="FS220" s="72">
        <f t="shared" si="2176"/>
        <v>0</v>
      </c>
      <c r="FT220" s="71"/>
      <c r="FU220" s="71"/>
      <c r="FV220" s="71"/>
      <c r="FW220" s="71"/>
      <c r="FX220" s="71"/>
      <c r="FY220" s="71"/>
      <c r="FZ220" s="71"/>
      <c r="GA220" s="71"/>
      <c r="GB220" s="71">
        <f t="shared" si="2177"/>
        <v>0</v>
      </c>
      <c r="GC220" s="71">
        <f t="shared" si="2178"/>
        <v>0</v>
      </c>
      <c r="GD220" s="72">
        <f t="shared" si="2179"/>
        <v>0</v>
      </c>
      <c r="GE220" s="72">
        <f t="shared" si="2180"/>
        <v>0</v>
      </c>
      <c r="GF220" s="71"/>
      <c r="GG220" s="71"/>
      <c r="GH220" s="71"/>
      <c r="GI220" s="71"/>
      <c r="GJ220" s="71">
        <f t="shared" si="2182"/>
        <v>1</v>
      </c>
      <c r="GK220" s="71">
        <f t="shared" si="2183"/>
        <v>98513.67</v>
      </c>
      <c r="GL220" s="71">
        <f t="shared" si="2184"/>
        <v>0</v>
      </c>
      <c r="GM220" s="71">
        <f t="shared" si="2185"/>
        <v>0</v>
      </c>
      <c r="GN220" s="71">
        <f t="shared" si="2186"/>
        <v>1</v>
      </c>
      <c r="GO220" s="71">
        <f t="shared" si="2187"/>
        <v>98513.67</v>
      </c>
      <c r="GP220" s="71"/>
      <c r="GQ220" s="71"/>
      <c r="GR220" s="109"/>
      <c r="GS220" s="55"/>
      <c r="GT220" s="123">
        <v>98513.666200000007</v>
      </c>
      <c r="GU220" s="123">
        <f t="shared" si="2188"/>
        <v>98513.67</v>
      </c>
      <c r="GV220" s="123">
        <f t="shared" si="1658"/>
        <v>-3.799999991315417E-3</v>
      </c>
    </row>
    <row r="221" spans="1:204" ht="45" customHeight="1" x14ac:dyDescent="0.2">
      <c r="A221" s="21">
        <v>38</v>
      </c>
      <c r="B221" s="55" t="s">
        <v>233</v>
      </c>
      <c r="C221" s="56" t="s">
        <v>234</v>
      </c>
      <c r="D221" s="63">
        <v>515</v>
      </c>
      <c r="E221" s="63" t="s">
        <v>363</v>
      </c>
      <c r="F221" s="63">
        <v>38</v>
      </c>
      <c r="G221" s="70">
        <v>98513.666200000007</v>
      </c>
      <c r="H221" s="71"/>
      <c r="I221" s="71"/>
      <c r="J221" s="71"/>
      <c r="K221" s="71"/>
      <c r="L221" s="71">
        <f>VLOOKUP($D221,'факт '!$D$7:$AU$140,3,0)</f>
        <v>1</v>
      </c>
      <c r="M221" s="71">
        <f>VLOOKUP($D221,'факт '!$D$7:$AU$140,4,0)</f>
        <v>98513.67</v>
      </c>
      <c r="N221" s="71">
        <f>VLOOKUP($D221,'факт '!$D$7:$AU$140,5,0)</f>
        <v>0</v>
      </c>
      <c r="O221" s="71">
        <f>VLOOKUP($D221,'факт '!$D$7:$AU$140,6,0)</f>
        <v>0</v>
      </c>
      <c r="P221" s="71">
        <f t="shared" si="2126"/>
        <v>1</v>
      </c>
      <c r="Q221" s="71">
        <f t="shared" si="2127"/>
        <v>98513.67</v>
      </c>
      <c r="R221" s="72">
        <f t="shared" si="2128"/>
        <v>1</v>
      </c>
      <c r="S221" s="72">
        <f t="shared" si="2039"/>
        <v>98513.67</v>
      </c>
      <c r="T221" s="71"/>
      <c r="U221" s="71"/>
      <c r="V221" s="71"/>
      <c r="W221" s="71"/>
      <c r="X221" s="71">
        <f>VLOOKUP($D221,'факт '!$D$7:$AU$140,9,0)</f>
        <v>0</v>
      </c>
      <c r="Y221" s="71">
        <f>VLOOKUP($D221,'факт '!$D$7:$AU$140,10,0)</f>
        <v>0</v>
      </c>
      <c r="Z221" s="71">
        <f>VLOOKUP($D221,'факт '!$D$7:$AU$140,11,0)</f>
        <v>0</v>
      </c>
      <c r="AA221" s="71">
        <f>VLOOKUP($D221,'факт '!$D$7:$AU$140,12,0)</f>
        <v>0</v>
      </c>
      <c r="AB221" s="71">
        <f t="shared" si="2129"/>
        <v>0</v>
      </c>
      <c r="AC221" s="71">
        <f t="shared" si="2130"/>
        <v>0</v>
      </c>
      <c r="AD221" s="72">
        <f t="shared" si="2131"/>
        <v>0</v>
      </c>
      <c r="AE221" s="72">
        <f t="shared" si="2132"/>
        <v>0</v>
      </c>
      <c r="AF221" s="71"/>
      <c r="AG221" s="71"/>
      <c r="AH221" s="71"/>
      <c r="AI221" s="71"/>
      <c r="AJ221" s="71">
        <f>VLOOKUP($D221,'факт '!$D$7:$AU$140,7,0)</f>
        <v>0</v>
      </c>
      <c r="AK221" s="71">
        <f>VLOOKUP($D221,'факт '!$D$7:$AU$140,8,0)</f>
        <v>0</v>
      </c>
      <c r="AL221" s="71"/>
      <c r="AM221" s="71"/>
      <c r="AN221" s="71">
        <f t="shared" si="2133"/>
        <v>0</v>
      </c>
      <c r="AO221" s="71">
        <f t="shared" si="2134"/>
        <v>0</v>
      </c>
      <c r="AP221" s="72">
        <f t="shared" si="2135"/>
        <v>0</v>
      </c>
      <c r="AQ221" s="72">
        <f t="shared" si="2136"/>
        <v>0</v>
      </c>
      <c r="AR221" s="71"/>
      <c r="AS221" s="71"/>
      <c r="AT221" s="71"/>
      <c r="AU221" s="71"/>
      <c r="AV221" s="71">
        <f>VLOOKUP($D221,'факт '!$D$7:$AU$140,13,0)</f>
        <v>0</v>
      </c>
      <c r="AW221" s="71">
        <f>VLOOKUP($D221,'факт '!$D$7:$AU$140,14,0)</f>
        <v>0</v>
      </c>
      <c r="AX221" s="71"/>
      <c r="AY221" s="71"/>
      <c r="AZ221" s="71">
        <f t="shared" si="2137"/>
        <v>0</v>
      </c>
      <c r="BA221" s="71">
        <f t="shared" si="2138"/>
        <v>0</v>
      </c>
      <c r="BB221" s="72">
        <f t="shared" si="2139"/>
        <v>0</v>
      </c>
      <c r="BC221" s="72">
        <f t="shared" si="2140"/>
        <v>0</v>
      </c>
      <c r="BD221" s="71"/>
      <c r="BE221" s="71"/>
      <c r="BF221" s="71"/>
      <c r="BG221" s="71"/>
      <c r="BH221" s="71">
        <f>VLOOKUP($D221,'факт '!$D$7:$AU$140,17,0)</f>
        <v>0</v>
      </c>
      <c r="BI221" s="71">
        <f>VLOOKUP($D221,'факт '!$D$7:$AU$140,18,0)</f>
        <v>0</v>
      </c>
      <c r="BJ221" s="71">
        <f>VLOOKUP($D221,'факт '!$D$7:$AU$140,19,0)</f>
        <v>0</v>
      </c>
      <c r="BK221" s="71">
        <f>VLOOKUP($D221,'факт '!$D$7:$AU$140,20,0)</f>
        <v>0</v>
      </c>
      <c r="BL221" s="71">
        <f t="shared" si="2141"/>
        <v>0</v>
      </c>
      <c r="BM221" s="71">
        <f t="shared" si="2142"/>
        <v>0</v>
      </c>
      <c r="BN221" s="72">
        <f t="shared" si="2143"/>
        <v>0</v>
      </c>
      <c r="BO221" s="72">
        <f t="shared" si="2144"/>
        <v>0</v>
      </c>
      <c r="BP221" s="71"/>
      <c r="BQ221" s="71"/>
      <c r="BR221" s="71"/>
      <c r="BS221" s="71"/>
      <c r="BT221" s="71">
        <f>VLOOKUP($D221,'факт '!$D$7:$AU$140,21,0)</f>
        <v>0</v>
      </c>
      <c r="BU221" s="71">
        <f>VLOOKUP($D221,'факт '!$D$7:$AU$140,22,0)</f>
        <v>0</v>
      </c>
      <c r="BV221" s="71">
        <f>VLOOKUP($D221,'факт '!$D$7:$AU$140,23,0)</f>
        <v>0</v>
      </c>
      <c r="BW221" s="71">
        <f>VLOOKUP($D221,'факт '!$D$7:$AU$140,24,0)</f>
        <v>0</v>
      </c>
      <c r="BX221" s="71">
        <f t="shared" si="2145"/>
        <v>0</v>
      </c>
      <c r="BY221" s="71">
        <f t="shared" si="2146"/>
        <v>0</v>
      </c>
      <c r="BZ221" s="72">
        <f t="shared" si="2147"/>
        <v>0</v>
      </c>
      <c r="CA221" s="72">
        <f t="shared" si="2148"/>
        <v>0</v>
      </c>
      <c r="CB221" s="71"/>
      <c r="CC221" s="71"/>
      <c r="CD221" s="71"/>
      <c r="CE221" s="71"/>
      <c r="CF221" s="71">
        <f>VLOOKUP($D221,'факт '!$D$7:$AU$140,25,0)</f>
        <v>0</v>
      </c>
      <c r="CG221" s="71">
        <f>VLOOKUP($D221,'факт '!$D$7:$AU$140,26,0)</f>
        <v>0</v>
      </c>
      <c r="CH221" s="71">
        <f>VLOOKUP($D221,'факт '!$D$7:$AU$140,27,0)</f>
        <v>0</v>
      </c>
      <c r="CI221" s="71">
        <f>VLOOKUP($D221,'факт '!$D$7:$AU$140,28,0)</f>
        <v>0</v>
      </c>
      <c r="CJ221" s="71">
        <f t="shared" si="2149"/>
        <v>0</v>
      </c>
      <c r="CK221" s="71">
        <f t="shared" si="2150"/>
        <v>0</v>
      </c>
      <c r="CL221" s="72">
        <f t="shared" si="2151"/>
        <v>0</v>
      </c>
      <c r="CM221" s="72">
        <f t="shared" si="2152"/>
        <v>0</v>
      </c>
      <c r="CN221" s="71"/>
      <c r="CO221" s="71"/>
      <c r="CP221" s="71"/>
      <c r="CQ221" s="71"/>
      <c r="CR221" s="71">
        <f>VLOOKUP($D221,'факт '!$D$7:$AU$140,29,0)</f>
        <v>0</v>
      </c>
      <c r="CS221" s="71">
        <f>VLOOKUP($D221,'факт '!$D$7:$AU$140,30,0)</f>
        <v>0</v>
      </c>
      <c r="CT221" s="71">
        <f>VLOOKUP($D221,'факт '!$D$7:$AU$140,31,0)</f>
        <v>0</v>
      </c>
      <c r="CU221" s="71">
        <f>VLOOKUP($D221,'факт '!$D$7:$AU$140,32,0)</f>
        <v>0</v>
      </c>
      <c r="CV221" s="71">
        <f t="shared" si="2153"/>
        <v>0</v>
      </c>
      <c r="CW221" s="71">
        <f t="shared" si="2154"/>
        <v>0</v>
      </c>
      <c r="CX221" s="72">
        <f t="shared" si="2155"/>
        <v>0</v>
      </c>
      <c r="CY221" s="72">
        <f t="shared" si="2156"/>
        <v>0</v>
      </c>
      <c r="CZ221" s="71"/>
      <c r="DA221" s="71"/>
      <c r="DB221" s="71"/>
      <c r="DC221" s="71"/>
      <c r="DD221" s="71">
        <f>VLOOKUP($D221,'факт '!$D$7:$AU$140,33,0)</f>
        <v>0</v>
      </c>
      <c r="DE221" s="71">
        <f>VLOOKUP($D221,'факт '!$D$7:$AU$140,34,0)</f>
        <v>0</v>
      </c>
      <c r="DF221" s="71"/>
      <c r="DG221" s="71"/>
      <c r="DH221" s="71">
        <f t="shared" si="2157"/>
        <v>0</v>
      </c>
      <c r="DI221" s="71">
        <f t="shared" si="2158"/>
        <v>0</v>
      </c>
      <c r="DJ221" s="72">
        <f t="shared" si="2159"/>
        <v>0</v>
      </c>
      <c r="DK221" s="72">
        <f t="shared" si="2160"/>
        <v>0</v>
      </c>
      <c r="DL221" s="71"/>
      <c r="DM221" s="71"/>
      <c r="DN221" s="71"/>
      <c r="DO221" s="71"/>
      <c r="DP221" s="71">
        <f>VLOOKUP($D221,'факт '!$D$7:$AU$140,15,0)</f>
        <v>0</v>
      </c>
      <c r="DQ221" s="71">
        <f>VLOOKUP($D221,'факт '!$D$7:$AU$140,16,0)</f>
        <v>0</v>
      </c>
      <c r="DR221" s="71"/>
      <c r="DS221" s="71"/>
      <c r="DT221" s="71">
        <f t="shared" si="2161"/>
        <v>0</v>
      </c>
      <c r="DU221" s="71">
        <f t="shared" si="2162"/>
        <v>0</v>
      </c>
      <c r="DV221" s="72">
        <f t="shared" si="2163"/>
        <v>0</v>
      </c>
      <c r="DW221" s="72">
        <f t="shared" si="2164"/>
        <v>0</v>
      </c>
      <c r="DX221" s="71"/>
      <c r="DY221" s="71"/>
      <c r="DZ221" s="71"/>
      <c r="EA221" s="71"/>
      <c r="EB221" s="71">
        <f>VLOOKUP($D221,'факт '!$D$7:$AU$140,35,0)</f>
        <v>0</v>
      </c>
      <c r="EC221" s="71">
        <f>VLOOKUP($D221,'факт '!$D$7:$AU$140,36,0)</f>
        <v>0</v>
      </c>
      <c r="ED221" s="71">
        <f>VLOOKUP($D221,'факт '!$D$7:$AU$140,37,0)</f>
        <v>0</v>
      </c>
      <c r="EE221" s="71">
        <f>VLOOKUP($D221,'факт '!$D$7:$AU$140,38,0)</f>
        <v>0</v>
      </c>
      <c r="EF221" s="71">
        <f t="shared" si="2165"/>
        <v>0</v>
      </c>
      <c r="EG221" s="71">
        <f t="shared" si="2166"/>
        <v>0</v>
      </c>
      <c r="EH221" s="72">
        <f t="shared" si="2167"/>
        <v>0</v>
      </c>
      <c r="EI221" s="72">
        <f t="shared" si="2168"/>
        <v>0</v>
      </c>
      <c r="EJ221" s="71"/>
      <c r="EK221" s="71"/>
      <c r="EL221" s="71"/>
      <c r="EM221" s="71"/>
      <c r="EN221" s="71">
        <f>VLOOKUP($D221,'факт '!$D$7:$AU$140,41,0)</f>
        <v>0</v>
      </c>
      <c r="EO221" s="71">
        <f>VLOOKUP($D221,'факт '!$D$7:$AU$140,42,0)</f>
        <v>0</v>
      </c>
      <c r="EP221" s="71">
        <f>VLOOKUP($D221,'факт '!$D$7:$AU$140,43,0)</f>
        <v>0</v>
      </c>
      <c r="EQ221" s="71">
        <f>VLOOKUP($D221,'факт '!$D$7:$AU$140,44,0)</f>
        <v>0</v>
      </c>
      <c r="ER221" s="71">
        <f t="shared" si="2169"/>
        <v>0</v>
      </c>
      <c r="ES221" s="71">
        <f t="shared" si="2170"/>
        <v>0</v>
      </c>
      <c r="ET221" s="72">
        <f t="shared" si="2171"/>
        <v>0</v>
      </c>
      <c r="EU221" s="72">
        <f t="shared" si="2172"/>
        <v>0</v>
      </c>
      <c r="EV221" s="71"/>
      <c r="EW221" s="71"/>
      <c r="EX221" s="71"/>
      <c r="EY221" s="71"/>
      <c r="EZ221" s="71"/>
      <c r="FA221" s="71"/>
      <c r="FB221" s="71"/>
      <c r="FC221" s="71"/>
      <c r="FD221" s="71"/>
      <c r="FE221" s="71"/>
      <c r="FF221" s="72"/>
      <c r="FG221" s="72"/>
      <c r="FH221" s="71"/>
      <c r="FI221" s="71"/>
      <c r="FJ221" s="71"/>
      <c r="FK221" s="71"/>
      <c r="FL221" s="71">
        <f>VLOOKUP($D221,'факт '!$D$7:$AU$140,39,0)</f>
        <v>0</v>
      </c>
      <c r="FM221" s="71">
        <f>VLOOKUP($D221,'факт '!$D$7:$AU$140,40,0)</f>
        <v>0</v>
      </c>
      <c r="FN221" s="71"/>
      <c r="FO221" s="71"/>
      <c r="FP221" s="71">
        <f t="shared" si="2173"/>
        <v>0</v>
      </c>
      <c r="FQ221" s="71">
        <f t="shared" si="2174"/>
        <v>0</v>
      </c>
      <c r="FR221" s="72">
        <f t="shared" si="2175"/>
        <v>0</v>
      </c>
      <c r="FS221" s="72">
        <f t="shared" si="2176"/>
        <v>0</v>
      </c>
      <c r="FT221" s="71"/>
      <c r="FU221" s="71"/>
      <c r="FV221" s="71"/>
      <c r="FW221" s="71"/>
      <c r="FX221" s="71"/>
      <c r="FY221" s="71"/>
      <c r="FZ221" s="71"/>
      <c r="GA221" s="71"/>
      <c r="GB221" s="71">
        <f t="shared" si="2177"/>
        <v>0</v>
      </c>
      <c r="GC221" s="71">
        <f t="shared" si="2178"/>
        <v>0</v>
      </c>
      <c r="GD221" s="72">
        <f t="shared" si="2179"/>
        <v>0</v>
      </c>
      <c r="GE221" s="72">
        <f t="shared" si="2180"/>
        <v>0</v>
      </c>
      <c r="GF221" s="71"/>
      <c r="GG221" s="71"/>
      <c r="GH221" s="71"/>
      <c r="GI221" s="71"/>
      <c r="GJ221" s="71">
        <f t="shared" si="2182"/>
        <v>1</v>
      </c>
      <c r="GK221" s="71">
        <f t="shared" si="2183"/>
        <v>98513.67</v>
      </c>
      <c r="GL221" s="71">
        <f t="shared" si="2184"/>
        <v>0</v>
      </c>
      <c r="GM221" s="71">
        <f t="shared" si="2185"/>
        <v>0</v>
      </c>
      <c r="GN221" s="71">
        <f t="shared" si="2186"/>
        <v>1</v>
      </c>
      <c r="GO221" s="71">
        <f t="shared" si="2187"/>
        <v>98513.67</v>
      </c>
      <c r="GP221" s="71"/>
      <c r="GQ221" s="71"/>
      <c r="GR221" s="109"/>
      <c r="GS221" s="55"/>
      <c r="GT221" s="123">
        <v>98513.666200000007</v>
      </c>
      <c r="GU221" s="123">
        <f t="shared" si="2188"/>
        <v>98513.67</v>
      </c>
      <c r="GV221" s="123">
        <f t="shared" si="1658"/>
        <v>-3.799999991315417E-3</v>
      </c>
    </row>
    <row r="222" spans="1:204" x14ac:dyDescent="0.2">
      <c r="A222" s="21">
        <v>1</v>
      </c>
      <c r="B222" s="55"/>
      <c r="C222" s="56"/>
      <c r="D222" s="63"/>
      <c r="E222" s="63"/>
      <c r="F222" s="63"/>
      <c r="G222" s="70"/>
      <c r="H222" s="71"/>
      <c r="I222" s="71"/>
      <c r="J222" s="71"/>
      <c r="K222" s="71"/>
      <c r="L222" s="71"/>
      <c r="M222" s="71"/>
      <c r="N222" s="71"/>
      <c r="O222" s="71"/>
      <c r="P222" s="71">
        <f>SUM(L222+N222)</f>
        <v>0</v>
      </c>
      <c r="Q222" s="71">
        <f>SUM(M222+O222)</f>
        <v>0</v>
      </c>
      <c r="R222" s="72">
        <f t="shared" ref="R222:R227" si="2199">SUM(L222-J222)</f>
        <v>0</v>
      </c>
      <c r="S222" s="72">
        <f t="shared" si="2039"/>
        <v>0</v>
      </c>
      <c r="T222" s="71"/>
      <c r="U222" s="71"/>
      <c r="V222" s="71"/>
      <c r="W222" s="71"/>
      <c r="X222" s="71"/>
      <c r="Y222" s="71"/>
      <c r="Z222" s="71"/>
      <c r="AA222" s="71"/>
      <c r="AB222" s="71">
        <f>SUM(X222+Z222)</f>
        <v>0</v>
      </c>
      <c r="AC222" s="71">
        <f>SUM(Y222+AA222)</f>
        <v>0</v>
      </c>
      <c r="AD222" s="72">
        <f t="shared" ref="AD222:AE227" si="2200">SUM(X222-V222)</f>
        <v>0</v>
      </c>
      <c r="AE222" s="72">
        <f t="shared" si="2200"/>
        <v>0</v>
      </c>
      <c r="AF222" s="71"/>
      <c r="AG222" s="71"/>
      <c r="AH222" s="71"/>
      <c r="AI222" s="71"/>
      <c r="AJ222" s="71"/>
      <c r="AK222" s="71"/>
      <c r="AL222" s="71"/>
      <c r="AM222" s="71"/>
      <c r="AN222" s="71">
        <f>SUM(AJ222+AL222)</f>
        <v>0</v>
      </c>
      <c r="AO222" s="71">
        <f>SUM(AK222+AM222)</f>
        <v>0</v>
      </c>
      <c r="AP222" s="72">
        <f t="shared" ref="AP222:AQ227" si="2201">SUM(AJ222-AH222)</f>
        <v>0</v>
      </c>
      <c r="AQ222" s="72">
        <f t="shared" si="2201"/>
        <v>0</v>
      </c>
      <c r="AR222" s="71"/>
      <c r="AS222" s="71"/>
      <c r="AT222" s="71"/>
      <c r="AU222" s="71"/>
      <c r="AV222" s="71"/>
      <c r="AW222" s="71"/>
      <c r="AX222" s="71"/>
      <c r="AY222" s="71"/>
      <c r="AZ222" s="71">
        <f>SUM(AV222+AX222)</f>
        <v>0</v>
      </c>
      <c r="BA222" s="71">
        <f>SUM(AW222+AY222)</f>
        <v>0</v>
      </c>
      <c r="BB222" s="72">
        <f t="shared" ref="BB222:BC227" si="2202">SUM(AV222-AT222)</f>
        <v>0</v>
      </c>
      <c r="BC222" s="72">
        <f t="shared" si="2202"/>
        <v>0</v>
      </c>
      <c r="BD222" s="71"/>
      <c r="BE222" s="71"/>
      <c r="BF222" s="71"/>
      <c r="BG222" s="71"/>
      <c r="BH222" s="71"/>
      <c r="BI222" s="71"/>
      <c r="BJ222" s="71"/>
      <c r="BK222" s="71"/>
      <c r="BL222" s="71">
        <f>SUM(BH222+BJ222)</f>
        <v>0</v>
      </c>
      <c r="BM222" s="71">
        <f>SUM(BI222+BK222)</f>
        <v>0</v>
      </c>
      <c r="BN222" s="72">
        <f t="shared" ref="BN222:BO227" si="2203">SUM(BH222-BF222)</f>
        <v>0</v>
      </c>
      <c r="BO222" s="72">
        <f t="shared" si="2203"/>
        <v>0</v>
      </c>
      <c r="BP222" s="71"/>
      <c r="BQ222" s="71"/>
      <c r="BR222" s="71"/>
      <c r="BS222" s="71"/>
      <c r="BT222" s="71"/>
      <c r="BU222" s="71"/>
      <c r="BV222" s="71"/>
      <c r="BW222" s="71"/>
      <c r="BX222" s="71">
        <f>SUM(BT222+BV222)</f>
        <v>0</v>
      </c>
      <c r="BY222" s="71">
        <f>SUM(BU222+BW222)</f>
        <v>0</v>
      </c>
      <c r="BZ222" s="72">
        <f t="shared" ref="BZ222:CA227" si="2204">SUM(BT222-BR222)</f>
        <v>0</v>
      </c>
      <c r="CA222" s="72">
        <f t="shared" si="2204"/>
        <v>0</v>
      </c>
      <c r="CB222" s="71"/>
      <c r="CC222" s="71"/>
      <c r="CD222" s="71"/>
      <c r="CE222" s="71"/>
      <c r="CF222" s="71"/>
      <c r="CG222" s="71"/>
      <c r="CH222" s="71"/>
      <c r="CI222" s="71"/>
      <c r="CJ222" s="71">
        <f>SUM(CF222+CH222)</f>
        <v>0</v>
      </c>
      <c r="CK222" s="71">
        <f>SUM(CG222+CI222)</f>
        <v>0</v>
      </c>
      <c r="CL222" s="72">
        <f t="shared" ref="CL222:CM227" si="2205">SUM(CF222-CD222)</f>
        <v>0</v>
      </c>
      <c r="CM222" s="72">
        <f t="shared" si="2205"/>
        <v>0</v>
      </c>
      <c r="CN222" s="71"/>
      <c r="CO222" s="71"/>
      <c r="CP222" s="71"/>
      <c r="CQ222" s="71"/>
      <c r="CR222" s="71"/>
      <c r="CS222" s="71"/>
      <c r="CT222" s="71"/>
      <c r="CU222" s="71"/>
      <c r="CV222" s="71">
        <f>SUM(CR222+CT222)</f>
        <v>0</v>
      </c>
      <c r="CW222" s="71">
        <f>SUM(CS222+CU222)</f>
        <v>0</v>
      </c>
      <c r="CX222" s="72">
        <f t="shared" ref="CX222:CY227" si="2206">SUM(CR222-CP222)</f>
        <v>0</v>
      </c>
      <c r="CY222" s="72">
        <f t="shared" si="2206"/>
        <v>0</v>
      </c>
      <c r="CZ222" s="71"/>
      <c r="DA222" s="71"/>
      <c r="DB222" s="71"/>
      <c r="DC222" s="71"/>
      <c r="DD222" s="71"/>
      <c r="DE222" s="71"/>
      <c r="DF222" s="71"/>
      <c r="DG222" s="71"/>
      <c r="DH222" s="71">
        <f>SUM(DD222+DF222)</f>
        <v>0</v>
      </c>
      <c r="DI222" s="71">
        <f>SUM(DE222+DG222)</f>
        <v>0</v>
      </c>
      <c r="DJ222" s="72">
        <f t="shared" ref="DJ222:DK227" si="2207">SUM(DD222-DB222)</f>
        <v>0</v>
      </c>
      <c r="DK222" s="72">
        <f t="shared" si="2207"/>
        <v>0</v>
      </c>
      <c r="DL222" s="71"/>
      <c r="DM222" s="71"/>
      <c r="DN222" s="71"/>
      <c r="DO222" s="71"/>
      <c r="DP222" s="71"/>
      <c r="DQ222" s="71"/>
      <c r="DR222" s="71"/>
      <c r="DS222" s="71"/>
      <c r="DT222" s="71">
        <f>SUM(DP222+DR222)</f>
        <v>0</v>
      </c>
      <c r="DU222" s="71">
        <f>SUM(DQ222+DS222)</f>
        <v>0</v>
      </c>
      <c r="DV222" s="72">
        <f t="shared" ref="DV222:DW227" si="2208">SUM(DP222-DN222)</f>
        <v>0</v>
      </c>
      <c r="DW222" s="72">
        <f t="shared" si="2208"/>
        <v>0</v>
      </c>
      <c r="DX222" s="71"/>
      <c r="DY222" s="71"/>
      <c r="DZ222" s="71"/>
      <c r="EA222" s="71"/>
      <c r="EB222" s="71"/>
      <c r="EC222" s="71"/>
      <c r="ED222" s="71"/>
      <c r="EE222" s="71"/>
      <c r="EF222" s="71">
        <f>SUM(EB222+ED222)</f>
        <v>0</v>
      </c>
      <c r="EG222" s="71">
        <f>SUM(EC222+EE222)</f>
        <v>0</v>
      </c>
      <c r="EH222" s="72">
        <f t="shared" ref="EH222:EI227" si="2209">SUM(EB222-DZ222)</f>
        <v>0</v>
      </c>
      <c r="EI222" s="72">
        <f t="shared" si="2209"/>
        <v>0</v>
      </c>
      <c r="EJ222" s="71"/>
      <c r="EK222" s="71"/>
      <c r="EL222" s="71"/>
      <c r="EM222" s="71"/>
      <c r="EN222" s="71"/>
      <c r="EO222" s="71"/>
      <c r="EP222" s="71"/>
      <c r="EQ222" s="71"/>
      <c r="ER222" s="71">
        <f>SUM(EN222+EP222)</f>
        <v>0</v>
      </c>
      <c r="ES222" s="71">
        <f>SUM(EO222+EQ222)</f>
        <v>0</v>
      </c>
      <c r="ET222" s="72">
        <f t="shared" ref="ET222:EU227" si="2210">SUM(EN222-EL222)</f>
        <v>0</v>
      </c>
      <c r="EU222" s="72">
        <f t="shared" si="2210"/>
        <v>0</v>
      </c>
      <c r="EV222" s="71"/>
      <c r="EW222" s="71"/>
      <c r="EX222" s="71"/>
      <c r="EY222" s="71"/>
      <c r="EZ222" s="71"/>
      <c r="FA222" s="71"/>
      <c r="FB222" s="71"/>
      <c r="FC222" s="71"/>
      <c r="FD222" s="71">
        <f>SUM(EZ222+FB222)</f>
        <v>0</v>
      </c>
      <c r="FE222" s="71">
        <f>SUM(FA222+FC222)</f>
        <v>0</v>
      </c>
      <c r="FF222" s="72">
        <f t="shared" si="2105"/>
        <v>0</v>
      </c>
      <c r="FG222" s="72">
        <f t="shared" si="2106"/>
        <v>0</v>
      </c>
      <c r="FH222" s="71"/>
      <c r="FI222" s="71"/>
      <c r="FJ222" s="71"/>
      <c r="FK222" s="71"/>
      <c r="FL222" s="71"/>
      <c r="FM222" s="71"/>
      <c r="FN222" s="71"/>
      <c r="FO222" s="71"/>
      <c r="FP222" s="71">
        <f>SUM(FL222+FN222)</f>
        <v>0</v>
      </c>
      <c r="FQ222" s="71">
        <f>SUM(FM222+FO222)</f>
        <v>0</v>
      </c>
      <c r="FR222" s="72">
        <f t="shared" ref="FR222:FS227" si="2211">SUM(FL222-FJ222)</f>
        <v>0</v>
      </c>
      <c r="FS222" s="72">
        <f t="shared" si="2211"/>
        <v>0</v>
      </c>
      <c r="FT222" s="71"/>
      <c r="FU222" s="71"/>
      <c r="FV222" s="71"/>
      <c r="FW222" s="71"/>
      <c r="FX222" s="71"/>
      <c r="FY222" s="71"/>
      <c r="FZ222" s="71"/>
      <c r="GA222" s="71"/>
      <c r="GB222" s="71">
        <f>SUM(FX222+FZ222)</f>
        <v>0</v>
      </c>
      <c r="GC222" s="71">
        <f>SUM(FY222+GA222)</f>
        <v>0</v>
      </c>
      <c r="GD222" s="72">
        <f t="shared" ref="GD222:GE227" si="2212">SUM(FX222-FV222)</f>
        <v>0</v>
      </c>
      <c r="GE222" s="72">
        <f t="shared" si="2212"/>
        <v>0</v>
      </c>
      <c r="GF222" s="71">
        <f t="shared" ref="GF222:GO222" si="2213">SUM(H222,T222,AF222,AR222,BD222,BP222,CB222,CN222,CZ222,DL222,DX222,EJ222,EV222)</f>
        <v>0</v>
      </c>
      <c r="GG222" s="71">
        <f t="shared" si="2213"/>
        <v>0</v>
      </c>
      <c r="GH222" s="71">
        <f t="shared" si="2213"/>
        <v>0</v>
      </c>
      <c r="GI222" s="71">
        <f t="shared" si="2213"/>
        <v>0</v>
      </c>
      <c r="GJ222" s="71">
        <f t="shared" si="2213"/>
        <v>0</v>
      </c>
      <c r="GK222" s="71">
        <f t="shared" si="2213"/>
        <v>0</v>
      </c>
      <c r="GL222" s="71">
        <f t="shared" si="2213"/>
        <v>0</v>
      </c>
      <c r="GM222" s="71">
        <f t="shared" si="2213"/>
        <v>0</v>
      </c>
      <c r="GN222" s="71">
        <f t="shared" si="2213"/>
        <v>0</v>
      </c>
      <c r="GO222" s="71">
        <f t="shared" si="2213"/>
        <v>0</v>
      </c>
      <c r="GP222" s="71"/>
      <c r="GQ222" s="71"/>
      <c r="GR222" s="109"/>
      <c r="GS222" s="55"/>
      <c r="GT222" s="123"/>
      <c r="GU222" s="123"/>
      <c r="GV222" s="123">
        <f t="shared" si="1658"/>
        <v>0</v>
      </c>
    </row>
    <row r="223" spans="1:204" x14ac:dyDescent="0.2">
      <c r="A223" s="21">
        <v>1</v>
      </c>
      <c r="B223" s="74"/>
      <c r="C223" s="75"/>
      <c r="D223" s="76"/>
      <c r="E223" s="96" t="s">
        <v>70</v>
      </c>
      <c r="F223" s="98">
        <v>39</v>
      </c>
      <c r="G223" s="99">
        <v>144394.6876</v>
      </c>
      <c r="H223" s="79">
        <f>VLOOKUP($E223,'ВМП план'!$B$8:$AN$43,8,0)</f>
        <v>0</v>
      </c>
      <c r="I223" s="79">
        <f>VLOOKUP($E223,'ВМП план'!$B$8:$AN$43,9,0)</f>
        <v>0</v>
      </c>
      <c r="J223" s="79">
        <f>SUM(H223/12*$A$2)</f>
        <v>0</v>
      </c>
      <c r="K223" s="79">
        <f>SUM(I223/12*$A$2)</f>
        <v>0</v>
      </c>
      <c r="L223" s="79">
        <f t="shared" ref="L223:Q223" si="2214">SUM(L224:L225)</f>
        <v>0</v>
      </c>
      <c r="M223" s="79">
        <f t="shared" si="2214"/>
        <v>0</v>
      </c>
      <c r="N223" s="79">
        <f t="shared" si="2214"/>
        <v>0</v>
      </c>
      <c r="O223" s="79">
        <f t="shared" si="2214"/>
        <v>0</v>
      </c>
      <c r="P223" s="79">
        <f t="shared" si="2214"/>
        <v>0</v>
      </c>
      <c r="Q223" s="79">
        <f t="shared" si="2214"/>
        <v>0</v>
      </c>
      <c r="R223" s="95">
        <f t="shared" si="2199"/>
        <v>0</v>
      </c>
      <c r="S223" s="95">
        <f t="shared" si="2039"/>
        <v>0</v>
      </c>
      <c r="T223" s="79">
        <f>VLOOKUP($E223,'ВМП план'!$B$8:$AN$43,10,0)</f>
        <v>0</v>
      </c>
      <c r="U223" s="79">
        <f>VLOOKUP($E223,'ВМП план'!$B$8:$AN$43,11,0)</f>
        <v>0</v>
      </c>
      <c r="V223" s="79">
        <f>SUM(T223/12*$A$2)</f>
        <v>0</v>
      </c>
      <c r="W223" s="79">
        <f>SUM(U223/12*$A$2)</f>
        <v>0</v>
      </c>
      <c r="X223" s="79">
        <f t="shared" ref="X223:AC223" si="2215">SUM(X224:X225)</f>
        <v>0</v>
      </c>
      <c r="Y223" s="79">
        <f t="shared" si="2215"/>
        <v>0</v>
      </c>
      <c r="Z223" s="79">
        <f t="shared" si="2215"/>
        <v>0</v>
      </c>
      <c r="AA223" s="79">
        <f t="shared" si="2215"/>
        <v>0</v>
      </c>
      <c r="AB223" s="79">
        <f t="shared" si="2215"/>
        <v>0</v>
      </c>
      <c r="AC223" s="79">
        <f t="shared" si="2215"/>
        <v>0</v>
      </c>
      <c r="AD223" s="95">
        <f t="shared" si="2200"/>
        <v>0</v>
      </c>
      <c r="AE223" s="95">
        <f t="shared" si="2200"/>
        <v>0</v>
      </c>
      <c r="AF223" s="79">
        <f>VLOOKUP($E223,'ВМП план'!$B$8:$AL$43,12,0)</f>
        <v>0</v>
      </c>
      <c r="AG223" s="79">
        <f>VLOOKUP($E223,'ВМП план'!$B$8:$AL$43,13,0)</f>
        <v>0</v>
      </c>
      <c r="AH223" s="79">
        <f>SUM(AF223/12*$A$2)</f>
        <v>0</v>
      </c>
      <c r="AI223" s="79">
        <f>SUM(AG223/12*$A$2)</f>
        <v>0</v>
      </c>
      <c r="AJ223" s="79">
        <f t="shared" ref="AJ223:AO223" si="2216">SUM(AJ224:AJ225)</f>
        <v>0</v>
      </c>
      <c r="AK223" s="79">
        <f t="shared" si="2216"/>
        <v>0</v>
      </c>
      <c r="AL223" s="79">
        <f t="shared" si="2216"/>
        <v>0</v>
      </c>
      <c r="AM223" s="79">
        <f t="shared" si="2216"/>
        <v>0</v>
      </c>
      <c r="AN223" s="79">
        <f t="shared" si="2216"/>
        <v>0</v>
      </c>
      <c r="AO223" s="79">
        <f t="shared" si="2216"/>
        <v>0</v>
      </c>
      <c r="AP223" s="95">
        <f t="shared" si="2201"/>
        <v>0</v>
      </c>
      <c r="AQ223" s="95">
        <f t="shared" si="2201"/>
        <v>0</v>
      </c>
      <c r="AR223" s="79"/>
      <c r="AS223" s="79"/>
      <c r="AT223" s="79">
        <f>SUM(AR223/12*$A$2)</f>
        <v>0</v>
      </c>
      <c r="AU223" s="79">
        <f>SUM(AS223/12*$A$2)</f>
        <v>0</v>
      </c>
      <c r="AV223" s="79">
        <f t="shared" ref="AV223:BA223" si="2217">SUM(AV224:AV225)</f>
        <v>0</v>
      </c>
      <c r="AW223" s="79">
        <f t="shared" si="2217"/>
        <v>0</v>
      </c>
      <c r="AX223" s="79">
        <f t="shared" si="2217"/>
        <v>0</v>
      </c>
      <c r="AY223" s="79">
        <f t="shared" si="2217"/>
        <v>0</v>
      </c>
      <c r="AZ223" s="79">
        <f t="shared" si="2217"/>
        <v>0</v>
      </c>
      <c r="BA223" s="79">
        <f t="shared" si="2217"/>
        <v>0</v>
      </c>
      <c r="BB223" s="95">
        <f t="shared" si="2202"/>
        <v>0</v>
      </c>
      <c r="BC223" s="95">
        <f t="shared" si="2202"/>
        <v>0</v>
      </c>
      <c r="BD223" s="79">
        <f>VLOOKUP($E223,'ВМП план'!$B$8:$AN$43,16,0)</f>
        <v>10</v>
      </c>
      <c r="BE223" s="79">
        <f>VLOOKUP($E223,'ВМП план'!$B$8:$AN$43,17,0)</f>
        <v>1443946.8760000002</v>
      </c>
      <c r="BF223" s="79">
        <f>SUM(BD223/12*$A$2)</f>
        <v>8.3333333333333339</v>
      </c>
      <c r="BG223" s="79">
        <f>SUM(BE223/12*$A$2)</f>
        <v>1203289.0633333335</v>
      </c>
      <c r="BH223" s="79">
        <f t="shared" ref="BH223:BM223" si="2218">SUM(BH224:BH225)</f>
        <v>10</v>
      </c>
      <c r="BI223" s="79">
        <f t="shared" si="2218"/>
        <v>1443946.9</v>
      </c>
      <c r="BJ223" s="79">
        <f t="shared" si="2218"/>
        <v>0</v>
      </c>
      <c r="BK223" s="79">
        <f t="shared" si="2218"/>
        <v>0</v>
      </c>
      <c r="BL223" s="79">
        <f t="shared" si="2218"/>
        <v>10</v>
      </c>
      <c r="BM223" s="79">
        <f t="shared" si="2218"/>
        <v>1443946.9</v>
      </c>
      <c r="BN223" s="95">
        <f t="shared" si="2203"/>
        <v>1.6666666666666661</v>
      </c>
      <c r="BO223" s="95">
        <f t="shared" si="2203"/>
        <v>240657.83666666644</v>
      </c>
      <c r="BP223" s="79">
        <f>VLOOKUP($E223,'ВМП план'!$B$8:$AN$43,18,0)</f>
        <v>0</v>
      </c>
      <c r="BQ223" s="79">
        <f>VLOOKUP($E223,'ВМП план'!$B$8:$AN$43,19,0)</f>
        <v>0</v>
      </c>
      <c r="BR223" s="79">
        <f>SUM(BP223/12*$A$2)</f>
        <v>0</v>
      </c>
      <c r="BS223" s="79">
        <f>SUM(BQ223/12*$A$2)</f>
        <v>0</v>
      </c>
      <c r="BT223" s="79">
        <f t="shared" ref="BT223:BY223" si="2219">SUM(BT224:BT225)</f>
        <v>0</v>
      </c>
      <c r="BU223" s="79">
        <f t="shared" si="2219"/>
        <v>0</v>
      </c>
      <c r="BV223" s="79">
        <f t="shared" si="2219"/>
        <v>0</v>
      </c>
      <c r="BW223" s="79">
        <f t="shared" si="2219"/>
        <v>0</v>
      </c>
      <c r="BX223" s="79">
        <f t="shared" si="2219"/>
        <v>0</v>
      </c>
      <c r="BY223" s="79">
        <f t="shared" si="2219"/>
        <v>0</v>
      </c>
      <c r="BZ223" s="95">
        <f t="shared" si="2204"/>
        <v>0</v>
      </c>
      <c r="CA223" s="95">
        <f t="shared" si="2204"/>
        <v>0</v>
      </c>
      <c r="CB223" s="79"/>
      <c r="CC223" s="79"/>
      <c r="CD223" s="79">
        <f>SUM(CB223/12*$A$2)</f>
        <v>0</v>
      </c>
      <c r="CE223" s="79">
        <f>SUM(CC223/12*$A$2)</f>
        <v>0</v>
      </c>
      <c r="CF223" s="79">
        <f t="shared" ref="CF223:CK223" si="2220">SUM(CF224:CF225)</f>
        <v>0</v>
      </c>
      <c r="CG223" s="79">
        <f t="shared" si="2220"/>
        <v>0</v>
      </c>
      <c r="CH223" s="79">
        <f t="shared" si="2220"/>
        <v>0</v>
      </c>
      <c r="CI223" s="79">
        <f t="shared" si="2220"/>
        <v>0</v>
      </c>
      <c r="CJ223" s="79">
        <f t="shared" si="2220"/>
        <v>0</v>
      </c>
      <c r="CK223" s="79">
        <f t="shared" si="2220"/>
        <v>0</v>
      </c>
      <c r="CL223" s="95">
        <f t="shared" si="2205"/>
        <v>0</v>
      </c>
      <c r="CM223" s="95">
        <f t="shared" si="2205"/>
        <v>0</v>
      </c>
      <c r="CN223" s="79"/>
      <c r="CO223" s="79"/>
      <c r="CP223" s="79">
        <f>SUM(CN223/12*$A$2)</f>
        <v>0</v>
      </c>
      <c r="CQ223" s="79">
        <f>SUM(CO223/12*$A$2)</f>
        <v>0</v>
      </c>
      <c r="CR223" s="79">
        <f t="shared" ref="CR223:CW223" si="2221">SUM(CR224:CR225)</f>
        <v>0</v>
      </c>
      <c r="CS223" s="79">
        <f t="shared" si="2221"/>
        <v>0</v>
      </c>
      <c r="CT223" s="79">
        <f t="shared" si="2221"/>
        <v>0</v>
      </c>
      <c r="CU223" s="79">
        <f t="shared" si="2221"/>
        <v>0</v>
      </c>
      <c r="CV223" s="79">
        <f t="shared" si="2221"/>
        <v>0</v>
      </c>
      <c r="CW223" s="79">
        <f t="shared" si="2221"/>
        <v>0</v>
      </c>
      <c r="CX223" s="95">
        <f t="shared" si="2206"/>
        <v>0</v>
      </c>
      <c r="CY223" s="95">
        <f t="shared" si="2206"/>
        <v>0</v>
      </c>
      <c r="CZ223" s="79">
        <f>VLOOKUP($E223,'ВМП план'!$B$8:$AN$43,24,0)</f>
        <v>0</v>
      </c>
      <c r="DA223" s="79">
        <f>VLOOKUP($E223,'ВМП план'!$B$8:$AN$43,25,0)</f>
        <v>0</v>
      </c>
      <c r="DB223" s="79">
        <f>SUM(CZ223/12*$A$2)</f>
        <v>0</v>
      </c>
      <c r="DC223" s="79">
        <f>SUM(DA223/12*$A$2)</f>
        <v>0</v>
      </c>
      <c r="DD223" s="79">
        <f t="shared" ref="DD223:DI223" si="2222">SUM(DD224:DD225)</f>
        <v>0</v>
      </c>
      <c r="DE223" s="79">
        <f t="shared" si="2222"/>
        <v>0</v>
      </c>
      <c r="DF223" s="79">
        <f t="shared" si="2222"/>
        <v>0</v>
      </c>
      <c r="DG223" s="79">
        <f t="shared" si="2222"/>
        <v>0</v>
      </c>
      <c r="DH223" s="79">
        <f t="shared" si="2222"/>
        <v>0</v>
      </c>
      <c r="DI223" s="79">
        <f t="shared" si="2222"/>
        <v>0</v>
      </c>
      <c r="DJ223" s="95">
        <f t="shared" si="2207"/>
        <v>0</v>
      </c>
      <c r="DK223" s="95">
        <f t="shared" si="2207"/>
        <v>0</v>
      </c>
      <c r="DL223" s="79"/>
      <c r="DM223" s="79"/>
      <c r="DN223" s="79">
        <f>SUM(DL223/12*$A$2)</f>
        <v>0</v>
      </c>
      <c r="DO223" s="79">
        <f>SUM(DM223/12*$A$2)</f>
        <v>0</v>
      </c>
      <c r="DP223" s="79">
        <f t="shared" ref="DP223:DU223" si="2223">SUM(DP224:DP225)</f>
        <v>0</v>
      </c>
      <c r="DQ223" s="79">
        <f t="shared" si="2223"/>
        <v>0</v>
      </c>
      <c r="DR223" s="79">
        <f t="shared" si="2223"/>
        <v>0</v>
      </c>
      <c r="DS223" s="79">
        <f t="shared" si="2223"/>
        <v>0</v>
      </c>
      <c r="DT223" s="79">
        <f t="shared" si="2223"/>
        <v>0</v>
      </c>
      <c r="DU223" s="79">
        <f t="shared" si="2223"/>
        <v>0</v>
      </c>
      <c r="DV223" s="95">
        <f t="shared" si="2208"/>
        <v>0</v>
      </c>
      <c r="DW223" s="95">
        <f t="shared" si="2208"/>
        <v>0</v>
      </c>
      <c r="DX223" s="79">
        <f>VLOOKUP($E223,'ВМП план'!$B$8:$AN$43,28,0)</f>
        <v>23</v>
      </c>
      <c r="DY223" s="79">
        <f>VLOOKUP($E223,'ВМП план'!$B$8:$AN$43,29,0)</f>
        <v>3321077.8148000003</v>
      </c>
      <c r="DZ223" s="79">
        <f>SUM(DX223/12*$A$2)</f>
        <v>19.166666666666668</v>
      </c>
      <c r="EA223" s="79">
        <f>SUM(DY223/12*$A$2)</f>
        <v>2767564.845666667</v>
      </c>
      <c r="EB223" s="79">
        <f t="shared" ref="EB223:EG223" si="2224">SUM(EB224:EB225)</f>
        <v>10</v>
      </c>
      <c r="EC223" s="79">
        <f t="shared" si="2224"/>
        <v>1443946.9</v>
      </c>
      <c r="ED223" s="79">
        <f t="shared" si="2224"/>
        <v>0</v>
      </c>
      <c r="EE223" s="79">
        <f t="shared" si="2224"/>
        <v>0</v>
      </c>
      <c r="EF223" s="79">
        <f t="shared" si="2224"/>
        <v>10</v>
      </c>
      <c r="EG223" s="79">
        <f t="shared" si="2224"/>
        <v>1443946.9</v>
      </c>
      <c r="EH223" s="95">
        <f t="shared" si="2209"/>
        <v>-9.1666666666666679</v>
      </c>
      <c r="EI223" s="95">
        <f t="shared" si="2209"/>
        <v>-1323617.9456666671</v>
      </c>
      <c r="EJ223" s="79">
        <f>VLOOKUP($E223,'ВМП план'!$B$8:$AN$43,30,0)</f>
        <v>20</v>
      </c>
      <c r="EK223" s="79">
        <f>VLOOKUP($E223,'ВМП план'!$B$8:$AN$43,31,0)</f>
        <v>2887893.7520000003</v>
      </c>
      <c r="EL223" s="79">
        <f>SUM(EJ223/12*$A$2)</f>
        <v>16.666666666666668</v>
      </c>
      <c r="EM223" s="79">
        <f>SUM(EK223/12*$A$2)</f>
        <v>2406578.1266666669</v>
      </c>
      <c r="EN223" s="79">
        <f t="shared" ref="EN223:ES223" si="2225">SUM(EN224:EN225)</f>
        <v>10</v>
      </c>
      <c r="EO223" s="79">
        <f t="shared" si="2225"/>
        <v>1443946.9</v>
      </c>
      <c r="EP223" s="79">
        <f t="shared" si="2225"/>
        <v>0</v>
      </c>
      <c r="EQ223" s="79">
        <f t="shared" si="2225"/>
        <v>0</v>
      </c>
      <c r="ER223" s="79">
        <f t="shared" si="2225"/>
        <v>10</v>
      </c>
      <c r="ES223" s="79">
        <f t="shared" si="2225"/>
        <v>1443946.9</v>
      </c>
      <c r="ET223" s="95">
        <f t="shared" si="2210"/>
        <v>-6.6666666666666679</v>
      </c>
      <c r="EU223" s="95">
        <f t="shared" si="2210"/>
        <v>-962631.22666666703</v>
      </c>
      <c r="EV223" s="79">
        <f>VLOOKUP($E223,'ВМП план'!$B$8:$AN$43,32,0)</f>
        <v>0</v>
      </c>
      <c r="EW223" s="79">
        <f>VLOOKUP($E223,'ВМП план'!$B$8:$AN$43,33,0)</f>
        <v>0</v>
      </c>
      <c r="EX223" s="79">
        <f>SUM(EV223/12*$A$2)</f>
        <v>0</v>
      </c>
      <c r="EY223" s="79">
        <f>SUM(EW223/12*$A$2)</f>
        <v>0</v>
      </c>
      <c r="EZ223" s="79">
        <f t="shared" ref="EZ223:FE223" si="2226">SUM(EZ224:EZ225)</f>
        <v>0</v>
      </c>
      <c r="FA223" s="79">
        <f t="shared" si="2226"/>
        <v>0</v>
      </c>
      <c r="FB223" s="79">
        <f t="shared" si="2226"/>
        <v>0</v>
      </c>
      <c r="FC223" s="79">
        <f t="shared" si="2226"/>
        <v>0</v>
      </c>
      <c r="FD223" s="79">
        <f t="shared" si="2226"/>
        <v>0</v>
      </c>
      <c r="FE223" s="79">
        <f t="shared" si="2226"/>
        <v>0</v>
      </c>
      <c r="FF223" s="95">
        <f t="shared" si="2105"/>
        <v>0</v>
      </c>
      <c r="FG223" s="95">
        <f t="shared" si="2106"/>
        <v>0</v>
      </c>
      <c r="FH223" s="79">
        <f>VLOOKUP($E223,'ВМП план'!$B$8:$AN$43,34,0)</f>
        <v>0</v>
      </c>
      <c r="FI223" s="79">
        <f>VLOOKUP($E223,'ВМП план'!$B$8:$AN$43,35,0)</f>
        <v>0</v>
      </c>
      <c r="FJ223" s="79">
        <f>SUM(FH223/12*$A$2)</f>
        <v>0</v>
      </c>
      <c r="FK223" s="79">
        <f>SUM(FI223/12*$A$2)</f>
        <v>0</v>
      </c>
      <c r="FL223" s="79">
        <f t="shared" ref="FL223:FQ223" si="2227">SUM(FL224:FL225)</f>
        <v>0</v>
      </c>
      <c r="FM223" s="79">
        <f t="shared" si="2227"/>
        <v>0</v>
      </c>
      <c r="FN223" s="79">
        <f t="shared" si="2227"/>
        <v>0</v>
      </c>
      <c r="FO223" s="79">
        <f t="shared" si="2227"/>
        <v>0</v>
      </c>
      <c r="FP223" s="79">
        <f t="shared" si="2227"/>
        <v>0</v>
      </c>
      <c r="FQ223" s="79">
        <f t="shared" si="2227"/>
        <v>0</v>
      </c>
      <c r="FR223" s="95">
        <f t="shared" si="2211"/>
        <v>0</v>
      </c>
      <c r="FS223" s="95">
        <f t="shared" si="2211"/>
        <v>0</v>
      </c>
      <c r="FT223" s="79"/>
      <c r="FU223" s="79"/>
      <c r="FV223" s="79">
        <f>SUM(FT223/12*$A$2)</f>
        <v>0</v>
      </c>
      <c r="FW223" s="79">
        <f>SUM(FU223/12*$A$2)</f>
        <v>0</v>
      </c>
      <c r="FX223" s="79">
        <f t="shared" ref="FX223:GC223" si="2228">SUM(FX224:FX225)</f>
        <v>0</v>
      </c>
      <c r="FY223" s="79">
        <f t="shared" si="2228"/>
        <v>0</v>
      </c>
      <c r="FZ223" s="79">
        <f t="shared" si="2228"/>
        <v>0</v>
      </c>
      <c r="GA223" s="79">
        <f t="shared" si="2228"/>
        <v>0</v>
      </c>
      <c r="GB223" s="79">
        <f t="shared" si="2228"/>
        <v>0</v>
      </c>
      <c r="GC223" s="79">
        <f t="shared" si="2228"/>
        <v>0</v>
      </c>
      <c r="GD223" s="95">
        <f t="shared" si="2212"/>
        <v>0</v>
      </c>
      <c r="GE223" s="95">
        <f t="shared" si="2212"/>
        <v>0</v>
      </c>
      <c r="GF223" s="79">
        <f>H223+T223+AF223+AR223+BD223+BP223+CB223+CN223+CZ223+DL223+DX223+EJ223+EV223+FH223+FT223</f>
        <v>53</v>
      </c>
      <c r="GG223" s="79">
        <f>I223+U223+AG223+AS223+BE223+BQ223+CC223+CO223+DA223+DM223+DY223+EK223+EW223+FI223+FU223</f>
        <v>7652918.4428000003</v>
      </c>
      <c r="GH223" s="102">
        <f>SUM(GF223/12*$A$2)</f>
        <v>44.166666666666671</v>
      </c>
      <c r="GI223" s="128">
        <f>SUM(GG223/12*$A$2)</f>
        <v>6377432.0356666669</v>
      </c>
      <c r="GJ223" s="79">
        <f t="shared" ref="GJ223:GO223" si="2229">SUM(GJ224:GJ225)</f>
        <v>30</v>
      </c>
      <c r="GK223" s="79">
        <f t="shared" si="2229"/>
        <v>4331840.6999999993</v>
      </c>
      <c r="GL223" s="79">
        <f t="shared" si="2229"/>
        <v>0</v>
      </c>
      <c r="GM223" s="79">
        <f t="shared" si="2229"/>
        <v>0</v>
      </c>
      <c r="GN223" s="79">
        <f t="shared" si="2229"/>
        <v>30</v>
      </c>
      <c r="GO223" s="79">
        <f t="shared" si="2229"/>
        <v>4331840.6999999993</v>
      </c>
      <c r="GP223" s="79">
        <f>SUM(GJ223-GH223)</f>
        <v>-14.166666666666671</v>
      </c>
      <c r="GQ223" s="79">
        <f>SUM(GK223-GI223)</f>
        <v>-2045591.3356666677</v>
      </c>
      <c r="GR223" s="281">
        <f>GJ223/GH223</f>
        <v>0.67924528301886788</v>
      </c>
      <c r="GS223" s="281">
        <f>GK223/GI223</f>
        <v>0.67924529430867842</v>
      </c>
      <c r="GT223" s="123">
        <v>144394.6876</v>
      </c>
      <c r="GU223" s="123">
        <f>SUM(GK223/GJ223)</f>
        <v>144394.68999999997</v>
      </c>
      <c r="GV223" s="123">
        <f t="shared" si="1658"/>
        <v>-2.3999999684747308E-3</v>
      </c>
    </row>
    <row r="224" spans="1:204" ht="48" x14ac:dyDescent="0.2">
      <c r="A224" s="21">
        <v>1</v>
      </c>
      <c r="B224" s="55" t="s">
        <v>275</v>
      </c>
      <c r="C224" s="58" t="s">
        <v>276</v>
      </c>
      <c r="D224" s="59">
        <v>528</v>
      </c>
      <c r="E224" s="63" t="s">
        <v>277</v>
      </c>
      <c r="F224" s="63">
        <v>39</v>
      </c>
      <c r="G224" s="70">
        <v>144394.6876</v>
      </c>
      <c r="H224" s="71"/>
      <c r="I224" s="71"/>
      <c r="J224" s="71"/>
      <c r="K224" s="71"/>
      <c r="L224" s="71">
        <f>VLOOKUP($D224,'факт '!$D$7:$AU$140,3,0)</f>
        <v>0</v>
      </c>
      <c r="M224" s="71">
        <f>VLOOKUP($D224,'факт '!$D$7:$AU$140,4,0)</f>
        <v>0</v>
      </c>
      <c r="N224" s="71">
        <f>VLOOKUP($D224,'факт '!$D$7:$AU$140,5,0)</f>
        <v>0</v>
      </c>
      <c r="O224" s="71">
        <f>VLOOKUP($D224,'факт '!$D$7:$AU$140,6,0)</f>
        <v>0</v>
      </c>
      <c r="P224" s="71">
        <f>SUM(L224+N224)</f>
        <v>0</v>
      </c>
      <c r="Q224" s="71">
        <f>SUM(M224+O224)</f>
        <v>0</v>
      </c>
      <c r="R224" s="72">
        <f t="shared" ref="R224" si="2230">SUM(L224-J224)</f>
        <v>0</v>
      </c>
      <c r="S224" s="72">
        <f t="shared" si="2039"/>
        <v>0</v>
      </c>
      <c r="T224" s="71"/>
      <c r="U224" s="71"/>
      <c r="V224" s="71"/>
      <c r="W224" s="71"/>
      <c r="X224" s="71">
        <f>VLOOKUP($D224,'факт '!$D$7:$AU$140,9,0)</f>
        <v>0</v>
      </c>
      <c r="Y224" s="71">
        <f>VLOOKUP($D224,'факт '!$D$7:$AU$140,10,0)</f>
        <v>0</v>
      </c>
      <c r="Z224" s="71">
        <f>VLOOKUP($D224,'факт '!$D$7:$AU$140,11,0)</f>
        <v>0</v>
      </c>
      <c r="AA224" s="71">
        <f>VLOOKUP($D224,'факт '!$D$7:$AU$140,12,0)</f>
        <v>0</v>
      </c>
      <c r="AB224" s="71">
        <f>SUM(X224+Z224)</f>
        <v>0</v>
      </c>
      <c r="AC224" s="71">
        <f>SUM(Y224+AA224)</f>
        <v>0</v>
      </c>
      <c r="AD224" s="72">
        <f t="shared" ref="AD224" si="2231">SUM(X224-V224)</f>
        <v>0</v>
      </c>
      <c r="AE224" s="72">
        <f t="shared" ref="AE224" si="2232">SUM(Y224-W224)</f>
        <v>0</v>
      </c>
      <c r="AF224" s="71"/>
      <c r="AG224" s="71"/>
      <c r="AH224" s="71"/>
      <c r="AI224" s="71"/>
      <c r="AJ224" s="71">
        <f>VLOOKUP($D224,'факт '!$D$7:$AU$140,7,0)</f>
        <v>0</v>
      </c>
      <c r="AK224" s="71">
        <f>VLOOKUP($D224,'факт '!$D$7:$AU$140,8,0)</f>
        <v>0</v>
      </c>
      <c r="AL224" s="71"/>
      <c r="AM224" s="71"/>
      <c r="AN224" s="71">
        <f>SUM(AJ224+AL224)</f>
        <v>0</v>
      </c>
      <c r="AO224" s="71">
        <f>SUM(AK224+AM224)</f>
        <v>0</v>
      </c>
      <c r="AP224" s="72">
        <f t="shared" ref="AP224" si="2233">SUM(AJ224-AH224)</f>
        <v>0</v>
      </c>
      <c r="AQ224" s="72">
        <f t="shared" ref="AQ224" si="2234">SUM(AK224-AI224)</f>
        <v>0</v>
      </c>
      <c r="AR224" s="71"/>
      <c r="AS224" s="71"/>
      <c r="AT224" s="71"/>
      <c r="AU224" s="71"/>
      <c r="AV224" s="71">
        <f>VLOOKUP($D224,'факт '!$D$7:$AU$140,13,0)</f>
        <v>0</v>
      </c>
      <c r="AW224" s="71">
        <f>VLOOKUP($D224,'факт '!$D$7:$AU$140,14,0)</f>
        <v>0</v>
      </c>
      <c r="AX224" s="71"/>
      <c r="AY224" s="71"/>
      <c r="AZ224" s="71">
        <f>SUM(AV224+AX224)</f>
        <v>0</v>
      </c>
      <c r="BA224" s="71">
        <f>SUM(AW224+AY224)</f>
        <v>0</v>
      </c>
      <c r="BB224" s="72">
        <f t="shared" ref="BB224" si="2235">SUM(AV224-AT224)</f>
        <v>0</v>
      </c>
      <c r="BC224" s="72">
        <f t="shared" ref="BC224" si="2236">SUM(AW224-AU224)</f>
        <v>0</v>
      </c>
      <c r="BD224" s="71"/>
      <c r="BE224" s="71"/>
      <c r="BF224" s="71"/>
      <c r="BG224" s="71"/>
      <c r="BH224" s="71">
        <f>VLOOKUP($D224,'факт '!$D$7:$AU$140,17,0)</f>
        <v>10</v>
      </c>
      <c r="BI224" s="71">
        <f>VLOOKUP($D224,'факт '!$D$7:$AU$140,18,0)</f>
        <v>1443946.9</v>
      </c>
      <c r="BJ224" s="71">
        <f>VLOOKUP($D224,'факт '!$D$7:$AU$140,19,0)</f>
        <v>0</v>
      </c>
      <c r="BK224" s="71">
        <f>VLOOKUP($D224,'факт '!$D$7:$AU$140,20,0)</f>
        <v>0</v>
      </c>
      <c r="BL224" s="71">
        <f>SUM(BH224+BJ224)</f>
        <v>10</v>
      </c>
      <c r="BM224" s="71">
        <f>SUM(BI224+BK224)</f>
        <v>1443946.9</v>
      </c>
      <c r="BN224" s="72">
        <f t="shared" ref="BN224" si="2237">SUM(BH224-BF224)</f>
        <v>10</v>
      </c>
      <c r="BO224" s="72">
        <f t="shared" ref="BO224" si="2238">SUM(BI224-BG224)</f>
        <v>1443946.9</v>
      </c>
      <c r="BP224" s="71"/>
      <c r="BQ224" s="71"/>
      <c r="BR224" s="71"/>
      <c r="BS224" s="71"/>
      <c r="BT224" s="71">
        <f>VLOOKUP($D224,'факт '!$D$7:$AU$140,21,0)</f>
        <v>0</v>
      </c>
      <c r="BU224" s="71">
        <f>VLOOKUP($D224,'факт '!$D$7:$AU$140,22,0)</f>
        <v>0</v>
      </c>
      <c r="BV224" s="71">
        <f>VLOOKUP($D224,'факт '!$D$7:$AU$140,23,0)</f>
        <v>0</v>
      </c>
      <c r="BW224" s="71">
        <f>VLOOKUP($D224,'факт '!$D$7:$AU$140,24,0)</f>
        <v>0</v>
      </c>
      <c r="BX224" s="71">
        <f>SUM(BT224+BV224)</f>
        <v>0</v>
      </c>
      <c r="BY224" s="71">
        <f>SUM(BU224+BW224)</f>
        <v>0</v>
      </c>
      <c r="BZ224" s="72">
        <f t="shared" ref="BZ224" si="2239">SUM(BT224-BR224)</f>
        <v>0</v>
      </c>
      <c r="CA224" s="72">
        <f t="shared" ref="CA224" si="2240">SUM(BU224-BS224)</f>
        <v>0</v>
      </c>
      <c r="CB224" s="71"/>
      <c r="CC224" s="71"/>
      <c r="CD224" s="71"/>
      <c r="CE224" s="71"/>
      <c r="CF224" s="71">
        <f>VLOOKUP($D224,'факт '!$D$7:$AU$140,25,0)</f>
        <v>0</v>
      </c>
      <c r="CG224" s="71">
        <f>VLOOKUP($D224,'факт '!$D$7:$AU$140,26,0)</f>
        <v>0</v>
      </c>
      <c r="CH224" s="71">
        <f>VLOOKUP($D224,'факт '!$D$7:$AU$140,27,0)</f>
        <v>0</v>
      </c>
      <c r="CI224" s="71">
        <f>VLOOKUP($D224,'факт '!$D$7:$AU$140,28,0)</f>
        <v>0</v>
      </c>
      <c r="CJ224" s="71">
        <f>SUM(CF224+CH224)</f>
        <v>0</v>
      </c>
      <c r="CK224" s="71">
        <f>SUM(CG224+CI224)</f>
        <v>0</v>
      </c>
      <c r="CL224" s="72">
        <f t="shared" ref="CL224" si="2241">SUM(CF224-CD224)</f>
        <v>0</v>
      </c>
      <c r="CM224" s="72">
        <f t="shared" ref="CM224" si="2242">SUM(CG224-CE224)</f>
        <v>0</v>
      </c>
      <c r="CN224" s="71"/>
      <c r="CO224" s="71"/>
      <c r="CP224" s="71"/>
      <c r="CQ224" s="71"/>
      <c r="CR224" s="71">
        <f>VLOOKUP($D224,'факт '!$D$7:$AU$140,29,0)</f>
        <v>0</v>
      </c>
      <c r="CS224" s="71">
        <f>VLOOKUP($D224,'факт '!$D$7:$AU$140,30,0)</f>
        <v>0</v>
      </c>
      <c r="CT224" s="71">
        <f>VLOOKUP($D224,'факт '!$D$7:$AU$140,31,0)</f>
        <v>0</v>
      </c>
      <c r="CU224" s="71">
        <f>VLOOKUP($D224,'факт '!$D$7:$AU$140,32,0)</f>
        <v>0</v>
      </c>
      <c r="CV224" s="71">
        <f>SUM(CR224+CT224)</f>
        <v>0</v>
      </c>
      <c r="CW224" s="71">
        <f>SUM(CS224+CU224)</f>
        <v>0</v>
      </c>
      <c r="CX224" s="72">
        <f t="shared" ref="CX224" si="2243">SUM(CR224-CP224)</f>
        <v>0</v>
      </c>
      <c r="CY224" s="72">
        <f t="shared" ref="CY224" si="2244">SUM(CS224-CQ224)</f>
        <v>0</v>
      </c>
      <c r="CZ224" s="71"/>
      <c r="DA224" s="71"/>
      <c r="DB224" s="71"/>
      <c r="DC224" s="71"/>
      <c r="DD224" s="71">
        <f>VLOOKUP($D224,'факт '!$D$7:$AU$140,33,0)</f>
        <v>0</v>
      </c>
      <c r="DE224" s="71">
        <f>VLOOKUP($D224,'факт '!$D$7:$AU$140,34,0)</f>
        <v>0</v>
      </c>
      <c r="DF224" s="71"/>
      <c r="DG224" s="71"/>
      <c r="DH224" s="71">
        <f>SUM(DD224+DF224)</f>
        <v>0</v>
      </c>
      <c r="DI224" s="71">
        <f>SUM(DE224+DG224)</f>
        <v>0</v>
      </c>
      <c r="DJ224" s="72">
        <f t="shared" ref="DJ224" si="2245">SUM(DD224-DB224)</f>
        <v>0</v>
      </c>
      <c r="DK224" s="72">
        <f t="shared" ref="DK224" si="2246">SUM(DE224-DC224)</f>
        <v>0</v>
      </c>
      <c r="DL224" s="71"/>
      <c r="DM224" s="71"/>
      <c r="DN224" s="71"/>
      <c r="DO224" s="71"/>
      <c r="DP224" s="71">
        <f>VLOOKUP($D224,'факт '!$D$7:$AU$140,15,0)</f>
        <v>0</v>
      </c>
      <c r="DQ224" s="71">
        <f>VLOOKUP($D224,'факт '!$D$7:$AU$140,16,0)</f>
        <v>0</v>
      </c>
      <c r="DR224" s="71"/>
      <c r="DS224" s="71"/>
      <c r="DT224" s="71">
        <f>SUM(DP224+DR224)</f>
        <v>0</v>
      </c>
      <c r="DU224" s="71">
        <f>SUM(DQ224+DS224)</f>
        <v>0</v>
      </c>
      <c r="DV224" s="72">
        <f t="shared" ref="DV224" si="2247">SUM(DP224-DN224)</f>
        <v>0</v>
      </c>
      <c r="DW224" s="72">
        <f t="shared" ref="DW224" si="2248">SUM(DQ224-DO224)</f>
        <v>0</v>
      </c>
      <c r="DX224" s="71"/>
      <c r="DY224" s="71"/>
      <c r="DZ224" s="71"/>
      <c r="EA224" s="71"/>
      <c r="EB224" s="71">
        <f>VLOOKUP($D224,'факт '!$D$7:$AU$140,35,0)</f>
        <v>10</v>
      </c>
      <c r="EC224" s="71">
        <f>VLOOKUP($D224,'факт '!$D$7:$AU$140,36,0)</f>
        <v>1443946.9</v>
      </c>
      <c r="ED224" s="71">
        <f>VLOOKUP($D224,'факт '!$D$7:$AU$140,37,0)</f>
        <v>0</v>
      </c>
      <c r="EE224" s="71">
        <f>VLOOKUP($D224,'факт '!$D$7:$AU$140,38,0)</f>
        <v>0</v>
      </c>
      <c r="EF224" s="71">
        <f>SUM(EB224+ED224)</f>
        <v>10</v>
      </c>
      <c r="EG224" s="71">
        <f>SUM(EC224+EE224)</f>
        <v>1443946.9</v>
      </c>
      <c r="EH224" s="72">
        <f t="shared" ref="EH224" si="2249">SUM(EB224-DZ224)</f>
        <v>10</v>
      </c>
      <c r="EI224" s="72">
        <f t="shared" ref="EI224" si="2250">SUM(EC224-EA224)</f>
        <v>1443946.9</v>
      </c>
      <c r="EJ224" s="71"/>
      <c r="EK224" s="71"/>
      <c r="EL224" s="71"/>
      <c r="EM224" s="71"/>
      <c r="EN224" s="71">
        <f>VLOOKUP($D224,'факт '!$D$7:$AU$140,41,0)</f>
        <v>10</v>
      </c>
      <c r="EO224" s="71">
        <f>VLOOKUP($D224,'факт '!$D$7:$AU$140,42,0)</f>
        <v>1443946.9</v>
      </c>
      <c r="EP224" s="71">
        <f>VLOOKUP($D224,'факт '!$D$7:$AU$140,43,0)</f>
        <v>0</v>
      </c>
      <c r="EQ224" s="71">
        <f>VLOOKUP($D224,'факт '!$D$7:$AU$140,44,0)</f>
        <v>0</v>
      </c>
      <c r="ER224" s="71">
        <f>SUM(EN224+EP224)</f>
        <v>10</v>
      </c>
      <c r="ES224" s="71">
        <f>SUM(EO224+EQ224)</f>
        <v>1443946.9</v>
      </c>
      <c r="ET224" s="72">
        <f t="shared" ref="ET224" si="2251">SUM(EN224-EL224)</f>
        <v>10</v>
      </c>
      <c r="EU224" s="72">
        <f t="shared" ref="EU224" si="2252">SUM(EO224-EM224)</f>
        <v>1443946.9</v>
      </c>
      <c r="EV224" s="71"/>
      <c r="EW224" s="71"/>
      <c r="EX224" s="71"/>
      <c r="EY224" s="71"/>
      <c r="EZ224" s="71"/>
      <c r="FA224" s="71"/>
      <c r="FB224" s="71"/>
      <c r="FC224" s="71"/>
      <c r="FD224" s="71">
        <f>SUM(EZ224+FB224)</f>
        <v>0</v>
      </c>
      <c r="FE224" s="71">
        <f>SUM(FA224+FC224)</f>
        <v>0</v>
      </c>
      <c r="FF224" s="72">
        <f t="shared" si="2105"/>
        <v>0</v>
      </c>
      <c r="FG224" s="72">
        <f t="shared" si="2106"/>
        <v>0</v>
      </c>
      <c r="FH224" s="71"/>
      <c r="FI224" s="71"/>
      <c r="FJ224" s="71"/>
      <c r="FK224" s="71"/>
      <c r="FL224" s="71">
        <f>VLOOKUP($D224,'факт '!$D$7:$AU$140,39,0)</f>
        <v>0</v>
      </c>
      <c r="FM224" s="71">
        <f>VLOOKUP($D224,'факт '!$D$7:$AU$140,40,0)</f>
        <v>0</v>
      </c>
      <c r="FN224" s="71"/>
      <c r="FO224" s="71"/>
      <c r="FP224" s="71">
        <f>SUM(FL224+FN224)</f>
        <v>0</v>
      </c>
      <c r="FQ224" s="71">
        <f>SUM(FM224+FO224)</f>
        <v>0</v>
      </c>
      <c r="FR224" s="72">
        <f t="shared" ref="FR224" si="2253">SUM(FL224-FJ224)</f>
        <v>0</v>
      </c>
      <c r="FS224" s="72">
        <f t="shared" ref="FS224" si="2254">SUM(FM224-FK224)</f>
        <v>0</v>
      </c>
      <c r="FT224" s="71"/>
      <c r="FU224" s="71"/>
      <c r="FV224" s="71"/>
      <c r="FW224" s="71"/>
      <c r="FX224" s="71"/>
      <c r="FY224" s="71"/>
      <c r="FZ224" s="71"/>
      <c r="GA224" s="71"/>
      <c r="GB224" s="71">
        <f>SUM(FX224+FZ224)</f>
        <v>0</v>
      </c>
      <c r="GC224" s="71">
        <f>SUM(FY224+GA224)</f>
        <v>0</v>
      </c>
      <c r="GD224" s="72">
        <f t="shared" si="2212"/>
        <v>0</v>
      </c>
      <c r="GE224" s="72">
        <f t="shared" si="2212"/>
        <v>0</v>
      </c>
      <c r="GF224" s="71">
        <f t="shared" ref="GF224:GI225" si="2255">SUM(H224,T224,AF224,AR224,BD224,BP224,CB224,CN224,CZ224,DL224,DX224,EJ224,EV224)</f>
        <v>0</v>
      </c>
      <c r="GG224" s="71">
        <f t="shared" si="2255"/>
        <v>0</v>
      </c>
      <c r="GH224" s="71">
        <f t="shared" si="2255"/>
        <v>0</v>
      </c>
      <c r="GI224" s="71">
        <f t="shared" si="2255"/>
        <v>0</v>
      </c>
      <c r="GJ224" s="71">
        <f t="shared" ref="GJ224" si="2256">SUM(L224,X224,AJ224,AV224,BH224,BT224,CF224,CR224,DD224,DP224,EB224,EN224,EZ224,FL224)</f>
        <v>30</v>
      </c>
      <c r="GK224" s="71">
        <f t="shared" ref="GK224" si="2257">SUM(M224,Y224,AK224,AW224,BI224,BU224,CG224,CS224,DE224,DQ224,EC224,EO224,FA224,FM224)</f>
        <v>4331840.6999999993</v>
      </c>
      <c r="GL224" s="71">
        <f t="shared" ref="GL224" si="2258">SUM(N224,Z224,AL224,AX224,BJ224,BV224,CH224,CT224,DF224,DR224,ED224,EP224,FB224,FN224)</f>
        <v>0</v>
      </c>
      <c r="GM224" s="71">
        <f t="shared" ref="GM224" si="2259">SUM(O224,AA224,AM224,AY224,BK224,BW224,CI224,CU224,DG224,DS224,EE224,EQ224,FC224,FO224)</f>
        <v>0</v>
      </c>
      <c r="GN224" s="71">
        <f t="shared" ref="GN224" si="2260">SUM(P224,AB224,AN224,AZ224,BL224,BX224,CJ224,CV224,DH224,DT224,EF224,ER224,FD224,FP224)</f>
        <v>30</v>
      </c>
      <c r="GO224" s="71">
        <f t="shared" ref="GO224" si="2261">SUM(Q224,AC224,AO224,BA224,BM224,BY224,CK224,CW224,DI224,DU224,EG224,ES224,FE224,FQ224)</f>
        <v>4331840.6999999993</v>
      </c>
      <c r="GP224" s="71"/>
      <c r="GQ224" s="71"/>
      <c r="GR224" s="109"/>
      <c r="GS224" s="55"/>
      <c r="GT224" s="123">
        <v>144394.6876</v>
      </c>
      <c r="GU224" s="123">
        <f>SUM(GK224/GJ224)</f>
        <v>144394.68999999997</v>
      </c>
      <c r="GV224" s="123">
        <f t="shared" si="1658"/>
        <v>-2.3999999684747308E-3</v>
      </c>
    </row>
    <row r="225" spans="1:204" x14ac:dyDescent="0.2">
      <c r="A225" s="21">
        <v>1</v>
      </c>
      <c r="B225" s="55"/>
      <c r="C225" s="58"/>
      <c r="D225" s="59"/>
      <c r="E225" s="62"/>
      <c r="F225" s="63"/>
      <c r="G225" s="70"/>
      <c r="H225" s="71"/>
      <c r="I225" s="71"/>
      <c r="J225" s="71"/>
      <c r="K225" s="71"/>
      <c r="L225" s="71"/>
      <c r="M225" s="71"/>
      <c r="N225" s="71"/>
      <c r="O225" s="71"/>
      <c r="P225" s="71">
        <f>SUM(L225+N225)</f>
        <v>0</v>
      </c>
      <c r="Q225" s="71">
        <f>SUM(M225+O225)</f>
        <v>0</v>
      </c>
      <c r="R225" s="72">
        <f t="shared" si="2199"/>
        <v>0</v>
      </c>
      <c r="S225" s="72">
        <f t="shared" si="2039"/>
        <v>0</v>
      </c>
      <c r="T225" s="71"/>
      <c r="U225" s="71"/>
      <c r="V225" s="71"/>
      <c r="W225" s="71"/>
      <c r="X225" s="71"/>
      <c r="Y225" s="71"/>
      <c r="Z225" s="71"/>
      <c r="AA225" s="71"/>
      <c r="AB225" s="71">
        <f>SUM(X225+Z225)</f>
        <v>0</v>
      </c>
      <c r="AC225" s="71">
        <f>SUM(Y225+AA225)</f>
        <v>0</v>
      </c>
      <c r="AD225" s="72">
        <f t="shared" si="2200"/>
        <v>0</v>
      </c>
      <c r="AE225" s="72">
        <f t="shared" si="2200"/>
        <v>0</v>
      </c>
      <c r="AF225" s="71"/>
      <c r="AG225" s="71"/>
      <c r="AH225" s="71"/>
      <c r="AI225" s="71"/>
      <c r="AJ225" s="71"/>
      <c r="AK225" s="71"/>
      <c r="AL225" s="71"/>
      <c r="AM225" s="71"/>
      <c r="AN225" s="71">
        <f>SUM(AJ225+AL225)</f>
        <v>0</v>
      </c>
      <c r="AO225" s="71">
        <f>SUM(AK225+AM225)</f>
        <v>0</v>
      </c>
      <c r="AP225" s="72">
        <f t="shared" si="2201"/>
        <v>0</v>
      </c>
      <c r="AQ225" s="72">
        <f t="shared" si="2201"/>
        <v>0</v>
      </c>
      <c r="AR225" s="71"/>
      <c r="AS225" s="71"/>
      <c r="AT225" s="71"/>
      <c r="AU225" s="71"/>
      <c r="AV225" s="71"/>
      <c r="AW225" s="71"/>
      <c r="AX225" s="71"/>
      <c r="AY225" s="71"/>
      <c r="AZ225" s="71">
        <f>SUM(AV225+AX225)</f>
        <v>0</v>
      </c>
      <c r="BA225" s="71">
        <f>SUM(AW225+AY225)</f>
        <v>0</v>
      </c>
      <c r="BB225" s="72">
        <f t="shared" si="2202"/>
        <v>0</v>
      </c>
      <c r="BC225" s="72">
        <f t="shared" si="2202"/>
        <v>0</v>
      </c>
      <c r="BD225" s="71"/>
      <c r="BE225" s="71"/>
      <c r="BF225" s="71"/>
      <c r="BG225" s="71"/>
      <c r="BH225" s="71"/>
      <c r="BI225" s="71"/>
      <c r="BJ225" s="71"/>
      <c r="BK225" s="71"/>
      <c r="BL225" s="71">
        <f>SUM(BH225+BJ225)</f>
        <v>0</v>
      </c>
      <c r="BM225" s="71">
        <f>SUM(BI225+BK225)</f>
        <v>0</v>
      </c>
      <c r="BN225" s="72">
        <f t="shared" si="2203"/>
        <v>0</v>
      </c>
      <c r="BO225" s="72">
        <f t="shared" si="2203"/>
        <v>0</v>
      </c>
      <c r="BP225" s="71"/>
      <c r="BQ225" s="71"/>
      <c r="BR225" s="71"/>
      <c r="BS225" s="71"/>
      <c r="BT225" s="71"/>
      <c r="BU225" s="71"/>
      <c r="BV225" s="71"/>
      <c r="BW225" s="71"/>
      <c r="BX225" s="71">
        <f>SUM(BT225+BV225)</f>
        <v>0</v>
      </c>
      <c r="BY225" s="71">
        <f>SUM(BU225+BW225)</f>
        <v>0</v>
      </c>
      <c r="BZ225" s="72">
        <f t="shared" si="2204"/>
        <v>0</v>
      </c>
      <c r="CA225" s="72">
        <f t="shared" si="2204"/>
        <v>0</v>
      </c>
      <c r="CB225" s="71"/>
      <c r="CC225" s="71"/>
      <c r="CD225" s="71"/>
      <c r="CE225" s="71"/>
      <c r="CF225" s="71"/>
      <c r="CG225" s="71"/>
      <c r="CH225" s="71"/>
      <c r="CI225" s="71"/>
      <c r="CJ225" s="71">
        <f>SUM(CF225+CH225)</f>
        <v>0</v>
      </c>
      <c r="CK225" s="71">
        <f>SUM(CG225+CI225)</f>
        <v>0</v>
      </c>
      <c r="CL225" s="72">
        <f t="shared" si="2205"/>
        <v>0</v>
      </c>
      <c r="CM225" s="72">
        <f t="shared" si="2205"/>
        <v>0</v>
      </c>
      <c r="CN225" s="71"/>
      <c r="CO225" s="71"/>
      <c r="CP225" s="71"/>
      <c r="CQ225" s="71"/>
      <c r="CR225" s="71"/>
      <c r="CS225" s="71"/>
      <c r="CT225" s="71"/>
      <c r="CU225" s="71"/>
      <c r="CV225" s="71">
        <f>SUM(CR225+CT225)</f>
        <v>0</v>
      </c>
      <c r="CW225" s="71">
        <f>SUM(CS225+CU225)</f>
        <v>0</v>
      </c>
      <c r="CX225" s="72">
        <f t="shared" si="2206"/>
        <v>0</v>
      </c>
      <c r="CY225" s="72">
        <f t="shared" si="2206"/>
        <v>0</v>
      </c>
      <c r="CZ225" s="71"/>
      <c r="DA225" s="71"/>
      <c r="DB225" s="71"/>
      <c r="DC225" s="71"/>
      <c r="DD225" s="71"/>
      <c r="DE225" s="71"/>
      <c r="DF225" s="71"/>
      <c r="DG225" s="71"/>
      <c r="DH225" s="71">
        <f>SUM(DD225+DF225)</f>
        <v>0</v>
      </c>
      <c r="DI225" s="71">
        <f>SUM(DE225+DG225)</f>
        <v>0</v>
      </c>
      <c r="DJ225" s="72">
        <f t="shared" si="2207"/>
        <v>0</v>
      </c>
      <c r="DK225" s="72">
        <f t="shared" si="2207"/>
        <v>0</v>
      </c>
      <c r="DL225" s="71"/>
      <c r="DM225" s="71"/>
      <c r="DN225" s="71"/>
      <c r="DO225" s="71"/>
      <c r="DP225" s="71"/>
      <c r="DQ225" s="71"/>
      <c r="DR225" s="71"/>
      <c r="DS225" s="71"/>
      <c r="DT225" s="71">
        <f>SUM(DP225+DR225)</f>
        <v>0</v>
      </c>
      <c r="DU225" s="71">
        <f>SUM(DQ225+DS225)</f>
        <v>0</v>
      </c>
      <c r="DV225" s="72">
        <f t="shared" si="2208"/>
        <v>0</v>
      </c>
      <c r="DW225" s="72">
        <f t="shared" si="2208"/>
        <v>0</v>
      </c>
      <c r="DX225" s="71"/>
      <c r="DY225" s="71"/>
      <c r="DZ225" s="71"/>
      <c r="EA225" s="71"/>
      <c r="EB225" s="71"/>
      <c r="EC225" s="71"/>
      <c r="ED225" s="71"/>
      <c r="EE225" s="71"/>
      <c r="EF225" s="71">
        <f>SUM(EB225+ED225)</f>
        <v>0</v>
      </c>
      <c r="EG225" s="71">
        <f>SUM(EC225+EE225)</f>
        <v>0</v>
      </c>
      <c r="EH225" s="72">
        <f t="shared" si="2209"/>
        <v>0</v>
      </c>
      <c r="EI225" s="72">
        <f t="shared" si="2209"/>
        <v>0</v>
      </c>
      <c r="EJ225" s="71"/>
      <c r="EK225" s="71"/>
      <c r="EL225" s="71"/>
      <c r="EM225" s="71"/>
      <c r="EN225" s="71"/>
      <c r="EO225" s="71"/>
      <c r="EP225" s="71"/>
      <c r="EQ225" s="71"/>
      <c r="ER225" s="71">
        <f>SUM(EN225+EP225)</f>
        <v>0</v>
      </c>
      <c r="ES225" s="71">
        <f>SUM(EO225+EQ225)</f>
        <v>0</v>
      </c>
      <c r="ET225" s="72">
        <f t="shared" si="2210"/>
        <v>0</v>
      </c>
      <c r="EU225" s="72">
        <f t="shared" si="2210"/>
        <v>0</v>
      </c>
      <c r="EV225" s="71"/>
      <c r="EW225" s="71"/>
      <c r="EX225" s="71"/>
      <c r="EY225" s="71"/>
      <c r="EZ225" s="71"/>
      <c r="FA225" s="71"/>
      <c r="FB225" s="71"/>
      <c r="FC225" s="71"/>
      <c r="FD225" s="71">
        <f>SUM(EZ225+FB225)</f>
        <v>0</v>
      </c>
      <c r="FE225" s="71">
        <f>SUM(FA225+FC225)</f>
        <v>0</v>
      </c>
      <c r="FF225" s="72">
        <f t="shared" si="2105"/>
        <v>0</v>
      </c>
      <c r="FG225" s="72">
        <f t="shared" si="2106"/>
        <v>0</v>
      </c>
      <c r="FH225" s="71"/>
      <c r="FI225" s="71"/>
      <c r="FJ225" s="71"/>
      <c r="FK225" s="71"/>
      <c r="FL225" s="71"/>
      <c r="FM225" s="71"/>
      <c r="FN225" s="71"/>
      <c r="FO225" s="71"/>
      <c r="FP225" s="71">
        <f>SUM(FL225+FN225)</f>
        <v>0</v>
      </c>
      <c r="FQ225" s="71">
        <f>SUM(FM225+FO225)</f>
        <v>0</v>
      </c>
      <c r="FR225" s="72">
        <f t="shared" si="2211"/>
        <v>0</v>
      </c>
      <c r="FS225" s="72">
        <f t="shared" si="2211"/>
        <v>0</v>
      </c>
      <c r="FT225" s="71"/>
      <c r="FU225" s="71"/>
      <c r="FV225" s="71"/>
      <c r="FW225" s="71"/>
      <c r="FX225" s="71"/>
      <c r="FY225" s="71"/>
      <c r="FZ225" s="71"/>
      <c r="GA225" s="71"/>
      <c r="GB225" s="71">
        <f>SUM(FX225+FZ225)</f>
        <v>0</v>
      </c>
      <c r="GC225" s="71">
        <f>SUM(FY225+GA225)</f>
        <v>0</v>
      </c>
      <c r="GD225" s="72">
        <f t="shared" si="2212"/>
        <v>0</v>
      </c>
      <c r="GE225" s="72">
        <f t="shared" si="2212"/>
        <v>0</v>
      </c>
      <c r="GF225" s="71">
        <f t="shared" si="2255"/>
        <v>0</v>
      </c>
      <c r="GG225" s="71">
        <f t="shared" si="2255"/>
        <v>0</v>
      </c>
      <c r="GH225" s="71">
        <f t="shared" si="2255"/>
        <v>0</v>
      </c>
      <c r="GI225" s="71">
        <f t="shared" si="2255"/>
        <v>0</v>
      </c>
      <c r="GJ225" s="71">
        <f t="shared" ref="GJ225:GO225" si="2262">SUM(L225,X225,AJ225,AV225,BH225,BT225,CF225,CR225,DD225,DP225,EB225,EN225,EZ225)</f>
        <v>0</v>
      </c>
      <c r="GK225" s="71">
        <f t="shared" si="2262"/>
        <v>0</v>
      </c>
      <c r="GL225" s="71">
        <f t="shared" si="2262"/>
        <v>0</v>
      </c>
      <c r="GM225" s="71">
        <f t="shared" si="2262"/>
        <v>0</v>
      </c>
      <c r="GN225" s="71">
        <f t="shared" si="2262"/>
        <v>0</v>
      </c>
      <c r="GO225" s="71">
        <f t="shared" si="2262"/>
        <v>0</v>
      </c>
      <c r="GP225" s="71"/>
      <c r="GQ225" s="71"/>
      <c r="GR225" s="109"/>
      <c r="GS225" s="55"/>
      <c r="GT225" s="123"/>
      <c r="GU225" s="123"/>
      <c r="GV225" s="123">
        <f t="shared" si="1658"/>
        <v>0</v>
      </c>
    </row>
    <row r="226" spans="1:204" x14ac:dyDescent="0.2">
      <c r="A226" s="21">
        <v>1</v>
      </c>
      <c r="B226" s="74"/>
      <c r="C226" s="75"/>
      <c r="D226" s="75"/>
      <c r="E226" s="69" t="s">
        <v>71</v>
      </c>
      <c r="F226" s="77"/>
      <c r="G226" s="78"/>
      <c r="H226" s="79">
        <f>SUM(H227)</f>
        <v>0</v>
      </c>
      <c r="I226" s="79">
        <f t="shared" ref="I226:BT226" si="2263">SUM(I227)</f>
        <v>0</v>
      </c>
      <c r="J226" s="79">
        <f t="shared" si="2263"/>
        <v>0</v>
      </c>
      <c r="K226" s="79">
        <f t="shared" si="2263"/>
        <v>0</v>
      </c>
      <c r="L226" s="79">
        <f t="shared" si="2263"/>
        <v>0</v>
      </c>
      <c r="M226" s="79">
        <f t="shared" si="2263"/>
        <v>0</v>
      </c>
      <c r="N226" s="79">
        <f t="shared" si="2263"/>
        <v>0</v>
      </c>
      <c r="O226" s="79">
        <f t="shared" si="2263"/>
        <v>0</v>
      </c>
      <c r="P226" s="79">
        <f t="shared" si="2263"/>
        <v>0</v>
      </c>
      <c r="Q226" s="79">
        <f t="shared" si="2263"/>
        <v>0</v>
      </c>
      <c r="R226" s="72">
        <f t="shared" si="2199"/>
        <v>0</v>
      </c>
      <c r="S226" s="72">
        <f t="shared" si="2039"/>
        <v>0</v>
      </c>
      <c r="T226" s="79">
        <f t="shared" si="2263"/>
        <v>0</v>
      </c>
      <c r="U226" s="79">
        <f t="shared" si="2263"/>
        <v>0</v>
      </c>
      <c r="V226" s="79">
        <f t="shared" si="2263"/>
        <v>0</v>
      </c>
      <c r="W226" s="79">
        <f t="shared" si="2263"/>
        <v>0</v>
      </c>
      <c r="X226" s="79">
        <f t="shared" si="2263"/>
        <v>0</v>
      </c>
      <c r="Y226" s="79">
        <f t="shared" si="2263"/>
        <v>0</v>
      </c>
      <c r="Z226" s="79">
        <f t="shared" si="2263"/>
        <v>0</v>
      </c>
      <c r="AA226" s="79">
        <f t="shared" si="2263"/>
        <v>0</v>
      </c>
      <c r="AB226" s="79">
        <f t="shared" si="2263"/>
        <v>0</v>
      </c>
      <c r="AC226" s="79">
        <f t="shared" si="2263"/>
        <v>0</v>
      </c>
      <c r="AD226" s="72">
        <f t="shared" si="2200"/>
        <v>0</v>
      </c>
      <c r="AE226" s="72">
        <f t="shared" si="2200"/>
        <v>0</v>
      </c>
      <c r="AF226" s="79">
        <f t="shared" si="2263"/>
        <v>0</v>
      </c>
      <c r="AG226" s="79">
        <f t="shared" si="2263"/>
        <v>0</v>
      </c>
      <c r="AH226" s="79">
        <f t="shared" si="2263"/>
        <v>0</v>
      </c>
      <c r="AI226" s="79">
        <f t="shared" si="2263"/>
        <v>0</v>
      </c>
      <c r="AJ226" s="79">
        <f t="shared" si="2263"/>
        <v>0</v>
      </c>
      <c r="AK226" s="79">
        <f t="shared" si="2263"/>
        <v>0</v>
      </c>
      <c r="AL226" s="79">
        <f t="shared" si="2263"/>
        <v>0</v>
      </c>
      <c r="AM226" s="79">
        <f t="shared" si="2263"/>
        <v>0</v>
      </c>
      <c r="AN226" s="79">
        <f t="shared" si="2263"/>
        <v>0</v>
      </c>
      <c r="AO226" s="79">
        <f t="shared" si="2263"/>
        <v>0</v>
      </c>
      <c r="AP226" s="72">
        <f t="shared" si="2201"/>
        <v>0</v>
      </c>
      <c r="AQ226" s="72">
        <f t="shared" si="2201"/>
        <v>0</v>
      </c>
      <c r="AR226" s="79">
        <f t="shared" si="2263"/>
        <v>0</v>
      </c>
      <c r="AS226" s="79">
        <f t="shared" si="2263"/>
        <v>0</v>
      </c>
      <c r="AT226" s="79">
        <f t="shared" si="2263"/>
        <v>0</v>
      </c>
      <c r="AU226" s="79">
        <f t="shared" si="2263"/>
        <v>0</v>
      </c>
      <c r="AV226" s="79">
        <f t="shared" si="2263"/>
        <v>0</v>
      </c>
      <c r="AW226" s="79">
        <f t="shared" si="2263"/>
        <v>0</v>
      </c>
      <c r="AX226" s="79">
        <f t="shared" si="2263"/>
        <v>0</v>
      </c>
      <c r="AY226" s="79">
        <f t="shared" si="2263"/>
        <v>0</v>
      </c>
      <c r="AZ226" s="79">
        <f t="shared" si="2263"/>
        <v>0</v>
      </c>
      <c r="BA226" s="79">
        <f t="shared" si="2263"/>
        <v>0</v>
      </c>
      <c r="BB226" s="72">
        <f t="shared" si="2202"/>
        <v>0</v>
      </c>
      <c r="BC226" s="72">
        <f t="shared" si="2202"/>
        <v>0</v>
      </c>
      <c r="BD226" s="79">
        <f t="shared" si="2263"/>
        <v>14</v>
      </c>
      <c r="BE226" s="79">
        <f t="shared" si="2263"/>
        <v>1789710.8292</v>
      </c>
      <c r="BF226" s="79">
        <f t="shared" si="2263"/>
        <v>11.666666666666668</v>
      </c>
      <c r="BG226" s="79">
        <f t="shared" si="2263"/>
        <v>1491425.6909999999</v>
      </c>
      <c r="BH226" s="79">
        <f t="shared" si="2263"/>
        <v>8</v>
      </c>
      <c r="BI226" s="79">
        <f t="shared" si="2263"/>
        <v>1022691.92</v>
      </c>
      <c r="BJ226" s="79">
        <f t="shared" si="2263"/>
        <v>0</v>
      </c>
      <c r="BK226" s="79">
        <f t="shared" si="2263"/>
        <v>0</v>
      </c>
      <c r="BL226" s="79">
        <f t="shared" si="2263"/>
        <v>8</v>
      </c>
      <c r="BM226" s="79">
        <f t="shared" si="2263"/>
        <v>1022691.92</v>
      </c>
      <c r="BN226" s="72">
        <f t="shared" si="2203"/>
        <v>-3.6666666666666679</v>
      </c>
      <c r="BO226" s="72">
        <f t="shared" si="2203"/>
        <v>-468733.77099999983</v>
      </c>
      <c r="BP226" s="79">
        <f t="shared" si="2263"/>
        <v>0</v>
      </c>
      <c r="BQ226" s="79">
        <f t="shared" si="2263"/>
        <v>0</v>
      </c>
      <c r="BR226" s="79">
        <f t="shared" si="2263"/>
        <v>0</v>
      </c>
      <c r="BS226" s="79">
        <f t="shared" si="2263"/>
        <v>0</v>
      </c>
      <c r="BT226" s="79">
        <f t="shared" si="2263"/>
        <v>0</v>
      </c>
      <c r="BU226" s="79">
        <f>SUM(BU227)</f>
        <v>0</v>
      </c>
      <c r="BV226" s="79">
        <f>SUM(BV227)</f>
        <v>0</v>
      </c>
      <c r="BW226" s="79">
        <f>SUM(BW227)</f>
        <v>0</v>
      </c>
      <c r="BX226" s="79">
        <f>SUM(BX227)</f>
        <v>0</v>
      </c>
      <c r="BY226" s="79">
        <f>SUM(BY227)</f>
        <v>0</v>
      </c>
      <c r="BZ226" s="72">
        <f t="shared" si="2204"/>
        <v>0</v>
      </c>
      <c r="CA226" s="72">
        <f t="shared" si="2204"/>
        <v>0</v>
      </c>
      <c r="CB226" s="79">
        <f t="shared" ref="CB226:EF226" si="2264">SUM(CB227)</f>
        <v>0</v>
      </c>
      <c r="CC226" s="79">
        <f t="shared" si="2264"/>
        <v>0</v>
      </c>
      <c r="CD226" s="79">
        <f t="shared" si="2264"/>
        <v>0</v>
      </c>
      <c r="CE226" s="79">
        <f t="shared" si="2264"/>
        <v>0</v>
      </c>
      <c r="CF226" s="79">
        <f t="shared" si="2264"/>
        <v>0</v>
      </c>
      <c r="CG226" s="79">
        <f t="shared" si="2264"/>
        <v>0</v>
      </c>
      <c r="CH226" s="79">
        <f t="shared" si="2264"/>
        <v>0</v>
      </c>
      <c r="CI226" s="79">
        <f t="shared" si="2264"/>
        <v>0</v>
      </c>
      <c r="CJ226" s="79">
        <f t="shared" si="2264"/>
        <v>0</v>
      </c>
      <c r="CK226" s="79">
        <f t="shared" si="2264"/>
        <v>0</v>
      </c>
      <c r="CL226" s="72">
        <f t="shared" si="2205"/>
        <v>0</v>
      </c>
      <c r="CM226" s="72">
        <f t="shared" si="2205"/>
        <v>0</v>
      </c>
      <c r="CN226" s="79">
        <f t="shared" si="2264"/>
        <v>0</v>
      </c>
      <c r="CO226" s="79">
        <f t="shared" si="2264"/>
        <v>0</v>
      </c>
      <c r="CP226" s="79">
        <f t="shared" si="2264"/>
        <v>0</v>
      </c>
      <c r="CQ226" s="79">
        <f t="shared" si="2264"/>
        <v>0</v>
      </c>
      <c r="CR226" s="79">
        <f t="shared" si="2264"/>
        <v>0</v>
      </c>
      <c r="CS226" s="79">
        <f t="shared" si="2264"/>
        <v>0</v>
      </c>
      <c r="CT226" s="79">
        <f t="shared" si="2264"/>
        <v>0</v>
      </c>
      <c r="CU226" s="79">
        <f t="shared" si="2264"/>
        <v>0</v>
      </c>
      <c r="CV226" s="79">
        <f t="shared" si="2264"/>
        <v>0</v>
      </c>
      <c r="CW226" s="79">
        <f t="shared" si="2264"/>
        <v>0</v>
      </c>
      <c r="CX226" s="72">
        <f t="shared" si="2206"/>
        <v>0</v>
      </c>
      <c r="CY226" s="72">
        <f t="shared" si="2206"/>
        <v>0</v>
      </c>
      <c r="CZ226" s="79">
        <f t="shared" si="2264"/>
        <v>30</v>
      </c>
      <c r="DA226" s="79">
        <f t="shared" si="2264"/>
        <v>3835094.6340000001</v>
      </c>
      <c r="DB226" s="79">
        <f t="shared" si="2264"/>
        <v>25</v>
      </c>
      <c r="DC226" s="79">
        <f t="shared" si="2264"/>
        <v>3195912.1950000003</v>
      </c>
      <c r="DD226" s="79">
        <f t="shared" si="2264"/>
        <v>23</v>
      </c>
      <c r="DE226" s="79">
        <f t="shared" si="2264"/>
        <v>2940239.2700000005</v>
      </c>
      <c r="DF226" s="79">
        <f t="shared" si="2264"/>
        <v>0</v>
      </c>
      <c r="DG226" s="79">
        <f t="shared" si="2264"/>
        <v>0</v>
      </c>
      <c r="DH226" s="79">
        <f t="shared" si="2264"/>
        <v>23</v>
      </c>
      <c r="DI226" s="79">
        <f t="shared" si="2264"/>
        <v>2940239.2700000005</v>
      </c>
      <c r="DJ226" s="72">
        <f t="shared" si="2207"/>
        <v>-2</v>
      </c>
      <c r="DK226" s="72">
        <f t="shared" si="2207"/>
        <v>-255672.92499999981</v>
      </c>
      <c r="DL226" s="79">
        <f t="shared" si="2264"/>
        <v>0</v>
      </c>
      <c r="DM226" s="79">
        <f t="shared" si="2264"/>
        <v>0</v>
      </c>
      <c r="DN226" s="79">
        <f t="shared" si="2264"/>
        <v>0</v>
      </c>
      <c r="DO226" s="79">
        <f t="shared" si="2264"/>
        <v>0</v>
      </c>
      <c r="DP226" s="79">
        <f t="shared" si="2264"/>
        <v>0</v>
      </c>
      <c r="DQ226" s="79">
        <f t="shared" si="2264"/>
        <v>0</v>
      </c>
      <c r="DR226" s="79">
        <f t="shared" si="2264"/>
        <v>0</v>
      </c>
      <c r="DS226" s="79">
        <f t="shared" si="2264"/>
        <v>0</v>
      </c>
      <c r="DT226" s="79">
        <f t="shared" si="2264"/>
        <v>0</v>
      </c>
      <c r="DU226" s="79">
        <f t="shared" si="2264"/>
        <v>0</v>
      </c>
      <c r="DV226" s="72">
        <f t="shared" si="2208"/>
        <v>0</v>
      </c>
      <c r="DW226" s="72">
        <f t="shared" si="2208"/>
        <v>0</v>
      </c>
      <c r="DX226" s="79">
        <f t="shared" si="2264"/>
        <v>0</v>
      </c>
      <c r="DY226" s="79">
        <f t="shared" si="2264"/>
        <v>0</v>
      </c>
      <c r="DZ226" s="79">
        <f t="shared" si="2264"/>
        <v>0</v>
      </c>
      <c r="EA226" s="79">
        <f t="shared" si="2264"/>
        <v>0</v>
      </c>
      <c r="EB226" s="79">
        <f t="shared" si="2264"/>
        <v>0</v>
      </c>
      <c r="EC226" s="79">
        <f t="shared" si="2264"/>
        <v>0</v>
      </c>
      <c r="ED226" s="79">
        <f t="shared" si="2264"/>
        <v>0</v>
      </c>
      <c r="EE226" s="79">
        <f t="shared" si="2264"/>
        <v>0</v>
      </c>
      <c r="EF226" s="79">
        <f t="shared" si="2264"/>
        <v>0</v>
      </c>
      <c r="EG226" s="79">
        <f>SUM(EG227)</f>
        <v>0</v>
      </c>
      <c r="EH226" s="72">
        <f t="shared" si="2209"/>
        <v>0</v>
      </c>
      <c r="EI226" s="72">
        <f t="shared" si="2209"/>
        <v>0</v>
      </c>
      <c r="EJ226" s="79">
        <f t="shared" ref="EJ226:GQ226" si="2265">SUM(EJ227)</f>
        <v>0</v>
      </c>
      <c r="EK226" s="79">
        <f t="shared" si="2265"/>
        <v>0</v>
      </c>
      <c r="EL226" s="79">
        <f t="shared" si="2265"/>
        <v>0</v>
      </c>
      <c r="EM226" s="79">
        <f t="shared" si="2265"/>
        <v>0</v>
      </c>
      <c r="EN226" s="79">
        <f t="shared" si="2265"/>
        <v>0</v>
      </c>
      <c r="EO226" s="79">
        <f t="shared" si="2265"/>
        <v>0</v>
      </c>
      <c r="EP226" s="79">
        <f t="shared" si="2265"/>
        <v>0</v>
      </c>
      <c r="EQ226" s="79">
        <f t="shared" si="2265"/>
        <v>0</v>
      </c>
      <c r="ER226" s="79">
        <f t="shared" si="2265"/>
        <v>0</v>
      </c>
      <c r="ES226" s="79">
        <f t="shared" si="2265"/>
        <v>0</v>
      </c>
      <c r="ET226" s="72">
        <f t="shared" si="2210"/>
        <v>0</v>
      </c>
      <c r="EU226" s="72">
        <f t="shared" si="2210"/>
        <v>0</v>
      </c>
      <c r="EV226" s="79">
        <f t="shared" si="2265"/>
        <v>0</v>
      </c>
      <c r="EW226" s="79">
        <f t="shared" si="2265"/>
        <v>0</v>
      </c>
      <c r="EX226" s="79">
        <f t="shared" si="2265"/>
        <v>0</v>
      </c>
      <c r="EY226" s="79">
        <f t="shared" si="2265"/>
        <v>0</v>
      </c>
      <c r="EZ226" s="79">
        <f t="shared" si="2265"/>
        <v>0</v>
      </c>
      <c r="FA226" s="79">
        <f t="shared" si="2265"/>
        <v>0</v>
      </c>
      <c r="FB226" s="79">
        <f t="shared" si="2265"/>
        <v>0</v>
      </c>
      <c r="FC226" s="79">
        <f t="shared" si="2265"/>
        <v>0</v>
      </c>
      <c r="FD226" s="79">
        <f t="shared" si="2265"/>
        <v>0</v>
      </c>
      <c r="FE226" s="79">
        <f t="shared" si="2265"/>
        <v>0</v>
      </c>
      <c r="FF226" s="72">
        <f t="shared" si="2105"/>
        <v>0</v>
      </c>
      <c r="FG226" s="72">
        <f t="shared" si="2106"/>
        <v>0</v>
      </c>
      <c r="FH226" s="79">
        <f t="shared" si="2265"/>
        <v>0</v>
      </c>
      <c r="FI226" s="79">
        <f t="shared" si="2265"/>
        <v>0</v>
      </c>
      <c r="FJ226" s="79">
        <f t="shared" si="2265"/>
        <v>0</v>
      </c>
      <c r="FK226" s="79">
        <f t="shared" si="2265"/>
        <v>0</v>
      </c>
      <c r="FL226" s="79">
        <f t="shared" si="2265"/>
        <v>0</v>
      </c>
      <c r="FM226" s="79">
        <f t="shared" si="2265"/>
        <v>0</v>
      </c>
      <c r="FN226" s="79">
        <f t="shared" si="2265"/>
        <v>0</v>
      </c>
      <c r="FO226" s="79">
        <f t="shared" si="2265"/>
        <v>0</v>
      </c>
      <c r="FP226" s="79">
        <f t="shared" si="2265"/>
        <v>0</v>
      </c>
      <c r="FQ226" s="79">
        <f t="shared" si="2265"/>
        <v>0</v>
      </c>
      <c r="FR226" s="72">
        <f t="shared" si="2211"/>
        <v>0</v>
      </c>
      <c r="FS226" s="72">
        <f t="shared" si="2211"/>
        <v>0</v>
      </c>
      <c r="FT226" s="79">
        <f t="shared" si="2265"/>
        <v>0</v>
      </c>
      <c r="FU226" s="79">
        <f t="shared" si="2265"/>
        <v>0</v>
      </c>
      <c r="FV226" s="79">
        <f t="shared" si="2265"/>
        <v>0</v>
      </c>
      <c r="FW226" s="79">
        <f t="shared" si="2265"/>
        <v>0</v>
      </c>
      <c r="FX226" s="79">
        <f t="shared" si="2265"/>
        <v>0</v>
      </c>
      <c r="FY226" s="79">
        <f t="shared" si="2265"/>
        <v>0</v>
      </c>
      <c r="FZ226" s="79">
        <f t="shared" si="2265"/>
        <v>0</v>
      </c>
      <c r="GA226" s="79">
        <f t="shared" si="2265"/>
        <v>0</v>
      </c>
      <c r="GB226" s="79">
        <f t="shared" si="2265"/>
        <v>0</v>
      </c>
      <c r="GC226" s="79">
        <f t="shared" si="2265"/>
        <v>0</v>
      </c>
      <c r="GD226" s="72">
        <f t="shared" si="2212"/>
        <v>0</v>
      </c>
      <c r="GE226" s="72">
        <f t="shared" si="2212"/>
        <v>0</v>
      </c>
      <c r="GF226" s="79">
        <f t="shared" si="2265"/>
        <v>44</v>
      </c>
      <c r="GG226" s="79">
        <f t="shared" si="2265"/>
        <v>5624805.4632000001</v>
      </c>
      <c r="GH226" s="102">
        <f>SUM(GF226/12*$A$2)</f>
        <v>36.666666666666664</v>
      </c>
      <c r="GI226" s="128">
        <f>SUM(GG226/12*$A$2)</f>
        <v>4687337.8859999999</v>
      </c>
      <c r="GJ226" s="79">
        <f t="shared" si="2265"/>
        <v>31</v>
      </c>
      <c r="GK226" s="79">
        <f t="shared" si="2265"/>
        <v>3962931.1900000004</v>
      </c>
      <c r="GL226" s="79">
        <f t="shared" si="2265"/>
        <v>0</v>
      </c>
      <c r="GM226" s="79">
        <f t="shared" si="2265"/>
        <v>0</v>
      </c>
      <c r="GN226" s="79">
        <f t="shared" si="2265"/>
        <v>31</v>
      </c>
      <c r="GO226" s="79">
        <f t="shared" si="2265"/>
        <v>3962931.1900000004</v>
      </c>
      <c r="GP226" s="79">
        <f t="shared" si="2265"/>
        <v>-5.6666666666666643</v>
      </c>
      <c r="GQ226" s="79">
        <f t="shared" si="2265"/>
        <v>-724406.69599999953</v>
      </c>
      <c r="GR226" s="281">
        <f>GJ226/GH226</f>
        <v>0.84545454545454546</v>
      </c>
      <c r="GS226" s="281">
        <f>GK226/GI226</f>
        <v>0.84545456000438213</v>
      </c>
      <c r="GT226" s="123"/>
      <c r="GU226" s="123"/>
      <c r="GV226" s="123">
        <f t="shared" si="1658"/>
        <v>0</v>
      </c>
    </row>
    <row r="227" spans="1:204" ht="16.5" customHeight="1" x14ac:dyDescent="0.2">
      <c r="A227" s="21">
        <v>1</v>
      </c>
      <c r="B227" s="74"/>
      <c r="C227" s="80"/>
      <c r="D227" s="81"/>
      <c r="E227" s="96" t="s">
        <v>72</v>
      </c>
      <c r="F227" s="98">
        <v>40</v>
      </c>
      <c r="G227" s="99">
        <v>127836.4878</v>
      </c>
      <c r="H227" s="79">
        <f>VLOOKUP($E227,'ВМП план'!$B$8:$AN$43,8,0)</f>
        <v>0</v>
      </c>
      <c r="I227" s="79">
        <f>VLOOKUP($E227,'ВМП план'!$B$8:$AN$43,9,0)</f>
        <v>0</v>
      </c>
      <c r="J227" s="79">
        <f>SUM(H227/12*$A$2)</f>
        <v>0</v>
      </c>
      <c r="K227" s="79">
        <f>SUM(I227/12*$A$2)</f>
        <v>0</v>
      </c>
      <c r="L227" s="79">
        <f t="shared" ref="L227:Q227" si="2266">SUM(L228:L234)</f>
        <v>0</v>
      </c>
      <c r="M227" s="79">
        <f t="shared" si="2266"/>
        <v>0</v>
      </c>
      <c r="N227" s="79">
        <f t="shared" si="2266"/>
        <v>0</v>
      </c>
      <c r="O227" s="79">
        <f t="shared" si="2266"/>
        <v>0</v>
      </c>
      <c r="P227" s="79">
        <f t="shared" si="2266"/>
        <v>0</v>
      </c>
      <c r="Q227" s="79">
        <f t="shared" si="2266"/>
        <v>0</v>
      </c>
      <c r="R227" s="95">
        <f t="shared" si="2199"/>
        <v>0</v>
      </c>
      <c r="S227" s="95">
        <f t="shared" si="2039"/>
        <v>0</v>
      </c>
      <c r="T227" s="79">
        <f>VLOOKUP($E227,'ВМП план'!$B$8:$AN$43,10,0)</f>
        <v>0</v>
      </c>
      <c r="U227" s="79">
        <f>VLOOKUP($E227,'ВМП план'!$B$8:$AN$43,11,0)</f>
        <v>0</v>
      </c>
      <c r="V227" s="79">
        <f>SUM(T227/12*$A$2)</f>
        <v>0</v>
      </c>
      <c r="W227" s="79">
        <f>SUM(U227/12*$A$2)</f>
        <v>0</v>
      </c>
      <c r="X227" s="79">
        <f t="shared" ref="X227:AC227" si="2267">SUM(X228:X234)</f>
        <v>0</v>
      </c>
      <c r="Y227" s="79">
        <f t="shared" si="2267"/>
        <v>0</v>
      </c>
      <c r="Z227" s="79">
        <f t="shared" si="2267"/>
        <v>0</v>
      </c>
      <c r="AA227" s="79">
        <f t="shared" si="2267"/>
        <v>0</v>
      </c>
      <c r="AB227" s="79">
        <f t="shared" si="2267"/>
        <v>0</v>
      </c>
      <c r="AC227" s="79">
        <f t="shared" si="2267"/>
        <v>0</v>
      </c>
      <c r="AD227" s="95">
        <f t="shared" si="2200"/>
        <v>0</v>
      </c>
      <c r="AE227" s="95">
        <f t="shared" si="2200"/>
        <v>0</v>
      </c>
      <c r="AF227" s="79">
        <f>VLOOKUP($E227,'ВМП план'!$B$8:$AL$43,12,0)</f>
        <v>0</v>
      </c>
      <c r="AG227" s="79">
        <f>VLOOKUP($E227,'ВМП план'!$B$8:$AL$43,13,0)</f>
        <v>0</v>
      </c>
      <c r="AH227" s="79">
        <f>SUM(AF227/12*$A$2)</f>
        <v>0</v>
      </c>
      <c r="AI227" s="79">
        <f>SUM(AG227/12*$A$2)</f>
        <v>0</v>
      </c>
      <c r="AJ227" s="79">
        <f t="shared" ref="AJ227:AO227" si="2268">SUM(AJ228:AJ234)</f>
        <v>0</v>
      </c>
      <c r="AK227" s="79">
        <f t="shared" si="2268"/>
        <v>0</v>
      </c>
      <c r="AL227" s="79">
        <f t="shared" si="2268"/>
        <v>0</v>
      </c>
      <c r="AM227" s="79">
        <f t="shared" si="2268"/>
        <v>0</v>
      </c>
      <c r="AN227" s="79">
        <f t="shared" si="2268"/>
        <v>0</v>
      </c>
      <c r="AO227" s="79">
        <f t="shared" si="2268"/>
        <v>0</v>
      </c>
      <c r="AP227" s="95">
        <f t="shared" si="2201"/>
        <v>0</v>
      </c>
      <c r="AQ227" s="95">
        <f t="shared" si="2201"/>
        <v>0</v>
      </c>
      <c r="AR227" s="79"/>
      <c r="AS227" s="79"/>
      <c r="AT227" s="79">
        <f>SUM(AR227/12*$A$2)</f>
        <v>0</v>
      </c>
      <c r="AU227" s="79">
        <f>SUM(AS227/12*$A$2)</f>
        <v>0</v>
      </c>
      <c r="AV227" s="79">
        <f t="shared" ref="AV227:BA227" si="2269">SUM(AV228:AV234)</f>
        <v>0</v>
      </c>
      <c r="AW227" s="79">
        <f t="shared" si="2269"/>
        <v>0</v>
      </c>
      <c r="AX227" s="79">
        <f t="shared" si="2269"/>
        <v>0</v>
      </c>
      <c r="AY227" s="79">
        <f t="shared" si="2269"/>
        <v>0</v>
      </c>
      <c r="AZ227" s="79">
        <f t="shared" si="2269"/>
        <v>0</v>
      </c>
      <c r="BA227" s="79">
        <f t="shared" si="2269"/>
        <v>0</v>
      </c>
      <c r="BB227" s="95">
        <f t="shared" si="2202"/>
        <v>0</v>
      </c>
      <c r="BC227" s="95">
        <f t="shared" si="2202"/>
        <v>0</v>
      </c>
      <c r="BD227" s="79">
        <f>VLOOKUP($E227,'ВМП план'!$B$8:$AN$43,16,0)</f>
        <v>14</v>
      </c>
      <c r="BE227" s="79">
        <f>VLOOKUP($E227,'ВМП план'!$B$8:$AN$43,17,0)</f>
        <v>1789710.8292</v>
      </c>
      <c r="BF227" s="79">
        <f>SUM(BD227/12*$A$2)</f>
        <v>11.666666666666668</v>
      </c>
      <c r="BG227" s="79">
        <f>SUM(BE227/12*$A$2)</f>
        <v>1491425.6909999999</v>
      </c>
      <c r="BH227" s="79">
        <f t="shared" ref="BH227:BM227" si="2270">SUM(BH228:BH234)</f>
        <v>8</v>
      </c>
      <c r="BI227" s="79">
        <f t="shared" si="2270"/>
        <v>1022691.92</v>
      </c>
      <c r="BJ227" s="79">
        <f t="shared" si="2270"/>
        <v>0</v>
      </c>
      <c r="BK227" s="79">
        <f t="shared" si="2270"/>
        <v>0</v>
      </c>
      <c r="BL227" s="79">
        <f t="shared" si="2270"/>
        <v>8</v>
      </c>
      <c r="BM227" s="79">
        <f t="shared" si="2270"/>
        <v>1022691.92</v>
      </c>
      <c r="BN227" s="95">
        <f t="shared" si="2203"/>
        <v>-3.6666666666666679</v>
      </c>
      <c r="BO227" s="95">
        <f t="shared" si="2203"/>
        <v>-468733.77099999983</v>
      </c>
      <c r="BP227" s="79">
        <f>VLOOKUP($E227,'ВМП план'!$B$8:$AN$43,18,0)</f>
        <v>0</v>
      </c>
      <c r="BQ227" s="79">
        <f>VLOOKUP($E227,'ВМП план'!$B$8:$AN$43,19,0)</f>
        <v>0</v>
      </c>
      <c r="BR227" s="79">
        <f>SUM(BP227/12*$A$2)</f>
        <v>0</v>
      </c>
      <c r="BS227" s="79">
        <f>SUM(BQ227/12*$A$2)</f>
        <v>0</v>
      </c>
      <c r="BT227" s="79">
        <f t="shared" ref="BT227:BY227" si="2271">SUM(BT228:BT234)</f>
        <v>0</v>
      </c>
      <c r="BU227" s="79">
        <f t="shared" si="2271"/>
        <v>0</v>
      </c>
      <c r="BV227" s="79">
        <f t="shared" si="2271"/>
        <v>0</v>
      </c>
      <c r="BW227" s="79">
        <f t="shared" si="2271"/>
        <v>0</v>
      </c>
      <c r="BX227" s="79">
        <f t="shared" si="2271"/>
        <v>0</v>
      </c>
      <c r="BY227" s="79">
        <f t="shared" si="2271"/>
        <v>0</v>
      </c>
      <c r="BZ227" s="95">
        <f t="shared" si="2204"/>
        <v>0</v>
      </c>
      <c r="CA227" s="95">
        <f t="shared" si="2204"/>
        <v>0</v>
      </c>
      <c r="CB227" s="79"/>
      <c r="CC227" s="79"/>
      <c r="CD227" s="79">
        <f>SUM(CB227/12*$A$2)</f>
        <v>0</v>
      </c>
      <c r="CE227" s="79">
        <f>SUM(CC227/12*$A$2)</f>
        <v>0</v>
      </c>
      <c r="CF227" s="79">
        <f t="shared" ref="CF227:CK227" si="2272">SUM(CF228:CF234)</f>
        <v>0</v>
      </c>
      <c r="CG227" s="79">
        <f t="shared" si="2272"/>
        <v>0</v>
      </c>
      <c r="CH227" s="79">
        <f t="shared" si="2272"/>
        <v>0</v>
      </c>
      <c r="CI227" s="79">
        <f t="shared" si="2272"/>
        <v>0</v>
      </c>
      <c r="CJ227" s="79">
        <f t="shared" si="2272"/>
        <v>0</v>
      </c>
      <c r="CK227" s="79">
        <f t="shared" si="2272"/>
        <v>0</v>
      </c>
      <c r="CL227" s="95">
        <f t="shared" si="2205"/>
        <v>0</v>
      </c>
      <c r="CM227" s="95">
        <f t="shared" si="2205"/>
        <v>0</v>
      </c>
      <c r="CN227" s="79"/>
      <c r="CO227" s="79"/>
      <c r="CP227" s="79">
        <f>SUM(CN227/12*$A$2)</f>
        <v>0</v>
      </c>
      <c r="CQ227" s="79">
        <f>SUM(CO227/12*$A$2)</f>
        <v>0</v>
      </c>
      <c r="CR227" s="79">
        <f t="shared" ref="CR227:CW227" si="2273">SUM(CR228:CR234)</f>
        <v>0</v>
      </c>
      <c r="CS227" s="79">
        <f t="shared" si="2273"/>
        <v>0</v>
      </c>
      <c r="CT227" s="79">
        <f t="shared" si="2273"/>
        <v>0</v>
      </c>
      <c r="CU227" s="79">
        <f t="shared" si="2273"/>
        <v>0</v>
      </c>
      <c r="CV227" s="79">
        <f t="shared" si="2273"/>
        <v>0</v>
      </c>
      <c r="CW227" s="79">
        <f t="shared" si="2273"/>
        <v>0</v>
      </c>
      <c r="CX227" s="95">
        <f t="shared" si="2206"/>
        <v>0</v>
      </c>
      <c r="CY227" s="95">
        <f t="shared" si="2206"/>
        <v>0</v>
      </c>
      <c r="CZ227" s="79">
        <f>VLOOKUP($E227,'ВМП план'!$B$8:$AN$43,24,0)</f>
        <v>30</v>
      </c>
      <c r="DA227" s="79">
        <f>VLOOKUP($E227,'ВМП план'!$B$8:$AN$43,25,0)</f>
        <v>3835094.6340000001</v>
      </c>
      <c r="DB227" s="79">
        <f>SUM(CZ227/12*$A$2)</f>
        <v>25</v>
      </c>
      <c r="DC227" s="79">
        <f>SUM(DA227/12*$A$2)</f>
        <v>3195912.1950000003</v>
      </c>
      <c r="DD227" s="79">
        <f t="shared" ref="DD227:DI227" si="2274">SUM(DD228:DD234)</f>
        <v>23</v>
      </c>
      <c r="DE227" s="79">
        <f t="shared" si="2274"/>
        <v>2940239.2700000005</v>
      </c>
      <c r="DF227" s="79">
        <f t="shared" si="2274"/>
        <v>0</v>
      </c>
      <c r="DG227" s="79">
        <f t="shared" si="2274"/>
        <v>0</v>
      </c>
      <c r="DH227" s="79">
        <f t="shared" si="2274"/>
        <v>23</v>
      </c>
      <c r="DI227" s="79">
        <f t="shared" si="2274"/>
        <v>2940239.2700000005</v>
      </c>
      <c r="DJ227" s="95">
        <f t="shared" si="2207"/>
        <v>-2</v>
      </c>
      <c r="DK227" s="95">
        <f t="shared" si="2207"/>
        <v>-255672.92499999981</v>
      </c>
      <c r="DL227" s="79"/>
      <c r="DM227" s="79"/>
      <c r="DN227" s="79">
        <f>SUM(DL227/12*$A$2)</f>
        <v>0</v>
      </c>
      <c r="DO227" s="79">
        <f>SUM(DM227/12*$A$2)</f>
        <v>0</v>
      </c>
      <c r="DP227" s="79">
        <f t="shared" ref="DP227:DU227" si="2275">SUM(DP228:DP234)</f>
        <v>0</v>
      </c>
      <c r="DQ227" s="79">
        <f t="shared" si="2275"/>
        <v>0</v>
      </c>
      <c r="DR227" s="79">
        <f t="shared" si="2275"/>
        <v>0</v>
      </c>
      <c r="DS227" s="79">
        <f t="shared" si="2275"/>
        <v>0</v>
      </c>
      <c r="DT227" s="79">
        <f t="shared" si="2275"/>
        <v>0</v>
      </c>
      <c r="DU227" s="79">
        <f t="shared" si="2275"/>
        <v>0</v>
      </c>
      <c r="DV227" s="95">
        <f t="shared" si="2208"/>
        <v>0</v>
      </c>
      <c r="DW227" s="95">
        <f t="shared" si="2208"/>
        <v>0</v>
      </c>
      <c r="DX227" s="79">
        <f>VLOOKUP($E227,'ВМП план'!$B$8:$AN$43,28,0)</f>
        <v>0</v>
      </c>
      <c r="DY227" s="79">
        <f>VLOOKUP($E227,'ВМП план'!$B$8:$AN$43,29,0)</f>
        <v>0</v>
      </c>
      <c r="DZ227" s="79">
        <f>SUM(DX227/12*$A$2)</f>
        <v>0</v>
      </c>
      <c r="EA227" s="79">
        <f>SUM(DY227/12*$A$2)</f>
        <v>0</v>
      </c>
      <c r="EB227" s="79">
        <f t="shared" ref="EB227:EG227" si="2276">SUM(EB228:EB234)</f>
        <v>0</v>
      </c>
      <c r="EC227" s="79">
        <f t="shared" si="2276"/>
        <v>0</v>
      </c>
      <c r="ED227" s="79">
        <f t="shared" si="2276"/>
        <v>0</v>
      </c>
      <c r="EE227" s="79">
        <f t="shared" si="2276"/>
        <v>0</v>
      </c>
      <c r="EF227" s="79">
        <f t="shared" si="2276"/>
        <v>0</v>
      </c>
      <c r="EG227" s="79">
        <f t="shared" si="2276"/>
        <v>0</v>
      </c>
      <c r="EH227" s="95">
        <f t="shared" si="2209"/>
        <v>0</v>
      </c>
      <c r="EI227" s="95">
        <f t="shared" si="2209"/>
        <v>0</v>
      </c>
      <c r="EJ227" s="79">
        <f>VLOOKUP($E227,'ВМП план'!$B$8:$AN$43,30,0)</f>
        <v>0</v>
      </c>
      <c r="EK227" s="79">
        <f>VLOOKUP($E227,'ВМП план'!$B$8:$AN$43,31,0)</f>
        <v>0</v>
      </c>
      <c r="EL227" s="79">
        <f>SUM(EJ227/12*$A$2)</f>
        <v>0</v>
      </c>
      <c r="EM227" s="79">
        <f>SUM(EK227/12*$A$2)</f>
        <v>0</v>
      </c>
      <c r="EN227" s="79">
        <f t="shared" ref="EN227:ES227" si="2277">SUM(EN228:EN234)</f>
        <v>0</v>
      </c>
      <c r="EO227" s="79">
        <f t="shared" si="2277"/>
        <v>0</v>
      </c>
      <c r="EP227" s="79">
        <f t="shared" si="2277"/>
        <v>0</v>
      </c>
      <c r="EQ227" s="79">
        <f t="shared" si="2277"/>
        <v>0</v>
      </c>
      <c r="ER227" s="79">
        <f t="shared" si="2277"/>
        <v>0</v>
      </c>
      <c r="ES227" s="79">
        <f t="shared" si="2277"/>
        <v>0</v>
      </c>
      <c r="ET227" s="95">
        <f t="shared" si="2210"/>
        <v>0</v>
      </c>
      <c r="EU227" s="95">
        <f t="shared" si="2210"/>
        <v>0</v>
      </c>
      <c r="EV227" s="79">
        <f>VLOOKUP($E227,'ВМП план'!$B$8:$AN$43,32,0)</f>
        <v>0</v>
      </c>
      <c r="EW227" s="79">
        <f>VLOOKUP($E227,'ВМП план'!$B$8:$AN$43,33,0)</f>
        <v>0</v>
      </c>
      <c r="EX227" s="79">
        <f>SUM(EV227/12*$A$2)</f>
        <v>0</v>
      </c>
      <c r="EY227" s="79">
        <f>SUM(EW227/12*$A$2)</f>
        <v>0</v>
      </c>
      <c r="EZ227" s="79">
        <f t="shared" ref="EZ227:FE227" si="2278">SUM(EZ228:EZ234)</f>
        <v>0</v>
      </c>
      <c r="FA227" s="79">
        <f t="shared" si="2278"/>
        <v>0</v>
      </c>
      <c r="FB227" s="79">
        <f t="shared" si="2278"/>
        <v>0</v>
      </c>
      <c r="FC227" s="79">
        <f t="shared" si="2278"/>
        <v>0</v>
      </c>
      <c r="FD227" s="79">
        <f t="shared" si="2278"/>
        <v>0</v>
      </c>
      <c r="FE227" s="79">
        <f t="shared" si="2278"/>
        <v>0</v>
      </c>
      <c r="FF227" s="95">
        <f t="shared" si="2105"/>
        <v>0</v>
      </c>
      <c r="FG227" s="95">
        <f t="shared" si="2106"/>
        <v>0</v>
      </c>
      <c r="FH227" s="79">
        <f>VLOOKUP($E227,'ВМП план'!$B$8:$AN$43,34,0)</f>
        <v>0</v>
      </c>
      <c r="FI227" s="79">
        <f>VLOOKUP($E227,'ВМП план'!$B$8:$AN$43,35,0)</f>
        <v>0</v>
      </c>
      <c r="FJ227" s="79">
        <f>SUM(FH227/12*$A$2)</f>
        <v>0</v>
      </c>
      <c r="FK227" s="79">
        <f>SUM(FI227/12*$A$2)</f>
        <v>0</v>
      </c>
      <c r="FL227" s="79">
        <f t="shared" ref="FL227:FQ227" si="2279">SUM(FL228:FL234)</f>
        <v>0</v>
      </c>
      <c r="FM227" s="79">
        <f t="shared" si="2279"/>
        <v>0</v>
      </c>
      <c r="FN227" s="79">
        <f t="shared" si="2279"/>
        <v>0</v>
      </c>
      <c r="FO227" s="79">
        <f t="shared" si="2279"/>
        <v>0</v>
      </c>
      <c r="FP227" s="79">
        <f t="shared" si="2279"/>
        <v>0</v>
      </c>
      <c r="FQ227" s="79">
        <f t="shared" si="2279"/>
        <v>0</v>
      </c>
      <c r="FR227" s="95">
        <f t="shared" si="2211"/>
        <v>0</v>
      </c>
      <c r="FS227" s="95">
        <f t="shared" si="2211"/>
        <v>0</v>
      </c>
      <c r="FT227" s="79"/>
      <c r="FU227" s="79"/>
      <c r="FV227" s="79">
        <f>SUM(FT227/12*$A$2)</f>
        <v>0</v>
      </c>
      <c r="FW227" s="79">
        <f>SUM(FU227/12*$A$2)</f>
        <v>0</v>
      </c>
      <c r="FX227" s="79">
        <f t="shared" ref="FX227:GC227" si="2280">SUM(FX228:FX234)</f>
        <v>0</v>
      </c>
      <c r="FY227" s="79">
        <f t="shared" si="2280"/>
        <v>0</v>
      </c>
      <c r="FZ227" s="79">
        <f t="shared" si="2280"/>
        <v>0</v>
      </c>
      <c r="GA227" s="79">
        <f t="shared" si="2280"/>
        <v>0</v>
      </c>
      <c r="GB227" s="79">
        <f t="shared" si="2280"/>
        <v>0</v>
      </c>
      <c r="GC227" s="79">
        <f t="shared" si="2280"/>
        <v>0</v>
      </c>
      <c r="GD227" s="95">
        <f t="shared" si="2212"/>
        <v>0</v>
      </c>
      <c r="GE227" s="95">
        <f t="shared" si="2212"/>
        <v>0</v>
      </c>
      <c r="GF227" s="79">
        <f>H227+T227+AF227+AR227+BD227+BP227+CB227+CN227+CZ227+DL227+DX227+EJ227+EV227+FH227+FT227</f>
        <v>44</v>
      </c>
      <c r="GG227" s="79">
        <f>I227+U227+AG227+AS227+BE227+BQ227+CC227+CO227+DA227+DM227+DY227+EK227+EW227+FI227+FU227</f>
        <v>5624805.4632000001</v>
      </c>
      <c r="GH227" s="102">
        <f>SUM(GF227/12*$A$2)</f>
        <v>36.666666666666664</v>
      </c>
      <c r="GI227" s="128">
        <f>SUM(GG227/12*$A$2)</f>
        <v>4687337.8859999999</v>
      </c>
      <c r="GJ227" s="79">
        <f t="shared" ref="GJ227:GO227" si="2281">SUM(GJ228:GJ234)</f>
        <v>31</v>
      </c>
      <c r="GK227" s="79">
        <f t="shared" si="2281"/>
        <v>3962931.1900000004</v>
      </c>
      <c r="GL227" s="79">
        <f t="shared" si="2281"/>
        <v>0</v>
      </c>
      <c r="GM227" s="79">
        <f t="shared" si="2281"/>
        <v>0</v>
      </c>
      <c r="GN227" s="79">
        <f t="shared" si="2281"/>
        <v>31</v>
      </c>
      <c r="GO227" s="79">
        <f t="shared" si="2281"/>
        <v>3962931.1900000004</v>
      </c>
      <c r="GP227" s="79">
        <f>SUM(GJ227-GH227)</f>
        <v>-5.6666666666666643</v>
      </c>
      <c r="GQ227" s="79">
        <f>SUM(GK227-GI227)</f>
        <v>-724406.69599999953</v>
      </c>
      <c r="GR227" s="281">
        <f>GJ227/GH227</f>
        <v>0.84545454545454546</v>
      </c>
      <c r="GS227" s="281">
        <f>GK227/GI227</f>
        <v>0.84545456000438213</v>
      </c>
      <c r="GT227" s="123">
        <v>127836.4878</v>
      </c>
      <c r="GU227" s="123">
        <f>SUM(GK227/GJ227)</f>
        <v>127836.49000000002</v>
      </c>
      <c r="GV227" s="123">
        <f t="shared" si="1658"/>
        <v>-2.2000000171829015E-3</v>
      </c>
    </row>
    <row r="228" spans="1:204" ht="27" customHeight="1" x14ac:dyDescent="0.2">
      <c r="A228" s="21">
        <v>1</v>
      </c>
      <c r="B228" s="55" t="s">
        <v>240</v>
      </c>
      <c r="C228" s="121" t="s">
        <v>241</v>
      </c>
      <c r="D228" s="122">
        <v>440</v>
      </c>
      <c r="E228" s="122" t="s">
        <v>242</v>
      </c>
      <c r="F228" s="63">
        <v>40</v>
      </c>
      <c r="G228" s="70">
        <v>127836.4878</v>
      </c>
      <c r="H228" s="71"/>
      <c r="I228" s="71"/>
      <c r="J228" s="71"/>
      <c r="K228" s="71"/>
      <c r="L228" s="71">
        <f>VLOOKUP($D228,'факт '!$D$7:$AU$140,3,0)</f>
        <v>0</v>
      </c>
      <c r="M228" s="71">
        <f>VLOOKUP($D228,'факт '!$D$7:$AU$140,4,0)</f>
        <v>0</v>
      </c>
      <c r="N228" s="71">
        <f>VLOOKUP($D228,'факт '!$D$7:$AU$140,5,0)</f>
        <v>0</v>
      </c>
      <c r="O228" s="71">
        <f>VLOOKUP($D228,'факт '!$D$7:$AU$140,6,0)</f>
        <v>0</v>
      </c>
      <c r="P228" s="71">
        <f t="shared" ref="P228:P234" si="2282">SUM(L228+N228)</f>
        <v>0</v>
      </c>
      <c r="Q228" s="71">
        <f t="shared" ref="Q228:Q234" si="2283">SUM(M228+O228)</f>
        <v>0</v>
      </c>
      <c r="R228" s="72">
        <f t="shared" ref="R228:R234" si="2284">SUM(L228-J228)</f>
        <v>0</v>
      </c>
      <c r="S228" s="72">
        <f t="shared" si="2039"/>
        <v>0</v>
      </c>
      <c r="T228" s="71"/>
      <c r="U228" s="71"/>
      <c r="V228" s="71"/>
      <c r="W228" s="71"/>
      <c r="X228" s="71">
        <f>VLOOKUP($D228,'факт '!$D$7:$AU$140,9,0)</f>
        <v>0</v>
      </c>
      <c r="Y228" s="71">
        <f>VLOOKUP($D228,'факт '!$D$7:$AU$140,10,0)</f>
        <v>0</v>
      </c>
      <c r="Z228" s="71">
        <f>VLOOKUP($D228,'факт '!$D$7:$AU$140,11,0)</f>
        <v>0</v>
      </c>
      <c r="AA228" s="71">
        <f>VLOOKUP($D228,'факт '!$D$7:$AU$140,12,0)</f>
        <v>0</v>
      </c>
      <c r="AB228" s="71">
        <f t="shared" ref="AB228:AB234" si="2285">SUM(X228+Z228)</f>
        <v>0</v>
      </c>
      <c r="AC228" s="71">
        <f t="shared" ref="AC228:AC234" si="2286">SUM(Y228+AA228)</f>
        <v>0</v>
      </c>
      <c r="AD228" s="72">
        <f t="shared" ref="AD228:AD234" si="2287">SUM(X228-V228)</f>
        <v>0</v>
      </c>
      <c r="AE228" s="72">
        <f t="shared" ref="AE228:AE234" si="2288">SUM(Y228-W228)</f>
        <v>0</v>
      </c>
      <c r="AF228" s="71"/>
      <c r="AG228" s="71"/>
      <c r="AH228" s="71"/>
      <c r="AI228" s="71"/>
      <c r="AJ228" s="71">
        <f>VLOOKUP($D228,'факт '!$D$7:$AU$140,7,0)</f>
        <v>0</v>
      </c>
      <c r="AK228" s="71">
        <f>VLOOKUP($D228,'факт '!$D$7:$AU$140,8,0)</f>
        <v>0</v>
      </c>
      <c r="AL228" s="71"/>
      <c r="AM228" s="71"/>
      <c r="AN228" s="71">
        <f t="shared" ref="AN228:AN233" si="2289">SUM(AJ228+AL228)</f>
        <v>0</v>
      </c>
      <c r="AO228" s="71">
        <f t="shared" ref="AO228:AO233" si="2290">SUM(AK228+AM228)</f>
        <v>0</v>
      </c>
      <c r="AP228" s="72">
        <f t="shared" ref="AP228:AP234" si="2291">SUM(AJ228-AH228)</f>
        <v>0</v>
      </c>
      <c r="AQ228" s="72">
        <f t="shared" ref="AQ228:AQ234" si="2292">SUM(AK228-AI228)</f>
        <v>0</v>
      </c>
      <c r="AR228" s="71"/>
      <c r="AS228" s="71"/>
      <c r="AT228" s="71"/>
      <c r="AU228" s="71"/>
      <c r="AV228" s="71">
        <f>VLOOKUP($D228,'факт '!$D$7:$AU$140,13,0)</f>
        <v>0</v>
      </c>
      <c r="AW228" s="71">
        <f>VLOOKUP($D228,'факт '!$D$7:$AU$140,14,0)</f>
        <v>0</v>
      </c>
      <c r="AX228" s="71"/>
      <c r="AY228" s="71"/>
      <c r="AZ228" s="71">
        <f t="shared" ref="AZ228:AZ234" si="2293">SUM(AV228+AX228)</f>
        <v>0</v>
      </c>
      <c r="BA228" s="71">
        <f t="shared" ref="BA228:BA234" si="2294">SUM(AW228+AY228)</f>
        <v>0</v>
      </c>
      <c r="BB228" s="72">
        <f t="shared" ref="BB228:BB234" si="2295">SUM(AV228-AT228)</f>
        <v>0</v>
      </c>
      <c r="BC228" s="72">
        <f t="shared" ref="BC228:BC234" si="2296">SUM(AW228-AU228)</f>
        <v>0</v>
      </c>
      <c r="BD228" s="71"/>
      <c r="BE228" s="71"/>
      <c r="BF228" s="71"/>
      <c r="BG228" s="71"/>
      <c r="BH228" s="71">
        <f>VLOOKUP($D228,'факт '!$D$7:$AU$140,17,0)</f>
        <v>1</v>
      </c>
      <c r="BI228" s="71">
        <f>VLOOKUP($D228,'факт '!$D$7:$AU$140,18,0)</f>
        <v>127836.49</v>
      </c>
      <c r="BJ228" s="71">
        <f>VLOOKUP($D228,'факт '!$D$7:$AU$140,19,0)</f>
        <v>0</v>
      </c>
      <c r="BK228" s="71">
        <f>VLOOKUP($D228,'факт '!$D$7:$AU$140,20,0)</f>
        <v>0</v>
      </c>
      <c r="BL228" s="71">
        <f t="shared" ref="BL228:BL234" si="2297">SUM(BH228+BJ228)</f>
        <v>1</v>
      </c>
      <c r="BM228" s="71">
        <f t="shared" ref="BM228:BM234" si="2298">SUM(BI228+BK228)</f>
        <v>127836.49</v>
      </c>
      <c r="BN228" s="72">
        <f t="shared" ref="BN228:BN234" si="2299">SUM(BH228-BF228)</f>
        <v>1</v>
      </c>
      <c r="BO228" s="72">
        <f t="shared" ref="BO228:BO234" si="2300">SUM(BI228-BG228)</f>
        <v>127836.49</v>
      </c>
      <c r="BP228" s="71"/>
      <c r="BQ228" s="71"/>
      <c r="BR228" s="71"/>
      <c r="BS228" s="71"/>
      <c r="BT228" s="71">
        <f>VLOOKUP($D228,'факт '!$D$7:$AU$140,21,0)</f>
        <v>0</v>
      </c>
      <c r="BU228" s="71">
        <f>VLOOKUP($D228,'факт '!$D$7:$AU$140,22,0)</f>
        <v>0</v>
      </c>
      <c r="BV228" s="71">
        <f>VLOOKUP($D228,'факт '!$D$7:$AU$140,23,0)</f>
        <v>0</v>
      </c>
      <c r="BW228" s="71">
        <f>VLOOKUP($D228,'факт '!$D$7:$AU$140,24,0)</f>
        <v>0</v>
      </c>
      <c r="BX228" s="71">
        <f t="shared" ref="BX228:BX234" si="2301">SUM(BT228+BV228)</f>
        <v>0</v>
      </c>
      <c r="BY228" s="71">
        <f t="shared" ref="BY228:BY234" si="2302">SUM(BU228+BW228)</f>
        <v>0</v>
      </c>
      <c r="BZ228" s="72">
        <f t="shared" ref="BZ228:BZ234" si="2303">SUM(BT228-BR228)</f>
        <v>0</v>
      </c>
      <c r="CA228" s="72">
        <f t="shared" ref="CA228:CA234" si="2304">SUM(BU228-BS228)</f>
        <v>0</v>
      </c>
      <c r="CB228" s="71"/>
      <c r="CC228" s="71"/>
      <c r="CD228" s="71"/>
      <c r="CE228" s="71"/>
      <c r="CF228" s="71">
        <f>VLOOKUP($D228,'факт '!$D$7:$AU$140,25,0)</f>
        <v>0</v>
      </c>
      <c r="CG228" s="71">
        <f>VLOOKUP($D228,'факт '!$D$7:$AU$140,26,0)</f>
        <v>0</v>
      </c>
      <c r="CH228" s="71">
        <f>VLOOKUP($D228,'факт '!$D$7:$AU$140,27,0)</f>
        <v>0</v>
      </c>
      <c r="CI228" s="71">
        <f>VLOOKUP($D228,'факт '!$D$7:$AU$140,28,0)</f>
        <v>0</v>
      </c>
      <c r="CJ228" s="71">
        <f t="shared" ref="CJ228:CJ234" si="2305">SUM(CF228+CH228)</f>
        <v>0</v>
      </c>
      <c r="CK228" s="71">
        <f t="shared" ref="CK228:CK234" si="2306">SUM(CG228+CI228)</f>
        <v>0</v>
      </c>
      <c r="CL228" s="72">
        <f t="shared" ref="CL228:CL234" si="2307">SUM(CF228-CD228)</f>
        <v>0</v>
      </c>
      <c r="CM228" s="72">
        <f t="shared" ref="CM228:CM234" si="2308">SUM(CG228-CE228)</f>
        <v>0</v>
      </c>
      <c r="CN228" s="71"/>
      <c r="CO228" s="71"/>
      <c r="CP228" s="71"/>
      <c r="CQ228" s="71"/>
      <c r="CR228" s="71">
        <f>VLOOKUP($D228,'факт '!$D$7:$AU$140,29,0)</f>
        <v>0</v>
      </c>
      <c r="CS228" s="71">
        <f>VLOOKUP($D228,'факт '!$D$7:$AU$140,30,0)</f>
        <v>0</v>
      </c>
      <c r="CT228" s="71">
        <f>VLOOKUP($D228,'факт '!$D$7:$AU$140,31,0)</f>
        <v>0</v>
      </c>
      <c r="CU228" s="71">
        <f>VLOOKUP($D228,'факт '!$D$7:$AU$140,32,0)</f>
        <v>0</v>
      </c>
      <c r="CV228" s="71">
        <f t="shared" ref="CV228:CV234" si="2309">SUM(CR228+CT228)</f>
        <v>0</v>
      </c>
      <c r="CW228" s="71">
        <f t="shared" ref="CW228:CW234" si="2310">SUM(CS228+CU228)</f>
        <v>0</v>
      </c>
      <c r="CX228" s="72">
        <f t="shared" ref="CX228:CX234" si="2311">SUM(CR228-CP228)</f>
        <v>0</v>
      </c>
      <c r="CY228" s="72">
        <f t="shared" ref="CY228:CY234" si="2312">SUM(CS228-CQ228)</f>
        <v>0</v>
      </c>
      <c r="CZ228" s="71"/>
      <c r="DA228" s="71"/>
      <c r="DB228" s="71"/>
      <c r="DC228" s="71"/>
      <c r="DD228" s="71">
        <f>VLOOKUP($D228,'факт '!$D$7:$AU$140,33,0)</f>
        <v>4</v>
      </c>
      <c r="DE228" s="71">
        <f>VLOOKUP($D228,'факт '!$D$7:$AU$140,34,0)</f>
        <v>511345.96</v>
      </c>
      <c r="DF228" s="71"/>
      <c r="DG228" s="71"/>
      <c r="DH228" s="71">
        <f t="shared" ref="DH228:DH234" si="2313">SUM(DD228+DF228)</f>
        <v>4</v>
      </c>
      <c r="DI228" s="71">
        <f t="shared" ref="DI228:DI234" si="2314">SUM(DE228+DG228)</f>
        <v>511345.96</v>
      </c>
      <c r="DJ228" s="72">
        <f t="shared" ref="DJ228:DJ234" si="2315">SUM(DD228-DB228)</f>
        <v>4</v>
      </c>
      <c r="DK228" s="72">
        <f t="shared" ref="DK228:DK234" si="2316">SUM(DE228-DC228)</f>
        <v>511345.96</v>
      </c>
      <c r="DL228" s="71"/>
      <c r="DM228" s="71"/>
      <c r="DN228" s="71"/>
      <c r="DO228" s="71"/>
      <c r="DP228" s="71">
        <f>VLOOKUP($D228,'факт '!$D$7:$AU$140,15,0)</f>
        <v>0</v>
      </c>
      <c r="DQ228" s="71">
        <f>VLOOKUP($D228,'факт '!$D$7:$AU$140,16,0)</f>
        <v>0</v>
      </c>
      <c r="DR228" s="71"/>
      <c r="DS228" s="71"/>
      <c r="DT228" s="71">
        <f t="shared" ref="DT228:DT234" si="2317">SUM(DP228+DR228)</f>
        <v>0</v>
      </c>
      <c r="DU228" s="71">
        <f t="shared" ref="DU228:DU234" si="2318">SUM(DQ228+DS228)</f>
        <v>0</v>
      </c>
      <c r="DV228" s="72">
        <f t="shared" ref="DV228:DV234" si="2319">SUM(DP228-DN228)</f>
        <v>0</v>
      </c>
      <c r="DW228" s="72">
        <f t="shared" ref="DW228:DW234" si="2320">SUM(DQ228-DO228)</f>
        <v>0</v>
      </c>
      <c r="DX228" s="71"/>
      <c r="DY228" s="71"/>
      <c r="DZ228" s="71"/>
      <c r="EA228" s="71"/>
      <c r="EB228" s="71">
        <f>VLOOKUP($D228,'факт '!$D$7:$AU$140,35,0)</f>
        <v>0</v>
      </c>
      <c r="EC228" s="71">
        <f>VLOOKUP($D228,'факт '!$D$7:$AU$140,36,0)</f>
        <v>0</v>
      </c>
      <c r="ED228" s="71">
        <f>VLOOKUP($D228,'факт '!$D$7:$AU$140,37,0)</f>
        <v>0</v>
      </c>
      <c r="EE228" s="71">
        <f>VLOOKUP($D228,'факт '!$D$7:$AU$140,38,0)</f>
        <v>0</v>
      </c>
      <c r="EF228" s="71">
        <f t="shared" ref="EF228:EF234" si="2321">SUM(EB228+ED228)</f>
        <v>0</v>
      </c>
      <c r="EG228" s="71">
        <f t="shared" ref="EG228:EG234" si="2322">SUM(EC228+EE228)</f>
        <v>0</v>
      </c>
      <c r="EH228" s="72">
        <f t="shared" ref="EH228:EH234" si="2323">SUM(EB228-DZ228)</f>
        <v>0</v>
      </c>
      <c r="EI228" s="72">
        <f t="shared" ref="EI228:EI234" si="2324">SUM(EC228-EA228)</f>
        <v>0</v>
      </c>
      <c r="EJ228" s="71"/>
      <c r="EK228" s="71"/>
      <c r="EL228" s="71"/>
      <c r="EM228" s="71"/>
      <c r="EN228" s="71">
        <f>VLOOKUP($D228,'факт '!$D$7:$AU$140,41,0)</f>
        <v>0</v>
      </c>
      <c r="EO228" s="71">
        <f>VLOOKUP($D228,'факт '!$D$7:$AU$140,42,0)</f>
        <v>0</v>
      </c>
      <c r="EP228" s="71">
        <f>VLOOKUP($D228,'факт '!$D$7:$AU$140,43,0)</f>
        <v>0</v>
      </c>
      <c r="EQ228" s="71">
        <f>VLOOKUP($D228,'факт '!$D$7:$AU$140,44,0)</f>
        <v>0</v>
      </c>
      <c r="ER228" s="71">
        <f t="shared" ref="ER228:ER234" si="2325">SUM(EN228+EP228)</f>
        <v>0</v>
      </c>
      <c r="ES228" s="71">
        <f t="shared" ref="ES228:ES234" si="2326">SUM(EO228+EQ228)</f>
        <v>0</v>
      </c>
      <c r="ET228" s="72">
        <f t="shared" ref="ET228:ET234" si="2327">SUM(EN228-EL228)</f>
        <v>0</v>
      </c>
      <c r="EU228" s="72">
        <f t="shared" ref="EU228:EU234" si="2328">SUM(EO228-EM228)</f>
        <v>0</v>
      </c>
      <c r="EV228" s="71"/>
      <c r="EW228" s="71"/>
      <c r="EX228" s="71"/>
      <c r="EY228" s="71"/>
      <c r="EZ228" s="71"/>
      <c r="FA228" s="71"/>
      <c r="FB228" s="71"/>
      <c r="FC228" s="71"/>
      <c r="FD228" s="71">
        <f t="shared" ref="FD228:FD234" si="2329">SUM(EZ228+FB228)</f>
        <v>0</v>
      </c>
      <c r="FE228" s="71">
        <f t="shared" ref="FE228:FE234" si="2330">SUM(FA228+FC228)</f>
        <v>0</v>
      </c>
      <c r="FF228" s="72">
        <f t="shared" si="2105"/>
        <v>0</v>
      </c>
      <c r="FG228" s="72">
        <f t="shared" si="2106"/>
        <v>0</v>
      </c>
      <c r="FH228" s="71"/>
      <c r="FI228" s="71"/>
      <c r="FJ228" s="71"/>
      <c r="FK228" s="71"/>
      <c r="FL228" s="71">
        <f>VLOOKUP($D228,'факт '!$D$7:$AU$140,39,0)</f>
        <v>0</v>
      </c>
      <c r="FM228" s="71">
        <f>VLOOKUP($D228,'факт '!$D$7:$AU$140,40,0)</f>
        <v>0</v>
      </c>
      <c r="FN228" s="71"/>
      <c r="FO228" s="71"/>
      <c r="FP228" s="71">
        <f t="shared" ref="FP228:FP234" si="2331">SUM(FL228+FN228)</f>
        <v>0</v>
      </c>
      <c r="FQ228" s="71">
        <f t="shared" ref="FQ228:FQ234" si="2332">SUM(FM228+FO228)</f>
        <v>0</v>
      </c>
      <c r="FR228" s="72">
        <f t="shared" ref="FR228:FR234" si="2333">SUM(FL228-FJ228)</f>
        <v>0</v>
      </c>
      <c r="FS228" s="72">
        <f t="shared" ref="FS228:FS234" si="2334">SUM(FM228-FK228)</f>
        <v>0</v>
      </c>
      <c r="FT228" s="71"/>
      <c r="FU228" s="71"/>
      <c r="FV228" s="71"/>
      <c r="FW228" s="71"/>
      <c r="FX228" s="71"/>
      <c r="FY228" s="71"/>
      <c r="FZ228" s="71"/>
      <c r="GA228" s="71"/>
      <c r="GB228" s="71">
        <f t="shared" ref="GB228:GB233" si="2335">SUM(FX228+FZ228)</f>
        <v>0</v>
      </c>
      <c r="GC228" s="71">
        <f t="shared" ref="GC228:GC233" si="2336">SUM(FY228+GA228)</f>
        <v>0</v>
      </c>
      <c r="GD228" s="72">
        <f t="shared" ref="GD228:GD233" si="2337">SUM(FX228-FV228)</f>
        <v>0</v>
      </c>
      <c r="GE228" s="72">
        <f t="shared" ref="GE228:GE233" si="2338">SUM(FY228-FW228)</f>
        <v>0</v>
      </c>
      <c r="GF228" s="71">
        <f t="shared" ref="GF228:GF233" si="2339">SUM(H228,T228,AF228,AR228,BD228,BP228,CB228,CN228,CZ228,DL228,DX228,EJ228,EV228)</f>
        <v>0</v>
      </c>
      <c r="GG228" s="71">
        <f t="shared" ref="GG228:GG233" si="2340">SUM(I228,U228,AG228,AS228,BE228,BQ228,CC228,CO228,DA228,DM228,DY228,EK228,EW228)</f>
        <v>0</v>
      </c>
      <c r="GH228" s="71">
        <f t="shared" ref="GH228:GH233" si="2341">SUM(J228,V228,AH228,AT228,BF228,BR228,CD228,CP228,DB228,DN228,DZ228,EL228,EX228)</f>
        <v>0</v>
      </c>
      <c r="GI228" s="71">
        <f t="shared" ref="GI228:GI233" si="2342">SUM(K228,W228,AI228,AU228,BG228,BS228,CE228,CQ228,DC228,DO228,EA228,EM228,EY228)</f>
        <v>0</v>
      </c>
      <c r="GJ228" s="71">
        <f t="shared" ref="GJ228:GJ234" si="2343">SUM(L228,X228,AJ228,AV228,BH228,BT228,CF228,CR228,DD228,DP228,EB228,EN228,EZ228,FL228)</f>
        <v>5</v>
      </c>
      <c r="GK228" s="71">
        <f t="shared" ref="GK228:GK234" si="2344">SUM(M228,Y228,AK228,AW228,BI228,BU228,CG228,CS228,DE228,DQ228,EC228,EO228,FA228,FM228)</f>
        <v>639182.45000000007</v>
      </c>
      <c r="GL228" s="71">
        <f t="shared" ref="GL228:GL234" si="2345">SUM(N228,Z228,AL228,AX228,BJ228,BV228,CH228,CT228,DF228,DR228,ED228,EP228,FB228,FN228)</f>
        <v>0</v>
      </c>
      <c r="GM228" s="71">
        <f t="shared" ref="GM228:GM234" si="2346">SUM(O228,AA228,AM228,AY228,BK228,BW228,CI228,CU228,DG228,DS228,EE228,EQ228,FC228,FO228)</f>
        <v>0</v>
      </c>
      <c r="GN228" s="71">
        <f t="shared" ref="GN228:GN234" si="2347">SUM(P228,AB228,AN228,AZ228,BL228,BX228,CJ228,CV228,DH228,DT228,EF228,ER228,FD228,FP228)</f>
        <v>5</v>
      </c>
      <c r="GO228" s="71">
        <f t="shared" ref="GO228:GO234" si="2348">SUM(Q228,AC228,AO228,BA228,BM228,BY228,CK228,CW228,DI228,DU228,EG228,ES228,FE228,FQ228)</f>
        <v>639182.45000000007</v>
      </c>
      <c r="GP228" s="71"/>
      <c r="GQ228" s="71"/>
      <c r="GR228" s="109"/>
      <c r="GS228" s="55"/>
      <c r="GT228" s="123">
        <v>127836.4878</v>
      </c>
      <c r="GU228" s="123">
        <f t="shared" ref="GU228:GU233" si="2349">SUM(GK228/GJ228)</f>
        <v>127836.49000000002</v>
      </c>
      <c r="GV228" s="123">
        <f t="shared" si="1658"/>
        <v>-2.2000000171829015E-3</v>
      </c>
    </row>
    <row r="229" spans="1:204" ht="27" customHeight="1" x14ac:dyDescent="0.2">
      <c r="A229" s="21"/>
      <c r="B229" s="55" t="s">
        <v>240</v>
      </c>
      <c r="C229" s="121" t="s">
        <v>241</v>
      </c>
      <c r="D229" s="122">
        <v>441</v>
      </c>
      <c r="E229" s="122" t="s">
        <v>451</v>
      </c>
      <c r="F229" s="63"/>
      <c r="G229" s="70"/>
      <c r="H229" s="71"/>
      <c r="I229" s="71"/>
      <c r="J229" s="71"/>
      <c r="K229" s="71"/>
      <c r="L229" s="71">
        <f>VLOOKUP($D229,'факт '!$D$7:$AU$140,3,0)</f>
        <v>0</v>
      </c>
      <c r="M229" s="71">
        <f>VLOOKUP($D229,'факт '!$D$7:$AU$140,4,0)</f>
        <v>0</v>
      </c>
      <c r="N229" s="71">
        <f>VLOOKUP($D229,'факт '!$D$7:$AU$140,5,0)</f>
        <v>0</v>
      </c>
      <c r="O229" s="71">
        <f>VLOOKUP($D229,'факт '!$D$7:$AU$140,6,0)</f>
        <v>0</v>
      </c>
      <c r="P229" s="71">
        <f t="shared" si="2282"/>
        <v>0</v>
      </c>
      <c r="Q229" s="71">
        <f t="shared" si="2283"/>
        <v>0</v>
      </c>
      <c r="R229" s="72">
        <f t="shared" si="2284"/>
        <v>0</v>
      </c>
      <c r="S229" s="72">
        <f t="shared" si="2039"/>
        <v>0</v>
      </c>
      <c r="T229" s="71"/>
      <c r="U229" s="71"/>
      <c r="V229" s="71"/>
      <c r="W229" s="71"/>
      <c r="X229" s="71">
        <f>VLOOKUP($D229,'факт '!$D$7:$AU$140,9,0)</f>
        <v>0</v>
      </c>
      <c r="Y229" s="71">
        <f>VLOOKUP($D229,'факт '!$D$7:$AU$140,10,0)</f>
        <v>0</v>
      </c>
      <c r="Z229" s="71">
        <f>VLOOKUP($D229,'факт '!$D$7:$AU$140,11,0)</f>
        <v>0</v>
      </c>
      <c r="AA229" s="71">
        <f>VLOOKUP($D229,'факт '!$D$7:$AU$140,12,0)</f>
        <v>0</v>
      </c>
      <c r="AB229" s="71">
        <f t="shared" si="2285"/>
        <v>0</v>
      </c>
      <c r="AC229" s="71">
        <f t="shared" si="2286"/>
        <v>0</v>
      </c>
      <c r="AD229" s="72">
        <f t="shared" si="2287"/>
        <v>0</v>
      </c>
      <c r="AE229" s="72">
        <f t="shared" si="2288"/>
        <v>0</v>
      </c>
      <c r="AF229" s="71"/>
      <c r="AG229" s="71"/>
      <c r="AH229" s="71"/>
      <c r="AI229" s="71"/>
      <c r="AJ229" s="71">
        <f>VLOOKUP($D229,'факт '!$D$7:$AU$140,7,0)</f>
        <v>0</v>
      </c>
      <c r="AK229" s="71">
        <f>VLOOKUP($D229,'факт '!$D$7:$AU$140,8,0)</f>
        <v>0</v>
      </c>
      <c r="AL229" s="71"/>
      <c r="AM229" s="71"/>
      <c r="AN229" s="71"/>
      <c r="AO229" s="71"/>
      <c r="AP229" s="72">
        <f t="shared" si="2291"/>
        <v>0</v>
      </c>
      <c r="AQ229" s="72">
        <f t="shared" si="2292"/>
        <v>0</v>
      </c>
      <c r="AR229" s="71"/>
      <c r="AS229" s="71"/>
      <c r="AT229" s="71"/>
      <c r="AU229" s="71"/>
      <c r="AV229" s="71">
        <f>VLOOKUP($D229,'факт '!$D$7:$AU$140,13,0)</f>
        <v>0</v>
      </c>
      <c r="AW229" s="71">
        <f>VLOOKUP($D229,'факт '!$D$7:$AU$140,14,0)</f>
        <v>0</v>
      </c>
      <c r="AX229" s="71"/>
      <c r="AY229" s="71"/>
      <c r="AZ229" s="71">
        <f t="shared" si="2293"/>
        <v>0</v>
      </c>
      <c r="BA229" s="71">
        <f t="shared" si="2294"/>
        <v>0</v>
      </c>
      <c r="BB229" s="72">
        <f t="shared" si="2295"/>
        <v>0</v>
      </c>
      <c r="BC229" s="72">
        <f t="shared" si="2296"/>
        <v>0</v>
      </c>
      <c r="BD229" s="71"/>
      <c r="BE229" s="71"/>
      <c r="BF229" s="71"/>
      <c r="BG229" s="71"/>
      <c r="BH229" s="71">
        <f>VLOOKUP($D229,'факт '!$D$7:$AU$140,17,0)</f>
        <v>0</v>
      </c>
      <c r="BI229" s="71">
        <f>VLOOKUP($D229,'факт '!$D$7:$AU$140,18,0)</f>
        <v>0</v>
      </c>
      <c r="BJ229" s="71">
        <f>VLOOKUP($D229,'факт '!$D$7:$AU$140,19,0)</f>
        <v>0</v>
      </c>
      <c r="BK229" s="71">
        <f>VLOOKUP($D229,'факт '!$D$7:$AU$140,20,0)</f>
        <v>0</v>
      </c>
      <c r="BL229" s="71">
        <f t="shared" si="2297"/>
        <v>0</v>
      </c>
      <c r="BM229" s="71">
        <f t="shared" si="2298"/>
        <v>0</v>
      </c>
      <c r="BN229" s="72">
        <f t="shared" si="2299"/>
        <v>0</v>
      </c>
      <c r="BO229" s="72">
        <f t="shared" si="2300"/>
        <v>0</v>
      </c>
      <c r="BP229" s="71"/>
      <c r="BQ229" s="71"/>
      <c r="BR229" s="71"/>
      <c r="BS229" s="71"/>
      <c r="BT229" s="71">
        <f>VLOOKUP($D229,'факт '!$D$7:$AU$140,21,0)</f>
        <v>0</v>
      </c>
      <c r="BU229" s="71">
        <f>VLOOKUP($D229,'факт '!$D$7:$AU$140,22,0)</f>
        <v>0</v>
      </c>
      <c r="BV229" s="71">
        <f>VLOOKUP($D229,'факт '!$D$7:$AU$140,23,0)</f>
        <v>0</v>
      </c>
      <c r="BW229" s="71">
        <f>VLOOKUP($D229,'факт '!$D$7:$AU$140,24,0)</f>
        <v>0</v>
      </c>
      <c r="BX229" s="71">
        <f t="shared" si="2301"/>
        <v>0</v>
      </c>
      <c r="BY229" s="71">
        <f t="shared" si="2302"/>
        <v>0</v>
      </c>
      <c r="BZ229" s="72">
        <f t="shared" si="2303"/>
        <v>0</v>
      </c>
      <c r="CA229" s="72">
        <f t="shared" si="2304"/>
        <v>0</v>
      </c>
      <c r="CB229" s="71"/>
      <c r="CC229" s="71"/>
      <c r="CD229" s="71"/>
      <c r="CE229" s="71"/>
      <c r="CF229" s="71">
        <f>VLOOKUP($D229,'факт '!$D$7:$AU$140,25,0)</f>
        <v>0</v>
      </c>
      <c r="CG229" s="71">
        <f>VLOOKUP($D229,'факт '!$D$7:$AU$140,26,0)</f>
        <v>0</v>
      </c>
      <c r="CH229" s="71">
        <f>VLOOKUP($D229,'факт '!$D$7:$AU$140,27,0)</f>
        <v>0</v>
      </c>
      <c r="CI229" s="71">
        <f>VLOOKUP($D229,'факт '!$D$7:$AU$140,28,0)</f>
        <v>0</v>
      </c>
      <c r="CJ229" s="71">
        <f t="shared" si="2305"/>
        <v>0</v>
      </c>
      <c r="CK229" s="71">
        <f t="shared" si="2306"/>
        <v>0</v>
      </c>
      <c r="CL229" s="72">
        <f t="shared" si="2307"/>
        <v>0</v>
      </c>
      <c r="CM229" s="72">
        <f t="shared" si="2308"/>
        <v>0</v>
      </c>
      <c r="CN229" s="71"/>
      <c r="CO229" s="71"/>
      <c r="CP229" s="71"/>
      <c r="CQ229" s="71"/>
      <c r="CR229" s="71">
        <f>VLOOKUP($D229,'факт '!$D$7:$AU$140,29,0)</f>
        <v>0</v>
      </c>
      <c r="CS229" s="71">
        <f>VLOOKUP($D229,'факт '!$D$7:$AU$140,30,0)</f>
        <v>0</v>
      </c>
      <c r="CT229" s="71">
        <f>VLOOKUP($D229,'факт '!$D$7:$AU$140,31,0)</f>
        <v>0</v>
      </c>
      <c r="CU229" s="71">
        <f>VLOOKUP($D229,'факт '!$D$7:$AU$140,32,0)</f>
        <v>0</v>
      </c>
      <c r="CV229" s="71">
        <f t="shared" si="2309"/>
        <v>0</v>
      </c>
      <c r="CW229" s="71">
        <f t="shared" si="2310"/>
        <v>0</v>
      </c>
      <c r="CX229" s="72">
        <f t="shared" si="2311"/>
        <v>0</v>
      </c>
      <c r="CY229" s="72">
        <f t="shared" si="2312"/>
        <v>0</v>
      </c>
      <c r="CZ229" s="71"/>
      <c r="DA229" s="71"/>
      <c r="DB229" s="71"/>
      <c r="DC229" s="71"/>
      <c r="DD229" s="71">
        <f>VLOOKUP($D229,'факт '!$D$7:$AU$140,33,0)</f>
        <v>1</v>
      </c>
      <c r="DE229" s="71">
        <f>VLOOKUP($D229,'факт '!$D$7:$AU$140,34,0)</f>
        <v>127836.49</v>
      </c>
      <c r="DF229" s="71"/>
      <c r="DG229" s="71"/>
      <c r="DH229" s="71">
        <f t="shared" si="2313"/>
        <v>1</v>
      </c>
      <c r="DI229" s="71">
        <f t="shared" si="2314"/>
        <v>127836.49</v>
      </c>
      <c r="DJ229" s="72">
        <f t="shared" si="2315"/>
        <v>1</v>
      </c>
      <c r="DK229" s="72">
        <f t="shared" si="2316"/>
        <v>127836.49</v>
      </c>
      <c r="DL229" s="71"/>
      <c r="DM229" s="71"/>
      <c r="DN229" s="71"/>
      <c r="DO229" s="71"/>
      <c r="DP229" s="71">
        <f>VLOOKUP($D229,'факт '!$D$7:$AU$140,15,0)</f>
        <v>0</v>
      </c>
      <c r="DQ229" s="71">
        <f>VLOOKUP($D229,'факт '!$D$7:$AU$140,16,0)</f>
        <v>0</v>
      </c>
      <c r="DR229" s="71"/>
      <c r="DS229" s="71"/>
      <c r="DT229" s="71">
        <f t="shared" si="2317"/>
        <v>0</v>
      </c>
      <c r="DU229" s="71">
        <f t="shared" si="2318"/>
        <v>0</v>
      </c>
      <c r="DV229" s="72">
        <f t="shared" si="2319"/>
        <v>0</v>
      </c>
      <c r="DW229" s="72">
        <f t="shared" si="2320"/>
        <v>0</v>
      </c>
      <c r="DX229" s="71"/>
      <c r="DY229" s="71"/>
      <c r="DZ229" s="71"/>
      <c r="EA229" s="71"/>
      <c r="EB229" s="71">
        <f>VLOOKUP($D229,'факт '!$D$7:$AU$140,35,0)</f>
        <v>0</v>
      </c>
      <c r="EC229" s="71">
        <f>VLOOKUP($D229,'факт '!$D$7:$AU$140,36,0)</f>
        <v>0</v>
      </c>
      <c r="ED229" s="71">
        <f>VLOOKUP($D229,'факт '!$D$7:$AU$140,37,0)</f>
        <v>0</v>
      </c>
      <c r="EE229" s="71">
        <f>VLOOKUP($D229,'факт '!$D$7:$AU$140,38,0)</f>
        <v>0</v>
      </c>
      <c r="EF229" s="71">
        <f t="shared" si="2321"/>
        <v>0</v>
      </c>
      <c r="EG229" s="71">
        <f t="shared" si="2322"/>
        <v>0</v>
      </c>
      <c r="EH229" s="72">
        <f t="shared" si="2323"/>
        <v>0</v>
      </c>
      <c r="EI229" s="72">
        <f t="shared" si="2324"/>
        <v>0</v>
      </c>
      <c r="EJ229" s="71"/>
      <c r="EK229" s="71"/>
      <c r="EL229" s="71"/>
      <c r="EM229" s="71"/>
      <c r="EN229" s="71">
        <f>VLOOKUP($D229,'факт '!$D$7:$AU$140,41,0)</f>
        <v>0</v>
      </c>
      <c r="EO229" s="71">
        <f>VLOOKUP($D229,'факт '!$D$7:$AU$140,42,0)</f>
        <v>0</v>
      </c>
      <c r="EP229" s="71">
        <f>VLOOKUP($D229,'факт '!$D$7:$AU$140,43,0)</f>
        <v>0</v>
      </c>
      <c r="EQ229" s="71">
        <f>VLOOKUP($D229,'факт '!$D$7:$AU$140,44,0)</f>
        <v>0</v>
      </c>
      <c r="ER229" s="71">
        <f t="shared" si="2325"/>
        <v>0</v>
      </c>
      <c r="ES229" s="71">
        <f t="shared" si="2326"/>
        <v>0</v>
      </c>
      <c r="ET229" s="72">
        <f t="shared" si="2327"/>
        <v>0</v>
      </c>
      <c r="EU229" s="72">
        <f t="shared" si="2328"/>
        <v>0</v>
      </c>
      <c r="EV229" s="71"/>
      <c r="EW229" s="71"/>
      <c r="EX229" s="71"/>
      <c r="EY229" s="71"/>
      <c r="EZ229" s="71"/>
      <c r="FA229" s="71"/>
      <c r="FB229" s="71"/>
      <c r="FC229" s="71"/>
      <c r="FD229" s="71"/>
      <c r="FE229" s="71"/>
      <c r="FF229" s="72"/>
      <c r="FG229" s="72"/>
      <c r="FH229" s="71"/>
      <c r="FI229" s="71"/>
      <c r="FJ229" s="71"/>
      <c r="FK229" s="71"/>
      <c r="FL229" s="71">
        <f>VLOOKUP($D229,'факт '!$D$7:$AU$140,39,0)</f>
        <v>0</v>
      </c>
      <c r="FM229" s="71">
        <f>VLOOKUP($D229,'факт '!$D$7:$AU$140,40,0)</f>
        <v>0</v>
      </c>
      <c r="FN229" s="71"/>
      <c r="FO229" s="71"/>
      <c r="FP229" s="71">
        <f t="shared" si="2331"/>
        <v>0</v>
      </c>
      <c r="FQ229" s="71">
        <f t="shared" si="2332"/>
        <v>0</v>
      </c>
      <c r="FR229" s="72">
        <f t="shared" si="2333"/>
        <v>0</v>
      </c>
      <c r="FS229" s="72">
        <f t="shared" si="2334"/>
        <v>0</v>
      </c>
      <c r="FT229" s="71"/>
      <c r="FU229" s="71"/>
      <c r="FV229" s="71"/>
      <c r="FW229" s="71"/>
      <c r="FX229" s="71"/>
      <c r="FY229" s="71"/>
      <c r="FZ229" s="71"/>
      <c r="GA229" s="71"/>
      <c r="GB229" s="71"/>
      <c r="GC229" s="71"/>
      <c r="GD229" s="72"/>
      <c r="GE229" s="72"/>
      <c r="GF229" s="71"/>
      <c r="GG229" s="71"/>
      <c r="GH229" s="71"/>
      <c r="GI229" s="71"/>
      <c r="GJ229" s="71">
        <f t="shared" si="2343"/>
        <v>1</v>
      </c>
      <c r="GK229" s="71">
        <f t="shared" si="2344"/>
        <v>127836.49</v>
      </c>
      <c r="GL229" s="71">
        <f t="shared" si="2345"/>
        <v>0</v>
      </c>
      <c r="GM229" s="71">
        <f t="shared" si="2346"/>
        <v>0</v>
      </c>
      <c r="GN229" s="71">
        <f t="shared" si="2347"/>
        <v>1</v>
      </c>
      <c r="GO229" s="71">
        <f t="shared" si="2348"/>
        <v>127836.49</v>
      </c>
      <c r="GP229" s="71"/>
      <c r="GQ229" s="71"/>
      <c r="GR229" s="109"/>
      <c r="GS229" s="55"/>
      <c r="GT229" s="123"/>
      <c r="GU229" s="123"/>
      <c r="GV229" s="123"/>
    </row>
    <row r="230" spans="1:204" ht="37.5" customHeight="1" x14ac:dyDescent="0.2">
      <c r="A230" s="21">
        <v>1</v>
      </c>
      <c r="B230" s="55" t="s">
        <v>240</v>
      </c>
      <c r="C230" s="121" t="s">
        <v>241</v>
      </c>
      <c r="D230" s="122">
        <v>442</v>
      </c>
      <c r="E230" s="122" t="s">
        <v>243</v>
      </c>
      <c r="F230" s="63">
        <v>40</v>
      </c>
      <c r="G230" s="70">
        <v>127836.4878</v>
      </c>
      <c r="H230" s="71"/>
      <c r="I230" s="71"/>
      <c r="J230" s="71"/>
      <c r="K230" s="71"/>
      <c r="L230" s="71">
        <f>VLOOKUP($D230,'факт '!$D$7:$AU$140,3,0)</f>
        <v>0</v>
      </c>
      <c r="M230" s="71">
        <f>VLOOKUP($D230,'факт '!$D$7:$AU$140,4,0)</f>
        <v>0</v>
      </c>
      <c r="N230" s="71">
        <f>VLOOKUP($D230,'факт '!$D$7:$AU$140,5,0)</f>
        <v>0</v>
      </c>
      <c r="O230" s="71">
        <f>VLOOKUP($D230,'факт '!$D$7:$AU$140,6,0)</f>
        <v>0</v>
      </c>
      <c r="P230" s="71">
        <f t="shared" si="2282"/>
        <v>0</v>
      </c>
      <c r="Q230" s="71">
        <f t="shared" si="2283"/>
        <v>0</v>
      </c>
      <c r="R230" s="72">
        <f t="shared" si="2284"/>
        <v>0</v>
      </c>
      <c r="S230" s="72">
        <f t="shared" si="2039"/>
        <v>0</v>
      </c>
      <c r="T230" s="71"/>
      <c r="U230" s="71"/>
      <c r="V230" s="71"/>
      <c r="W230" s="71"/>
      <c r="X230" s="71">
        <f>VLOOKUP($D230,'факт '!$D$7:$AU$140,9,0)</f>
        <v>0</v>
      </c>
      <c r="Y230" s="71">
        <f>VLOOKUP($D230,'факт '!$D$7:$AU$140,10,0)</f>
        <v>0</v>
      </c>
      <c r="Z230" s="71">
        <f>VLOOKUP($D230,'факт '!$D$7:$AU$140,11,0)</f>
        <v>0</v>
      </c>
      <c r="AA230" s="71">
        <f>VLOOKUP($D230,'факт '!$D$7:$AU$140,12,0)</f>
        <v>0</v>
      </c>
      <c r="AB230" s="71">
        <f t="shared" si="2285"/>
        <v>0</v>
      </c>
      <c r="AC230" s="71">
        <f t="shared" si="2286"/>
        <v>0</v>
      </c>
      <c r="AD230" s="72">
        <f t="shared" si="2287"/>
        <v>0</v>
      </c>
      <c r="AE230" s="72">
        <f t="shared" si="2288"/>
        <v>0</v>
      </c>
      <c r="AF230" s="71"/>
      <c r="AG230" s="71"/>
      <c r="AH230" s="71"/>
      <c r="AI230" s="71"/>
      <c r="AJ230" s="71">
        <f>VLOOKUP($D230,'факт '!$D$7:$AU$140,7,0)</f>
        <v>0</v>
      </c>
      <c r="AK230" s="71">
        <f>VLOOKUP($D230,'факт '!$D$7:$AU$140,8,0)</f>
        <v>0</v>
      </c>
      <c r="AL230" s="71"/>
      <c r="AM230" s="71"/>
      <c r="AN230" s="71">
        <f t="shared" si="2289"/>
        <v>0</v>
      </c>
      <c r="AO230" s="71">
        <f t="shared" si="2290"/>
        <v>0</v>
      </c>
      <c r="AP230" s="72">
        <f t="shared" si="2291"/>
        <v>0</v>
      </c>
      <c r="AQ230" s="72">
        <f t="shared" si="2292"/>
        <v>0</v>
      </c>
      <c r="AR230" s="71"/>
      <c r="AS230" s="71"/>
      <c r="AT230" s="71"/>
      <c r="AU230" s="71"/>
      <c r="AV230" s="71">
        <f>VLOOKUP($D230,'факт '!$D$7:$AU$140,13,0)</f>
        <v>0</v>
      </c>
      <c r="AW230" s="71">
        <f>VLOOKUP($D230,'факт '!$D$7:$AU$140,14,0)</f>
        <v>0</v>
      </c>
      <c r="AX230" s="71"/>
      <c r="AY230" s="71"/>
      <c r="AZ230" s="71">
        <f t="shared" si="2293"/>
        <v>0</v>
      </c>
      <c r="BA230" s="71">
        <f t="shared" si="2294"/>
        <v>0</v>
      </c>
      <c r="BB230" s="72">
        <f t="shared" si="2295"/>
        <v>0</v>
      </c>
      <c r="BC230" s="72">
        <f t="shared" si="2296"/>
        <v>0</v>
      </c>
      <c r="BD230" s="71"/>
      <c r="BE230" s="71"/>
      <c r="BF230" s="71"/>
      <c r="BG230" s="71"/>
      <c r="BH230" s="71">
        <f>VLOOKUP($D230,'факт '!$D$7:$AU$140,17,0)</f>
        <v>1</v>
      </c>
      <c r="BI230" s="71">
        <f>VLOOKUP($D230,'факт '!$D$7:$AU$140,18,0)</f>
        <v>127836.49</v>
      </c>
      <c r="BJ230" s="71">
        <f>VLOOKUP($D230,'факт '!$D$7:$AU$140,19,0)</f>
        <v>0</v>
      </c>
      <c r="BK230" s="71">
        <f>VLOOKUP($D230,'факт '!$D$7:$AU$140,20,0)</f>
        <v>0</v>
      </c>
      <c r="BL230" s="71">
        <f t="shared" si="2297"/>
        <v>1</v>
      </c>
      <c r="BM230" s="71">
        <f t="shared" si="2298"/>
        <v>127836.49</v>
      </c>
      <c r="BN230" s="72">
        <f t="shared" si="2299"/>
        <v>1</v>
      </c>
      <c r="BO230" s="72">
        <f t="shared" si="2300"/>
        <v>127836.49</v>
      </c>
      <c r="BP230" s="71"/>
      <c r="BQ230" s="71"/>
      <c r="BR230" s="71"/>
      <c r="BS230" s="71"/>
      <c r="BT230" s="71">
        <f>VLOOKUP($D230,'факт '!$D$7:$AU$140,21,0)</f>
        <v>0</v>
      </c>
      <c r="BU230" s="71">
        <f>VLOOKUP($D230,'факт '!$D$7:$AU$140,22,0)</f>
        <v>0</v>
      </c>
      <c r="BV230" s="71">
        <f>VLOOKUP($D230,'факт '!$D$7:$AU$140,23,0)</f>
        <v>0</v>
      </c>
      <c r="BW230" s="71">
        <f>VLOOKUP($D230,'факт '!$D$7:$AU$140,24,0)</f>
        <v>0</v>
      </c>
      <c r="BX230" s="71">
        <f t="shared" si="2301"/>
        <v>0</v>
      </c>
      <c r="BY230" s="71">
        <f t="shared" si="2302"/>
        <v>0</v>
      </c>
      <c r="BZ230" s="72">
        <f t="shared" si="2303"/>
        <v>0</v>
      </c>
      <c r="CA230" s="72">
        <f t="shared" si="2304"/>
        <v>0</v>
      </c>
      <c r="CB230" s="71"/>
      <c r="CC230" s="71"/>
      <c r="CD230" s="71"/>
      <c r="CE230" s="71"/>
      <c r="CF230" s="71">
        <f>VLOOKUP($D230,'факт '!$D$7:$AU$140,25,0)</f>
        <v>0</v>
      </c>
      <c r="CG230" s="71">
        <f>VLOOKUP($D230,'факт '!$D$7:$AU$140,26,0)</f>
        <v>0</v>
      </c>
      <c r="CH230" s="71">
        <f>VLOOKUP($D230,'факт '!$D$7:$AU$140,27,0)</f>
        <v>0</v>
      </c>
      <c r="CI230" s="71">
        <f>VLOOKUP($D230,'факт '!$D$7:$AU$140,28,0)</f>
        <v>0</v>
      </c>
      <c r="CJ230" s="71">
        <f t="shared" si="2305"/>
        <v>0</v>
      </c>
      <c r="CK230" s="71">
        <f t="shared" si="2306"/>
        <v>0</v>
      </c>
      <c r="CL230" s="72">
        <f t="shared" si="2307"/>
        <v>0</v>
      </c>
      <c r="CM230" s="72">
        <f t="shared" si="2308"/>
        <v>0</v>
      </c>
      <c r="CN230" s="71"/>
      <c r="CO230" s="71"/>
      <c r="CP230" s="71"/>
      <c r="CQ230" s="71"/>
      <c r="CR230" s="71">
        <f>VLOOKUP($D230,'факт '!$D$7:$AU$140,29,0)</f>
        <v>0</v>
      </c>
      <c r="CS230" s="71">
        <f>VLOOKUP($D230,'факт '!$D$7:$AU$140,30,0)</f>
        <v>0</v>
      </c>
      <c r="CT230" s="71">
        <f>VLOOKUP($D230,'факт '!$D$7:$AU$140,31,0)</f>
        <v>0</v>
      </c>
      <c r="CU230" s="71">
        <f>VLOOKUP($D230,'факт '!$D$7:$AU$140,32,0)</f>
        <v>0</v>
      </c>
      <c r="CV230" s="71">
        <f t="shared" si="2309"/>
        <v>0</v>
      </c>
      <c r="CW230" s="71">
        <f t="shared" si="2310"/>
        <v>0</v>
      </c>
      <c r="CX230" s="72">
        <f t="shared" si="2311"/>
        <v>0</v>
      </c>
      <c r="CY230" s="72">
        <f t="shared" si="2312"/>
        <v>0</v>
      </c>
      <c r="CZ230" s="71"/>
      <c r="DA230" s="71"/>
      <c r="DB230" s="71"/>
      <c r="DC230" s="71"/>
      <c r="DD230" s="71">
        <f>VLOOKUP($D230,'факт '!$D$7:$AU$140,33,0)</f>
        <v>5</v>
      </c>
      <c r="DE230" s="71">
        <f>VLOOKUP($D230,'факт '!$D$7:$AU$140,34,0)</f>
        <v>639182.45000000007</v>
      </c>
      <c r="DF230" s="71"/>
      <c r="DG230" s="71"/>
      <c r="DH230" s="71">
        <f t="shared" si="2313"/>
        <v>5</v>
      </c>
      <c r="DI230" s="71">
        <f t="shared" si="2314"/>
        <v>639182.45000000007</v>
      </c>
      <c r="DJ230" s="72">
        <f t="shared" si="2315"/>
        <v>5</v>
      </c>
      <c r="DK230" s="72">
        <f t="shared" si="2316"/>
        <v>639182.45000000007</v>
      </c>
      <c r="DL230" s="71"/>
      <c r="DM230" s="71"/>
      <c r="DN230" s="71"/>
      <c r="DO230" s="71"/>
      <c r="DP230" s="71">
        <f>VLOOKUP($D230,'факт '!$D$7:$AU$140,15,0)</f>
        <v>0</v>
      </c>
      <c r="DQ230" s="71">
        <f>VLOOKUP($D230,'факт '!$D$7:$AU$140,16,0)</f>
        <v>0</v>
      </c>
      <c r="DR230" s="71"/>
      <c r="DS230" s="71"/>
      <c r="DT230" s="71">
        <f t="shared" si="2317"/>
        <v>0</v>
      </c>
      <c r="DU230" s="71">
        <f t="shared" si="2318"/>
        <v>0</v>
      </c>
      <c r="DV230" s="72">
        <f t="shared" si="2319"/>
        <v>0</v>
      </c>
      <c r="DW230" s="72">
        <f t="shared" si="2320"/>
        <v>0</v>
      </c>
      <c r="DX230" s="71"/>
      <c r="DY230" s="71"/>
      <c r="DZ230" s="71"/>
      <c r="EA230" s="71"/>
      <c r="EB230" s="71">
        <f>VLOOKUP($D230,'факт '!$D$7:$AU$140,35,0)</f>
        <v>0</v>
      </c>
      <c r="EC230" s="71">
        <f>VLOOKUP($D230,'факт '!$D$7:$AU$140,36,0)</f>
        <v>0</v>
      </c>
      <c r="ED230" s="71">
        <f>VLOOKUP($D230,'факт '!$D$7:$AU$140,37,0)</f>
        <v>0</v>
      </c>
      <c r="EE230" s="71">
        <f>VLOOKUP($D230,'факт '!$D$7:$AU$140,38,0)</f>
        <v>0</v>
      </c>
      <c r="EF230" s="71">
        <f t="shared" si="2321"/>
        <v>0</v>
      </c>
      <c r="EG230" s="71">
        <f t="shared" si="2322"/>
        <v>0</v>
      </c>
      <c r="EH230" s="72">
        <f t="shared" si="2323"/>
        <v>0</v>
      </c>
      <c r="EI230" s="72">
        <f t="shared" si="2324"/>
        <v>0</v>
      </c>
      <c r="EJ230" s="71"/>
      <c r="EK230" s="71"/>
      <c r="EL230" s="71"/>
      <c r="EM230" s="71"/>
      <c r="EN230" s="71">
        <f>VLOOKUP($D230,'факт '!$D$7:$AU$140,41,0)</f>
        <v>0</v>
      </c>
      <c r="EO230" s="71">
        <f>VLOOKUP($D230,'факт '!$D$7:$AU$140,42,0)</f>
        <v>0</v>
      </c>
      <c r="EP230" s="71">
        <f>VLOOKUP($D230,'факт '!$D$7:$AU$140,43,0)</f>
        <v>0</v>
      </c>
      <c r="EQ230" s="71">
        <f>VLOOKUP($D230,'факт '!$D$7:$AU$140,44,0)</f>
        <v>0</v>
      </c>
      <c r="ER230" s="71">
        <f t="shared" si="2325"/>
        <v>0</v>
      </c>
      <c r="ES230" s="71">
        <f t="shared" si="2326"/>
        <v>0</v>
      </c>
      <c r="ET230" s="72">
        <f t="shared" si="2327"/>
        <v>0</v>
      </c>
      <c r="EU230" s="72">
        <f t="shared" si="2328"/>
        <v>0</v>
      </c>
      <c r="EV230" s="71"/>
      <c r="EW230" s="71"/>
      <c r="EX230" s="71"/>
      <c r="EY230" s="71"/>
      <c r="EZ230" s="71"/>
      <c r="FA230" s="71"/>
      <c r="FB230" s="71"/>
      <c r="FC230" s="71"/>
      <c r="FD230" s="71">
        <f t="shared" si="2329"/>
        <v>0</v>
      </c>
      <c r="FE230" s="71">
        <f t="shared" si="2330"/>
        <v>0</v>
      </c>
      <c r="FF230" s="72">
        <f t="shared" si="2105"/>
        <v>0</v>
      </c>
      <c r="FG230" s="72">
        <f t="shared" si="2106"/>
        <v>0</v>
      </c>
      <c r="FH230" s="71"/>
      <c r="FI230" s="71"/>
      <c r="FJ230" s="71"/>
      <c r="FK230" s="71"/>
      <c r="FL230" s="71">
        <f>VLOOKUP($D230,'факт '!$D$7:$AU$140,39,0)</f>
        <v>0</v>
      </c>
      <c r="FM230" s="71">
        <f>VLOOKUP($D230,'факт '!$D$7:$AU$140,40,0)</f>
        <v>0</v>
      </c>
      <c r="FN230" s="71"/>
      <c r="FO230" s="71"/>
      <c r="FP230" s="71">
        <f t="shared" si="2331"/>
        <v>0</v>
      </c>
      <c r="FQ230" s="71">
        <f t="shared" si="2332"/>
        <v>0</v>
      </c>
      <c r="FR230" s="72">
        <f t="shared" si="2333"/>
        <v>0</v>
      </c>
      <c r="FS230" s="72">
        <f t="shared" si="2334"/>
        <v>0</v>
      </c>
      <c r="FT230" s="71"/>
      <c r="FU230" s="71"/>
      <c r="FV230" s="71"/>
      <c r="FW230" s="71"/>
      <c r="FX230" s="71"/>
      <c r="FY230" s="71"/>
      <c r="FZ230" s="71"/>
      <c r="GA230" s="71"/>
      <c r="GB230" s="71">
        <f t="shared" si="2335"/>
        <v>0</v>
      </c>
      <c r="GC230" s="71">
        <f t="shared" si="2336"/>
        <v>0</v>
      </c>
      <c r="GD230" s="72">
        <f t="shared" si="2337"/>
        <v>0</v>
      </c>
      <c r="GE230" s="72">
        <f t="shared" si="2338"/>
        <v>0</v>
      </c>
      <c r="GF230" s="71">
        <f t="shared" si="2339"/>
        <v>0</v>
      </c>
      <c r="GG230" s="71">
        <f t="shared" si="2340"/>
        <v>0</v>
      </c>
      <c r="GH230" s="71">
        <f t="shared" si="2341"/>
        <v>0</v>
      </c>
      <c r="GI230" s="71">
        <f t="shared" si="2342"/>
        <v>0</v>
      </c>
      <c r="GJ230" s="71">
        <f t="shared" si="2343"/>
        <v>6</v>
      </c>
      <c r="GK230" s="71">
        <f t="shared" si="2344"/>
        <v>767018.94000000006</v>
      </c>
      <c r="GL230" s="71">
        <f t="shared" si="2345"/>
        <v>0</v>
      </c>
      <c r="GM230" s="71">
        <f t="shared" si="2346"/>
        <v>0</v>
      </c>
      <c r="GN230" s="71">
        <f t="shared" si="2347"/>
        <v>6</v>
      </c>
      <c r="GO230" s="71">
        <f t="shared" si="2348"/>
        <v>767018.94000000006</v>
      </c>
      <c r="GP230" s="71"/>
      <c r="GQ230" s="71"/>
      <c r="GR230" s="109"/>
      <c r="GS230" s="55"/>
      <c r="GT230" s="123">
        <v>127836.4878</v>
      </c>
      <c r="GU230" s="123">
        <f t="shared" si="2349"/>
        <v>127836.49</v>
      </c>
      <c r="GV230" s="123">
        <f t="shared" si="1658"/>
        <v>-2.2000000026309863E-3</v>
      </c>
    </row>
    <row r="231" spans="1:204" ht="36.75" customHeight="1" x14ac:dyDescent="0.2">
      <c r="A231" s="21">
        <v>1</v>
      </c>
      <c r="B231" s="55" t="s">
        <v>240</v>
      </c>
      <c r="C231" s="121" t="s">
        <v>241</v>
      </c>
      <c r="D231" s="122">
        <v>443</v>
      </c>
      <c r="E231" s="122" t="s">
        <v>244</v>
      </c>
      <c r="F231" s="63">
        <v>40</v>
      </c>
      <c r="G231" s="70">
        <v>127836.4878</v>
      </c>
      <c r="H231" s="71"/>
      <c r="I231" s="71"/>
      <c r="J231" s="71"/>
      <c r="K231" s="71"/>
      <c r="L231" s="71">
        <f>VLOOKUP($D231,'факт '!$D$7:$AU$140,3,0)</f>
        <v>0</v>
      </c>
      <c r="M231" s="71">
        <f>VLOOKUP($D231,'факт '!$D$7:$AU$140,4,0)</f>
        <v>0</v>
      </c>
      <c r="N231" s="71">
        <f>VLOOKUP($D231,'факт '!$D$7:$AU$140,5,0)</f>
        <v>0</v>
      </c>
      <c r="O231" s="71">
        <f>VLOOKUP($D231,'факт '!$D$7:$AU$140,6,0)</f>
        <v>0</v>
      </c>
      <c r="P231" s="71">
        <f t="shared" si="2282"/>
        <v>0</v>
      </c>
      <c r="Q231" s="71">
        <f t="shared" si="2283"/>
        <v>0</v>
      </c>
      <c r="R231" s="72">
        <f t="shared" si="2284"/>
        <v>0</v>
      </c>
      <c r="S231" s="72">
        <f t="shared" si="2039"/>
        <v>0</v>
      </c>
      <c r="T231" s="71"/>
      <c r="U231" s="71"/>
      <c r="V231" s="71"/>
      <c r="W231" s="71"/>
      <c r="X231" s="71">
        <f>VLOOKUP($D231,'факт '!$D$7:$AU$140,9,0)</f>
        <v>0</v>
      </c>
      <c r="Y231" s="71">
        <f>VLOOKUP($D231,'факт '!$D$7:$AU$140,10,0)</f>
        <v>0</v>
      </c>
      <c r="Z231" s="71">
        <f>VLOOKUP($D231,'факт '!$D$7:$AU$140,11,0)</f>
        <v>0</v>
      </c>
      <c r="AA231" s="71">
        <f>VLOOKUP($D231,'факт '!$D$7:$AU$140,12,0)</f>
        <v>0</v>
      </c>
      <c r="AB231" s="71">
        <f t="shared" si="2285"/>
        <v>0</v>
      </c>
      <c r="AC231" s="71">
        <f t="shared" si="2286"/>
        <v>0</v>
      </c>
      <c r="AD231" s="72">
        <f t="shared" si="2287"/>
        <v>0</v>
      </c>
      <c r="AE231" s="72">
        <f t="shared" si="2288"/>
        <v>0</v>
      </c>
      <c r="AF231" s="71"/>
      <c r="AG231" s="71"/>
      <c r="AH231" s="71"/>
      <c r="AI231" s="71"/>
      <c r="AJ231" s="71">
        <f>VLOOKUP($D231,'факт '!$D$7:$AU$140,7,0)</f>
        <v>0</v>
      </c>
      <c r="AK231" s="71">
        <f>VLOOKUP($D231,'факт '!$D$7:$AU$140,8,0)</f>
        <v>0</v>
      </c>
      <c r="AL231" s="71"/>
      <c r="AM231" s="71"/>
      <c r="AN231" s="71">
        <f t="shared" si="2289"/>
        <v>0</v>
      </c>
      <c r="AO231" s="71">
        <f t="shared" si="2290"/>
        <v>0</v>
      </c>
      <c r="AP231" s="72">
        <f t="shared" si="2291"/>
        <v>0</v>
      </c>
      <c r="AQ231" s="72">
        <f t="shared" si="2292"/>
        <v>0</v>
      </c>
      <c r="AR231" s="71"/>
      <c r="AS231" s="71"/>
      <c r="AT231" s="71"/>
      <c r="AU231" s="71"/>
      <c r="AV231" s="71">
        <f>VLOOKUP($D231,'факт '!$D$7:$AU$140,13,0)</f>
        <v>0</v>
      </c>
      <c r="AW231" s="71">
        <f>VLOOKUP($D231,'факт '!$D$7:$AU$140,14,0)</f>
        <v>0</v>
      </c>
      <c r="AX231" s="71"/>
      <c r="AY231" s="71"/>
      <c r="AZ231" s="71">
        <f t="shared" si="2293"/>
        <v>0</v>
      </c>
      <c r="BA231" s="71">
        <f t="shared" si="2294"/>
        <v>0</v>
      </c>
      <c r="BB231" s="72">
        <f t="shared" si="2295"/>
        <v>0</v>
      </c>
      <c r="BC231" s="72">
        <f t="shared" si="2296"/>
        <v>0</v>
      </c>
      <c r="BD231" s="71"/>
      <c r="BE231" s="71"/>
      <c r="BF231" s="71"/>
      <c r="BG231" s="71"/>
      <c r="BH231" s="71">
        <f>VLOOKUP($D231,'факт '!$D$7:$AU$140,17,0)</f>
        <v>2</v>
      </c>
      <c r="BI231" s="71">
        <f>VLOOKUP($D231,'факт '!$D$7:$AU$140,18,0)</f>
        <v>255672.98</v>
      </c>
      <c r="BJ231" s="71">
        <f>VLOOKUP($D231,'факт '!$D$7:$AU$140,19,0)</f>
        <v>0</v>
      </c>
      <c r="BK231" s="71">
        <f>VLOOKUP($D231,'факт '!$D$7:$AU$140,20,0)</f>
        <v>0</v>
      </c>
      <c r="BL231" s="71">
        <f t="shared" si="2297"/>
        <v>2</v>
      </c>
      <c r="BM231" s="71">
        <f t="shared" si="2298"/>
        <v>255672.98</v>
      </c>
      <c r="BN231" s="72">
        <f t="shared" si="2299"/>
        <v>2</v>
      </c>
      <c r="BO231" s="72">
        <f t="shared" si="2300"/>
        <v>255672.98</v>
      </c>
      <c r="BP231" s="71"/>
      <c r="BQ231" s="71"/>
      <c r="BR231" s="71"/>
      <c r="BS231" s="71"/>
      <c r="BT231" s="71">
        <f>VLOOKUP($D231,'факт '!$D$7:$AU$140,21,0)</f>
        <v>0</v>
      </c>
      <c r="BU231" s="71">
        <f>VLOOKUP($D231,'факт '!$D$7:$AU$140,22,0)</f>
        <v>0</v>
      </c>
      <c r="BV231" s="71">
        <f>VLOOKUP($D231,'факт '!$D$7:$AU$140,23,0)</f>
        <v>0</v>
      </c>
      <c r="BW231" s="71">
        <f>VLOOKUP($D231,'факт '!$D$7:$AU$140,24,0)</f>
        <v>0</v>
      </c>
      <c r="BX231" s="71">
        <f t="shared" si="2301"/>
        <v>0</v>
      </c>
      <c r="BY231" s="71">
        <f t="shared" si="2302"/>
        <v>0</v>
      </c>
      <c r="BZ231" s="72">
        <f t="shared" si="2303"/>
        <v>0</v>
      </c>
      <c r="CA231" s="72">
        <f t="shared" si="2304"/>
        <v>0</v>
      </c>
      <c r="CB231" s="71"/>
      <c r="CC231" s="71"/>
      <c r="CD231" s="71"/>
      <c r="CE231" s="71"/>
      <c r="CF231" s="71">
        <f>VLOOKUP($D231,'факт '!$D$7:$AU$140,25,0)</f>
        <v>0</v>
      </c>
      <c r="CG231" s="71">
        <f>VLOOKUP($D231,'факт '!$D$7:$AU$140,26,0)</f>
        <v>0</v>
      </c>
      <c r="CH231" s="71">
        <f>VLOOKUP($D231,'факт '!$D$7:$AU$140,27,0)</f>
        <v>0</v>
      </c>
      <c r="CI231" s="71">
        <f>VLOOKUP($D231,'факт '!$D$7:$AU$140,28,0)</f>
        <v>0</v>
      </c>
      <c r="CJ231" s="71">
        <f t="shared" si="2305"/>
        <v>0</v>
      </c>
      <c r="CK231" s="71">
        <f t="shared" si="2306"/>
        <v>0</v>
      </c>
      <c r="CL231" s="72">
        <f t="shared" si="2307"/>
        <v>0</v>
      </c>
      <c r="CM231" s="72">
        <f t="shared" si="2308"/>
        <v>0</v>
      </c>
      <c r="CN231" s="71"/>
      <c r="CO231" s="71"/>
      <c r="CP231" s="71"/>
      <c r="CQ231" s="71"/>
      <c r="CR231" s="71">
        <f>VLOOKUP($D231,'факт '!$D$7:$AU$140,29,0)</f>
        <v>0</v>
      </c>
      <c r="CS231" s="71">
        <f>VLOOKUP($D231,'факт '!$D$7:$AU$140,30,0)</f>
        <v>0</v>
      </c>
      <c r="CT231" s="71">
        <f>VLOOKUP($D231,'факт '!$D$7:$AU$140,31,0)</f>
        <v>0</v>
      </c>
      <c r="CU231" s="71">
        <f>VLOOKUP($D231,'факт '!$D$7:$AU$140,32,0)</f>
        <v>0</v>
      </c>
      <c r="CV231" s="71">
        <f t="shared" si="2309"/>
        <v>0</v>
      </c>
      <c r="CW231" s="71">
        <f t="shared" si="2310"/>
        <v>0</v>
      </c>
      <c r="CX231" s="72">
        <f t="shared" si="2311"/>
        <v>0</v>
      </c>
      <c r="CY231" s="72">
        <f t="shared" si="2312"/>
        <v>0</v>
      </c>
      <c r="CZ231" s="71"/>
      <c r="DA231" s="71"/>
      <c r="DB231" s="71"/>
      <c r="DC231" s="71"/>
      <c r="DD231" s="71">
        <f>VLOOKUP($D231,'факт '!$D$7:$AU$140,33,0)</f>
        <v>0</v>
      </c>
      <c r="DE231" s="71">
        <f>VLOOKUP($D231,'факт '!$D$7:$AU$140,34,0)</f>
        <v>0</v>
      </c>
      <c r="DF231" s="71"/>
      <c r="DG231" s="71"/>
      <c r="DH231" s="71">
        <f t="shared" si="2313"/>
        <v>0</v>
      </c>
      <c r="DI231" s="71">
        <f t="shared" si="2314"/>
        <v>0</v>
      </c>
      <c r="DJ231" s="72">
        <f t="shared" si="2315"/>
        <v>0</v>
      </c>
      <c r="DK231" s="72">
        <f t="shared" si="2316"/>
        <v>0</v>
      </c>
      <c r="DL231" s="71"/>
      <c r="DM231" s="71"/>
      <c r="DN231" s="71"/>
      <c r="DO231" s="71"/>
      <c r="DP231" s="71">
        <f>VLOOKUP($D231,'факт '!$D$7:$AU$140,15,0)</f>
        <v>0</v>
      </c>
      <c r="DQ231" s="71">
        <f>VLOOKUP($D231,'факт '!$D$7:$AU$140,16,0)</f>
        <v>0</v>
      </c>
      <c r="DR231" s="71"/>
      <c r="DS231" s="71"/>
      <c r="DT231" s="71">
        <f t="shared" si="2317"/>
        <v>0</v>
      </c>
      <c r="DU231" s="71">
        <f t="shared" si="2318"/>
        <v>0</v>
      </c>
      <c r="DV231" s="72">
        <f t="shared" si="2319"/>
        <v>0</v>
      </c>
      <c r="DW231" s="72">
        <f t="shared" si="2320"/>
        <v>0</v>
      </c>
      <c r="DX231" s="71"/>
      <c r="DY231" s="71"/>
      <c r="DZ231" s="71"/>
      <c r="EA231" s="71"/>
      <c r="EB231" s="71">
        <f>VLOOKUP($D231,'факт '!$D$7:$AU$140,35,0)</f>
        <v>0</v>
      </c>
      <c r="EC231" s="71">
        <f>VLOOKUP($D231,'факт '!$D$7:$AU$140,36,0)</f>
        <v>0</v>
      </c>
      <c r="ED231" s="71">
        <f>VLOOKUP($D231,'факт '!$D$7:$AU$140,37,0)</f>
        <v>0</v>
      </c>
      <c r="EE231" s="71">
        <f>VLOOKUP($D231,'факт '!$D$7:$AU$140,38,0)</f>
        <v>0</v>
      </c>
      <c r="EF231" s="71">
        <f t="shared" si="2321"/>
        <v>0</v>
      </c>
      <c r="EG231" s="71">
        <f t="shared" si="2322"/>
        <v>0</v>
      </c>
      <c r="EH231" s="72">
        <f t="shared" si="2323"/>
        <v>0</v>
      </c>
      <c r="EI231" s="72">
        <f t="shared" si="2324"/>
        <v>0</v>
      </c>
      <c r="EJ231" s="71"/>
      <c r="EK231" s="71"/>
      <c r="EL231" s="71"/>
      <c r="EM231" s="71"/>
      <c r="EN231" s="71">
        <f>VLOOKUP($D231,'факт '!$D$7:$AU$140,41,0)</f>
        <v>0</v>
      </c>
      <c r="EO231" s="71">
        <f>VLOOKUP($D231,'факт '!$D$7:$AU$140,42,0)</f>
        <v>0</v>
      </c>
      <c r="EP231" s="71">
        <f>VLOOKUP($D231,'факт '!$D$7:$AU$140,43,0)</f>
        <v>0</v>
      </c>
      <c r="EQ231" s="71">
        <f>VLOOKUP($D231,'факт '!$D$7:$AU$140,44,0)</f>
        <v>0</v>
      </c>
      <c r="ER231" s="71">
        <f t="shared" si="2325"/>
        <v>0</v>
      </c>
      <c r="ES231" s="71">
        <f t="shared" si="2326"/>
        <v>0</v>
      </c>
      <c r="ET231" s="72">
        <f t="shared" si="2327"/>
        <v>0</v>
      </c>
      <c r="EU231" s="72">
        <f t="shared" si="2328"/>
        <v>0</v>
      </c>
      <c r="EV231" s="71"/>
      <c r="EW231" s="71"/>
      <c r="EX231" s="71"/>
      <c r="EY231" s="71"/>
      <c r="EZ231" s="71"/>
      <c r="FA231" s="71"/>
      <c r="FB231" s="71"/>
      <c r="FC231" s="71"/>
      <c r="FD231" s="71">
        <f t="shared" si="2329"/>
        <v>0</v>
      </c>
      <c r="FE231" s="71">
        <f t="shared" si="2330"/>
        <v>0</v>
      </c>
      <c r="FF231" s="72">
        <f t="shared" si="2105"/>
        <v>0</v>
      </c>
      <c r="FG231" s="72">
        <f t="shared" si="2106"/>
        <v>0</v>
      </c>
      <c r="FH231" s="71"/>
      <c r="FI231" s="71"/>
      <c r="FJ231" s="71"/>
      <c r="FK231" s="71"/>
      <c r="FL231" s="71">
        <f>VLOOKUP($D231,'факт '!$D$7:$AU$140,39,0)</f>
        <v>0</v>
      </c>
      <c r="FM231" s="71">
        <f>VLOOKUP($D231,'факт '!$D$7:$AU$140,40,0)</f>
        <v>0</v>
      </c>
      <c r="FN231" s="71"/>
      <c r="FO231" s="71"/>
      <c r="FP231" s="71">
        <f t="shared" si="2331"/>
        <v>0</v>
      </c>
      <c r="FQ231" s="71">
        <f t="shared" si="2332"/>
        <v>0</v>
      </c>
      <c r="FR231" s="72">
        <f t="shared" si="2333"/>
        <v>0</v>
      </c>
      <c r="FS231" s="72">
        <f t="shared" si="2334"/>
        <v>0</v>
      </c>
      <c r="FT231" s="71"/>
      <c r="FU231" s="71"/>
      <c r="FV231" s="71"/>
      <c r="FW231" s="71"/>
      <c r="FX231" s="71"/>
      <c r="FY231" s="71"/>
      <c r="FZ231" s="71"/>
      <c r="GA231" s="71"/>
      <c r="GB231" s="71">
        <f t="shared" si="2335"/>
        <v>0</v>
      </c>
      <c r="GC231" s="71">
        <f t="shared" si="2336"/>
        <v>0</v>
      </c>
      <c r="GD231" s="72">
        <f t="shared" si="2337"/>
        <v>0</v>
      </c>
      <c r="GE231" s="72">
        <f t="shared" si="2338"/>
        <v>0</v>
      </c>
      <c r="GF231" s="71">
        <f t="shared" si="2339"/>
        <v>0</v>
      </c>
      <c r="GG231" s="71">
        <f t="shared" si="2340"/>
        <v>0</v>
      </c>
      <c r="GH231" s="71">
        <f t="shared" si="2341"/>
        <v>0</v>
      </c>
      <c r="GI231" s="71">
        <f t="shared" si="2342"/>
        <v>0</v>
      </c>
      <c r="GJ231" s="71">
        <f t="shared" si="2343"/>
        <v>2</v>
      </c>
      <c r="GK231" s="71">
        <f t="shared" si="2344"/>
        <v>255672.98</v>
      </c>
      <c r="GL231" s="71">
        <f t="shared" si="2345"/>
        <v>0</v>
      </c>
      <c r="GM231" s="71">
        <f t="shared" si="2346"/>
        <v>0</v>
      </c>
      <c r="GN231" s="71">
        <f t="shared" si="2347"/>
        <v>2</v>
      </c>
      <c r="GO231" s="71">
        <f t="shared" si="2348"/>
        <v>255672.98</v>
      </c>
      <c r="GP231" s="71"/>
      <c r="GQ231" s="71"/>
      <c r="GR231" s="109"/>
      <c r="GS231" s="55"/>
      <c r="GT231" s="123">
        <v>127836.4878</v>
      </c>
      <c r="GU231" s="123">
        <f t="shared" si="2349"/>
        <v>127836.49</v>
      </c>
      <c r="GV231" s="123">
        <f t="shared" si="1658"/>
        <v>-2.2000000026309863E-3</v>
      </c>
    </row>
    <row r="232" spans="1:204" ht="37.5" customHeight="1" x14ac:dyDescent="0.2">
      <c r="A232" s="21">
        <v>1</v>
      </c>
      <c r="B232" s="55" t="s">
        <v>240</v>
      </c>
      <c r="C232" s="121" t="s">
        <v>241</v>
      </c>
      <c r="D232" s="122">
        <v>444</v>
      </c>
      <c r="E232" s="122" t="s">
        <v>245</v>
      </c>
      <c r="F232" s="63">
        <v>40</v>
      </c>
      <c r="G232" s="70">
        <v>127836.4878</v>
      </c>
      <c r="H232" s="71"/>
      <c r="I232" s="71"/>
      <c r="J232" s="71"/>
      <c r="K232" s="71"/>
      <c r="L232" s="71">
        <f>VLOOKUP($D232,'факт '!$D$7:$AU$140,3,0)</f>
        <v>0</v>
      </c>
      <c r="M232" s="71">
        <f>VLOOKUP($D232,'факт '!$D$7:$AU$140,4,0)</f>
        <v>0</v>
      </c>
      <c r="N232" s="71">
        <f>VLOOKUP($D232,'факт '!$D$7:$AU$140,5,0)</f>
        <v>0</v>
      </c>
      <c r="O232" s="71">
        <f>VLOOKUP($D232,'факт '!$D$7:$AU$140,6,0)</f>
        <v>0</v>
      </c>
      <c r="P232" s="71">
        <f t="shared" si="2282"/>
        <v>0</v>
      </c>
      <c r="Q232" s="71">
        <f t="shared" si="2283"/>
        <v>0</v>
      </c>
      <c r="R232" s="72">
        <f t="shared" si="2284"/>
        <v>0</v>
      </c>
      <c r="S232" s="72">
        <f t="shared" si="2039"/>
        <v>0</v>
      </c>
      <c r="T232" s="71"/>
      <c r="U232" s="71"/>
      <c r="V232" s="71"/>
      <c r="W232" s="71"/>
      <c r="X232" s="71">
        <f>VLOOKUP($D232,'факт '!$D$7:$AU$140,9,0)</f>
        <v>0</v>
      </c>
      <c r="Y232" s="71">
        <f>VLOOKUP($D232,'факт '!$D$7:$AU$140,10,0)</f>
        <v>0</v>
      </c>
      <c r="Z232" s="71">
        <f>VLOOKUP($D232,'факт '!$D$7:$AU$140,11,0)</f>
        <v>0</v>
      </c>
      <c r="AA232" s="71">
        <f>VLOOKUP($D232,'факт '!$D$7:$AU$140,12,0)</f>
        <v>0</v>
      </c>
      <c r="AB232" s="71">
        <f t="shared" si="2285"/>
        <v>0</v>
      </c>
      <c r="AC232" s="71">
        <f t="shared" si="2286"/>
        <v>0</v>
      </c>
      <c r="AD232" s="72">
        <f t="shared" si="2287"/>
        <v>0</v>
      </c>
      <c r="AE232" s="72">
        <f t="shared" si="2288"/>
        <v>0</v>
      </c>
      <c r="AF232" s="71"/>
      <c r="AG232" s="71"/>
      <c r="AH232" s="71"/>
      <c r="AI232" s="71"/>
      <c r="AJ232" s="71">
        <f>VLOOKUP($D232,'факт '!$D$7:$AU$140,7,0)</f>
        <v>0</v>
      </c>
      <c r="AK232" s="71">
        <f>VLOOKUP($D232,'факт '!$D$7:$AU$140,8,0)</f>
        <v>0</v>
      </c>
      <c r="AL232" s="71"/>
      <c r="AM232" s="71"/>
      <c r="AN232" s="71">
        <f t="shared" si="2289"/>
        <v>0</v>
      </c>
      <c r="AO232" s="71">
        <f t="shared" si="2290"/>
        <v>0</v>
      </c>
      <c r="AP232" s="72">
        <f t="shared" si="2291"/>
        <v>0</v>
      </c>
      <c r="AQ232" s="72">
        <f t="shared" si="2292"/>
        <v>0</v>
      </c>
      <c r="AR232" s="71"/>
      <c r="AS232" s="71"/>
      <c r="AT232" s="71"/>
      <c r="AU232" s="71"/>
      <c r="AV232" s="71">
        <f>VLOOKUP($D232,'факт '!$D$7:$AU$140,13,0)</f>
        <v>0</v>
      </c>
      <c r="AW232" s="71">
        <f>VLOOKUP($D232,'факт '!$D$7:$AU$140,14,0)</f>
        <v>0</v>
      </c>
      <c r="AX232" s="71"/>
      <c r="AY232" s="71"/>
      <c r="AZ232" s="71">
        <f t="shared" si="2293"/>
        <v>0</v>
      </c>
      <c r="BA232" s="71">
        <f t="shared" si="2294"/>
        <v>0</v>
      </c>
      <c r="BB232" s="72">
        <f t="shared" si="2295"/>
        <v>0</v>
      </c>
      <c r="BC232" s="72">
        <f t="shared" si="2296"/>
        <v>0</v>
      </c>
      <c r="BD232" s="71"/>
      <c r="BE232" s="71"/>
      <c r="BF232" s="71"/>
      <c r="BG232" s="71"/>
      <c r="BH232" s="71">
        <f>VLOOKUP($D232,'факт '!$D$7:$AU$140,17,0)</f>
        <v>1</v>
      </c>
      <c r="BI232" s="71">
        <f>VLOOKUP($D232,'факт '!$D$7:$AU$140,18,0)</f>
        <v>127836.49</v>
      </c>
      <c r="BJ232" s="71">
        <f>VLOOKUP($D232,'факт '!$D$7:$AU$140,19,0)</f>
        <v>0</v>
      </c>
      <c r="BK232" s="71">
        <f>VLOOKUP($D232,'факт '!$D$7:$AU$140,20,0)</f>
        <v>0</v>
      </c>
      <c r="BL232" s="71">
        <f t="shared" si="2297"/>
        <v>1</v>
      </c>
      <c r="BM232" s="71">
        <f t="shared" si="2298"/>
        <v>127836.49</v>
      </c>
      <c r="BN232" s="72">
        <f t="shared" si="2299"/>
        <v>1</v>
      </c>
      <c r="BO232" s="72">
        <f t="shared" si="2300"/>
        <v>127836.49</v>
      </c>
      <c r="BP232" s="71"/>
      <c r="BQ232" s="71"/>
      <c r="BR232" s="71"/>
      <c r="BS232" s="71"/>
      <c r="BT232" s="71">
        <f>VLOOKUP($D232,'факт '!$D$7:$AU$140,21,0)</f>
        <v>0</v>
      </c>
      <c r="BU232" s="71">
        <f>VLOOKUP($D232,'факт '!$D$7:$AU$140,22,0)</f>
        <v>0</v>
      </c>
      <c r="BV232" s="71">
        <f>VLOOKUP($D232,'факт '!$D$7:$AU$140,23,0)</f>
        <v>0</v>
      </c>
      <c r="BW232" s="71">
        <f>VLOOKUP($D232,'факт '!$D$7:$AU$140,24,0)</f>
        <v>0</v>
      </c>
      <c r="BX232" s="71">
        <f t="shared" si="2301"/>
        <v>0</v>
      </c>
      <c r="BY232" s="71">
        <f t="shared" si="2302"/>
        <v>0</v>
      </c>
      <c r="BZ232" s="72">
        <f t="shared" si="2303"/>
        <v>0</v>
      </c>
      <c r="CA232" s="72">
        <f t="shared" si="2304"/>
        <v>0</v>
      </c>
      <c r="CB232" s="71"/>
      <c r="CC232" s="71"/>
      <c r="CD232" s="71"/>
      <c r="CE232" s="71"/>
      <c r="CF232" s="71">
        <f>VLOOKUP($D232,'факт '!$D$7:$AU$140,25,0)</f>
        <v>0</v>
      </c>
      <c r="CG232" s="71">
        <f>VLOOKUP($D232,'факт '!$D$7:$AU$140,26,0)</f>
        <v>0</v>
      </c>
      <c r="CH232" s="71">
        <f>VLOOKUP($D232,'факт '!$D$7:$AU$140,27,0)</f>
        <v>0</v>
      </c>
      <c r="CI232" s="71">
        <f>VLOOKUP($D232,'факт '!$D$7:$AU$140,28,0)</f>
        <v>0</v>
      </c>
      <c r="CJ232" s="71">
        <f t="shared" si="2305"/>
        <v>0</v>
      </c>
      <c r="CK232" s="71">
        <f t="shared" si="2306"/>
        <v>0</v>
      </c>
      <c r="CL232" s="72">
        <f t="shared" si="2307"/>
        <v>0</v>
      </c>
      <c r="CM232" s="72">
        <f t="shared" si="2308"/>
        <v>0</v>
      </c>
      <c r="CN232" s="71"/>
      <c r="CO232" s="71"/>
      <c r="CP232" s="71"/>
      <c r="CQ232" s="71"/>
      <c r="CR232" s="71">
        <f>VLOOKUP($D232,'факт '!$D$7:$AU$140,29,0)</f>
        <v>0</v>
      </c>
      <c r="CS232" s="71">
        <f>VLOOKUP($D232,'факт '!$D$7:$AU$140,30,0)</f>
        <v>0</v>
      </c>
      <c r="CT232" s="71">
        <f>VLOOKUP($D232,'факт '!$D$7:$AU$140,31,0)</f>
        <v>0</v>
      </c>
      <c r="CU232" s="71">
        <f>VLOOKUP($D232,'факт '!$D$7:$AU$140,32,0)</f>
        <v>0</v>
      </c>
      <c r="CV232" s="71">
        <f t="shared" si="2309"/>
        <v>0</v>
      </c>
      <c r="CW232" s="71">
        <f t="shared" si="2310"/>
        <v>0</v>
      </c>
      <c r="CX232" s="72">
        <f t="shared" si="2311"/>
        <v>0</v>
      </c>
      <c r="CY232" s="72">
        <f t="shared" si="2312"/>
        <v>0</v>
      </c>
      <c r="CZ232" s="71"/>
      <c r="DA232" s="71"/>
      <c r="DB232" s="71"/>
      <c r="DC232" s="71"/>
      <c r="DD232" s="71">
        <f>VLOOKUP($D232,'факт '!$D$7:$AU$140,33,0)</f>
        <v>0</v>
      </c>
      <c r="DE232" s="71">
        <f>VLOOKUP($D232,'факт '!$D$7:$AU$140,34,0)</f>
        <v>0</v>
      </c>
      <c r="DF232" s="71"/>
      <c r="DG232" s="71"/>
      <c r="DH232" s="71">
        <f t="shared" si="2313"/>
        <v>0</v>
      </c>
      <c r="DI232" s="71">
        <f t="shared" si="2314"/>
        <v>0</v>
      </c>
      <c r="DJ232" s="72">
        <f t="shared" si="2315"/>
        <v>0</v>
      </c>
      <c r="DK232" s="72">
        <f t="shared" si="2316"/>
        <v>0</v>
      </c>
      <c r="DL232" s="71"/>
      <c r="DM232" s="71"/>
      <c r="DN232" s="71"/>
      <c r="DO232" s="71"/>
      <c r="DP232" s="71">
        <f>VLOOKUP($D232,'факт '!$D$7:$AU$140,15,0)</f>
        <v>0</v>
      </c>
      <c r="DQ232" s="71">
        <f>VLOOKUP($D232,'факт '!$D$7:$AU$140,16,0)</f>
        <v>0</v>
      </c>
      <c r="DR232" s="71"/>
      <c r="DS232" s="71"/>
      <c r="DT232" s="71">
        <f t="shared" si="2317"/>
        <v>0</v>
      </c>
      <c r="DU232" s="71">
        <f t="shared" si="2318"/>
        <v>0</v>
      </c>
      <c r="DV232" s="72">
        <f t="shared" si="2319"/>
        <v>0</v>
      </c>
      <c r="DW232" s="72">
        <f t="shared" si="2320"/>
        <v>0</v>
      </c>
      <c r="DX232" s="71"/>
      <c r="DY232" s="71"/>
      <c r="DZ232" s="71"/>
      <c r="EA232" s="71"/>
      <c r="EB232" s="71">
        <f>VLOOKUP($D232,'факт '!$D$7:$AU$140,35,0)</f>
        <v>0</v>
      </c>
      <c r="EC232" s="71">
        <f>VLOOKUP($D232,'факт '!$D$7:$AU$140,36,0)</f>
        <v>0</v>
      </c>
      <c r="ED232" s="71">
        <f>VLOOKUP($D232,'факт '!$D$7:$AU$140,37,0)</f>
        <v>0</v>
      </c>
      <c r="EE232" s="71">
        <f>VLOOKUP($D232,'факт '!$D$7:$AU$140,38,0)</f>
        <v>0</v>
      </c>
      <c r="EF232" s="71">
        <f t="shared" si="2321"/>
        <v>0</v>
      </c>
      <c r="EG232" s="71">
        <f t="shared" si="2322"/>
        <v>0</v>
      </c>
      <c r="EH232" s="72">
        <f t="shared" si="2323"/>
        <v>0</v>
      </c>
      <c r="EI232" s="72">
        <f t="shared" si="2324"/>
        <v>0</v>
      </c>
      <c r="EJ232" s="71"/>
      <c r="EK232" s="71"/>
      <c r="EL232" s="71"/>
      <c r="EM232" s="71"/>
      <c r="EN232" s="71">
        <f>VLOOKUP($D232,'факт '!$D$7:$AU$140,41,0)</f>
        <v>0</v>
      </c>
      <c r="EO232" s="71">
        <f>VLOOKUP($D232,'факт '!$D$7:$AU$140,42,0)</f>
        <v>0</v>
      </c>
      <c r="EP232" s="71">
        <f>VLOOKUP($D232,'факт '!$D$7:$AU$140,43,0)</f>
        <v>0</v>
      </c>
      <c r="EQ232" s="71">
        <f>VLOOKUP($D232,'факт '!$D$7:$AU$140,44,0)</f>
        <v>0</v>
      </c>
      <c r="ER232" s="71">
        <f t="shared" si="2325"/>
        <v>0</v>
      </c>
      <c r="ES232" s="71">
        <f t="shared" si="2326"/>
        <v>0</v>
      </c>
      <c r="ET232" s="72">
        <f t="shared" si="2327"/>
        <v>0</v>
      </c>
      <c r="EU232" s="72">
        <f t="shared" si="2328"/>
        <v>0</v>
      </c>
      <c r="EV232" s="71"/>
      <c r="EW232" s="71"/>
      <c r="EX232" s="71"/>
      <c r="EY232" s="71"/>
      <c r="EZ232" s="71"/>
      <c r="FA232" s="71"/>
      <c r="FB232" s="71"/>
      <c r="FC232" s="71"/>
      <c r="FD232" s="71">
        <f t="shared" si="2329"/>
        <v>0</v>
      </c>
      <c r="FE232" s="71">
        <f t="shared" si="2330"/>
        <v>0</v>
      </c>
      <c r="FF232" s="72">
        <f t="shared" si="2105"/>
        <v>0</v>
      </c>
      <c r="FG232" s="72">
        <f t="shared" si="2106"/>
        <v>0</v>
      </c>
      <c r="FH232" s="71"/>
      <c r="FI232" s="71"/>
      <c r="FJ232" s="71"/>
      <c r="FK232" s="71"/>
      <c r="FL232" s="71">
        <f>VLOOKUP($D232,'факт '!$D$7:$AU$140,39,0)</f>
        <v>0</v>
      </c>
      <c r="FM232" s="71">
        <f>VLOOKUP($D232,'факт '!$D$7:$AU$140,40,0)</f>
        <v>0</v>
      </c>
      <c r="FN232" s="71"/>
      <c r="FO232" s="71"/>
      <c r="FP232" s="71">
        <f t="shared" si="2331"/>
        <v>0</v>
      </c>
      <c r="FQ232" s="71">
        <f t="shared" si="2332"/>
        <v>0</v>
      </c>
      <c r="FR232" s="72">
        <f t="shared" si="2333"/>
        <v>0</v>
      </c>
      <c r="FS232" s="72">
        <f t="shared" si="2334"/>
        <v>0</v>
      </c>
      <c r="FT232" s="71"/>
      <c r="FU232" s="71"/>
      <c r="FV232" s="71"/>
      <c r="FW232" s="71"/>
      <c r="FX232" s="71"/>
      <c r="FY232" s="71"/>
      <c r="FZ232" s="71"/>
      <c r="GA232" s="71"/>
      <c r="GB232" s="71">
        <f t="shared" si="2335"/>
        <v>0</v>
      </c>
      <c r="GC232" s="71">
        <f t="shared" si="2336"/>
        <v>0</v>
      </c>
      <c r="GD232" s="72">
        <f t="shared" si="2337"/>
        <v>0</v>
      </c>
      <c r="GE232" s="72">
        <f t="shared" si="2338"/>
        <v>0</v>
      </c>
      <c r="GF232" s="71">
        <f t="shared" si="2339"/>
        <v>0</v>
      </c>
      <c r="GG232" s="71">
        <f t="shared" si="2340"/>
        <v>0</v>
      </c>
      <c r="GH232" s="71">
        <f t="shared" si="2341"/>
        <v>0</v>
      </c>
      <c r="GI232" s="71">
        <f t="shared" si="2342"/>
        <v>0</v>
      </c>
      <c r="GJ232" s="71">
        <f t="shared" si="2343"/>
        <v>1</v>
      </c>
      <c r="GK232" s="71">
        <f t="shared" si="2344"/>
        <v>127836.49</v>
      </c>
      <c r="GL232" s="71">
        <f t="shared" si="2345"/>
        <v>0</v>
      </c>
      <c r="GM232" s="71">
        <f t="shared" si="2346"/>
        <v>0</v>
      </c>
      <c r="GN232" s="71">
        <f t="shared" si="2347"/>
        <v>1</v>
      </c>
      <c r="GO232" s="71">
        <f t="shared" si="2348"/>
        <v>127836.49</v>
      </c>
      <c r="GP232" s="71"/>
      <c r="GQ232" s="71"/>
      <c r="GR232" s="109"/>
      <c r="GS232" s="55"/>
      <c r="GT232" s="123">
        <v>127836.4878</v>
      </c>
      <c r="GU232" s="123">
        <f t="shared" si="2349"/>
        <v>127836.49</v>
      </c>
      <c r="GV232" s="123">
        <f t="shared" si="1658"/>
        <v>-2.2000000026309863E-3</v>
      </c>
    </row>
    <row r="233" spans="1:204" ht="33.75" customHeight="1" x14ac:dyDescent="0.2">
      <c r="A233" s="21">
        <v>1</v>
      </c>
      <c r="B233" s="55" t="s">
        <v>246</v>
      </c>
      <c r="C233" s="121" t="s">
        <v>247</v>
      </c>
      <c r="D233" s="122">
        <v>449</v>
      </c>
      <c r="E233" s="122" t="s">
        <v>248</v>
      </c>
      <c r="F233" s="63">
        <v>40</v>
      </c>
      <c r="G233" s="70">
        <v>127836.4878</v>
      </c>
      <c r="H233" s="71"/>
      <c r="I233" s="71"/>
      <c r="J233" s="71"/>
      <c r="K233" s="71"/>
      <c r="L233" s="71">
        <f>VLOOKUP($D233,'факт '!$D$7:$AU$140,3,0)</f>
        <v>0</v>
      </c>
      <c r="M233" s="71">
        <f>VLOOKUP($D233,'факт '!$D$7:$AU$140,4,0)</f>
        <v>0</v>
      </c>
      <c r="N233" s="71">
        <f>VLOOKUP($D233,'факт '!$D$7:$AU$140,5,0)</f>
        <v>0</v>
      </c>
      <c r="O233" s="71">
        <f>VLOOKUP($D233,'факт '!$D$7:$AU$140,6,0)</f>
        <v>0</v>
      </c>
      <c r="P233" s="71">
        <f t="shared" si="2282"/>
        <v>0</v>
      </c>
      <c r="Q233" s="71">
        <f t="shared" si="2283"/>
        <v>0</v>
      </c>
      <c r="R233" s="72">
        <f t="shared" si="2284"/>
        <v>0</v>
      </c>
      <c r="S233" s="72">
        <f t="shared" si="2039"/>
        <v>0</v>
      </c>
      <c r="T233" s="71"/>
      <c r="U233" s="71"/>
      <c r="V233" s="71"/>
      <c r="W233" s="71"/>
      <c r="X233" s="71">
        <f>VLOOKUP($D233,'факт '!$D$7:$AU$140,9,0)</f>
        <v>0</v>
      </c>
      <c r="Y233" s="71">
        <f>VLOOKUP($D233,'факт '!$D$7:$AU$140,10,0)</f>
        <v>0</v>
      </c>
      <c r="Z233" s="71">
        <f>VLOOKUP($D233,'факт '!$D$7:$AU$140,11,0)</f>
        <v>0</v>
      </c>
      <c r="AA233" s="71">
        <f>VLOOKUP($D233,'факт '!$D$7:$AU$140,12,0)</f>
        <v>0</v>
      </c>
      <c r="AB233" s="71">
        <f t="shared" si="2285"/>
        <v>0</v>
      </c>
      <c r="AC233" s="71">
        <f t="shared" si="2286"/>
        <v>0</v>
      </c>
      <c r="AD233" s="72">
        <f t="shared" si="2287"/>
        <v>0</v>
      </c>
      <c r="AE233" s="72">
        <f t="shared" si="2288"/>
        <v>0</v>
      </c>
      <c r="AF233" s="71"/>
      <c r="AG233" s="71"/>
      <c r="AH233" s="71"/>
      <c r="AI233" s="71"/>
      <c r="AJ233" s="71">
        <f>VLOOKUP($D233,'факт '!$D$7:$AU$140,7,0)</f>
        <v>0</v>
      </c>
      <c r="AK233" s="71">
        <f>VLOOKUP($D233,'факт '!$D$7:$AU$140,8,0)</f>
        <v>0</v>
      </c>
      <c r="AL233" s="71"/>
      <c r="AM233" s="71"/>
      <c r="AN233" s="71">
        <f t="shared" si="2289"/>
        <v>0</v>
      </c>
      <c r="AO233" s="71">
        <f t="shared" si="2290"/>
        <v>0</v>
      </c>
      <c r="AP233" s="72">
        <f t="shared" si="2291"/>
        <v>0</v>
      </c>
      <c r="AQ233" s="72">
        <f t="shared" si="2292"/>
        <v>0</v>
      </c>
      <c r="AR233" s="71"/>
      <c r="AS233" s="71"/>
      <c r="AT233" s="71"/>
      <c r="AU233" s="71"/>
      <c r="AV233" s="71">
        <f>VLOOKUP($D233,'факт '!$D$7:$AU$140,13,0)</f>
        <v>0</v>
      </c>
      <c r="AW233" s="71">
        <f>VLOOKUP($D233,'факт '!$D$7:$AU$140,14,0)</f>
        <v>0</v>
      </c>
      <c r="AX233" s="71"/>
      <c r="AY233" s="71"/>
      <c r="AZ233" s="71">
        <f t="shared" si="2293"/>
        <v>0</v>
      </c>
      <c r="BA233" s="71">
        <f t="shared" si="2294"/>
        <v>0</v>
      </c>
      <c r="BB233" s="72">
        <f t="shared" si="2295"/>
        <v>0</v>
      </c>
      <c r="BC233" s="72">
        <f t="shared" si="2296"/>
        <v>0</v>
      </c>
      <c r="BD233" s="71"/>
      <c r="BE233" s="71"/>
      <c r="BF233" s="71"/>
      <c r="BG233" s="71"/>
      <c r="BH233" s="71">
        <f>VLOOKUP($D233,'факт '!$D$7:$AU$140,17,0)</f>
        <v>2</v>
      </c>
      <c r="BI233" s="71">
        <f>VLOOKUP($D233,'факт '!$D$7:$AU$140,18,0)</f>
        <v>255672.98</v>
      </c>
      <c r="BJ233" s="71">
        <f>VLOOKUP($D233,'факт '!$D$7:$AU$140,19,0)</f>
        <v>0</v>
      </c>
      <c r="BK233" s="71">
        <f>VLOOKUP($D233,'факт '!$D$7:$AU$140,20,0)</f>
        <v>0</v>
      </c>
      <c r="BL233" s="71">
        <f t="shared" si="2297"/>
        <v>2</v>
      </c>
      <c r="BM233" s="71">
        <f t="shared" si="2298"/>
        <v>255672.98</v>
      </c>
      <c r="BN233" s="72">
        <f t="shared" si="2299"/>
        <v>2</v>
      </c>
      <c r="BO233" s="72">
        <f t="shared" si="2300"/>
        <v>255672.98</v>
      </c>
      <c r="BP233" s="71"/>
      <c r="BQ233" s="71"/>
      <c r="BR233" s="71"/>
      <c r="BS233" s="71"/>
      <c r="BT233" s="71">
        <f>VLOOKUP($D233,'факт '!$D$7:$AU$140,21,0)</f>
        <v>0</v>
      </c>
      <c r="BU233" s="71">
        <f>VLOOKUP($D233,'факт '!$D$7:$AU$140,22,0)</f>
        <v>0</v>
      </c>
      <c r="BV233" s="71">
        <f>VLOOKUP($D233,'факт '!$D$7:$AU$140,23,0)</f>
        <v>0</v>
      </c>
      <c r="BW233" s="71">
        <f>VLOOKUP($D233,'факт '!$D$7:$AU$140,24,0)</f>
        <v>0</v>
      </c>
      <c r="BX233" s="71">
        <f t="shared" si="2301"/>
        <v>0</v>
      </c>
      <c r="BY233" s="71">
        <f t="shared" si="2302"/>
        <v>0</v>
      </c>
      <c r="BZ233" s="72">
        <f t="shared" si="2303"/>
        <v>0</v>
      </c>
      <c r="CA233" s="72">
        <f t="shared" si="2304"/>
        <v>0</v>
      </c>
      <c r="CB233" s="71"/>
      <c r="CC233" s="71"/>
      <c r="CD233" s="71"/>
      <c r="CE233" s="71"/>
      <c r="CF233" s="71">
        <f>VLOOKUP($D233,'факт '!$D$7:$AU$140,25,0)</f>
        <v>0</v>
      </c>
      <c r="CG233" s="71">
        <f>VLOOKUP($D233,'факт '!$D$7:$AU$140,26,0)</f>
        <v>0</v>
      </c>
      <c r="CH233" s="71">
        <f>VLOOKUP($D233,'факт '!$D$7:$AU$140,27,0)</f>
        <v>0</v>
      </c>
      <c r="CI233" s="71">
        <f>VLOOKUP($D233,'факт '!$D$7:$AU$140,28,0)</f>
        <v>0</v>
      </c>
      <c r="CJ233" s="71">
        <f t="shared" si="2305"/>
        <v>0</v>
      </c>
      <c r="CK233" s="71">
        <f t="shared" si="2306"/>
        <v>0</v>
      </c>
      <c r="CL233" s="72">
        <f t="shared" si="2307"/>
        <v>0</v>
      </c>
      <c r="CM233" s="72">
        <f t="shared" si="2308"/>
        <v>0</v>
      </c>
      <c r="CN233" s="71"/>
      <c r="CO233" s="71"/>
      <c r="CP233" s="71"/>
      <c r="CQ233" s="71"/>
      <c r="CR233" s="71">
        <f>VLOOKUP($D233,'факт '!$D$7:$AU$140,29,0)</f>
        <v>0</v>
      </c>
      <c r="CS233" s="71">
        <f>VLOOKUP($D233,'факт '!$D$7:$AU$140,30,0)</f>
        <v>0</v>
      </c>
      <c r="CT233" s="71">
        <f>VLOOKUP($D233,'факт '!$D$7:$AU$140,31,0)</f>
        <v>0</v>
      </c>
      <c r="CU233" s="71">
        <f>VLOOKUP($D233,'факт '!$D$7:$AU$140,32,0)</f>
        <v>0</v>
      </c>
      <c r="CV233" s="71">
        <f t="shared" si="2309"/>
        <v>0</v>
      </c>
      <c r="CW233" s="71">
        <f t="shared" si="2310"/>
        <v>0</v>
      </c>
      <c r="CX233" s="72">
        <f t="shared" si="2311"/>
        <v>0</v>
      </c>
      <c r="CY233" s="72">
        <f t="shared" si="2312"/>
        <v>0</v>
      </c>
      <c r="CZ233" s="71"/>
      <c r="DA233" s="71"/>
      <c r="DB233" s="71"/>
      <c r="DC233" s="71"/>
      <c r="DD233" s="71">
        <f>VLOOKUP($D233,'факт '!$D$7:$AU$140,33,0)</f>
        <v>13</v>
      </c>
      <c r="DE233" s="71">
        <f>VLOOKUP($D233,'факт '!$D$7:$AU$140,34,0)</f>
        <v>1661874.37</v>
      </c>
      <c r="DF233" s="71"/>
      <c r="DG233" s="71"/>
      <c r="DH233" s="71">
        <f t="shared" si="2313"/>
        <v>13</v>
      </c>
      <c r="DI233" s="71">
        <f t="shared" si="2314"/>
        <v>1661874.37</v>
      </c>
      <c r="DJ233" s="72">
        <f t="shared" si="2315"/>
        <v>13</v>
      </c>
      <c r="DK233" s="72">
        <f t="shared" si="2316"/>
        <v>1661874.37</v>
      </c>
      <c r="DL233" s="71"/>
      <c r="DM233" s="71"/>
      <c r="DN233" s="71"/>
      <c r="DO233" s="71"/>
      <c r="DP233" s="71">
        <f>VLOOKUP($D233,'факт '!$D$7:$AU$140,15,0)</f>
        <v>0</v>
      </c>
      <c r="DQ233" s="71">
        <f>VLOOKUP($D233,'факт '!$D$7:$AU$140,16,0)</f>
        <v>0</v>
      </c>
      <c r="DR233" s="71"/>
      <c r="DS233" s="71"/>
      <c r="DT233" s="71">
        <f t="shared" si="2317"/>
        <v>0</v>
      </c>
      <c r="DU233" s="71">
        <f t="shared" si="2318"/>
        <v>0</v>
      </c>
      <c r="DV233" s="72">
        <f t="shared" si="2319"/>
        <v>0</v>
      </c>
      <c r="DW233" s="72">
        <f t="shared" si="2320"/>
        <v>0</v>
      </c>
      <c r="DX233" s="71"/>
      <c r="DY233" s="71"/>
      <c r="DZ233" s="71"/>
      <c r="EA233" s="71"/>
      <c r="EB233" s="71">
        <f>VLOOKUP($D233,'факт '!$D$7:$AU$140,35,0)</f>
        <v>0</v>
      </c>
      <c r="EC233" s="71">
        <f>VLOOKUP($D233,'факт '!$D$7:$AU$140,36,0)</f>
        <v>0</v>
      </c>
      <c r="ED233" s="71">
        <f>VLOOKUP($D233,'факт '!$D$7:$AU$140,37,0)</f>
        <v>0</v>
      </c>
      <c r="EE233" s="71">
        <f>VLOOKUP($D233,'факт '!$D$7:$AU$140,38,0)</f>
        <v>0</v>
      </c>
      <c r="EF233" s="71">
        <f t="shared" si="2321"/>
        <v>0</v>
      </c>
      <c r="EG233" s="71">
        <f t="shared" si="2322"/>
        <v>0</v>
      </c>
      <c r="EH233" s="72">
        <f t="shared" si="2323"/>
        <v>0</v>
      </c>
      <c r="EI233" s="72">
        <f t="shared" si="2324"/>
        <v>0</v>
      </c>
      <c r="EJ233" s="71"/>
      <c r="EK233" s="71"/>
      <c r="EL233" s="71"/>
      <c r="EM233" s="71"/>
      <c r="EN233" s="71">
        <f>VLOOKUP($D233,'факт '!$D$7:$AU$140,41,0)</f>
        <v>0</v>
      </c>
      <c r="EO233" s="71">
        <f>VLOOKUP($D233,'факт '!$D$7:$AU$140,42,0)</f>
        <v>0</v>
      </c>
      <c r="EP233" s="71">
        <f>VLOOKUP($D233,'факт '!$D$7:$AU$140,43,0)</f>
        <v>0</v>
      </c>
      <c r="EQ233" s="71">
        <f>VLOOKUP($D233,'факт '!$D$7:$AU$140,44,0)</f>
        <v>0</v>
      </c>
      <c r="ER233" s="71">
        <f t="shared" si="2325"/>
        <v>0</v>
      </c>
      <c r="ES233" s="71">
        <f t="shared" si="2326"/>
        <v>0</v>
      </c>
      <c r="ET233" s="72">
        <f t="shared" si="2327"/>
        <v>0</v>
      </c>
      <c r="EU233" s="72">
        <f t="shared" si="2328"/>
        <v>0</v>
      </c>
      <c r="EV233" s="71"/>
      <c r="EW233" s="71"/>
      <c r="EX233" s="71"/>
      <c r="EY233" s="71"/>
      <c r="EZ233" s="71"/>
      <c r="FA233" s="71"/>
      <c r="FB233" s="71"/>
      <c r="FC233" s="71"/>
      <c r="FD233" s="71">
        <f t="shared" si="2329"/>
        <v>0</v>
      </c>
      <c r="FE233" s="71">
        <f t="shared" si="2330"/>
        <v>0</v>
      </c>
      <c r="FF233" s="72">
        <f t="shared" si="2105"/>
        <v>0</v>
      </c>
      <c r="FG233" s="72">
        <f t="shared" si="2106"/>
        <v>0</v>
      </c>
      <c r="FH233" s="71"/>
      <c r="FI233" s="71"/>
      <c r="FJ233" s="71"/>
      <c r="FK233" s="71"/>
      <c r="FL233" s="71">
        <f>VLOOKUP($D233,'факт '!$D$7:$AU$140,39,0)</f>
        <v>0</v>
      </c>
      <c r="FM233" s="71">
        <f>VLOOKUP($D233,'факт '!$D$7:$AU$140,40,0)</f>
        <v>0</v>
      </c>
      <c r="FN233" s="71"/>
      <c r="FO233" s="71"/>
      <c r="FP233" s="71">
        <f t="shared" si="2331"/>
        <v>0</v>
      </c>
      <c r="FQ233" s="71">
        <f t="shared" si="2332"/>
        <v>0</v>
      </c>
      <c r="FR233" s="72">
        <f t="shared" si="2333"/>
        <v>0</v>
      </c>
      <c r="FS233" s="72">
        <f t="shared" si="2334"/>
        <v>0</v>
      </c>
      <c r="FT233" s="71"/>
      <c r="FU233" s="71"/>
      <c r="FV233" s="71"/>
      <c r="FW233" s="71"/>
      <c r="FX233" s="71"/>
      <c r="FY233" s="71"/>
      <c r="FZ233" s="71"/>
      <c r="GA233" s="71"/>
      <c r="GB233" s="71">
        <f t="shared" si="2335"/>
        <v>0</v>
      </c>
      <c r="GC233" s="71">
        <f t="shared" si="2336"/>
        <v>0</v>
      </c>
      <c r="GD233" s="72">
        <f t="shared" si="2337"/>
        <v>0</v>
      </c>
      <c r="GE233" s="72">
        <f t="shared" si="2338"/>
        <v>0</v>
      </c>
      <c r="GF233" s="71">
        <f t="shared" si="2339"/>
        <v>0</v>
      </c>
      <c r="GG233" s="71">
        <f t="shared" si="2340"/>
        <v>0</v>
      </c>
      <c r="GH233" s="71">
        <f t="shared" si="2341"/>
        <v>0</v>
      </c>
      <c r="GI233" s="71">
        <f t="shared" si="2342"/>
        <v>0</v>
      </c>
      <c r="GJ233" s="71">
        <f t="shared" si="2343"/>
        <v>15</v>
      </c>
      <c r="GK233" s="71">
        <f t="shared" si="2344"/>
        <v>1917547.35</v>
      </c>
      <c r="GL233" s="71">
        <f t="shared" si="2345"/>
        <v>0</v>
      </c>
      <c r="GM233" s="71">
        <f t="shared" si="2346"/>
        <v>0</v>
      </c>
      <c r="GN233" s="71">
        <f t="shared" si="2347"/>
        <v>15</v>
      </c>
      <c r="GO233" s="71">
        <f t="shared" si="2348"/>
        <v>1917547.35</v>
      </c>
      <c r="GP233" s="71"/>
      <c r="GQ233" s="71"/>
      <c r="GR233" s="109"/>
      <c r="GS233" s="55"/>
      <c r="GT233" s="123">
        <v>127836.4878</v>
      </c>
      <c r="GU233" s="123">
        <f t="shared" si="2349"/>
        <v>127836.49</v>
      </c>
      <c r="GV233" s="123">
        <f t="shared" si="1658"/>
        <v>-2.2000000026309863E-3</v>
      </c>
    </row>
    <row r="234" spans="1:204" ht="20.25" customHeight="1" x14ac:dyDescent="0.2">
      <c r="A234" s="21">
        <v>1</v>
      </c>
      <c r="B234" s="55" t="s">
        <v>246</v>
      </c>
      <c r="C234" s="56" t="s">
        <v>247</v>
      </c>
      <c r="D234" s="63">
        <v>450</v>
      </c>
      <c r="E234" s="62" t="s">
        <v>248</v>
      </c>
      <c r="F234" s="63">
        <v>40</v>
      </c>
      <c r="G234" s="70">
        <v>127836.4878</v>
      </c>
      <c r="H234" s="71"/>
      <c r="I234" s="71"/>
      <c r="J234" s="71"/>
      <c r="K234" s="71"/>
      <c r="L234" s="71">
        <f>VLOOKUP($D234,'факт '!$D$7:$AU$140,3,0)</f>
        <v>0</v>
      </c>
      <c r="M234" s="71">
        <f>VLOOKUP($D234,'факт '!$D$7:$AU$140,4,0)</f>
        <v>0</v>
      </c>
      <c r="N234" s="71">
        <f>VLOOKUP($D234,'факт '!$D$7:$AU$140,5,0)</f>
        <v>0</v>
      </c>
      <c r="O234" s="71">
        <f>VLOOKUP($D234,'факт '!$D$7:$AU$140,6,0)</f>
        <v>0</v>
      </c>
      <c r="P234" s="71">
        <f t="shared" si="2282"/>
        <v>0</v>
      </c>
      <c r="Q234" s="71">
        <f t="shared" si="2283"/>
        <v>0</v>
      </c>
      <c r="R234" s="72">
        <f t="shared" si="2284"/>
        <v>0</v>
      </c>
      <c r="S234" s="72">
        <f t="shared" si="2039"/>
        <v>0</v>
      </c>
      <c r="T234" s="71"/>
      <c r="U234" s="71"/>
      <c r="V234" s="71"/>
      <c r="W234" s="71"/>
      <c r="X234" s="71">
        <f>VLOOKUP($D234,'факт '!$D$7:$AU$140,9,0)</f>
        <v>0</v>
      </c>
      <c r="Y234" s="71">
        <f>VLOOKUP($D234,'факт '!$D$7:$AU$140,10,0)</f>
        <v>0</v>
      </c>
      <c r="Z234" s="71">
        <f>VLOOKUP($D234,'факт '!$D$7:$AU$140,11,0)</f>
        <v>0</v>
      </c>
      <c r="AA234" s="71">
        <f>VLOOKUP($D234,'факт '!$D$7:$AU$140,12,0)</f>
        <v>0</v>
      </c>
      <c r="AB234" s="71">
        <f t="shared" si="2285"/>
        <v>0</v>
      </c>
      <c r="AC234" s="71">
        <f t="shared" si="2286"/>
        <v>0</v>
      </c>
      <c r="AD234" s="72">
        <f t="shared" si="2287"/>
        <v>0</v>
      </c>
      <c r="AE234" s="72">
        <f t="shared" si="2288"/>
        <v>0</v>
      </c>
      <c r="AF234" s="71"/>
      <c r="AG234" s="71"/>
      <c r="AH234" s="71"/>
      <c r="AI234" s="71"/>
      <c r="AJ234" s="71">
        <f>VLOOKUP($D234,'факт '!$D$7:$AU$140,7,0)</f>
        <v>0</v>
      </c>
      <c r="AK234" s="71">
        <f>VLOOKUP($D234,'факт '!$D$7:$AU$140,8,0)</f>
        <v>0</v>
      </c>
      <c r="AL234" s="71"/>
      <c r="AM234" s="71"/>
      <c r="AN234" s="71">
        <f>SUM(AJ234+AL234)</f>
        <v>0</v>
      </c>
      <c r="AO234" s="71">
        <f>SUM(AK234+AM234)</f>
        <v>0</v>
      </c>
      <c r="AP234" s="72">
        <f t="shared" si="2291"/>
        <v>0</v>
      </c>
      <c r="AQ234" s="72">
        <f t="shared" si="2292"/>
        <v>0</v>
      </c>
      <c r="AR234" s="71"/>
      <c r="AS234" s="71"/>
      <c r="AT234" s="71"/>
      <c r="AU234" s="71"/>
      <c r="AV234" s="71">
        <f>VLOOKUP($D234,'факт '!$D$7:$AU$140,13,0)</f>
        <v>0</v>
      </c>
      <c r="AW234" s="71">
        <f>VLOOKUP($D234,'факт '!$D$7:$AU$140,14,0)</f>
        <v>0</v>
      </c>
      <c r="AX234" s="71"/>
      <c r="AY234" s="71"/>
      <c r="AZ234" s="71">
        <f t="shared" si="2293"/>
        <v>0</v>
      </c>
      <c r="BA234" s="71">
        <f t="shared" si="2294"/>
        <v>0</v>
      </c>
      <c r="BB234" s="72">
        <f t="shared" si="2295"/>
        <v>0</v>
      </c>
      <c r="BC234" s="72">
        <f t="shared" si="2296"/>
        <v>0</v>
      </c>
      <c r="BD234" s="71"/>
      <c r="BE234" s="71"/>
      <c r="BF234" s="71"/>
      <c r="BG234" s="71"/>
      <c r="BH234" s="71">
        <f>VLOOKUP($D234,'факт '!$D$7:$AU$140,17,0)</f>
        <v>1</v>
      </c>
      <c r="BI234" s="71">
        <f>VLOOKUP($D234,'факт '!$D$7:$AU$140,18,0)</f>
        <v>127836.49</v>
      </c>
      <c r="BJ234" s="71">
        <f>VLOOKUP($D234,'факт '!$D$7:$AU$140,19,0)</f>
        <v>0</v>
      </c>
      <c r="BK234" s="71">
        <f>VLOOKUP($D234,'факт '!$D$7:$AU$140,20,0)</f>
        <v>0</v>
      </c>
      <c r="BL234" s="71">
        <f t="shared" si="2297"/>
        <v>1</v>
      </c>
      <c r="BM234" s="71">
        <f t="shared" si="2298"/>
        <v>127836.49</v>
      </c>
      <c r="BN234" s="72">
        <f t="shared" si="2299"/>
        <v>1</v>
      </c>
      <c r="BO234" s="72">
        <f t="shared" si="2300"/>
        <v>127836.49</v>
      </c>
      <c r="BP234" s="71"/>
      <c r="BQ234" s="71"/>
      <c r="BR234" s="71"/>
      <c r="BS234" s="71"/>
      <c r="BT234" s="71">
        <f>VLOOKUP($D234,'факт '!$D$7:$AU$140,21,0)</f>
        <v>0</v>
      </c>
      <c r="BU234" s="71">
        <f>VLOOKUP($D234,'факт '!$D$7:$AU$140,22,0)</f>
        <v>0</v>
      </c>
      <c r="BV234" s="71">
        <f>VLOOKUP($D234,'факт '!$D$7:$AU$140,23,0)</f>
        <v>0</v>
      </c>
      <c r="BW234" s="71">
        <f>VLOOKUP($D234,'факт '!$D$7:$AU$140,24,0)</f>
        <v>0</v>
      </c>
      <c r="BX234" s="71">
        <f t="shared" si="2301"/>
        <v>0</v>
      </c>
      <c r="BY234" s="71">
        <f t="shared" si="2302"/>
        <v>0</v>
      </c>
      <c r="BZ234" s="72">
        <f t="shared" si="2303"/>
        <v>0</v>
      </c>
      <c r="CA234" s="72">
        <f t="shared" si="2304"/>
        <v>0</v>
      </c>
      <c r="CB234" s="71"/>
      <c r="CC234" s="71"/>
      <c r="CD234" s="71"/>
      <c r="CE234" s="71"/>
      <c r="CF234" s="71">
        <f>VLOOKUP($D234,'факт '!$D$7:$AU$140,25,0)</f>
        <v>0</v>
      </c>
      <c r="CG234" s="71">
        <f>VLOOKUP($D234,'факт '!$D$7:$AU$140,26,0)</f>
        <v>0</v>
      </c>
      <c r="CH234" s="71">
        <f>VLOOKUP($D234,'факт '!$D$7:$AU$140,27,0)</f>
        <v>0</v>
      </c>
      <c r="CI234" s="71">
        <f>VLOOKUP($D234,'факт '!$D$7:$AU$140,28,0)</f>
        <v>0</v>
      </c>
      <c r="CJ234" s="71">
        <f t="shared" si="2305"/>
        <v>0</v>
      </c>
      <c r="CK234" s="71">
        <f t="shared" si="2306"/>
        <v>0</v>
      </c>
      <c r="CL234" s="72">
        <f t="shared" si="2307"/>
        <v>0</v>
      </c>
      <c r="CM234" s="72">
        <f t="shared" si="2308"/>
        <v>0</v>
      </c>
      <c r="CN234" s="71"/>
      <c r="CO234" s="71"/>
      <c r="CP234" s="71"/>
      <c r="CQ234" s="71"/>
      <c r="CR234" s="71">
        <f>VLOOKUP($D234,'факт '!$D$7:$AU$140,29,0)</f>
        <v>0</v>
      </c>
      <c r="CS234" s="71">
        <f>VLOOKUP($D234,'факт '!$D$7:$AU$140,30,0)</f>
        <v>0</v>
      </c>
      <c r="CT234" s="71">
        <f>VLOOKUP($D234,'факт '!$D$7:$AU$140,31,0)</f>
        <v>0</v>
      </c>
      <c r="CU234" s="71">
        <f>VLOOKUP($D234,'факт '!$D$7:$AU$140,32,0)</f>
        <v>0</v>
      </c>
      <c r="CV234" s="71">
        <f t="shared" si="2309"/>
        <v>0</v>
      </c>
      <c r="CW234" s="71">
        <f t="shared" si="2310"/>
        <v>0</v>
      </c>
      <c r="CX234" s="72">
        <f t="shared" si="2311"/>
        <v>0</v>
      </c>
      <c r="CY234" s="72">
        <f t="shared" si="2312"/>
        <v>0</v>
      </c>
      <c r="CZ234" s="71"/>
      <c r="DA234" s="71"/>
      <c r="DB234" s="71"/>
      <c r="DC234" s="71"/>
      <c r="DD234" s="71">
        <f>VLOOKUP($D234,'факт '!$D$7:$AU$140,33,0)</f>
        <v>0</v>
      </c>
      <c r="DE234" s="71">
        <f>VLOOKUP($D234,'факт '!$D$7:$AU$140,34,0)</f>
        <v>0</v>
      </c>
      <c r="DF234" s="71"/>
      <c r="DG234" s="71"/>
      <c r="DH234" s="71">
        <f t="shared" si="2313"/>
        <v>0</v>
      </c>
      <c r="DI234" s="71">
        <f t="shared" si="2314"/>
        <v>0</v>
      </c>
      <c r="DJ234" s="72">
        <f t="shared" si="2315"/>
        <v>0</v>
      </c>
      <c r="DK234" s="72">
        <f t="shared" si="2316"/>
        <v>0</v>
      </c>
      <c r="DL234" s="71"/>
      <c r="DM234" s="71"/>
      <c r="DN234" s="71"/>
      <c r="DO234" s="71"/>
      <c r="DP234" s="71">
        <f>VLOOKUP($D234,'факт '!$D$7:$AU$140,15,0)</f>
        <v>0</v>
      </c>
      <c r="DQ234" s="71">
        <f>VLOOKUP($D234,'факт '!$D$7:$AU$140,16,0)</f>
        <v>0</v>
      </c>
      <c r="DR234" s="71"/>
      <c r="DS234" s="71"/>
      <c r="DT234" s="71">
        <f t="shared" si="2317"/>
        <v>0</v>
      </c>
      <c r="DU234" s="71">
        <f t="shared" si="2318"/>
        <v>0</v>
      </c>
      <c r="DV234" s="72">
        <f t="shared" si="2319"/>
        <v>0</v>
      </c>
      <c r="DW234" s="72">
        <f t="shared" si="2320"/>
        <v>0</v>
      </c>
      <c r="DX234" s="71"/>
      <c r="DY234" s="71"/>
      <c r="DZ234" s="71"/>
      <c r="EA234" s="71"/>
      <c r="EB234" s="71">
        <f>VLOOKUP($D234,'факт '!$D$7:$AU$140,35,0)</f>
        <v>0</v>
      </c>
      <c r="EC234" s="71">
        <f>VLOOKUP($D234,'факт '!$D$7:$AU$140,36,0)</f>
        <v>0</v>
      </c>
      <c r="ED234" s="71">
        <f>VLOOKUP($D234,'факт '!$D$7:$AU$140,37,0)</f>
        <v>0</v>
      </c>
      <c r="EE234" s="71">
        <f>VLOOKUP($D234,'факт '!$D$7:$AU$140,38,0)</f>
        <v>0</v>
      </c>
      <c r="EF234" s="71">
        <f t="shared" si="2321"/>
        <v>0</v>
      </c>
      <c r="EG234" s="71">
        <f t="shared" si="2322"/>
        <v>0</v>
      </c>
      <c r="EH234" s="72">
        <f t="shared" si="2323"/>
        <v>0</v>
      </c>
      <c r="EI234" s="72">
        <f t="shared" si="2324"/>
        <v>0</v>
      </c>
      <c r="EJ234" s="71"/>
      <c r="EK234" s="71"/>
      <c r="EL234" s="71"/>
      <c r="EM234" s="71"/>
      <c r="EN234" s="71">
        <f>VLOOKUP($D234,'факт '!$D$7:$AU$140,41,0)</f>
        <v>0</v>
      </c>
      <c r="EO234" s="71">
        <f>VLOOKUP($D234,'факт '!$D$7:$AU$140,42,0)</f>
        <v>0</v>
      </c>
      <c r="EP234" s="71">
        <f>VLOOKUP($D234,'факт '!$D$7:$AU$140,43,0)</f>
        <v>0</v>
      </c>
      <c r="EQ234" s="71">
        <f>VLOOKUP($D234,'факт '!$D$7:$AU$140,44,0)</f>
        <v>0</v>
      </c>
      <c r="ER234" s="71">
        <f t="shared" si="2325"/>
        <v>0</v>
      </c>
      <c r="ES234" s="71">
        <f t="shared" si="2326"/>
        <v>0</v>
      </c>
      <c r="ET234" s="72">
        <f t="shared" si="2327"/>
        <v>0</v>
      </c>
      <c r="EU234" s="72">
        <f t="shared" si="2328"/>
        <v>0</v>
      </c>
      <c r="EV234" s="71"/>
      <c r="EW234" s="71"/>
      <c r="EX234" s="71"/>
      <c r="EY234" s="71"/>
      <c r="EZ234" s="71"/>
      <c r="FA234" s="71"/>
      <c r="FB234" s="71"/>
      <c r="FC234" s="71"/>
      <c r="FD234" s="71">
        <f t="shared" si="2329"/>
        <v>0</v>
      </c>
      <c r="FE234" s="71">
        <f t="shared" si="2330"/>
        <v>0</v>
      </c>
      <c r="FF234" s="72">
        <f t="shared" si="2105"/>
        <v>0</v>
      </c>
      <c r="FG234" s="72">
        <f t="shared" si="2106"/>
        <v>0</v>
      </c>
      <c r="FH234" s="71"/>
      <c r="FI234" s="71"/>
      <c r="FJ234" s="71"/>
      <c r="FK234" s="71"/>
      <c r="FL234" s="71">
        <f>VLOOKUP($D234,'факт '!$D$7:$AU$140,39,0)</f>
        <v>0</v>
      </c>
      <c r="FM234" s="71">
        <f>VLOOKUP($D234,'факт '!$D$7:$AU$140,40,0)</f>
        <v>0</v>
      </c>
      <c r="FN234" s="71"/>
      <c r="FO234" s="71"/>
      <c r="FP234" s="71">
        <f t="shared" si="2331"/>
        <v>0</v>
      </c>
      <c r="FQ234" s="71">
        <f t="shared" si="2332"/>
        <v>0</v>
      </c>
      <c r="FR234" s="72">
        <f t="shared" si="2333"/>
        <v>0</v>
      </c>
      <c r="FS234" s="72">
        <f t="shared" si="2334"/>
        <v>0</v>
      </c>
      <c r="FT234" s="71"/>
      <c r="FU234" s="71"/>
      <c r="FV234" s="71"/>
      <c r="FW234" s="71"/>
      <c r="FX234" s="71"/>
      <c r="FY234" s="71"/>
      <c r="FZ234" s="71"/>
      <c r="GA234" s="71"/>
      <c r="GB234" s="71">
        <f>SUM(FX234+FZ234)</f>
        <v>0</v>
      </c>
      <c r="GC234" s="71">
        <f>SUM(FY234+GA234)</f>
        <v>0</v>
      </c>
      <c r="GD234" s="72">
        <f>SUM(FX234-FV234)</f>
        <v>0</v>
      </c>
      <c r="GE234" s="72">
        <f>SUM(FY234-FW234)</f>
        <v>0</v>
      </c>
      <c r="GF234" s="71"/>
      <c r="GG234" s="71"/>
      <c r="GH234" s="71"/>
      <c r="GI234" s="71"/>
      <c r="GJ234" s="71">
        <f t="shared" si="2343"/>
        <v>1</v>
      </c>
      <c r="GK234" s="71">
        <f t="shared" si="2344"/>
        <v>127836.49</v>
      </c>
      <c r="GL234" s="71">
        <f t="shared" si="2345"/>
        <v>0</v>
      </c>
      <c r="GM234" s="71">
        <f t="shared" si="2346"/>
        <v>0</v>
      </c>
      <c r="GN234" s="71">
        <f t="shared" si="2347"/>
        <v>1</v>
      </c>
      <c r="GO234" s="71">
        <f t="shared" si="2348"/>
        <v>127836.49</v>
      </c>
      <c r="GP234" s="71"/>
      <c r="GQ234" s="71"/>
      <c r="GR234" s="109"/>
      <c r="GS234" s="55"/>
      <c r="GT234" s="123">
        <v>127836.4878</v>
      </c>
      <c r="GU234" s="123"/>
      <c r="GV234" s="55"/>
    </row>
    <row r="235" spans="1:204" ht="12" customHeight="1" x14ac:dyDescent="0.2">
      <c r="A235" s="21"/>
      <c r="B235" s="55"/>
      <c r="C235" s="56"/>
      <c r="D235" s="63"/>
      <c r="E235" s="62"/>
      <c r="F235" s="63"/>
      <c r="G235" s="70"/>
      <c r="H235" s="71"/>
      <c r="I235" s="71"/>
      <c r="J235" s="71"/>
      <c r="K235" s="71"/>
      <c r="L235" s="71"/>
      <c r="M235" s="71"/>
      <c r="N235" s="71"/>
      <c r="O235" s="71"/>
      <c r="P235" s="71"/>
      <c r="Q235" s="71"/>
      <c r="R235" s="72"/>
      <c r="S235" s="72"/>
      <c r="T235" s="71"/>
      <c r="U235" s="71"/>
      <c r="V235" s="71"/>
      <c r="W235" s="71"/>
      <c r="X235" s="71"/>
      <c r="Y235" s="71"/>
      <c r="Z235" s="71"/>
      <c r="AA235" s="71"/>
      <c r="AB235" s="71"/>
      <c r="AC235" s="71"/>
      <c r="AD235" s="72"/>
      <c r="AE235" s="72"/>
      <c r="AF235" s="71"/>
      <c r="AG235" s="71"/>
      <c r="AH235" s="71"/>
      <c r="AI235" s="71"/>
      <c r="AJ235" s="71"/>
      <c r="AK235" s="71"/>
      <c r="AL235" s="71"/>
      <c r="AM235" s="71"/>
      <c r="AN235" s="71"/>
      <c r="AO235" s="71"/>
      <c r="AP235" s="72"/>
      <c r="AQ235" s="72"/>
      <c r="AR235" s="71"/>
      <c r="AS235" s="71"/>
      <c r="AT235" s="71"/>
      <c r="AU235" s="71"/>
      <c r="AV235" s="71"/>
      <c r="AW235" s="71"/>
      <c r="AX235" s="71"/>
      <c r="AY235" s="71"/>
      <c r="AZ235" s="71"/>
      <c r="BA235" s="71"/>
      <c r="BB235" s="72"/>
      <c r="BC235" s="72"/>
      <c r="BD235" s="71"/>
      <c r="BE235" s="71"/>
      <c r="BF235" s="71"/>
      <c r="BG235" s="71"/>
      <c r="BH235" s="71"/>
      <c r="BI235" s="71"/>
      <c r="BJ235" s="71"/>
      <c r="BK235" s="71"/>
      <c r="BL235" s="71"/>
      <c r="BM235" s="71"/>
      <c r="BN235" s="72"/>
      <c r="BO235" s="72"/>
      <c r="BP235" s="71"/>
      <c r="BQ235" s="71"/>
      <c r="BR235" s="71"/>
      <c r="BS235" s="71"/>
      <c r="BT235" s="71"/>
      <c r="BU235" s="71"/>
      <c r="BV235" s="71"/>
      <c r="BW235" s="71"/>
      <c r="BX235" s="71"/>
      <c r="BY235" s="71"/>
      <c r="BZ235" s="72"/>
      <c r="CA235" s="72"/>
      <c r="CB235" s="71"/>
      <c r="CC235" s="71"/>
      <c r="CD235" s="71"/>
      <c r="CE235" s="71"/>
      <c r="CF235" s="71"/>
      <c r="CG235" s="71"/>
      <c r="CH235" s="71"/>
      <c r="CI235" s="71"/>
      <c r="CJ235" s="71"/>
      <c r="CK235" s="71"/>
      <c r="CL235" s="72"/>
      <c r="CM235" s="72"/>
      <c r="CN235" s="71"/>
      <c r="CO235" s="71"/>
      <c r="CP235" s="71"/>
      <c r="CQ235" s="71"/>
      <c r="CR235" s="71"/>
      <c r="CS235" s="71"/>
      <c r="CT235" s="71"/>
      <c r="CU235" s="71"/>
      <c r="CV235" s="71"/>
      <c r="CW235" s="71"/>
      <c r="CX235" s="72"/>
      <c r="CY235" s="72"/>
      <c r="CZ235" s="71"/>
      <c r="DA235" s="71"/>
      <c r="DB235" s="71"/>
      <c r="DC235" s="71"/>
      <c r="DD235" s="71"/>
      <c r="DE235" s="71"/>
      <c r="DF235" s="71"/>
      <c r="DG235" s="71"/>
      <c r="DH235" s="71"/>
      <c r="DI235" s="71"/>
      <c r="DJ235" s="72"/>
      <c r="DK235" s="72"/>
      <c r="DL235" s="71"/>
      <c r="DM235" s="71"/>
      <c r="DN235" s="71"/>
      <c r="DO235" s="71"/>
      <c r="DP235" s="71"/>
      <c r="DQ235" s="71"/>
      <c r="DR235" s="71"/>
      <c r="DS235" s="71"/>
      <c r="DT235" s="71"/>
      <c r="DU235" s="71"/>
      <c r="DV235" s="72"/>
      <c r="DW235" s="72"/>
      <c r="DX235" s="71"/>
      <c r="DY235" s="71"/>
      <c r="DZ235" s="71"/>
      <c r="EA235" s="71"/>
      <c r="EB235" s="71"/>
      <c r="EC235" s="71"/>
      <c r="ED235" s="71"/>
      <c r="EE235" s="71"/>
      <c r="EF235" s="71"/>
      <c r="EG235" s="71"/>
      <c r="EH235" s="72"/>
      <c r="EI235" s="72"/>
      <c r="EJ235" s="71"/>
      <c r="EK235" s="71"/>
      <c r="EL235" s="71"/>
      <c r="EM235" s="71"/>
      <c r="EN235" s="71"/>
      <c r="EO235" s="71"/>
      <c r="EP235" s="71"/>
      <c r="EQ235" s="71"/>
      <c r="ER235" s="71"/>
      <c r="ES235" s="71"/>
      <c r="ET235" s="72"/>
      <c r="EU235" s="72"/>
      <c r="EV235" s="71"/>
      <c r="EW235" s="71"/>
      <c r="EX235" s="71"/>
      <c r="EY235" s="71"/>
      <c r="EZ235" s="71"/>
      <c r="FA235" s="71"/>
      <c r="FB235" s="71"/>
      <c r="FC235" s="71"/>
      <c r="FD235" s="71"/>
      <c r="FE235" s="71"/>
      <c r="FF235" s="72"/>
      <c r="FG235" s="72"/>
      <c r="FH235" s="71"/>
      <c r="FI235" s="71"/>
      <c r="FJ235" s="71"/>
      <c r="FK235" s="71"/>
      <c r="FL235" s="71"/>
      <c r="FM235" s="71"/>
      <c r="FN235" s="71"/>
      <c r="FO235" s="71"/>
      <c r="FP235" s="71"/>
      <c r="FQ235" s="71"/>
      <c r="FR235" s="72"/>
      <c r="FS235" s="72"/>
      <c r="FT235" s="71"/>
      <c r="FU235" s="71"/>
      <c r="FV235" s="71"/>
      <c r="FW235" s="71"/>
      <c r="FX235" s="71"/>
      <c r="FY235" s="71"/>
      <c r="FZ235" s="71"/>
      <c r="GA235" s="71"/>
      <c r="GB235" s="71"/>
      <c r="GC235" s="71"/>
      <c r="GD235" s="72"/>
      <c r="GE235" s="72"/>
      <c r="GF235" s="71"/>
      <c r="GG235" s="71"/>
      <c r="GH235" s="71"/>
      <c r="GI235" s="71"/>
      <c r="GJ235" s="71"/>
      <c r="GK235" s="71"/>
      <c r="GL235" s="71"/>
      <c r="GM235" s="71"/>
      <c r="GN235" s="71"/>
      <c r="GO235" s="71"/>
      <c r="GP235" s="71"/>
      <c r="GQ235" s="71"/>
      <c r="GR235" s="109"/>
      <c r="GS235" s="55"/>
      <c r="GT235" s="123"/>
      <c r="GU235" s="123"/>
      <c r="GV235" s="55"/>
    </row>
    <row r="236" spans="1:204" x14ac:dyDescent="0.2">
      <c r="A236" s="21">
        <v>1</v>
      </c>
      <c r="B236" s="74"/>
      <c r="C236" s="80"/>
      <c r="D236" s="80"/>
      <c r="E236" s="69" t="s">
        <v>73</v>
      </c>
      <c r="F236" s="77"/>
      <c r="G236" s="78"/>
      <c r="H236" s="79">
        <f>SUM(H237)</f>
        <v>0</v>
      </c>
      <c r="I236" s="79">
        <f t="shared" ref="I236:BT236" si="2350">SUM(I237)</f>
        <v>0</v>
      </c>
      <c r="J236" s="79">
        <f t="shared" si="2350"/>
        <v>0</v>
      </c>
      <c r="K236" s="79">
        <f t="shared" si="2350"/>
        <v>0</v>
      </c>
      <c r="L236" s="79">
        <f t="shared" si="2350"/>
        <v>0</v>
      </c>
      <c r="M236" s="79">
        <f t="shared" si="2350"/>
        <v>0</v>
      </c>
      <c r="N236" s="79">
        <f t="shared" si="2350"/>
        <v>0</v>
      </c>
      <c r="O236" s="79">
        <f t="shared" si="2350"/>
        <v>0</v>
      </c>
      <c r="P236" s="79">
        <f t="shared" si="2350"/>
        <v>0</v>
      </c>
      <c r="Q236" s="79">
        <f t="shared" si="2350"/>
        <v>0</v>
      </c>
      <c r="R236" s="72">
        <f>SUM(L236-J236)</f>
        <v>0</v>
      </c>
      <c r="S236" s="72">
        <f t="shared" si="2039"/>
        <v>0</v>
      </c>
      <c r="T236" s="79">
        <f t="shared" si="2350"/>
        <v>0</v>
      </c>
      <c r="U236" s="79">
        <f t="shared" si="2350"/>
        <v>0</v>
      </c>
      <c r="V236" s="79">
        <f t="shared" si="2350"/>
        <v>0</v>
      </c>
      <c r="W236" s="79">
        <f t="shared" si="2350"/>
        <v>0</v>
      </c>
      <c r="X236" s="79">
        <f t="shared" si="2350"/>
        <v>0</v>
      </c>
      <c r="Y236" s="79">
        <f t="shared" si="2350"/>
        <v>0</v>
      </c>
      <c r="Z236" s="79">
        <f t="shared" si="2350"/>
        <v>0</v>
      </c>
      <c r="AA236" s="79">
        <f t="shared" si="2350"/>
        <v>0</v>
      </c>
      <c r="AB236" s="79">
        <f t="shared" si="2350"/>
        <v>0</v>
      </c>
      <c r="AC236" s="79">
        <f t="shared" si="2350"/>
        <v>0</v>
      </c>
      <c r="AD236" s="72">
        <f t="shared" ref="AD236:AE239" si="2351">SUM(X236-V236)</f>
        <v>0</v>
      </c>
      <c r="AE236" s="72">
        <f t="shared" si="2351"/>
        <v>0</v>
      </c>
      <c r="AF236" s="79">
        <f t="shared" si="2350"/>
        <v>0</v>
      </c>
      <c r="AG236" s="79">
        <f t="shared" si="2350"/>
        <v>0</v>
      </c>
      <c r="AH236" s="79">
        <f t="shared" si="2350"/>
        <v>0</v>
      </c>
      <c r="AI236" s="79">
        <f t="shared" si="2350"/>
        <v>0</v>
      </c>
      <c r="AJ236" s="79">
        <f t="shared" si="2350"/>
        <v>0</v>
      </c>
      <c r="AK236" s="79">
        <f t="shared" si="2350"/>
        <v>0</v>
      </c>
      <c r="AL236" s="79">
        <f t="shared" si="2350"/>
        <v>0</v>
      </c>
      <c r="AM236" s="79">
        <f t="shared" si="2350"/>
        <v>0</v>
      </c>
      <c r="AN236" s="79">
        <f t="shared" si="2350"/>
        <v>0</v>
      </c>
      <c r="AO236" s="79">
        <f t="shared" si="2350"/>
        <v>0</v>
      </c>
      <c r="AP236" s="72">
        <f t="shared" ref="AP236:AQ239" si="2352">SUM(AJ236-AH236)</f>
        <v>0</v>
      </c>
      <c r="AQ236" s="72">
        <f t="shared" si="2352"/>
        <v>0</v>
      </c>
      <c r="AR236" s="79">
        <f t="shared" si="2350"/>
        <v>0</v>
      </c>
      <c r="AS236" s="79">
        <f t="shared" si="2350"/>
        <v>0</v>
      </c>
      <c r="AT236" s="79">
        <f t="shared" si="2350"/>
        <v>0</v>
      </c>
      <c r="AU236" s="79">
        <f t="shared" si="2350"/>
        <v>0</v>
      </c>
      <c r="AV236" s="79">
        <f t="shared" si="2350"/>
        <v>0</v>
      </c>
      <c r="AW236" s="79">
        <f t="shared" si="2350"/>
        <v>0</v>
      </c>
      <c r="AX236" s="79">
        <f t="shared" si="2350"/>
        <v>0</v>
      </c>
      <c r="AY236" s="79">
        <f t="shared" si="2350"/>
        <v>0</v>
      </c>
      <c r="AZ236" s="79">
        <f t="shared" si="2350"/>
        <v>0</v>
      </c>
      <c r="BA236" s="79">
        <f t="shared" si="2350"/>
        <v>0</v>
      </c>
      <c r="BB236" s="72">
        <f t="shared" ref="BB236:BC239" si="2353">SUM(AV236-AT236)</f>
        <v>0</v>
      </c>
      <c r="BC236" s="72">
        <f t="shared" si="2353"/>
        <v>0</v>
      </c>
      <c r="BD236" s="79">
        <f t="shared" si="2350"/>
        <v>8</v>
      </c>
      <c r="BE236" s="79">
        <f t="shared" si="2350"/>
        <v>1453035.1639999999</v>
      </c>
      <c r="BF236" s="79">
        <f t="shared" si="2350"/>
        <v>6.6666666666666661</v>
      </c>
      <c r="BG236" s="79">
        <f t="shared" si="2350"/>
        <v>1210862.6366666665</v>
      </c>
      <c r="BH236" s="79">
        <f t="shared" si="2350"/>
        <v>8</v>
      </c>
      <c r="BI236" s="79">
        <f t="shared" si="2350"/>
        <v>1453035.2</v>
      </c>
      <c r="BJ236" s="79">
        <f t="shared" si="2350"/>
        <v>0</v>
      </c>
      <c r="BK236" s="79">
        <f t="shared" si="2350"/>
        <v>0</v>
      </c>
      <c r="BL236" s="79">
        <f t="shared" si="2350"/>
        <v>8</v>
      </c>
      <c r="BM236" s="79">
        <f t="shared" si="2350"/>
        <v>1453035.2</v>
      </c>
      <c r="BN236" s="72">
        <f t="shared" ref="BN236:BO239" si="2354">SUM(BH236-BF236)</f>
        <v>1.3333333333333339</v>
      </c>
      <c r="BO236" s="72">
        <f t="shared" si="2354"/>
        <v>242172.56333333347</v>
      </c>
      <c r="BP236" s="79">
        <f t="shared" si="2350"/>
        <v>0</v>
      </c>
      <c r="BQ236" s="79">
        <f t="shared" si="2350"/>
        <v>0</v>
      </c>
      <c r="BR236" s="79">
        <f t="shared" si="2350"/>
        <v>0</v>
      </c>
      <c r="BS236" s="79">
        <f t="shared" si="2350"/>
        <v>0</v>
      </c>
      <c r="BT236" s="79">
        <f t="shared" si="2350"/>
        <v>0</v>
      </c>
      <c r="BU236" s="79">
        <f>SUM(BU237)</f>
        <v>0</v>
      </c>
      <c r="BV236" s="79">
        <f>SUM(BV237)</f>
        <v>0</v>
      </c>
      <c r="BW236" s="79">
        <f>SUM(BW237)</f>
        <v>0</v>
      </c>
      <c r="BX236" s="79">
        <f>SUM(BX237)</f>
        <v>0</v>
      </c>
      <c r="BY236" s="79">
        <f>SUM(BY237)</f>
        <v>0</v>
      </c>
      <c r="BZ236" s="72">
        <f t="shared" ref="BZ236:CA239" si="2355">SUM(BT236-BR236)</f>
        <v>0</v>
      </c>
      <c r="CA236" s="72">
        <f t="shared" si="2355"/>
        <v>0</v>
      </c>
      <c r="CB236" s="79">
        <f t="shared" ref="CB236:EF236" si="2356">SUM(CB237)</f>
        <v>0</v>
      </c>
      <c r="CC236" s="79">
        <f t="shared" si="2356"/>
        <v>0</v>
      </c>
      <c r="CD236" s="79">
        <f t="shared" si="2356"/>
        <v>0</v>
      </c>
      <c r="CE236" s="79">
        <f t="shared" si="2356"/>
        <v>0</v>
      </c>
      <c r="CF236" s="79">
        <f t="shared" si="2356"/>
        <v>0</v>
      </c>
      <c r="CG236" s="79">
        <f t="shared" si="2356"/>
        <v>0</v>
      </c>
      <c r="CH236" s="79">
        <f t="shared" si="2356"/>
        <v>0</v>
      </c>
      <c r="CI236" s="79">
        <f t="shared" si="2356"/>
        <v>0</v>
      </c>
      <c r="CJ236" s="79">
        <f t="shared" si="2356"/>
        <v>0</v>
      </c>
      <c r="CK236" s="79">
        <f t="shared" si="2356"/>
        <v>0</v>
      </c>
      <c r="CL236" s="72">
        <f t="shared" ref="CL236:CM239" si="2357">SUM(CF236-CD236)</f>
        <v>0</v>
      </c>
      <c r="CM236" s="72">
        <f t="shared" si="2357"/>
        <v>0</v>
      </c>
      <c r="CN236" s="79">
        <f t="shared" si="2356"/>
        <v>0</v>
      </c>
      <c r="CO236" s="79">
        <f t="shared" si="2356"/>
        <v>0</v>
      </c>
      <c r="CP236" s="79">
        <f t="shared" si="2356"/>
        <v>0</v>
      </c>
      <c r="CQ236" s="79">
        <f t="shared" si="2356"/>
        <v>0</v>
      </c>
      <c r="CR236" s="79">
        <f t="shared" si="2356"/>
        <v>0</v>
      </c>
      <c r="CS236" s="79">
        <f t="shared" si="2356"/>
        <v>0</v>
      </c>
      <c r="CT236" s="79">
        <f t="shared" si="2356"/>
        <v>0</v>
      </c>
      <c r="CU236" s="79">
        <f t="shared" si="2356"/>
        <v>0</v>
      </c>
      <c r="CV236" s="79">
        <f t="shared" si="2356"/>
        <v>0</v>
      </c>
      <c r="CW236" s="79">
        <f t="shared" si="2356"/>
        <v>0</v>
      </c>
      <c r="CX236" s="72">
        <f t="shared" ref="CX236:CY239" si="2358">SUM(CR236-CP236)</f>
        <v>0</v>
      </c>
      <c r="CY236" s="72">
        <f t="shared" si="2358"/>
        <v>0</v>
      </c>
      <c r="CZ236" s="79">
        <f t="shared" si="2356"/>
        <v>0</v>
      </c>
      <c r="DA236" s="79">
        <f t="shared" si="2356"/>
        <v>0</v>
      </c>
      <c r="DB236" s="79">
        <f t="shared" si="2356"/>
        <v>0</v>
      </c>
      <c r="DC236" s="79">
        <f t="shared" si="2356"/>
        <v>0</v>
      </c>
      <c r="DD236" s="79">
        <f t="shared" si="2356"/>
        <v>0</v>
      </c>
      <c r="DE236" s="79">
        <f t="shared" si="2356"/>
        <v>0</v>
      </c>
      <c r="DF236" s="79">
        <f t="shared" si="2356"/>
        <v>0</v>
      </c>
      <c r="DG236" s="79">
        <f t="shared" si="2356"/>
        <v>0</v>
      </c>
      <c r="DH236" s="79">
        <f t="shared" si="2356"/>
        <v>0</v>
      </c>
      <c r="DI236" s="79">
        <f t="shared" si="2356"/>
        <v>0</v>
      </c>
      <c r="DJ236" s="72">
        <f t="shared" ref="DJ236:DK239" si="2359">SUM(DD236-DB236)</f>
        <v>0</v>
      </c>
      <c r="DK236" s="72">
        <f t="shared" si="2359"/>
        <v>0</v>
      </c>
      <c r="DL236" s="79">
        <f t="shared" si="2356"/>
        <v>0</v>
      </c>
      <c r="DM236" s="79">
        <f t="shared" si="2356"/>
        <v>0</v>
      </c>
      <c r="DN236" s="79">
        <f t="shared" si="2356"/>
        <v>0</v>
      </c>
      <c r="DO236" s="79">
        <f t="shared" si="2356"/>
        <v>0</v>
      </c>
      <c r="DP236" s="79">
        <f t="shared" si="2356"/>
        <v>0</v>
      </c>
      <c r="DQ236" s="79">
        <f t="shared" si="2356"/>
        <v>0</v>
      </c>
      <c r="DR236" s="79">
        <f t="shared" si="2356"/>
        <v>0</v>
      </c>
      <c r="DS236" s="79">
        <f t="shared" si="2356"/>
        <v>0</v>
      </c>
      <c r="DT236" s="79">
        <f t="shared" si="2356"/>
        <v>0</v>
      </c>
      <c r="DU236" s="79">
        <f t="shared" si="2356"/>
        <v>0</v>
      </c>
      <c r="DV236" s="72">
        <f t="shared" ref="DV236:DW239" si="2360">SUM(DP236-DN236)</f>
        <v>0</v>
      </c>
      <c r="DW236" s="72">
        <f t="shared" si="2360"/>
        <v>0</v>
      </c>
      <c r="DX236" s="79">
        <f t="shared" si="2356"/>
        <v>0</v>
      </c>
      <c r="DY236" s="79">
        <f t="shared" si="2356"/>
        <v>0</v>
      </c>
      <c r="DZ236" s="79">
        <f t="shared" si="2356"/>
        <v>0</v>
      </c>
      <c r="EA236" s="79">
        <f t="shared" si="2356"/>
        <v>0</v>
      </c>
      <c r="EB236" s="79">
        <f t="shared" si="2356"/>
        <v>0</v>
      </c>
      <c r="EC236" s="79">
        <f t="shared" si="2356"/>
        <v>0</v>
      </c>
      <c r="ED236" s="79">
        <f t="shared" si="2356"/>
        <v>0</v>
      </c>
      <c r="EE236" s="79">
        <f t="shared" si="2356"/>
        <v>0</v>
      </c>
      <c r="EF236" s="79">
        <f t="shared" si="2356"/>
        <v>0</v>
      </c>
      <c r="EG236" s="79">
        <f>SUM(EG237)</f>
        <v>0</v>
      </c>
      <c r="EH236" s="72">
        <f t="shared" ref="EH236:EI239" si="2361">SUM(EB236-DZ236)</f>
        <v>0</v>
      </c>
      <c r="EI236" s="72">
        <f t="shared" si="2361"/>
        <v>0</v>
      </c>
      <c r="EJ236" s="79">
        <f t="shared" ref="EJ236:GQ236" si="2362">SUM(EJ237)</f>
        <v>0</v>
      </c>
      <c r="EK236" s="79">
        <f t="shared" si="2362"/>
        <v>0</v>
      </c>
      <c r="EL236" s="79">
        <f t="shared" si="2362"/>
        <v>0</v>
      </c>
      <c r="EM236" s="79">
        <f t="shared" si="2362"/>
        <v>0</v>
      </c>
      <c r="EN236" s="79">
        <f t="shared" si="2362"/>
        <v>0</v>
      </c>
      <c r="EO236" s="79">
        <f t="shared" si="2362"/>
        <v>0</v>
      </c>
      <c r="EP236" s="79">
        <f t="shared" si="2362"/>
        <v>0</v>
      </c>
      <c r="EQ236" s="79">
        <f t="shared" si="2362"/>
        <v>0</v>
      </c>
      <c r="ER236" s="79">
        <f t="shared" si="2362"/>
        <v>0</v>
      </c>
      <c r="ES236" s="79">
        <f t="shared" si="2362"/>
        <v>0</v>
      </c>
      <c r="ET236" s="72">
        <f t="shared" ref="ET236:EU239" si="2363">SUM(EN236-EL236)</f>
        <v>0</v>
      </c>
      <c r="EU236" s="72">
        <f t="shared" si="2363"/>
        <v>0</v>
      </c>
      <c r="EV236" s="79">
        <f t="shared" si="2362"/>
        <v>0</v>
      </c>
      <c r="EW236" s="79">
        <f t="shared" si="2362"/>
        <v>0</v>
      </c>
      <c r="EX236" s="79">
        <f t="shared" si="2362"/>
        <v>0</v>
      </c>
      <c r="EY236" s="79">
        <f t="shared" si="2362"/>
        <v>0</v>
      </c>
      <c r="EZ236" s="79">
        <f t="shared" si="2362"/>
        <v>0</v>
      </c>
      <c r="FA236" s="79">
        <f t="shared" si="2362"/>
        <v>0</v>
      </c>
      <c r="FB236" s="79">
        <f t="shared" si="2362"/>
        <v>0</v>
      </c>
      <c r="FC236" s="79">
        <f t="shared" si="2362"/>
        <v>0</v>
      </c>
      <c r="FD236" s="79">
        <f t="shared" si="2362"/>
        <v>0</v>
      </c>
      <c r="FE236" s="79">
        <f t="shared" si="2362"/>
        <v>0</v>
      </c>
      <c r="FF236" s="72">
        <f t="shared" si="2105"/>
        <v>0</v>
      </c>
      <c r="FG236" s="72">
        <f t="shared" si="2106"/>
        <v>0</v>
      </c>
      <c r="FH236" s="79">
        <f t="shared" si="2362"/>
        <v>0</v>
      </c>
      <c r="FI236" s="79">
        <f t="shared" si="2362"/>
        <v>0</v>
      </c>
      <c r="FJ236" s="79">
        <f t="shared" si="2362"/>
        <v>0</v>
      </c>
      <c r="FK236" s="79">
        <f t="shared" si="2362"/>
        <v>0</v>
      </c>
      <c r="FL236" s="79">
        <f t="shared" si="2362"/>
        <v>0</v>
      </c>
      <c r="FM236" s="79">
        <f t="shared" si="2362"/>
        <v>0</v>
      </c>
      <c r="FN236" s="79">
        <f t="shared" si="2362"/>
        <v>0</v>
      </c>
      <c r="FO236" s="79">
        <f t="shared" si="2362"/>
        <v>0</v>
      </c>
      <c r="FP236" s="79">
        <f t="shared" si="2362"/>
        <v>0</v>
      </c>
      <c r="FQ236" s="79">
        <f t="shared" si="2362"/>
        <v>0</v>
      </c>
      <c r="FR236" s="72">
        <f t="shared" ref="FR236:FS240" si="2364">SUM(FL236-FJ236)</f>
        <v>0</v>
      </c>
      <c r="FS236" s="72">
        <f t="shared" si="2364"/>
        <v>0</v>
      </c>
      <c r="FT236" s="79">
        <f t="shared" si="2362"/>
        <v>0</v>
      </c>
      <c r="FU236" s="79">
        <f t="shared" si="2362"/>
        <v>0</v>
      </c>
      <c r="FV236" s="79">
        <f t="shared" si="2362"/>
        <v>0</v>
      </c>
      <c r="FW236" s="79">
        <f t="shared" si="2362"/>
        <v>0</v>
      </c>
      <c r="FX236" s="79">
        <f t="shared" si="2362"/>
        <v>0</v>
      </c>
      <c r="FY236" s="79">
        <f t="shared" si="2362"/>
        <v>0</v>
      </c>
      <c r="FZ236" s="79">
        <f t="shared" si="2362"/>
        <v>0</v>
      </c>
      <c r="GA236" s="79">
        <f t="shared" si="2362"/>
        <v>0</v>
      </c>
      <c r="GB236" s="79">
        <f t="shared" si="2362"/>
        <v>0</v>
      </c>
      <c r="GC236" s="79">
        <f t="shared" si="2362"/>
        <v>0</v>
      </c>
      <c r="GD236" s="72">
        <f t="shared" ref="GD236:GE240" si="2365">SUM(FX236-FV236)</f>
        <v>0</v>
      </c>
      <c r="GE236" s="72">
        <f t="shared" si="2365"/>
        <v>0</v>
      </c>
      <c r="GF236" s="79">
        <f t="shared" si="2362"/>
        <v>8</v>
      </c>
      <c r="GG236" s="79">
        <f t="shared" si="2362"/>
        <v>1453035.1639999999</v>
      </c>
      <c r="GH236" s="102">
        <f>SUM(GF236/12*$A$2)</f>
        <v>6.6666666666666661</v>
      </c>
      <c r="GI236" s="128">
        <f>SUM(GG236/12*$A$2)</f>
        <v>1210862.6366666665</v>
      </c>
      <c r="GJ236" s="79">
        <f t="shared" si="2362"/>
        <v>8</v>
      </c>
      <c r="GK236" s="79">
        <f t="shared" si="2362"/>
        <v>1453035.2</v>
      </c>
      <c r="GL236" s="79">
        <f t="shared" si="2362"/>
        <v>0</v>
      </c>
      <c r="GM236" s="79">
        <f t="shared" si="2362"/>
        <v>0</v>
      </c>
      <c r="GN236" s="79">
        <f t="shared" si="2362"/>
        <v>8</v>
      </c>
      <c r="GO236" s="79">
        <f t="shared" si="2362"/>
        <v>1453035.2</v>
      </c>
      <c r="GP236" s="79">
        <f t="shared" si="2362"/>
        <v>1.3333333333333339</v>
      </c>
      <c r="GQ236" s="79">
        <f t="shared" si="2362"/>
        <v>242172.56333333347</v>
      </c>
      <c r="GR236" s="281">
        <f>GJ236/GH236</f>
        <v>1.2000000000000002</v>
      </c>
      <c r="GS236" s="281">
        <f>GK236/GI236</f>
        <v>1.2000000297308704</v>
      </c>
      <c r="GT236" s="123"/>
      <c r="GU236" s="123"/>
      <c r="GV236" s="55"/>
    </row>
    <row r="237" spans="1:204" x14ac:dyDescent="0.2">
      <c r="A237" s="21">
        <v>1</v>
      </c>
      <c r="B237" s="74"/>
      <c r="C237" s="80"/>
      <c r="D237" s="81"/>
      <c r="E237" s="96" t="s">
        <v>74</v>
      </c>
      <c r="F237" s="98">
        <v>41</v>
      </c>
      <c r="G237" s="99">
        <v>181629.39549999998</v>
      </c>
      <c r="H237" s="79">
        <f>VLOOKUP($E237,'ВМП план'!$B$8:$AN$43,8,0)</f>
        <v>0</v>
      </c>
      <c r="I237" s="79">
        <f>VLOOKUP($E237,'ВМП план'!$B$8:$AN$43,9,0)</f>
        <v>0</v>
      </c>
      <c r="J237" s="79">
        <f>SUM(H237/12*$A$2)</f>
        <v>0</v>
      </c>
      <c r="K237" s="79">
        <f>SUM(I237/12*$A$2)</f>
        <v>0</v>
      </c>
      <c r="L237" s="79">
        <f t="shared" ref="L237:Q237" si="2366">SUM(L238:L239)</f>
        <v>0</v>
      </c>
      <c r="M237" s="79">
        <f t="shared" si="2366"/>
        <v>0</v>
      </c>
      <c r="N237" s="79">
        <f t="shared" si="2366"/>
        <v>0</v>
      </c>
      <c r="O237" s="79">
        <f t="shared" si="2366"/>
        <v>0</v>
      </c>
      <c r="P237" s="79">
        <f t="shared" si="2366"/>
        <v>0</v>
      </c>
      <c r="Q237" s="79">
        <f t="shared" si="2366"/>
        <v>0</v>
      </c>
      <c r="R237" s="95">
        <f>SUM(L237-J237)</f>
        <v>0</v>
      </c>
      <c r="S237" s="95">
        <f t="shared" si="2039"/>
        <v>0</v>
      </c>
      <c r="T237" s="79">
        <f>VLOOKUP($E237,'ВМП план'!$B$8:$AN$43,10,0)</f>
        <v>0</v>
      </c>
      <c r="U237" s="79">
        <f>VLOOKUP($E237,'ВМП план'!$B$8:$AN$43,11,0)</f>
        <v>0</v>
      </c>
      <c r="V237" s="79">
        <f>SUM(T237/12*$A$2)</f>
        <v>0</v>
      </c>
      <c r="W237" s="79">
        <f>SUM(U237/12*$A$2)</f>
        <v>0</v>
      </c>
      <c r="X237" s="79">
        <f t="shared" ref="X237:AC237" si="2367">SUM(X238:X239)</f>
        <v>0</v>
      </c>
      <c r="Y237" s="79">
        <f t="shared" si="2367"/>
        <v>0</v>
      </c>
      <c r="Z237" s="79">
        <f t="shared" si="2367"/>
        <v>0</v>
      </c>
      <c r="AA237" s="79">
        <f t="shared" si="2367"/>
        <v>0</v>
      </c>
      <c r="AB237" s="79">
        <f t="shared" si="2367"/>
        <v>0</v>
      </c>
      <c r="AC237" s="79">
        <f t="shared" si="2367"/>
        <v>0</v>
      </c>
      <c r="AD237" s="95">
        <f t="shared" si="2351"/>
        <v>0</v>
      </c>
      <c r="AE237" s="95">
        <f t="shared" si="2351"/>
        <v>0</v>
      </c>
      <c r="AF237" s="79">
        <f>VLOOKUP($E237,'ВМП план'!$B$8:$AL$43,12,0)</f>
        <v>0</v>
      </c>
      <c r="AG237" s="79">
        <f>VLOOKUP($E237,'ВМП план'!$B$8:$AL$43,13,0)</f>
        <v>0</v>
      </c>
      <c r="AH237" s="79">
        <f>SUM(AF237/12*$A$2)</f>
        <v>0</v>
      </c>
      <c r="AI237" s="79">
        <f>SUM(AG237/12*$A$2)</f>
        <v>0</v>
      </c>
      <c r="AJ237" s="79">
        <f t="shared" ref="AJ237:AO237" si="2368">SUM(AJ238:AJ239)</f>
        <v>0</v>
      </c>
      <c r="AK237" s="79">
        <f t="shared" si="2368"/>
        <v>0</v>
      </c>
      <c r="AL237" s="79">
        <f t="shared" si="2368"/>
        <v>0</v>
      </c>
      <c r="AM237" s="79">
        <f t="shared" si="2368"/>
        <v>0</v>
      </c>
      <c r="AN237" s="79">
        <f t="shared" si="2368"/>
        <v>0</v>
      </c>
      <c r="AO237" s="79">
        <f t="shared" si="2368"/>
        <v>0</v>
      </c>
      <c r="AP237" s="95">
        <f t="shared" si="2352"/>
        <v>0</v>
      </c>
      <c r="AQ237" s="95">
        <f t="shared" si="2352"/>
        <v>0</v>
      </c>
      <c r="AR237" s="79"/>
      <c r="AS237" s="79"/>
      <c r="AT237" s="79">
        <f>SUM(AR237/12*$A$2)</f>
        <v>0</v>
      </c>
      <c r="AU237" s="79">
        <f>SUM(AS237/12*$A$2)</f>
        <v>0</v>
      </c>
      <c r="AV237" s="79">
        <f t="shared" ref="AV237:BA237" si="2369">SUM(AV238:AV239)</f>
        <v>0</v>
      </c>
      <c r="AW237" s="79">
        <f t="shared" si="2369"/>
        <v>0</v>
      </c>
      <c r="AX237" s="79">
        <f t="shared" si="2369"/>
        <v>0</v>
      </c>
      <c r="AY237" s="79">
        <f t="shared" si="2369"/>
        <v>0</v>
      </c>
      <c r="AZ237" s="79">
        <f t="shared" si="2369"/>
        <v>0</v>
      </c>
      <c r="BA237" s="79">
        <f t="shared" si="2369"/>
        <v>0</v>
      </c>
      <c r="BB237" s="95">
        <f t="shared" si="2353"/>
        <v>0</v>
      </c>
      <c r="BC237" s="95">
        <f t="shared" si="2353"/>
        <v>0</v>
      </c>
      <c r="BD237" s="79">
        <f>VLOOKUP($E237,'ВМП план'!$B$8:$AN$43,16,0)</f>
        <v>8</v>
      </c>
      <c r="BE237" s="79">
        <f>VLOOKUP($E237,'ВМП план'!$B$8:$AN$43,17,0)</f>
        <v>1453035.1639999999</v>
      </c>
      <c r="BF237" s="79">
        <f>SUM(BD237/12*$A$2)</f>
        <v>6.6666666666666661</v>
      </c>
      <c r="BG237" s="79">
        <f>SUM(BE237/12*$A$2)</f>
        <v>1210862.6366666665</v>
      </c>
      <c r="BH237" s="79">
        <f t="shared" ref="BH237:BM237" si="2370">SUM(BH238:BH239)</f>
        <v>8</v>
      </c>
      <c r="BI237" s="79">
        <f t="shared" si="2370"/>
        <v>1453035.2</v>
      </c>
      <c r="BJ237" s="79">
        <f t="shared" si="2370"/>
        <v>0</v>
      </c>
      <c r="BK237" s="79">
        <f t="shared" si="2370"/>
        <v>0</v>
      </c>
      <c r="BL237" s="79">
        <f t="shared" si="2370"/>
        <v>8</v>
      </c>
      <c r="BM237" s="79">
        <f t="shared" si="2370"/>
        <v>1453035.2</v>
      </c>
      <c r="BN237" s="95">
        <f t="shared" si="2354"/>
        <v>1.3333333333333339</v>
      </c>
      <c r="BO237" s="95">
        <f t="shared" si="2354"/>
        <v>242172.56333333347</v>
      </c>
      <c r="BP237" s="79">
        <f>VLOOKUP($E237,'ВМП план'!$B$8:$AN$43,18,0)</f>
        <v>0</v>
      </c>
      <c r="BQ237" s="79">
        <f>VLOOKUP($E237,'ВМП план'!$B$8:$AN$43,19,0)</f>
        <v>0</v>
      </c>
      <c r="BR237" s="79">
        <f>SUM(BP237/12*$A$2)</f>
        <v>0</v>
      </c>
      <c r="BS237" s="79">
        <f>SUM(BQ237/12*$A$2)</f>
        <v>0</v>
      </c>
      <c r="BT237" s="79">
        <f t="shared" ref="BT237:BY237" si="2371">SUM(BT238:BT239)</f>
        <v>0</v>
      </c>
      <c r="BU237" s="79">
        <f t="shared" si="2371"/>
        <v>0</v>
      </c>
      <c r="BV237" s="79">
        <f t="shared" si="2371"/>
        <v>0</v>
      </c>
      <c r="BW237" s="79">
        <f t="shared" si="2371"/>
        <v>0</v>
      </c>
      <c r="BX237" s="79">
        <f t="shared" si="2371"/>
        <v>0</v>
      </c>
      <c r="BY237" s="79">
        <f t="shared" si="2371"/>
        <v>0</v>
      </c>
      <c r="BZ237" s="95">
        <f t="shared" si="2355"/>
        <v>0</v>
      </c>
      <c r="CA237" s="95">
        <f t="shared" si="2355"/>
        <v>0</v>
      </c>
      <c r="CB237" s="79"/>
      <c r="CC237" s="79"/>
      <c r="CD237" s="79">
        <f>SUM(CB237/12*$A$2)</f>
        <v>0</v>
      </c>
      <c r="CE237" s="79">
        <f>SUM(CC237/12*$A$2)</f>
        <v>0</v>
      </c>
      <c r="CF237" s="79">
        <f t="shared" ref="CF237:CK237" si="2372">SUM(CF238:CF239)</f>
        <v>0</v>
      </c>
      <c r="CG237" s="79">
        <f t="shared" si="2372"/>
        <v>0</v>
      </c>
      <c r="CH237" s="79">
        <f t="shared" si="2372"/>
        <v>0</v>
      </c>
      <c r="CI237" s="79">
        <f t="shared" si="2372"/>
        <v>0</v>
      </c>
      <c r="CJ237" s="79">
        <f t="shared" si="2372"/>
        <v>0</v>
      </c>
      <c r="CK237" s="79">
        <f t="shared" si="2372"/>
        <v>0</v>
      </c>
      <c r="CL237" s="95">
        <f t="shared" si="2357"/>
        <v>0</v>
      </c>
      <c r="CM237" s="95">
        <f t="shared" si="2357"/>
        <v>0</v>
      </c>
      <c r="CN237" s="79"/>
      <c r="CO237" s="79"/>
      <c r="CP237" s="79">
        <f>SUM(CN237/12*$A$2)</f>
        <v>0</v>
      </c>
      <c r="CQ237" s="79">
        <f>SUM(CO237/12*$A$2)</f>
        <v>0</v>
      </c>
      <c r="CR237" s="79">
        <f t="shared" ref="CR237:CW237" si="2373">SUM(CR238:CR239)</f>
        <v>0</v>
      </c>
      <c r="CS237" s="79">
        <f t="shared" si="2373"/>
        <v>0</v>
      </c>
      <c r="CT237" s="79">
        <f t="shared" si="2373"/>
        <v>0</v>
      </c>
      <c r="CU237" s="79">
        <f t="shared" si="2373"/>
        <v>0</v>
      </c>
      <c r="CV237" s="79">
        <f t="shared" si="2373"/>
        <v>0</v>
      </c>
      <c r="CW237" s="79">
        <f t="shared" si="2373"/>
        <v>0</v>
      </c>
      <c r="CX237" s="95">
        <f t="shared" si="2358"/>
        <v>0</v>
      </c>
      <c r="CY237" s="95">
        <f t="shared" si="2358"/>
        <v>0</v>
      </c>
      <c r="CZ237" s="79">
        <f>VLOOKUP($E237,'ВМП план'!$B$8:$AN$43,24,0)</f>
        <v>0</v>
      </c>
      <c r="DA237" s="79">
        <f>VLOOKUP($E237,'ВМП план'!$B$8:$AN$43,25,0)</f>
        <v>0</v>
      </c>
      <c r="DB237" s="79">
        <f>SUM(CZ237/12*$A$2)</f>
        <v>0</v>
      </c>
      <c r="DC237" s="79">
        <f>SUM(DA237/12*$A$2)</f>
        <v>0</v>
      </c>
      <c r="DD237" s="79">
        <f t="shared" ref="DD237:DI237" si="2374">SUM(DD238:DD239)</f>
        <v>0</v>
      </c>
      <c r="DE237" s="79">
        <f t="shared" si="2374"/>
        <v>0</v>
      </c>
      <c r="DF237" s="79">
        <f t="shared" si="2374"/>
        <v>0</v>
      </c>
      <c r="DG237" s="79">
        <f t="shared" si="2374"/>
        <v>0</v>
      </c>
      <c r="DH237" s="79">
        <f t="shared" si="2374"/>
        <v>0</v>
      </c>
      <c r="DI237" s="79">
        <f t="shared" si="2374"/>
        <v>0</v>
      </c>
      <c r="DJ237" s="95">
        <f t="shared" si="2359"/>
        <v>0</v>
      </c>
      <c r="DK237" s="95">
        <f t="shared" si="2359"/>
        <v>0</v>
      </c>
      <c r="DL237" s="79"/>
      <c r="DM237" s="79"/>
      <c r="DN237" s="79">
        <f>SUM(DL237/12*$A$2)</f>
        <v>0</v>
      </c>
      <c r="DO237" s="79">
        <f>SUM(DM237/12*$A$2)</f>
        <v>0</v>
      </c>
      <c r="DP237" s="79">
        <f t="shared" ref="DP237:DU237" si="2375">SUM(DP238:DP239)</f>
        <v>0</v>
      </c>
      <c r="DQ237" s="79">
        <f t="shared" si="2375"/>
        <v>0</v>
      </c>
      <c r="DR237" s="79">
        <f t="shared" si="2375"/>
        <v>0</v>
      </c>
      <c r="DS237" s="79">
        <f t="shared" si="2375"/>
        <v>0</v>
      </c>
      <c r="DT237" s="79">
        <f t="shared" si="2375"/>
        <v>0</v>
      </c>
      <c r="DU237" s="79">
        <f t="shared" si="2375"/>
        <v>0</v>
      </c>
      <c r="DV237" s="95">
        <f t="shared" si="2360"/>
        <v>0</v>
      </c>
      <c r="DW237" s="95">
        <f t="shared" si="2360"/>
        <v>0</v>
      </c>
      <c r="DX237" s="79">
        <f>VLOOKUP($E237,'ВМП план'!$B$8:$AN$43,28,0)</f>
        <v>0</v>
      </c>
      <c r="DY237" s="79">
        <f>VLOOKUP($E237,'ВМП план'!$B$8:$AN$43,29,0)</f>
        <v>0</v>
      </c>
      <c r="DZ237" s="79">
        <f>SUM(DX237/12*$A$2)</f>
        <v>0</v>
      </c>
      <c r="EA237" s="79">
        <f>SUM(DY237/12*$A$2)</f>
        <v>0</v>
      </c>
      <c r="EB237" s="79">
        <f t="shared" ref="EB237:EG237" si="2376">SUM(EB238:EB239)</f>
        <v>0</v>
      </c>
      <c r="EC237" s="79">
        <f t="shared" si="2376"/>
        <v>0</v>
      </c>
      <c r="ED237" s="79">
        <f t="shared" si="2376"/>
        <v>0</v>
      </c>
      <c r="EE237" s="79">
        <f t="shared" si="2376"/>
        <v>0</v>
      </c>
      <c r="EF237" s="79">
        <f t="shared" si="2376"/>
        <v>0</v>
      </c>
      <c r="EG237" s="79">
        <f t="shared" si="2376"/>
        <v>0</v>
      </c>
      <c r="EH237" s="95">
        <f t="shared" si="2361"/>
        <v>0</v>
      </c>
      <c r="EI237" s="95">
        <f t="shared" si="2361"/>
        <v>0</v>
      </c>
      <c r="EJ237" s="79">
        <f>VLOOKUP($E237,'ВМП план'!$B$8:$AN$43,30,0)</f>
        <v>0</v>
      </c>
      <c r="EK237" s="79">
        <f>VLOOKUP($E237,'ВМП план'!$B$8:$AN$43,31,0)</f>
        <v>0</v>
      </c>
      <c r="EL237" s="79">
        <f>SUM(EJ237/12*$A$2)</f>
        <v>0</v>
      </c>
      <c r="EM237" s="79">
        <f>SUM(EK237/12*$A$2)</f>
        <v>0</v>
      </c>
      <c r="EN237" s="79">
        <f t="shared" ref="EN237:ES237" si="2377">SUM(EN238:EN239)</f>
        <v>0</v>
      </c>
      <c r="EO237" s="79">
        <f t="shared" si="2377"/>
        <v>0</v>
      </c>
      <c r="EP237" s="79">
        <f t="shared" si="2377"/>
        <v>0</v>
      </c>
      <c r="EQ237" s="79">
        <f t="shared" si="2377"/>
        <v>0</v>
      </c>
      <c r="ER237" s="79">
        <f t="shared" si="2377"/>
        <v>0</v>
      </c>
      <c r="ES237" s="79">
        <f t="shared" si="2377"/>
        <v>0</v>
      </c>
      <c r="ET237" s="95">
        <f t="shared" si="2363"/>
        <v>0</v>
      </c>
      <c r="EU237" s="95">
        <f t="shared" si="2363"/>
        <v>0</v>
      </c>
      <c r="EV237" s="79">
        <f>VLOOKUP($E237,'ВМП план'!$B$8:$AN$43,32,0)</f>
        <v>0</v>
      </c>
      <c r="EW237" s="79">
        <f>VLOOKUP($E237,'ВМП план'!$B$8:$AN$43,33,0)</f>
        <v>0</v>
      </c>
      <c r="EX237" s="79">
        <f>SUM(EV237/12*$A$2)</f>
        <v>0</v>
      </c>
      <c r="EY237" s="79">
        <f>SUM(EW237/12*$A$2)</f>
        <v>0</v>
      </c>
      <c r="EZ237" s="79">
        <f t="shared" ref="EZ237:FE237" si="2378">SUM(EZ238:EZ239)</f>
        <v>0</v>
      </c>
      <c r="FA237" s="79">
        <f t="shared" si="2378"/>
        <v>0</v>
      </c>
      <c r="FB237" s="79">
        <f t="shared" si="2378"/>
        <v>0</v>
      </c>
      <c r="FC237" s="79">
        <f t="shared" si="2378"/>
        <v>0</v>
      </c>
      <c r="FD237" s="79">
        <f t="shared" si="2378"/>
        <v>0</v>
      </c>
      <c r="FE237" s="79">
        <f t="shared" si="2378"/>
        <v>0</v>
      </c>
      <c r="FF237" s="95">
        <f t="shared" si="2105"/>
        <v>0</v>
      </c>
      <c r="FG237" s="95">
        <f t="shared" si="2106"/>
        <v>0</v>
      </c>
      <c r="FH237" s="79">
        <f>VLOOKUP($E237,'ВМП план'!$B$8:$AN$43,34,0)</f>
        <v>0</v>
      </c>
      <c r="FI237" s="79">
        <f>VLOOKUP($E237,'ВМП план'!$B$8:$AN$43,35,0)</f>
        <v>0</v>
      </c>
      <c r="FJ237" s="79">
        <f>SUM(FH237/12*$A$2)</f>
        <v>0</v>
      </c>
      <c r="FK237" s="79">
        <f>SUM(FI237/12*$A$2)</f>
        <v>0</v>
      </c>
      <c r="FL237" s="79">
        <f t="shared" ref="FL237:FQ237" si="2379">SUM(FL238:FL239)</f>
        <v>0</v>
      </c>
      <c r="FM237" s="79">
        <f t="shared" si="2379"/>
        <v>0</v>
      </c>
      <c r="FN237" s="79">
        <f t="shared" si="2379"/>
        <v>0</v>
      </c>
      <c r="FO237" s="79">
        <f t="shared" si="2379"/>
        <v>0</v>
      </c>
      <c r="FP237" s="79">
        <f t="shared" si="2379"/>
        <v>0</v>
      </c>
      <c r="FQ237" s="79">
        <f t="shared" si="2379"/>
        <v>0</v>
      </c>
      <c r="FR237" s="95">
        <f t="shared" si="2364"/>
        <v>0</v>
      </c>
      <c r="FS237" s="95">
        <f t="shared" si="2364"/>
        <v>0</v>
      </c>
      <c r="FT237" s="79"/>
      <c r="FU237" s="79"/>
      <c r="FV237" s="79">
        <f>SUM(FT237/12*$A$2)</f>
        <v>0</v>
      </c>
      <c r="FW237" s="79">
        <f>SUM(FU237/12*$A$2)</f>
        <v>0</v>
      </c>
      <c r="FX237" s="79">
        <f t="shared" ref="FX237:GC237" si="2380">SUM(FX238:FX239)</f>
        <v>0</v>
      </c>
      <c r="FY237" s="79">
        <f t="shared" si="2380"/>
        <v>0</v>
      </c>
      <c r="FZ237" s="79">
        <f t="shared" si="2380"/>
        <v>0</v>
      </c>
      <c r="GA237" s="79">
        <f t="shared" si="2380"/>
        <v>0</v>
      </c>
      <c r="GB237" s="79">
        <f t="shared" si="2380"/>
        <v>0</v>
      </c>
      <c r="GC237" s="79">
        <f t="shared" si="2380"/>
        <v>0</v>
      </c>
      <c r="GD237" s="95">
        <f t="shared" si="2365"/>
        <v>0</v>
      </c>
      <c r="GE237" s="95">
        <f t="shared" si="2365"/>
        <v>0</v>
      </c>
      <c r="GF237" s="79">
        <f>H237+T237+AF237+AR237+BD237+BP237+CB237+CN237+CZ237+DL237+DX237+EJ237+EV237+FH237+FT237</f>
        <v>8</v>
      </c>
      <c r="GG237" s="79">
        <f>I237+U237+AG237+AS237+BE237+BQ237+CC237+CO237+DA237+DM237+DY237+EK237+EW237+FI237+FU237</f>
        <v>1453035.1639999999</v>
      </c>
      <c r="GH237" s="102">
        <f>SUM(GF237/12*$A$2)</f>
        <v>6.6666666666666661</v>
      </c>
      <c r="GI237" s="128">
        <f>SUM(GG237/12*$A$2)</f>
        <v>1210862.6366666665</v>
      </c>
      <c r="GJ237" s="79">
        <f t="shared" ref="GJ237:GO237" si="2381">SUM(GJ238:GJ239)</f>
        <v>8</v>
      </c>
      <c r="GK237" s="79">
        <f t="shared" si="2381"/>
        <v>1453035.2</v>
      </c>
      <c r="GL237" s="79">
        <f t="shared" si="2381"/>
        <v>0</v>
      </c>
      <c r="GM237" s="79">
        <f t="shared" si="2381"/>
        <v>0</v>
      </c>
      <c r="GN237" s="79">
        <f t="shared" si="2381"/>
        <v>8</v>
      </c>
      <c r="GO237" s="79">
        <f t="shared" si="2381"/>
        <v>1453035.2</v>
      </c>
      <c r="GP237" s="79">
        <f>SUM(GJ237-GH237)</f>
        <v>1.3333333333333339</v>
      </c>
      <c r="GQ237" s="79">
        <f>SUM(GK237-GI237)</f>
        <v>242172.56333333347</v>
      </c>
      <c r="GR237" s="281">
        <f>GJ237/GH237</f>
        <v>1.2000000000000002</v>
      </c>
      <c r="GS237" s="281">
        <f>GK237/GI237</f>
        <v>1.2000000297308704</v>
      </c>
      <c r="GT237" s="123">
        <v>181629.39549999998</v>
      </c>
      <c r="GU237" s="123"/>
      <c r="GV237" s="55"/>
    </row>
    <row r="238" spans="1:204" ht="41.25" customHeight="1" x14ac:dyDescent="0.2">
      <c r="A238" s="21">
        <v>41</v>
      </c>
      <c r="B238" s="55" t="s">
        <v>364</v>
      </c>
      <c r="C238" s="56" t="s">
        <v>365</v>
      </c>
      <c r="D238" s="63">
        <v>530</v>
      </c>
      <c r="E238" s="62" t="s">
        <v>366</v>
      </c>
      <c r="F238" s="63">
        <v>41</v>
      </c>
      <c r="G238" s="70">
        <v>181629.39549999998</v>
      </c>
      <c r="H238" s="71"/>
      <c r="I238" s="71"/>
      <c r="J238" s="71"/>
      <c r="K238" s="71"/>
      <c r="L238" s="71">
        <f>VLOOKUP($D238,'факт '!$D$7:$AU$140,3,0)</f>
        <v>0</v>
      </c>
      <c r="M238" s="71">
        <f>VLOOKUP($D238,'факт '!$D$7:$AU$140,4,0)</f>
        <v>0</v>
      </c>
      <c r="N238" s="71">
        <f>VLOOKUP($D238,'факт '!$D$7:$AU$140,5,0)</f>
        <v>0</v>
      </c>
      <c r="O238" s="71">
        <f>VLOOKUP($D238,'факт '!$D$7:$AU$140,6,0)</f>
        <v>0</v>
      </c>
      <c r="P238" s="71">
        <f>SUM(L238+N238)</f>
        <v>0</v>
      </c>
      <c r="Q238" s="71">
        <f>SUM(M238+O238)</f>
        <v>0</v>
      </c>
      <c r="R238" s="72">
        <f t="shared" ref="R238" si="2382">SUM(L238-J238)</f>
        <v>0</v>
      </c>
      <c r="S238" s="72">
        <f t="shared" si="2039"/>
        <v>0</v>
      </c>
      <c r="T238" s="71"/>
      <c r="U238" s="71"/>
      <c r="V238" s="71"/>
      <c r="W238" s="71"/>
      <c r="X238" s="71">
        <f>VLOOKUP($D238,'факт '!$D$7:$AU$140,9,0)</f>
        <v>0</v>
      </c>
      <c r="Y238" s="71">
        <f>VLOOKUP($D238,'факт '!$D$7:$AU$140,10,0)</f>
        <v>0</v>
      </c>
      <c r="Z238" s="71">
        <f>VLOOKUP($D238,'факт '!$D$7:$AU$140,11,0)</f>
        <v>0</v>
      </c>
      <c r="AA238" s="71">
        <f>VLOOKUP($D238,'факт '!$D$7:$AU$140,12,0)</f>
        <v>0</v>
      </c>
      <c r="AB238" s="71">
        <f>SUM(X238+Z238)</f>
        <v>0</v>
      </c>
      <c r="AC238" s="71">
        <f>SUM(Y238+AA238)</f>
        <v>0</v>
      </c>
      <c r="AD238" s="72">
        <f t="shared" ref="AD238" si="2383">SUM(X238-V238)</f>
        <v>0</v>
      </c>
      <c r="AE238" s="72">
        <f t="shared" ref="AE238" si="2384">SUM(Y238-W238)</f>
        <v>0</v>
      </c>
      <c r="AF238" s="71"/>
      <c r="AG238" s="71"/>
      <c r="AH238" s="71"/>
      <c r="AI238" s="71"/>
      <c r="AJ238" s="71">
        <f>VLOOKUP($D238,'факт '!$D$7:$AU$140,7,0)</f>
        <v>0</v>
      </c>
      <c r="AK238" s="71">
        <f>VLOOKUP($D238,'факт '!$D$7:$AU$140,8,0)</f>
        <v>0</v>
      </c>
      <c r="AL238" s="71"/>
      <c r="AM238" s="71"/>
      <c r="AN238" s="71">
        <f>SUM(AJ238+AL238)</f>
        <v>0</v>
      </c>
      <c r="AO238" s="71">
        <f>SUM(AK238+AM238)</f>
        <v>0</v>
      </c>
      <c r="AP238" s="72">
        <f t="shared" ref="AP238" si="2385">SUM(AJ238-AH238)</f>
        <v>0</v>
      </c>
      <c r="AQ238" s="72">
        <f t="shared" ref="AQ238" si="2386">SUM(AK238-AI238)</f>
        <v>0</v>
      </c>
      <c r="AR238" s="71"/>
      <c r="AS238" s="71"/>
      <c r="AT238" s="71"/>
      <c r="AU238" s="71"/>
      <c r="AV238" s="71">
        <f>VLOOKUP($D238,'факт '!$D$7:$AU$140,13,0)</f>
        <v>0</v>
      </c>
      <c r="AW238" s="71">
        <f>VLOOKUP($D238,'факт '!$D$7:$AU$140,14,0)</f>
        <v>0</v>
      </c>
      <c r="AX238" s="71"/>
      <c r="AY238" s="71"/>
      <c r="AZ238" s="71">
        <f>SUM(AV238+AX238)</f>
        <v>0</v>
      </c>
      <c r="BA238" s="71">
        <f>SUM(AW238+AY238)</f>
        <v>0</v>
      </c>
      <c r="BB238" s="72">
        <f t="shared" ref="BB238" si="2387">SUM(AV238-AT238)</f>
        <v>0</v>
      </c>
      <c r="BC238" s="72">
        <f t="shared" ref="BC238" si="2388">SUM(AW238-AU238)</f>
        <v>0</v>
      </c>
      <c r="BD238" s="71"/>
      <c r="BE238" s="71"/>
      <c r="BF238" s="71"/>
      <c r="BG238" s="71"/>
      <c r="BH238" s="71">
        <f>VLOOKUP($D238,'факт '!$D$7:$AU$140,17,0)</f>
        <v>8</v>
      </c>
      <c r="BI238" s="71">
        <f>VLOOKUP($D238,'факт '!$D$7:$AU$140,18,0)</f>
        <v>1453035.2</v>
      </c>
      <c r="BJ238" s="71">
        <f>VLOOKUP($D238,'факт '!$D$7:$AU$140,19,0)</f>
        <v>0</v>
      </c>
      <c r="BK238" s="71">
        <f>VLOOKUP($D238,'факт '!$D$7:$AU$140,20,0)</f>
        <v>0</v>
      </c>
      <c r="BL238" s="71">
        <f>SUM(BH238+BJ238)</f>
        <v>8</v>
      </c>
      <c r="BM238" s="71">
        <f>SUM(BI238+BK238)</f>
        <v>1453035.2</v>
      </c>
      <c r="BN238" s="72">
        <f t="shared" ref="BN238" si="2389">SUM(BH238-BF238)</f>
        <v>8</v>
      </c>
      <c r="BO238" s="72">
        <f t="shared" ref="BO238" si="2390">SUM(BI238-BG238)</f>
        <v>1453035.2</v>
      </c>
      <c r="BP238" s="71"/>
      <c r="BQ238" s="71"/>
      <c r="BR238" s="71"/>
      <c r="BS238" s="71"/>
      <c r="BT238" s="71">
        <f>VLOOKUP($D238,'факт '!$D$7:$AU$140,21,0)</f>
        <v>0</v>
      </c>
      <c r="BU238" s="71">
        <f>VLOOKUP($D238,'факт '!$D$7:$AU$140,22,0)</f>
        <v>0</v>
      </c>
      <c r="BV238" s="71">
        <f>VLOOKUP($D238,'факт '!$D$7:$AU$140,23,0)</f>
        <v>0</v>
      </c>
      <c r="BW238" s="71">
        <f>VLOOKUP($D238,'факт '!$D$7:$AU$140,24,0)</f>
        <v>0</v>
      </c>
      <c r="BX238" s="71">
        <f>SUM(BT238+BV238)</f>
        <v>0</v>
      </c>
      <c r="BY238" s="71">
        <f>SUM(BU238+BW238)</f>
        <v>0</v>
      </c>
      <c r="BZ238" s="72">
        <f t="shared" ref="BZ238" si="2391">SUM(BT238-BR238)</f>
        <v>0</v>
      </c>
      <c r="CA238" s="72">
        <f t="shared" ref="CA238" si="2392">SUM(BU238-BS238)</f>
        <v>0</v>
      </c>
      <c r="CB238" s="71"/>
      <c r="CC238" s="71"/>
      <c r="CD238" s="71"/>
      <c r="CE238" s="71"/>
      <c r="CF238" s="71">
        <f>VLOOKUP($D238,'факт '!$D$7:$AU$140,25,0)</f>
        <v>0</v>
      </c>
      <c r="CG238" s="71">
        <f>VLOOKUP($D238,'факт '!$D$7:$AU$140,26,0)</f>
        <v>0</v>
      </c>
      <c r="CH238" s="71">
        <f>VLOOKUP($D238,'факт '!$D$7:$AU$140,27,0)</f>
        <v>0</v>
      </c>
      <c r="CI238" s="71">
        <f>VLOOKUP($D238,'факт '!$D$7:$AU$140,28,0)</f>
        <v>0</v>
      </c>
      <c r="CJ238" s="71">
        <f>SUM(CF238+CH238)</f>
        <v>0</v>
      </c>
      <c r="CK238" s="71">
        <f>SUM(CG238+CI238)</f>
        <v>0</v>
      </c>
      <c r="CL238" s="72">
        <f t="shared" ref="CL238" si="2393">SUM(CF238-CD238)</f>
        <v>0</v>
      </c>
      <c r="CM238" s="72">
        <f t="shared" ref="CM238" si="2394">SUM(CG238-CE238)</f>
        <v>0</v>
      </c>
      <c r="CN238" s="71"/>
      <c r="CO238" s="71"/>
      <c r="CP238" s="71"/>
      <c r="CQ238" s="71"/>
      <c r="CR238" s="71">
        <f>VLOOKUP($D238,'факт '!$D$7:$AU$140,29,0)</f>
        <v>0</v>
      </c>
      <c r="CS238" s="71">
        <f>VLOOKUP($D238,'факт '!$D$7:$AU$140,30,0)</f>
        <v>0</v>
      </c>
      <c r="CT238" s="71">
        <f>VLOOKUP($D238,'факт '!$D$7:$AU$140,31,0)</f>
        <v>0</v>
      </c>
      <c r="CU238" s="71">
        <f>VLOOKUP($D238,'факт '!$D$7:$AU$140,32,0)</f>
        <v>0</v>
      </c>
      <c r="CV238" s="71">
        <f>SUM(CR238+CT238)</f>
        <v>0</v>
      </c>
      <c r="CW238" s="71">
        <f>SUM(CS238+CU238)</f>
        <v>0</v>
      </c>
      <c r="CX238" s="72">
        <f t="shared" ref="CX238" si="2395">SUM(CR238-CP238)</f>
        <v>0</v>
      </c>
      <c r="CY238" s="72">
        <f t="shared" ref="CY238" si="2396">SUM(CS238-CQ238)</f>
        <v>0</v>
      </c>
      <c r="CZ238" s="71"/>
      <c r="DA238" s="71"/>
      <c r="DB238" s="71"/>
      <c r="DC238" s="71"/>
      <c r="DD238" s="71">
        <f>VLOOKUP($D238,'факт '!$D$7:$AU$140,33,0)</f>
        <v>0</v>
      </c>
      <c r="DE238" s="71">
        <f>VLOOKUP($D238,'факт '!$D$7:$AU$140,34,0)</f>
        <v>0</v>
      </c>
      <c r="DF238" s="71"/>
      <c r="DG238" s="71"/>
      <c r="DH238" s="71">
        <f>SUM(DD238+DF238)</f>
        <v>0</v>
      </c>
      <c r="DI238" s="71">
        <f>SUM(DE238+DG238)</f>
        <v>0</v>
      </c>
      <c r="DJ238" s="72">
        <f t="shared" ref="DJ238" si="2397">SUM(DD238-DB238)</f>
        <v>0</v>
      </c>
      <c r="DK238" s="72">
        <f t="shared" ref="DK238" si="2398">SUM(DE238-DC238)</f>
        <v>0</v>
      </c>
      <c r="DL238" s="71"/>
      <c r="DM238" s="71"/>
      <c r="DN238" s="71"/>
      <c r="DO238" s="71"/>
      <c r="DP238" s="71">
        <f>VLOOKUP($D238,'факт '!$D$7:$AU$140,15,0)</f>
        <v>0</v>
      </c>
      <c r="DQ238" s="71">
        <f>VLOOKUP($D238,'факт '!$D$7:$AU$140,16,0)</f>
        <v>0</v>
      </c>
      <c r="DR238" s="71"/>
      <c r="DS238" s="71"/>
      <c r="DT238" s="71">
        <f>SUM(DP238+DR238)</f>
        <v>0</v>
      </c>
      <c r="DU238" s="71">
        <f>SUM(DQ238+DS238)</f>
        <v>0</v>
      </c>
      <c r="DV238" s="72">
        <f t="shared" ref="DV238" si="2399">SUM(DP238-DN238)</f>
        <v>0</v>
      </c>
      <c r="DW238" s="72">
        <f t="shared" ref="DW238" si="2400">SUM(DQ238-DO238)</f>
        <v>0</v>
      </c>
      <c r="DX238" s="71"/>
      <c r="DY238" s="71"/>
      <c r="DZ238" s="71"/>
      <c r="EA238" s="71"/>
      <c r="EB238" s="71">
        <f>VLOOKUP($D238,'факт '!$D$7:$AU$140,35,0)</f>
        <v>0</v>
      </c>
      <c r="EC238" s="71">
        <f>VLOOKUP($D238,'факт '!$D$7:$AU$140,36,0)</f>
        <v>0</v>
      </c>
      <c r="ED238" s="71">
        <f>VLOOKUP($D238,'факт '!$D$7:$AU$140,37,0)</f>
        <v>0</v>
      </c>
      <c r="EE238" s="71">
        <f>VLOOKUP($D238,'факт '!$D$7:$AU$140,38,0)</f>
        <v>0</v>
      </c>
      <c r="EF238" s="71">
        <f>SUM(EB238+ED238)</f>
        <v>0</v>
      </c>
      <c r="EG238" s="71">
        <f>SUM(EC238+EE238)</f>
        <v>0</v>
      </c>
      <c r="EH238" s="72">
        <f t="shared" ref="EH238" si="2401">SUM(EB238-DZ238)</f>
        <v>0</v>
      </c>
      <c r="EI238" s="72">
        <f t="shared" ref="EI238" si="2402">SUM(EC238-EA238)</f>
        <v>0</v>
      </c>
      <c r="EJ238" s="71"/>
      <c r="EK238" s="71"/>
      <c r="EL238" s="71"/>
      <c r="EM238" s="71"/>
      <c r="EN238" s="71">
        <f>VLOOKUP($D238,'факт '!$D$7:$AU$140,41,0)</f>
        <v>0</v>
      </c>
      <c r="EO238" s="71">
        <f>VLOOKUP($D238,'факт '!$D$7:$AU$140,42,0)</f>
        <v>0</v>
      </c>
      <c r="EP238" s="71">
        <f>VLOOKUP($D238,'факт '!$D$7:$AU$140,43,0)</f>
        <v>0</v>
      </c>
      <c r="EQ238" s="71">
        <f>VLOOKUP($D238,'факт '!$D$7:$AU$140,44,0)</f>
        <v>0</v>
      </c>
      <c r="ER238" s="71">
        <f>SUM(EN238+EP238)</f>
        <v>0</v>
      </c>
      <c r="ES238" s="71">
        <f>SUM(EO238+EQ238)</f>
        <v>0</v>
      </c>
      <c r="ET238" s="72">
        <f t="shared" ref="ET238" si="2403">SUM(EN238-EL238)</f>
        <v>0</v>
      </c>
      <c r="EU238" s="72">
        <f t="shared" ref="EU238" si="2404">SUM(EO238-EM238)</f>
        <v>0</v>
      </c>
      <c r="EV238" s="71"/>
      <c r="EW238" s="71"/>
      <c r="EX238" s="71"/>
      <c r="EY238" s="71"/>
      <c r="EZ238" s="71"/>
      <c r="FA238" s="71"/>
      <c r="FB238" s="71"/>
      <c r="FC238" s="71"/>
      <c r="FD238" s="71">
        <f>SUM(EZ238+FB238)</f>
        <v>0</v>
      </c>
      <c r="FE238" s="71">
        <f>SUM(FA238+FC238)</f>
        <v>0</v>
      </c>
      <c r="FF238" s="72">
        <f t="shared" si="2105"/>
        <v>0</v>
      </c>
      <c r="FG238" s="72">
        <f t="shared" si="2106"/>
        <v>0</v>
      </c>
      <c r="FH238" s="71"/>
      <c r="FI238" s="71"/>
      <c r="FJ238" s="71"/>
      <c r="FK238" s="71"/>
      <c r="FL238" s="71">
        <f>VLOOKUP($D238,'факт '!$D$7:$AU$140,39,0)</f>
        <v>0</v>
      </c>
      <c r="FM238" s="71">
        <f>VLOOKUP($D238,'факт '!$D$7:$AU$140,40,0)</f>
        <v>0</v>
      </c>
      <c r="FN238" s="71"/>
      <c r="FO238" s="71"/>
      <c r="FP238" s="71">
        <f>SUM(FL238+FN238)</f>
        <v>0</v>
      </c>
      <c r="FQ238" s="71">
        <f>SUM(FM238+FO238)</f>
        <v>0</v>
      </c>
      <c r="FR238" s="72">
        <f t="shared" ref="FR238" si="2405">SUM(FL238-FJ238)</f>
        <v>0</v>
      </c>
      <c r="FS238" s="72">
        <f t="shared" ref="FS238" si="2406">SUM(FM238-FK238)</f>
        <v>0</v>
      </c>
      <c r="FT238" s="71"/>
      <c r="FU238" s="71"/>
      <c r="FV238" s="71"/>
      <c r="FW238" s="71"/>
      <c r="FX238" s="71"/>
      <c r="FY238" s="71"/>
      <c r="FZ238" s="71"/>
      <c r="GA238" s="71"/>
      <c r="GB238" s="71">
        <f>SUM(FX238+FZ238)</f>
        <v>0</v>
      </c>
      <c r="GC238" s="71">
        <f>SUM(FY238+GA238)</f>
        <v>0</v>
      </c>
      <c r="GD238" s="72">
        <f t="shared" si="2365"/>
        <v>0</v>
      </c>
      <c r="GE238" s="72">
        <f t="shared" si="2365"/>
        <v>0</v>
      </c>
      <c r="GF238" s="71"/>
      <c r="GG238" s="71"/>
      <c r="GH238" s="71"/>
      <c r="GI238" s="71"/>
      <c r="GJ238" s="71">
        <f t="shared" ref="GJ238" si="2407">SUM(L238,X238,AJ238,AV238,BH238,BT238,CF238,CR238,DD238,DP238,EB238,EN238,EZ238,FL238)</f>
        <v>8</v>
      </c>
      <c r="GK238" s="71">
        <f t="shared" ref="GK238" si="2408">SUM(M238,Y238,AK238,AW238,BI238,BU238,CG238,CS238,DE238,DQ238,EC238,EO238,FA238,FM238)</f>
        <v>1453035.2</v>
      </c>
      <c r="GL238" s="71">
        <f t="shared" ref="GL238" si="2409">SUM(N238,Z238,AL238,AX238,BJ238,BV238,CH238,CT238,DF238,DR238,ED238,EP238,FB238,FN238)</f>
        <v>0</v>
      </c>
      <c r="GM238" s="71">
        <f t="shared" ref="GM238" si="2410">SUM(O238,AA238,AM238,AY238,BK238,BW238,CI238,CU238,DG238,DS238,EE238,EQ238,FC238,FO238)</f>
        <v>0</v>
      </c>
      <c r="GN238" s="71">
        <f t="shared" ref="GN238" si="2411">SUM(P238,AB238,AN238,AZ238,BL238,BX238,CJ238,CV238,DH238,DT238,EF238,ER238,FD238,FP238)</f>
        <v>8</v>
      </c>
      <c r="GO238" s="71">
        <f t="shared" ref="GO238" si="2412">SUM(Q238,AC238,AO238,BA238,BM238,BY238,CK238,CW238,DI238,DU238,EG238,ES238,FE238,FQ238)</f>
        <v>1453035.2</v>
      </c>
      <c r="GP238" s="71"/>
      <c r="GQ238" s="71"/>
      <c r="GR238" s="109"/>
      <c r="GS238" s="55"/>
      <c r="GT238" s="55">
        <v>181629.39549999998</v>
      </c>
      <c r="GU238" s="123">
        <f>SUM(GK238/GJ238)</f>
        <v>181629.4</v>
      </c>
      <c r="GV238" s="123">
        <f>SUM(GT238-GU238)</f>
        <v>-4.5000000100117177E-3</v>
      </c>
    </row>
    <row r="239" spans="1:204" x14ac:dyDescent="0.2">
      <c r="A239" s="21">
        <v>1</v>
      </c>
      <c r="B239" s="55"/>
      <c r="C239" s="56"/>
      <c r="D239" s="63"/>
      <c r="E239" s="62"/>
      <c r="F239" s="63"/>
      <c r="G239" s="70"/>
      <c r="H239" s="71"/>
      <c r="I239" s="71"/>
      <c r="J239" s="71"/>
      <c r="K239" s="71"/>
      <c r="L239" s="71"/>
      <c r="M239" s="71"/>
      <c r="N239" s="71"/>
      <c r="O239" s="71"/>
      <c r="P239" s="71">
        <f>SUM(L239+N239)</f>
        <v>0</v>
      </c>
      <c r="Q239" s="71">
        <f>SUM(M239+O239)</f>
        <v>0</v>
      </c>
      <c r="R239" s="72">
        <f>SUM(L239-J239)</f>
        <v>0</v>
      </c>
      <c r="S239" s="72">
        <f t="shared" si="2039"/>
        <v>0</v>
      </c>
      <c r="T239" s="71"/>
      <c r="U239" s="71"/>
      <c r="V239" s="71"/>
      <c r="W239" s="71"/>
      <c r="X239" s="71"/>
      <c r="Y239" s="71"/>
      <c r="Z239" s="71"/>
      <c r="AA239" s="71"/>
      <c r="AB239" s="71">
        <f>SUM(X239+Z239)</f>
        <v>0</v>
      </c>
      <c r="AC239" s="71">
        <f>SUM(Y239+AA239)</f>
        <v>0</v>
      </c>
      <c r="AD239" s="72">
        <f t="shared" si="2351"/>
        <v>0</v>
      </c>
      <c r="AE239" s="72">
        <f t="shared" si="2351"/>
        <v>0</v>
      </c>
      <c r="AF239" s="71"/>
      <c r="AG239" s="71"/>
      <c r="AH239" s="71"/>
      <c r="AI239" s="71"/>
      <c r="AJ239" s="71"/>
      <c r="AK239" s="71"/>
      <c r="AL239" s="71"/>
      <c r="AM239" s="71"/>
      <c r="AN239" s="71">
        <f>SUM(AJ239+AL239)</f>
        <v>0</v>
      </c>
      <c r="AO239" s="71">
        <f>SUM(AK239+AM239)</f>
        <v>0</v>
      </c>
      <c r="AP239" s="72">
        <f t="shared" si="2352"/>
        <v>0</v>
      </c>
      <c r="AQ239" s="72">
        <f t="shared" si="2352"/>
        <v>0</v>
      </c>
      <c r="AR239" s="71"/>
      <c r="AS239" s="71"/>
      <c r="AT239" s="71"/>
      <c r="AU239" s="71"/>
      <c r="AV239" s="71"/>
      <c r="AW239" s="71"/>
      <c r="AX239" s="71"/>
      <c r="AY239" s="71"/>
      <c r="AZ239" s="71">
        <f>SUM(AV239+AX239)</f>
        <v>0</v>
      </c>
      <c r="BA239" s="71">
        <f>SUM(AW239+AY239)</f>
        <v>0</v>
      </c>
      <c r="BB239" s="72">
        <f t="shared" si="2353"/>
        <v>0</v>
      </c>
      <c r="BC239" s="72">
        <f t="shared" si="2353"/>
        <v>0</v>
      </c>
      <c r="BD239" s="71"/>
      <c r="BE239" s="71"/>
      <c r="BF239" s="71"/>
      <c r="BG239" s="71"/>
      <c r="BH239" s="71"/>
      <c r="BI239" s="71"/>
      <c r="BJ239" s="71"/>
      <c r="BK239" s="71"/>
      <c r="BL239" s="71">
        <f>SUM(BH239+BJ239)</f>
        <v>0</v>
      </c>
      <c r="BM239" s="71">
        <f>SUM(BI239+BK239)</f>
        <v>0</v>
      </c>
      <c r="BN239" s="72">
        <f t="shared" si="2354"/>
        <v>0</v>
      </c>
      <c r="BO239" s="72">
        <f t="shared" si="2354"/>
        <v>0</v>
      </c>
      <c r="BP239" s="71"/>
      <c r="BQ239" s="71"/>
      <c r="BR239" s="71"/>
      <c r="BS239" s="71"/>
      <c r="BT239" s="71"/>
      <c r="BU239" s="71"/>
      <c r="BV239" s="71"/>
      <c r="BW239" s="71"/>
      <c r="BX239" s="71">
        <f>SUM(BT239+BV239)</f>
        <v>0</v>
      </c>
      <c r="BY239" s="71">
        <f>SUM(BU239+BW239)</f>
        <v>0</v>
      </c>
      <c r="BZ239" s="72">
        <f t="shared" si="2355"/>
        <v>0</v>
      </c>
      <c r="CA239" s="72">
        <f t="shared" si="2355"/>
        <v>0</v>
      </c>
      <c r="CB239" s="71"/>
      <c r="CC239" s="71"/>
      <c r="CD239" s="71"/>
      <c r="CE239" s="71"/>
      <c r="CF239" s="71"/>
      <c r="CG239" s="71"/>
      <c r="CH239" s="71"/>
      <c r="CI239" s="71"/>
      <c r="CJ239" s="71">
        <f>SUM(CF239+CH239)</f>
        <v>0</v>
      </c>
      <c r="CK239" s="71">
        <f>SUM(CG239+CI239)</f>
        <v>0</v>
      </c>
      <c r="CL239" s="72">
        <f t="shared" si="2357"/>
        <v>0</v>
      </c>
      <c r="CM239" s="72">
        <f t="shared" si="2357"/>
        <v>0</v>
      </c>
      <c r="CN239" s="71"/>
      <c r="CO239" s="71"/>
      <c r="CP239" s="71"/>
      <c r="CQ239" s="71"/>
      <c r="CR239" s="71"/>
      <c r="CS239" s="71"/>
      <c r="CT239" s="71"/>
      <c r="CU239" s="71"/>
      <c r="CV239" s="71">
        <f>SUM(CR239+CT239)</f>
        <v>0</v>
      </c>
      <c r="CW239" s="71">
        <f>SUM(CS239+CU239)</f>
        <v>0</v>
      </c>
      <c r="CX239" s="72">
        <f t="shared" si="2358"/>
        <v>0</v>
      </c>
      <c r="CY239" s="72">
        <f t="shared" si="2358"/>
        <v>0</v>
      </c>
      <c r="CZ239" s="71"/>
      <c r="DA239" s="71"/>
      <c r="DB239" s="71"/>
      <c r="DC239" s="71"/>
      <c r="DD239" s="71"/>
      <c r="DE239" s="71"/>
      <c r="DF239" s="71"/>
      <c r="DG239" s="71"/>
      <c r="DH239" s="71">
        <f>SUM(DD239+DF239)</f>
        <v>0</v>
      </c>
      <c r="DI239" s="71">
        <f>SUM(DE239+DG239)</f>
        <v>0</v>
      </c>
      <c r="DJ239" s="72">
        <f t="shared" si="2359"/>
        <v>0</v>
      </c>
      <c r="DK239" s="72">
        <f t="shared" si="2359"/>
        <v>0</v>
      </c>
      <c r="DL239" s="71"/>
      <c r="DM239" s="71"/>
      <c r="DN239" s="71"/>
      <c r="DO239" s="71"/>
      <c r="DP239" s="71"/>
      <c r="DQ239" s="71"/>
      <c r="DR239" s="71"/>
      <c r="DS239" s="71"/>
      <c r="DT239" s="71">
        <f>SUM(DP239+DR239)</f>
        <v>0</v>
      </c>
      <c r="DU239" s="71">
        <f>SUM(DQ239+DS239)</f>
        <v>0</v>
      </c>
      <c r="DV239" s="72">
        <f t="shared" si="2360"/>
        <v>0</v>
      </c>
      <c r="DW239" s="72">
        <f t="shared" si="2360"/>
        <v>0</v>
      </c>
      <c r="DX239" s="71"/>
      <c r="DY239" s="71"/>
      <c r="DZ239" s="71"/>
      <c r="EA239" s="71"/>
      <c r="EB239" s="71"/>
      <c r="EC239" s="71"/>
      <c r="ED239" s="71"/>
      <c r="EE239" s="71"/>
      <c r="EF239" s="71">
        <f>SUM(EB239+ED239)</f>
        <v>0</v>
      </c>
      <c r="EG239" s="71">
        <f>SUM(EC239+EE239)</f>
        <v>0</v>
      </c>
      <c r="EH239" s="72">
        <f t="shared" si="2361"/>
        <v>0</v>
      </c>
      <c r="EI239" s="72">
        <f t="shared" si="2361"/>
        <v>0</v>
      </c>
      <c r="EJ239" s="71"/>
      <c r="EK239" s="71"/>
      <c r="EL239" s="71"/>
      <c r="EM239" s="71"/>
      <c r="EN239" s="71"/>
      <c r="EO239" s="71"/>
      <c r="EP239" s="71"/>
      <c r="EQ239" s="71"/>
      <c r="ER239" s="71">
        <f>SUM(EN239+EP239)</f>
        <v>0</v>
      </c>
      <c r="ES239" s="71">
        <f>SUM(EO239+EQ239)</f>
        <v>0</v>
      </c>
      <c r="ET239" s="72">
        <f t="shared" si="2363"/>
        <v>0</v>
      </c>
      <c r="EU239" s="72">
        <f t="shared" si="2363"/>
        <v>0</v>
      </c>
      <c r="EV239" s="71"/>
      <c r="EW239" s="71"/>
      <c r="EX239" s="71"/>
      <c r="EY239" s="71"/>
      <c r="EZ239" s="71"/>
      <c r="FA239" s="71"/>
      <c r="FB239" s="71"/>
      <c r="FC239" s="71"/>
      <c r="FD239" s="71">
        <f>SUM(EZ239+FB239)</f>
        <v>0</v>
      </c>
      <c r="FE239" s="71">
        <f>SUM(FA239+FC239)</f>
        <v>0</v>
      </c>
      <c r="FF239" s="72">
        <f t="shared" si="2105"/>
        <v>0</v>
      </c>
      <c r="FG239" s="72">
        <f t="shared" si="2106"/>
        <v>0</v>
      </c>
      <c r="FH239" s="71"/>
      <c r="FI239" s="71"/>
      <c r="FJ239" s="71"/>
      <c r="FK239" s="71"/>
      <c r="FL239" s="71"/>
      <c r="FM239" s="71"/>
      <c r="FN239" s="71"/>
      <c r="FO239" s="71"/>
      <c r="FP239" s="71">
        <f>SUM(FL239+FN239)</f>
        <v>0</v>
      </c>
      <c r="FQ239" s="71">
        <f>SUM(FM239+FO239)</f>
        <v>0</v>
      </c>
      <c r="FR239" s="72">
        <f t="shared" si="2364"/>
        <v>0</v>
      </c>
      <c r="FS239" s="72">
        <f t="shared" si="2364"/>
        <v>0</v>
      </c>
      <c r="FT239" s="71"/>
      <c r="FU239" s="71"/>
      <c r="FV239" s="71"/>
      <c r="FW239" s="71"/>
      <c r="FX239" s="71"/>
      <c r="FY239" s="71"/>
      <c r="FZ239" s="71"/>
      <c r="GA239" s="71"/>
      <c r="GB239" s="71">
        <f>SUM(FX239+FZ239)</f>
        <v>0</v>
      </c>
      <c r="GC239" s="71">
        <f>SUM(FY239+GA239)</f>
        <v>0</v>
      </c>
      <c r="GD239" s="72">
        <f t="shared" si="2365"/>
        <v>0</v>
      </c>
      <c r="GE239" s="72">
        <f t="shared" si="2365"/>
        <v>0</v>
      </c>
      <c r="GF239" s="71"/>
      <c r="GG239" s="71"/>
      <c r="GH239" s="71"/>
      <c r="GI239" s="71"/>
      <c r="GJ239" s="71"/>
      <c r="GK239" s="71"/>
      <c r="GL239" s="71"/>
      <c r="GM239" s="71"/>
      <c r="GN239" s="71">
        <f>SUM(GJ239+GL239)</f>
        <v>0</v>
      </c>
      <c r="GO239" s="71">
        <f>SUM(GK239+GM239)</f>
        <v>0</v>
      </c>
      <c r="GP239" s="71"/>
      <c r="GQ239" s="71"/>
      <c r="GR239" s="109"/>
      <c r="GS239" s="55"/>
      <c r="GT239" s="55"/>
      <c r="GU239" s="55"/>
      <c r="GV239" s="55"/>
    </row>
    <row r="240" spans="1:204" s="73" customFormat="1" x14ac:dyDescent="0.2">
      <c r="A240" s="107">
        <v>1</v>
      </c>
      <c r="B240" s="85"/>
      <c r="C240" s="114" t="s">
        <v>439</v>
      </c>
      <c r="D240" s="85"/>
      <c r="E240" s="86" t="s">
        <v>458</v>
      </c>
      <c r="F240" s="86"/>
      <c r="G240" s="86"/>
      <c r="H240" s="87">
        <f t="shared" ref="H240:Q240" si="2413">SUM(H9,H22,H30,H34,H42,H46,H53,H74,H81,H127,H140,H152,H163,H179,H186,H209,H226,H236)</f>
        <v>116</v>
      </c>
      <c r="I240" s="87">
        <f t="shared" si="2413"/>
        <v>15638374.4286</v>
      </c>
      <c r="J240" s="87">
        <f t="shared" si="2413"/>
        <v>96.666666666666657</v>
      </c>
      <c r="K240" s="87">
        <f t="shared" si="2413"/>
        <v>13031978.690500002</v>
      </c>
      <c r="L240" s="87">
        <f t="shared" si="2413"/>
        <v>106</v>
      </c>
      <c r="M240" s="87">
        <f t="shared" si="2413"/>
        <v>13905260.599999998</v>
      </c>
      <c r="N240" s="87">
        <f t="shared" si="2413"/>
        <v>6</v>
      </c>
      <c r="O240" s="87">
        <f t="shared" si="2413"/>
        <v>627138.5</v>
      </c>
      <c r="P240" s="87">
        <f t="shared" si="2413"/>
        <v>112</v>
      </c>
      <c r="Q240" s="87">
        <f t="shared" si="2413"/>
        <v>14532399.100000001</v>
      </c>
      <c r="R240" s="72">
        <f t="shared" ref="R240:R250" si="2414">SUM(L240-J240)</f>
        <v>9.3333333333333428</v>
      </c>
      <c r="S240" s="72">
        <f t="shared" ref="S240:S250" si="2415">SUM(M240-K240)</f>
        <v>873281.90949999541</v>
      </c>
      <c r="T240" s="87">
        <f t="shared" ref="T240:AC240" si="2416">SUM(T9,T22,T30,T34,T42,T46,T53,T74,T81,T127,T140,T152,T163,T179,T186,T209,T226,T236)</f>
        <v>1772</v>
      </c>
      <c r="U240" s="87">
        <f t="shared" si="2416"/>
        <v>318340442.73610002</v>
      </c>
      <c r="V240" s="87">
        <f t="shared" si="2416"/>
        <v>1476.6666666666665</v>
      </c>
      <c r="W240" s="87">
        <f t="shared" si="2416"/>
        <v>265283702.2800833</v>
      </c>
      <c r="X240" s="87">
        <f t="shared" si="2416"/>
        <v>1541</v>
      </c>
      <c r="Y240" s="87">
        <f t="shared" si="2416"/>
        <v>269010596.13999981</v>
      </c>
      <c r="Z240" s="87">
        <f t="shared" si="2416"/>
        <v>108</v>
      </c>
      <c r="AA240" s="87">
        <f t="shared" si="2416"/>
        <v>20099834.830000002</v>
      </c>
      <c r="AB240" s="87">
        <f t="shared" si="2416"/>
        <v>1649</v>
      </c>
      <c r="AC240" s="87">
        <f t="shared" si="2416"/>
        <v>289110430.96999979</v>
      </c>
      <c r="AD240" s="72">
        <f t="shared" ref="AD240:AD250" si="2417">SUM(X240-V240)</f>
        <v>64.333333333333485</v>
      </c>
      <c r="AE240" s="72">
        <f t="shared" ref="AE240:AE250" si="2418">SUM(Y240-W240)</f>
        <v>3726893.8599165082</v>
      </c>
      <c r="AF240" s="87">
        <f t="shared" ref="AF240:AO240" si="2419">SUM(AF9,AF22,AF30,AF34,AF42,AF46,AF53,AF74,AF81,AF127,AF140,AF152,AF163,AF179,AF186,AF209,AF226,AF236)</f>
        <v>75</v>
      </c>
      <c r="AG240" s="87">
        <f t="shared" si="2419"/>
        <v>14842722.010500001</v>
      </c>
      <c r="AH240" s="87">
        <f t="shared" si="2419"/>
        <v>62.5</v>
      </c>
      <c r="AI240" s="87">
        <f t="shared" si="2419"/>
        <v>12368935.008750001</v>
      </c>
      <c r="AJ240" s="87">
        <f t="shared" si="2419"/>
        <v>77</v>
      </c>
      <c r="AK240" s="87">
        <f t="shared" si="2419"/>
        <v>14667850.019999998</v>
      </c>
      <c r="AL240" s="87">
        <f t="shared" si="2419"/>
        <v>0</v>
      </c>
      <c r="AM240" s="87">
        <f t="shared" si="2419"/>
        <v>0</v>
      </c>
      <c r="AN240" s="87">
        <f t="shared" si="2419"/>
        <v>77</v>
      </c>
      <c r="AO240" s="87">
        <f t="shared" si="2419"/>
        <v>14667850.019999998</v>
      </c>
      <c r="AP240" s="117">
        <f t="shared" ref="AP240:AP250" si="2420">SUM(AJ240-AH240)</f>
        <v>14.5</v>
      </c>
      <c r="AQ240" s="117">
        <f t="shared" ref="AQ240:AQ250" si="2421">SUM(AK240-AI240)</f>
        <v>2298915.0112499967</v>
      </c>
      <c r="AR240" s="87">
        <f t="shared" ref="AR240:BA240" si="2422">SUM(AR9,AR22,AR30,AR34,AR42,AR46,AR53,AR74,AR81,AR127,AR140,AR152,AR163,AR179,AR186,AR209,AR226,AR236)</f>
        <v>100</v>
      </c>
      <c r="AS240" s="87">
        <f t="shared" si="2422"/>
        <v>13243014.440000001</v>
      </c>
      <c r="AT240" s="87">
        <f t="shared" si="2422"/>
        <v>83.333333333333343</v>
      </c>
      <c r="AU240" s="87">
        <f t="shared" si="2422"/>
        <v>11035845.366666669</v>
      </c>
      <c r="AV240" s="87">
        <f t="shared" si="2422"/>
        <v>92</v>
      </c>
      <c r="AW240" s="87">
        <f t="shared" si="2422"/>
        <v>12183572.880000003</v>
      </c>
      <c r="AX240" s="87">
        <f t="shared" si="2422"/>
        <v>0</v>
      </c>
      <c r="AY240" s="87">
        <f t="shared" si="2422"/>
        <v>0</v>
      </c>
      <c r="AZ240" s="87">
        <f t="shared" si="2422"/>
        <v>92</v>
      </c>
      <c r="BA240" s="87">
        <f t="shared" si="2422"/>
        <v>12183572.880000003</v>
      </c>
      <c r="BB240" s="72">
        <f t="shared" ref="BB240:BB250" si="2423">SUM(AV240-AT240)</f>
        <v>8.6666666666666572</v>
      </c>
      <c r="BC240" s="72">
        <f t="shared" ref="BC240:BC250" si="2424">SUM(AW240-AU240)</f>
        <v>1147727.5133333337</v>
      </c>
      <c r="BD240" s="87">
        <f t="shared" ref="BD240:BM240" si="2425">SUM(BD9,BD22,BD30,BD34,BD42,BD46,BD53,BD74,BD81,BD127,BD140,BD152,BD163,BD179,BD186,BD209,BD226,BD236)</f>
        <v>1180</v>
      </c>
      <c r="BE240" s="87">
        <f t="shared" si="2425"/>
        <v>186744260.55039999</v>
      </c>
      <c r="BF240" s="87">
        <f t="shared" si="2425"/>
        <v>982.66666666666663</v>
      </c>
      <c r="BG240" s="87">
        <f t="shared" si="2425"/>
        <v>155620217.12533334</v>
      </c>
      <c r="BH240" s="87">
        <f t="shared" si="2425"/>
        <v>964</v>
      </c>
      <c r="BI240" s="87">
        <f t="shared" si="2425"/>
        <v>150730897.37999991</v>
      </c>
      <c r="BJ240" s="87">
        <f t="shared" si="2425"/>
        <v>20</v>
      </c>
      <c r="BK240" s="87">
        <f t="shared" si="2425"/>
        <v>2535070.9099999997</v>
      </c>
      <c r="BL240" s="87">
        <f t="shared" si="2425"/>
        <v>984</v>
      </c>
      <c r="BM240" s="87">
        <f t="shared" si="2425"/>
        <v>153265968.28999993</v>
      </c>
      <c r="BN240" s="72">
        <f t="shared" ref="BN240:BN250" si="2426">SUM(BH240-BF240)</f>
        <v>-18.666666666666629</v>
      </c>
      <c r="BO240" s="72">
        <f t="shared" ref="BO240:BO250" si="2427">SUM(BI240-BG240)</f>
        <v>-4889319.7453334332</v>
      </c>
      <c r="BP240" s="87">
        <f t="shared" ref="BP240:BY240" si="2428">SUM(BP9,BP22,BP30,BP34,BP42,BP46,BP53,BP74,BP81,BP127,BP140,BP152,BP163,BP179,BP186,BP209,BP226,BP236)</f>
        <v>291</v>
      </c>
      <c r="BQ240" s="87">
        <f t="shared" si="2428"/>
        <v>64133595.818000004</v>
      </c>
      <c r="BR240" s="87">
        <f t="shared" si="2428"/>
        <v>242.5</v>
      </c>
      <c r="BS240" s="87">
        <f t="shared" si="2428"/>
        <v>53444663.181666665</v>
      </c>
      <c r="BT240" s="87">
        <f t="shared" si="2428"/>
        <v>253</v>
      </c>
      <c r="BU240" s="87">
        <f t="shared" si="2428"/>
        <v>55185263.319999926</v>
      </c>
      <c r="BV240" s="87">
        <f t="shared" si="2428"/>
        <v>139</v>
      </c>
      <c r="BW240" s="87">
        <f t="shared" si="2428"/>
        <v>31244637.57999998</v>
      </c>
      <c r="BX240" s="87">
        <f t="shared" si="2428"/>
        <v>392</v>
      </c>
      <c r="BY240" s="87">
        <f t="shared" si="2428"/>
        <v>86429900.899999917</v>
      </c>
      <c r="BZ240" s="72">
        <f t="shared" ref="BZ240:BZ250" si="2429">SUM(BT240-BR240)</f>
        <v>10.5</v>
      </c>
      <c r="CA240" s="72">
        <f t="shared" ref="CA240:CA250" si="2430">SUM(BU240-BS240)</f>
        <v>1740600.138333261</v>
      </c>
      <c r="CB240" s="87">
        <f t="shared" ref="CB240:CK240" si="2431">SUM(CB9,CB22,CB30,CB34,CB42,CB46,CB53,CB74,CB81,CB127,CB140,CB152,CB163,CB179,CB186,CB209,CB226,CB236)</f>
        <v>150</v>
      </c>
      <c r="CC240" s="87">
        <f t="shared" si="2431"/>
        <v>14335692.538399998</v>
      </c>
      <c r="CD240" s="87">
        <f t="shared" si="2431"/>
        <v>125</v>
      </c>
      <c r="CE240" s="87">
        <f t="shared" si="2431"/>
        <v>11946410.448666666</v>
      </c>
      <c r="CF240" s="87">
        <f t="shared" si="2431"/>
        <v>129</v>
      </c>
      <c r="CG240" s="87">
        <f t="shared" si="2431"/>
        <v>12688516.620000001</v>
      </c>
      <c r="CH240" s="87">
        <f t="shared" si="2431"/>
        <v>31</v>
      </c>
      <c r="CI240" s="87">
        <f t="shared" si="2431"/>
        <v>3056153.8000000003</v>
      </c>
      <c r="CJ240" s="87">
        <f t="shared" si="2431"/>
        <v>160</v>
      </c>
      <c r="CK240" s="87">
        <f t="shared" si="2431"/>
        <v>15744670.42</v>
      </c>
      <c r="CL240" s="72">
        <f t="shared" ref="CL240:CL250" si="2432">SUM(CF240-CD240)</f>
        <v>4</v>
      </c>
      <c r="CM240" s="72">
        <f t="shared" ref="CM240:CM250" si="2433">SUM(CG240-CE240)</f>
        <v>742106.17133333534</v>
      </c>
      <c r="CN240" s="87">
        <f t="shared" ref="CN240:CW240" si="2434">SUM(CN9,CN22,CN30,CN34,CN42,CN46,CN53,CN74,CN81,CN127,CN140,CN152,CN163,CN179,CN186,CN209,CN226,CN236)</f>
        <v>808</v>
      </c>
      <c r="CO240" s="87">
        <f t="shared" si="2434"/>
        <v>59815540.110399999</v>
      </c>
      <c r="CP240" s="87">
        <f t="shared" si="2434"/>
        <v>673.33333333333326</v>
      </c>
      <c r="CQ240" s="87">
        <f t="shared" si="2434"/>
        <v>49846283.425333336</v>
      </c>
      <c r="CR240" s="87">
        <f t="shared" si="2434"/>
        <v>622</v>
      </c>
      <c r="CS240" s="87">
        <f t="shared" si="2434"/>
        <v>46046118.859999985</v>
      </c>
      <c r="CT240" s="87">
        <f t="shared" si="2434"/>
        <v>287</v>
      </c>
      <c r="CU240" s="87">
        <f t="shared" si="2434"/>
        <v>21246360.310000002</v>
      </c>
      <c r="CV240" s="87">
        <f t="shared" si="2434"/>
        <v>909</v>
      </c>
      <c r="CW240" s="87">
        <f t="shared" si="2434"/>
        <v>67292479.169999987</v>
      </c>
      <c r="CX240" s="72">
        <f t="shared" ref="CX240:CX250" si="2435">SUM(CR240-CP240)</f>
        <v>-51.333333333333258</v>
      </c>
      <c r="CY240" s="72">
        <f t="shared" ref="CY240:CY250" si="2436">SUM(CS240-CQ240)</f>
        <v>-3800164.5653333515</v>
      </c>
      <c r="CZ240" s="87">
        <f t="shared" ref="CZ240:DI240" si="2437">SUM(CZ9,CZ22,CZ30,CZ34,CZ42,CZ46,CZ53,CZ74,CZ81,CZ127,CZ140,CZ152,CZ163,CZ179,CZ186,CZ209,CZ226,CZ236)</f>
        <v>35</v>
      </c>
      <c r="DA240" s="87">
        <f t="shared" si="2437"/>
        <v>4190012.81</v>
      </c>
      <c r="DB240" s="87">
        <f t="shared" si="2437"/>
        <v>29.166666666666668</v>
      </c>
      <c r="DC240" s="87">
        <f t="shared" si="2437"/>
        <v>3491677.3416666668</v>
      </c>
      <c r="DD240" s="87">
        <f t="shared" si="2437"/>
        <v>28</v>
      </c>
      <c r="DE240" s="87">
        <f t="shared" si="2437"/>
        <v>3295157.4700000007</v>
      </c>
      <c r="DF240" s="87">
        <f t="shared" si="2437"/>
        <v>0</v>
      </c>
      <c r="DG240" s="87">
        <f t="shared" si="2437"/>
        <v>0</v>
      </c>
      <c r="DH240" s="87">
        <f t="shared" si="2437"/>
        <v>28</v>
      </c>
      <c r="DI240" s="87">
        <f t="shared" si="2437"/>
        <v>3295157.4700000007</v>
      </c>
      <c r="DJ240" s="72">
        <f t="shared" ref="DJ240:DJ250" si="2438">SUM(DD240-DB240)</f>
        <v>-1.1666666666666679</v>
      </c>
      <c r="DK240" s="72">
        <f t="shared" ref="DK240:DK250" si="2439">SUM(DE240-DC240)</f>
        <v>-196519.87166666612</v>
      </c>
      <c r="DL240" s="87">
        <f t="shared" ref="DL240:DU240" si="2440">SUM(DL9,DL22,DL30,DL34,DL42,DL46,DL53,DL74,DL81,DL127,DL140,DL152,DL163,DL179,DL186,DL209,DL226,DL236)</f>
        <v>75</v>
      </c>
      <c r="DM240" s="87">
        <f t="shared" si="2440"/>
        <v>7852706.46</v>
      </c>
      <c r="DN240" s="87">
        <f t="shared" si="2440"/>
        <v>62.5</v>
      </c>
      <c r="DO240" s="87">
        <f t="shared" si="2440"/>
        <v>6543922.0499999998</v>
      </c>
      <c r="DP240" s="87">
        <f t="shared" si="2440"/>
        <v>77</v>
      </c>
      <c r="DQ240" s="87">
        <f t="shared" si="2440"/>
        <v>8062111.75</v>
      </c>
      <c r="DR240" s="87">
        <f t="shared" si="2440"/>
        <v>0</v>
      </c>
      <c r="DS240" s="87">
        <f t="shared" si="2440"/>
        <v>0</v>
      </c>
      <c r="DT240" s="87">
        <f t="shared" si="2440"/>
        <v>77</v>
      </c>
      <c r="DU240" s="87">
        <f t="shared" si="2440"/>
        <v>8062111.75</v>
      </c>
      <c r="DV240" s="72">
        <f t="shared" ref="DV240:DV250" si="2441">SUM(DP240-DN240)</f>
        <v>14.5</v>
      </c>
      <c r="DW240" s="72">
        <f t="shared" ref="DW240:DW250" si="2442">SUM(DQ240-DO240)</f>
        <v>1518189.7000000002</v>
      </c>
      <c r="DX240" s="87">
        <f t="shared" ref="DX240:EG240" si="2443">SUM(DX9,DX22,DX30,DX34,DX42,DX46,DX53,DX74,DX81,DX127,DX140,DX152,DX163,DX179,DX186,DX209,DX226,DX236)</f>
        <v>140</v>
      </c>
      <c r="DY240" s="87">
        <f t="shared" si="2443"/>
        <v>18690749.9822</v>
      </c>
      <c r="DZ240" s="87">
        <f t="shared" si="2443"/>
        <v>116.66666666666669</v>
      </c>
      <c r="EA240" s="87">
        <f t="shared" si="2443"/>
        <v>15575624.985166667</v>
      </c>
      <c r="EB240" s="87">
        <f t="shared" si="2443"/>
        <v>122</v>
      </c>
      <c r="EC240" s="87">
        <f t="shared" si="2443"/>
        <v>16258105.07</v>
      </c>
      <c r="ED240" s="87">
        <f t="shared" si="2443"/>
        <v>4</v>
      </c>
      <c r="EE240" s="87">
        <f t="shared" si="2443"/>
        <v>432516.22</v>
      </c>
      <c r="EF240" s="87">
        <f t="shared" si="2443"/>
        <v>126</v>
      </c>
      <c r="EG240" s="87">
        <f t="shared" si="2443"/>
        <v>16690621.290000001</v>
      </c>
      <c r="EH240" s="72">
        <f t="shared" ref="EH240:EH250" si="2444">SUM(EB240-DZ240)</f>
        <v>5.3333333333333144</v>
      </c>
      <c r="EI240" s="72">
        <f t="shared" ref="EI240:EI250" si="2445">SUM(EC240-EA240)</f>
        <v>682480.08483333327</v>
      </c>
      <c r="EJ240" s="87">
        <f t="shared" ref="EJ240:ES240" si="2446">SUM(EJ9,EJ22,EJ30,EJ34,EJ42,EJ46,EJ53,EJ74,EJ81,EJ127,EJ140,EJ152,EJ163,EJ179,EJ186,EJ209,EJ226,EJ236)</f>
        <v>457</v>
      </c>
      <c r="EK240" s="87">
        <f t="shared" si="2446"/>
        <v>70713378.0748</v>
      </c>
      <c r="EL240" s="87">
        <f t="shared" si="2446"/>
        <v>380.83333333333337</v>
      </c>
      <c r="EM240" s="87">
        <f t="shared" si="2446"/>
        <v>58927815.062333331</v>
      </c>
      <c r="EN240" s="87">
        <f t="shared" si="2446"/>
        <v>368</v>
      </c>
      <c r="EO240" s="87">
        <f t="shared" si="2446"/>
        <v>56113163.209999993</v>
      </c>
      <c r="EP240" s="87">
        <f t="shared" si="2446"/>
        <v>23</v>
      </c>
      <c r="EQ240" s="87">
        <f t="shared" si="2446"/>
        <v>3399866.46</v>
      </c>
      <c r="ER240" s="87">
        <f t="shared" si="2446"/>
        <v>391</v>
      </c>
      <c r="ES240" s="87">
        <f t="shared" si="2446"/>
        <v>59513029.669999994</v>
      </c>
      <c r="ET240" s="72">
        <f t="shared" ref="ET240:ET250" si="2447">SUM(EN240-EL240)</f>
        <v>-12.833333333333371</v>
      </c>
      <c r="EU240" s="72">
        <f t="shared" ref="EU240:EU250" si="2448">SUM(EO240-EM240)</f>
        <v>-2814651.8523333371</v>
      </c>
      <c r="EV240" s="87">
        <f t="shared" ref="EV240:FE240" si="2449">SUM(EV9,EV22,EV30,EV34,EV42,EV46,EV53,EV74,EV81,EV127,EV140,EV152,EV163,EV179,EV186,EV209,EV226,EV236)</f>
        <v>3</v>
      </c>
      <c r="EW240" s="87">
        <f t="shared" si="2449"/>
        <v>456140.52780000004</v>
      </c>
      <c r="EX240" s="87">
        <f t="shared" si="2449"/>
        <v>2.5</v>
      </c>
      <c r="EY240" s="87">
        <f t="shared" si="2449"/>
        <v>380117.10649999999</v>
      </c>
      <c r="EZ240" s="87">
        <f t="shared" si="2449"/>
        <v>0</v>
      </c>
      <c r="FA240" s="87">
        <f t="shared" si="2449"/>
        <v>0</v>
      </c>
      <c r="FB240" s="87">
        <f t="shared" si="2449"/>
        <v>0</v>
      </c>
      <c r="FC240" s="87">
        <f t="shared" si="2449"/>
        <v>0</v>
      </c>
      <c r="FD240" s="87">
        <f t="shared" si="2449"/>
        <v>0</v>
      </c>
      <c r="FE240" s="87">
        <f t="shared" si="2449"/>
        <v>0</v>
      </c>
      <c r="FF240" s="72">
        <f t="shared" ref="FF240:FF250" si="2450">SUM(EZ240-EX240)</f>
        <v>-2.5</v>
      </c>
      <c r="FG240" s="72">
        <f t="shared" ref="FG240:FG250" si="2451">SUM(FA240-EY240)</f>
        <v>-380117.10649999999</v>
      </c>
      <c r="FH240" s="87">
        <f t="shared" ref="FH240:FQ240" si="2452">SUM(FH9,FH22,FH30,FH34,FH42,FH46,FH53,FH74,FH81,FH127,FH140,FH152,FH163,FH179,FH186,FH209,FH226,FH236)</f>
        <v>50</v>
      </c>
      <c r="FI240" s="87">
        <f t="shared" si="2452"/>
        <v>6787697.8450000007</v>
      </c>
      <c r="FJ240" s="87">
        <f t="shared" si="2452"/>
        <v>41.666666666666671</v>
      </c>
      <c r="FK240" s="87">
        <f t="shared" si="2452"/>
        <v>5656414.8708333345</v>
      </c>
      <c r="FL240" s="87">
        <f t="shared" si="2452"/>
        <v>43</v>
      </c>
      <c r="FM240" s="87">
        <f t="shared" si="2452"/>
        <v>5794210.4700000016</v>
      </c>
      <c r="FN240" s="87">
        <f t="shared" si="2452"/>
        <v>0</v>
      </c>
      <c r="FO240" s="87">
        <f t="shared" si="2452"/>
        <v>0</v>
      </c>
      <c r="FP240" s="87">
        <f t="shared" si="2452"/>
        <v>43</v>
      </c>
      <c r="FQ240" s="87">
        <f t="shared" si="2452"/>
        <v>5794210.4700000016</v>
      </c>
      <c r="FR240" s="72">
        <f t="shared" si="2364"/>
        <v>1.3333333333333286</v>
      </c>
      <c r="FS240" s="72">
        <f t="shared" si="2364"/>
        <v>137795.59916666709</v>
      </c>
      <c r="FT240" s="87">
        <f t="shared" ref="FT240:GC240" si="2453">SUM(FT9,FT22,FT30,FT34,FT42,FT46,FT53,FT74,FT81,FT127,FT140,FT152,FT163,FT179,FT186,FT209,FT226,FT236)</f>
        <v>5</v>
      </c>
      <c r="FU240" s="87">
        <f t="shared" si="2453"/>
        <v>735825.46980000008</v>
      </c>
      <c r="FV240" s="87">
        <f t="shared" si="2453"/>
        <v>4.1666666666666661</v>
      </c>
      <c r="FW240" s="87">
        <f t="shared" si="2453"/>
        <v>613187.89150000003</v>
      </c>
      <c r="FX240" s="87">
        <f t="shared" si="2453"/>
        <v>0</v>
      </c>
      <c r="FY240" s="87">
        <f t="shared" si="2453"/>
        <v>0</v>
      </c>
      <c r="FZ240" s="87">
        <f t="shared" si="2453"/>
        <v>0</v>
      </c>
      <c r="GA240" s="87">
        <f t="shared" si="2453"/>
        <v>0</v>
      </c>
      <c r="GB240" s="87">
        <f t="shared" si="2453"/>
        <v>0</v>
      </c>
      <c r="GC240" s="87">
        <f t="shared" si="2453"/>
        <v>0</v>
      </c>
      <c r="GD240" s="72">
        <f t="shared" si="2365"/>
        <v>-4.1666666666666661</v>
      </c>
      <c r="GE240" s="72">
        <f t="shared" si="2365"/>
        <v>-613187.89150000003</v>
      </c>
      <c r="GF240" s="87">
        <f t="shared" ref="GF240:GQ240" si="2454">SUM(GF9,GF22,GF30,GF34,GF42,GF46,GF53,GF74,GF81,GF127,GF140,GF152,GF163,GF179,GF186,GF209,GF226,GF236)</f>
        <v>5257</v>
      </c>
      <c r="GG240" s="87">
        <f t="shared" si="2454"/>
        <v>796520153.80199993</v>
      </c>
      <c r="GH240" s="87">
        <f t="shared" si="2454"/>
        <v>4380.8333333333339</v>
      </c>
      <c r="GI240" s="87">
        <f t="shared" si="2454"/>
        <v>663766794.83499992</v>
      </c>
      <c r="GJ240" s="87">
        <f t="shared" si="2454"/>
        <v>4422</v>
      </c>
      <c r="GK240" s="87">
        <f t="shared" si="2454"/>
        <v>663940823.78999972</v>
      </c>
      <c r="GL240" s="87">
        <f t="shared" si="2454"/>
        <v>618</v>
      </c>
      <c r="GM240" s="87">
        <f t="shared" si="2454"/>
        <v>82641578.60999997</v>
      </c>
      <c r="GN240" s="87">
        <f t="shared" si="2454"/>
        <v>5040</v>
      </c>
      <c r="GO240" s="87">
        <f t="shared" si="2454"/>
        <v>746582402.39999974</v>
      </c>
      <c r="GP240" s="87">
        <f t="shared" si="2454"/>
        <v>41.166666666666401</v>
      </c>
      <c r="GQ240" s="87">
        <f t="shared" si="2454"/>
        <v>174028.95499965269</v>
      </c>
      <c r="GR240" s="281">
        <f t="shared" ref="GR240:GR250" si="2455">GJ240/GH240</f>
        <v>1.0093969944835457</v>
      </c>
      <c r="GS240" s="281">
        <f t="shared" ref="GS240:GS250" si="2456">GK240/GI240</f>
        <v>1.0002621838819807</v>
      </c>
      <c r="GT240" s="109"/>
      <c r="GU240" s="109"/>
      <c r="GV240" s="109"/>
    </row>
    <row r="241" spans="1:204" s="73" customFormat="1" hidden="1" x14ac:dyDescent="0.2">
      <c r="A241" s="288"/>
      <c r="B241" s="257"/>
      <c r="C241" s="114" t="s">
        <v>459</v>
      </c>
      <c r="D241" s="85"/>
      <c r="E241" s="86" t="s">
        <v>435</v>
      </c>
      <c r="F241" s="86"/>
      <c r="G241" s="86"/>
      <c r="H241" s="87">
        <v>116</v>
      </c>
      <c r="I241" s="87">
        <v>15638374.4286</v>
      </c>
      <c r="J241" s="87">
        <v>87</v>
      </c>
      <c r="K241" s="87">
        <v>11728780.821450002</v>
      </c>
      <c r="L241" s="87">
        <v>100</v>
      </c>
      <c r="M241" s="87">
        <v>12854968.219999999</v>
      </c>
      <c r="N241" s="87">
        <v>6</v>
      </c>
      <c r="O241" s="87">
        <v>627138.5</v>
      </c>
      <c r="P241" s="87">
        <v>106</v>
      </c>
      <c r="Q241" s="87">
        <v>13482106.719999999</v>
      </c>
      <c r="R241" s="72">
        <v>13</v>
      </c>
      <c r="S241" s="72">
        <v>1126187.3985499963</v>
      </c>
      <c r="T241" s="87">
        <v>1772</v>
      </c>
      <c r="U241" s="87">
        <v>318340442.73610002</v>
      </c>
      <c r="V241" s="87">
        <v>1329</v>
      </c>
      <c r="W241" s="87">
        <v>238755332.052075</v>
      </c>
      <c r="X241" s="87">
        <v>1371</v>
      </c>
      <c r="Y241" s="87">
        <v>240574047.74999985</v>
      </c>
      <c r="Z241" s="87">
        <v>94</v>
      </c>
      <c r="AA241" s="87">
        <v>17688120.640000001</v>
      </c>
      <c r="AB241" s="87">
        <v>1465</v>
      </c>
      <c r="AC241" s="87">
        <v>258262168.38999984</v>
      </c>
      <c r="AD241" s="72">
        <v>42</v>
      </c>
      <c r="AE241" s="72">
        <v>1818715.6979248524</v>
      </c>
      <c r="AF241" s="87">
        <v>75</v>
      </c>
      <c r="AG241" s="87">
        <v>14842722.010500001</v>
      </c>
      <c r="AH241" s="87">
        <v>56.25</v>
      </c>
      <c r="AI241" s="87">
        <v>11132041.507874999</v>
      </c>
      <c r="AJ241" s="87">
        <v>72</v>
      </c>
      <c r="AK241" s="87">
        <v>13678335.219999999</v>
      </c>
      <c r="AL241" s="87">
        <v>0</v>
      </c>
      <c r="AM241" s="87">
        <v>0</v>
      </c>
      <c r="AN241" s="87">
        <v>72</v>
      </c>
      <c r="AO241" s="87">
        <v>13678335.219999999</v>
      </c>
      <c r="AP241" s="117">
        <v>15.75</v>
      </c>
      <c r="AQ241" s="117">
        <v>2546293.7121249996</v>
      </c>
      <c r="AR241" s="87">
        <v>100</v>
      </c>
      <c r="AS241" s="87">
        <v>13243014.440000001</v>
      </c>
      <c r="AT241" s="87">
        <v>75</v>
      </c>
      <c r="AU241" s="87">
        <v>9932260.8300000019</v>
      </c>
      <c r="AV241" s="87">
        <v>84</v>
      </c>
      <c r="AW241" s="87">
        <v>11124131.760000002</v>
      </c>
      <c r="AX241" s="87">
        <v>0</v>
      </c>
      <c r="AY241" s="87">
        <v>0</v>
      </c>
      <c r="AZ241" s="87">
        <v>84</v>
      </c>
      <c r="BA241" s="87">
        <v>11124131.760000002</v>
      </c>
      <c r="BB241" s="72">
        <v>9</v>
      </c>
      <c r="BC241" s="72">
        <v>1191870.9299999997</v>
      </c>
      <c r="BD241" s="87">
        <v>1180</v>
      </c>
      <c r="BE241" s="87">
        <v>186744260.55039999</v>
      </c>
      <c r="BF241" s="87">
        <v>884.5</v>
      </c>
      <c r="BG241" s="87">
        <v>140058195.41280001</v>
      </c>
      <c r="BH241" s="87">
        <v>843</v>
      </c>
      <c r="BI241" s="87">
        <v>131238879.67999995</v>
      </c>
      <c r="BJ241" s="87">
        <v>16</v>
      </c>
      <c r="BK241" s="87">
        <v>1947762.6300000001</v>
      </c>
      <c r="BL241" s="87">
        <v>859</v>
      </c>
      <c r="BM241" s="87">
        <v>133186642.30999996</v>
      </c>
      <c r="BN241" s="72">
        <v>-41.5</v>
      </c>
      <c r="BO241" s="72">
        <v>-8819315.7328000665</v>
      </c>
      <c r="BP241" s="87">
        <v>291</v>
      </c>
      <c r="BQ241" s="87">
        <v>64133595.818000004</v>
      </c>
      <c r="BR241" s="87">
        <v>218.25</v>
      </c>
      <c r="BS241" s="87">
        <v>48100196.863499999</v>
      </c>
      <c r="BT241" s="87">
        <v>242</v>
      </c>
      <c r="BU241" s="87">
        <v>52704735.759999923</v>
      </c>
      <c r="BV241" s="87">
        <v>119</v>
      </c>
      <c r="BW241" s="87">
        <v>26869454.429999992</v>
      </c>
      <c r="BX241" s="87">
        <v>361</v>
      </c>
      <c r="BY241" s="87">
        <v>79574190.189999908</v>
      </c>
      <c r="BZ241" s="72">
        <v>23.75</v>
      </c>
      <c r="CA241" s="72">
        <v>4604538.8964999244</v>
      </c>
      <c r="CB241" s="87">
        <v>150</v>
      </c>
      <c r="CC241" s="87">
        <v>14335692.538399998</v>
      </c>
      <c r="CD241" s="87">
        <v>112.5</v>
      </c>
      <c r="CE241" s="87">
        <v>10751769.4038</v>
      </c>
      <c r="CF241" s="87">
        <v>110</v>
      </c>
      <c r="CG241" s="87">
        <v>11339827.460000001</v>
      </c>
      <c r="CH241" s="87">
        <v>27</v>
      </c>
      <c r="CI241" s="87">
        <v>2677145.8000000007</v>
      </c>
      <c r="CJ241" s="87">
        <v>137</v>
      </c>
      <c r="CK241" s="87">
        <v>14016973.260000002</v>
      </c>
      <c r="CL241" s="72">
        <v>-2.5</v>
      </c>
      <c r="CM241" s="72">
        <v>588058.05620000139</v>
      </c>
      <c r="CN241" s="87">
        <v>808</v>
      </c>
      <c r="CO241" s="87">
        <v>59815540.110399999</v>
      </c>
      <c r="CP241" s="87">
        <v>606</v>
      </c>
      <c r="CQ241" s="87">
        <v>44861655.082800001</v>
      </c>
      <c r="CR241" s="87">
        <v>521</v>
      </c>
      <c r="CS241" s="87">
        <v>38569176.729999989</v>
      </c>
      <c r="CT241" s="87">
        <v>264</v>
      </c>
      <c r="CU241" s="87">
        <v>19543690.32</v>
      </c>
      <c r="CV241" s="87">
        <v>785</v>
      </c>
      <c r="CW241" s="87">
        <v>58112867.049999997</v>
      </c>
      <c r="CX241" s="72">
        <v>-85</v>
      </c>
      <c r="CY241" s="72">
        <v>-6292478.3528000116</v>
      </c>
      <c r="CZ241" s="87">
        <v>35</v>
      </c>
      <c r="DA241" s="87">
        <v>4190012.81</v>
      </c>
      <c r="DB241" s="87">
        <v>26.25</v>
      </c>
      <c r="DC241" s="87">
        <v>3142509.6075000004</v>
      </c>
      <c r="DD241" s="87">
        <v>24</v>
      </c>
      <c r="DE241" s="87">
        <v>2783811.5100000007</v>
      </c>
      <c r="DF241" s="87">
        <v>0</v>
      </c>
      <c r="DG241" s="87">
        <v>0</v>
      </c>
      <c r="DH241" s="87">
        <v>24</v>
      </c>
      <c r="DI241" s="87">
        <v>2783811.5100000007</v>
      </c>
      <c r="DJ241" s="72">
        <v>-2.25</v>
      </c>
      <c r="DK241" s="72">
        <v>-358698.09749999968</v>
      </c>
      <c r="DL241" s="87">
        <v>75</v>
      </c>
      <c r="DM241" s="87">
        <v>7852706.46</v>
      </c>
      <c r="DN241" s="87">
        <v>56.25</v>
      </c>
      <c r="DO241" s="87">
        <v>5889529.8449999997</v>
      </c>
      <c r="DP241" s="87">
        <v>70</v>
      </c>
      <c r="DQ241" s="87">
        <v>7329192.5</v>
      </c>
      <c r="DR241" s="87">
        <v>0</v>
      </c>
      <c r="DS241" s="87">
        <v>0</v>
      </c>
      <c r="DT241" s="87">
        <v>70</v>
      </c>
      <c r="DU241" s="87">
        <v>7329192.5</v>
      </c>
      <c r="DV241" s="72">
        <v>13.75</v>
      </c>
      <c r="DW241" s="72">
        <v>1439662.6550000003</v>
      </c>
      <c r="DX241" s="87">
        <v>140</v>
      </c>
      <c r="DY241" s="87">
        <v>18690749.9822</v>
      </c>
      <c r="DZ241" s="87">
        <v>105</v>
      </c>
      <c r="EA241" s="87">
        <v>14018062.486650001</v>
      </c>
      <c r="EB241" s="87">
        <v>112</v>
      </c>
      <c r="EC241" s="87">
        <v>15072379.23</v>
      </c>
      <c r="ED241" s="87">
        <v>3</v>
      </c>
      <c r="EE241" s="87">
        <v>334002.55</v>
      </c>
      <c r="EF241" s="87">
        <v>115</v>
      </c>
      <c r="EG241" s="87">
        <v>15406381.780000001</v>
      </c>
      <c r="EH241" s="72">
        <v>7</v>
      </c>
      <c r="EI241" s="72">
        <v>1054316.7433499992</v>
      </c>
      <c r="EJ241" s="87">
        <v>457</v>
      </c>
      <c r="EK241" s="87">
        <v>70713378.0748</v>
      </c>
      <c r="EL241" s="87">
        <v>342.75</v>
      </c>
      <c r="EM241" s="87">
        <v>53035033.556100003</v>
      </c>
      <c r="EN241" s="87">
        <v>307</v>
      </c>
      <c r="EO241" s="87">
        <v>47273151.559999987</v>
      </c>
      <c r="EP241" s="87">
        <v>23</v>
      </c>
      <c r="EQ241" s="87">
        <v>3399866.46</v>
      </c>
      <c r="ER241" s="87">
        <v>330</v>
      </c>
      <c r="ES241" s="87">
        <v>50673018.019999996</v>
      </c>
      <c r="ET241" s="72">
        <v>-35.75</v>
      </c>
      <c r="EU241" s="72">
        <v>-5761881.9961000159</v>
      </c>
      <c r="EV241" s="87">
        <v>3</v>
      </c>
      <c r="EW241" s="87">
        <v>456140.52780000004</v>
      </c>
      <c r="EX241" s="87">
        <v>2.25</v>
      </c>
      <c r="EY241" s="87">
        <v>342105.39585000003</v>
      </c>
      <c r="EZ241" s="87">
        <v>0</v>
      </c>
      <c r="FA241" s="87">
        <v>0</v>
      </c>
      <c r="FB241" s="87">
        <v>0</v>
      </c>
      <c r="FC241" s="87">
        <v>0</v>
      </c>
      <c r="FD241" s="87">
        <v>0</v>
      </c>
      <c r="FE241" s="87">
        <v>0</v>
      </c>
      <c r="FF241" s="72">
        <v>-2.25</v>
      </c>
      <c r="FG241" s="72">
        <v>-342105.39585000003</v>
      </c>
      <c r="FH241" s="87">
        <v>50</v>
      </c>
      <c r="FI241" s="87">
        <v>6787697.8450000007</v>
      </c>
      <c r="FJ241" s="87">
        <v>37.5</v>
      </c>
      <c r="FK241" s="87">
        <v>5090773.383750001</v>
      </c>
      <c r="FL241" s="87">
        <v>43</v>
      </c>
      <c r="FM241" s="87">
        <v>5794210.4700000016</v>
      </c>
      <c r="FN241" s="87">
        <v>0</v>
      </c>
      <c r="FO241" s="87">
        <v>0</v>
      </c>
      <c r="FP241" s="87">
        <v>43</v>
      </c>
      <c r="FQ241" s="87">
        <v>5794210.4700000016</v>
      </c>
      <c r="FR241" s="72">
        <v>5.5</v>
      </c>
      <c r="FS241" s="72">
        <v>703437.08625000063</v>
      </c>
      <c r="FT241" s="87">
        <v>5</v>
      </c>
      <c r="FU241" s="87">
        <v>735825.46980000008</v>
      </c>
      <c r="FV241" s="87">
        <v>3.75</v>
      </c>
      <c r="FW241" s="87">
        <v>551869.10235000006</v>
      </c>
      <c r="FX241" s="87">
        <v>0</v>
      </c>
      <c r="FY241" s="87">
        <v>0</v>
      </c>
      <c r="FZ241" s="87">
        <v>0</v>
      </c>
      <c r="GA241" s="87">
        <v>0</v>
      </c>
      <c r="GB241" s="87">
        <v>0</v>
      </c>
      <c r="GC241" s="87">
        <v>0</v>
      </c>
      <c r="GD241" s="72">
        <v>-3.75</v>
      </c>
      <c r="GE241" s="72">
        <v>-551869.10235000006</v>
      </c>
      <c r="GF241" s="87">
        <v>5257</v>
      </c>
      <c r="GG241" s="87">
        <v>796520153.80199993</v>
      </c>
      <c r="GH241" s="87">
        <v>3942.75</v>
      </c>
      <c r="GI241" s="87">
        <v>597390115.35150003</v>
      </c>
      <c r="GJ241" s="87">
        <v>3899</v>
      </c>
      <c r="GK241" s="87">
        <v>590336847.84999979</v>
      </c>
      <c r="GL241" s="87">
        <v>552</v>
      </c>
      <c r="GM241" s="87">
        <v>73087181.329999983</v>
      </c>
      <c r="GN241" s="87">
        <v>4451</v>
      </c>
      <c r="GO241" s="87">
        <v>663424029.17999983</v>
      </c>
      <c r="GP241" s="87">
        <v>-43.75</v>
      </c>
      <c r="GQ241" s="87">
        <v>-7053267.5015003402</v>
      </c>
      <c r="GR241" s="281">
        <v>0.98890368397691963</v>
      </c>
      <c r="GS241" s="281">
        <v>0.98819319684030904</v>
      </c>
      <c r="GT241" s="109"/>
      <c r="GU241" s="109"/>
      <c r="GV241" s="109"/>
    </row>
    <row r="242" spans="1:204" s="73" customFormat="1" hidden="1" x14ac:dyDescent="0.2">
      <c r="A242" s="288"/>
      <c r="B242" s="257"/>
      <c r="C242" s="114" t="s">
        <v>437</v>
      </c>
      <c r="D242" s="85"/>
      <c r="E242" s="86" t="s">
        <v>435</v>
      </c>
      <c r="F242" s="86"/>
      <c r="G242" s="86"/>
      <c r="H242" s="87">
        <v>116</v>
      </c>
      <c r="I242" s="87">
        <v>15638374.4286</v>
      </c>
      <c r="J242" s="87">
        <v>77.333333333333329</v>
      </c>
      <c r="K242" s="87">
        <v>10425582.952399999</v>
      </c>
      <c r="L242" s="87">
        <v>96</v>
      </c>
      <c r="M242" s="87">
        <v>12243047.459999999</v>
      </c>
      <c r="N242" s="87">
        <v>6</v>
      </c>
      <c r="O242" s="87">
        <v>627138.5</v>
      </c>
      <c r="P242" s="87">
        <v>102</v>
      </c>
      <c r="Q242" s="87">
        <v>12870185.960000001</v>
      </c>
      <c r="R242" s="72">
        <v>18.666666666666671</v>
      </c>
      <c r="S242" s="72">
        <v>1817464.5076000001</v>
      </c>
      <c r="T242" s="87">
        <v>1772</v>
      </c>
      <c r="U242" s="87">
        <v>318340442.73610002</v>
      </c>
      <c r="V242" s="87">
        <v>1181.3333333333333</v>
      </c>
      <c r="W242" s="87">
        <v>212226961.82406667</v>
      </c>
      <c r="X242" s="87">
        <v>1208</v>
      </c>
      <c r="Y242" s="87">
        <v>214459635.82999992</v>
      </c>
      <c r="Z242" s="87">
        <v>74</v>
      </c>
      <c r="AA242" s="87">
        <v>14094657.689999999</v>
      </c>
      <c r="AB242" s="87">
        <v>1282</v>
      </c>
      <c r="AC242" s="87">
        <v>228554293.51999998</v>
      </c>
      <c r="AD242" s="72">
        <v>26.666666666666742</v>
      </c>
      <c r="AE242" s="72">
        <v>2232674.005933255</v>
      </c>
      <c r="AF242" s="87">
        <v>75</v>
      </c>
      <c r="AG242" s="87">
        <v>14842722.010500001</v>
      </c>
      <c r="AH242" s="87">
        <v>50</v>
      </c>
      <c r="AI242" s="87">
        <v>9895148.0069999993</v>
      </c>
      <c r="AJ242" s="87">
        <v>64</v>
      </c>
      <c r="AK242" s="87">
        <v>12292653.889999999</v>
      </c>
      <c r="AL242" s="87">
        <v>0</v>
      </c>
      <c r="AM242" s="87">
        <v>0</v>
      </c>
      <c r="AN242" s="87">
        <v>64</v>
      </c>
      <c r="AO242" s="87">
        <v>12292653.889999999</v>
      </c>
      <c r="AP242" s="117">
        <v>14</v>
      </c>
      <c r="AQ242" s="117">
        <v>2397505.8829999994</v>
      </c>
      <c r="AR242" s="87">
        <v>100</v>
      </c>
      <c r="AS242" s="87">
        <v>13243014.440000001</v>
      </c>
      <c r="AT242" s="87">
        <v>66.666666666666671</v>
      </c>
      <c r="AU242" s="87">
        <v>8828676.2933333348</v>
      </c>
      <c r="AV242" s="87">
        <v>69</v>
      </c>
      <c r="AW242" s="87">
        <v>9137679.660000002</v>
      </c>
      <c r="AX242" s="87">
        <v>0</v>
      </c>
      <c r="AY242" s="87">
        <v>0</v>
      </c>
      <c r="AZ242" s="87">
        <v>69</v>
      </c>
      <c r="BA242" s="87">
        <v>9137679.660000002</v>
      </c>
      <c r="BB242" s="72">
        <v>2.3333333333333286</v>
      </c>
      <c r="BC242" s="72">
        <v>309003.36666666716</v>
      </c>
      <c r="BD242" s="87">
        <v>1180</v>
      </c>
      <c r="BE242" s="87">
        <v>186744260.55039999</v>
      </c>
      <c r="BF242" s="87">
        <v>786.33333333333348</v>
      </c>
      <c r="BG242" s="87">
        <v>124496173.70026667</v>
      </c>
      <c r="BH242" s="87">
        <v>730</v>
      </c>
      <c r="BI242" s="87">
        <v>112513719.31999998</v>
      </c>
      <c r="BJ242" s="87">
        <v>14</v>
      </c>
      <c r="BK242" s="87">
        <v>1659254.2500000002</v>
      </c>
      <c r="BL242" s="87">
        <v>744</v>
      </c>
      <c r="BM242" s="87">
        <v>114172973.56999998</v>
      </c>
      <c r="BN242" s="72">
        <v>-56.333333333333485</v>
      </c>
      <c r="BO242" s="72">
        <v>-11982454.380266696</v>
      </c>
      <c r="BP242" s="87">
        <v>291</v>
      </c>
      <c r="BQ242" s="87">
        <v>64133595.818000004</v>
      </c>
      <c r="BR242" s="87">
        <v>194</v>
      </c>
      <c r="BS242" s="87">
        <v>42755730.545333333</v>
      </c>
      <c r="BT242" s="87">
        <v>218</v>
      </c>
      <c r="BU242" s="87">
        <v>47454515.979999952</v>
      </c>
      <c r="BV242" s="87">
        <v>110</v>
      </c>
      <c r="BW242" s="87">
        <v>24685363.950000003</v>
      </c>
      <c r="BX242" s="87">
        <v>328</v>
      </c>
      <c r="BY242" s="87">
        <v>72139879.929999962</v>
      </c>
      <c r="BZ242" s="72">
        <v>24</v>
      </c>
      <c r="CA242" s="72">
        <v>4698785.4346666187</v>
      </c>
      <c r="CB242" s="87">
        <v>150</v>
      </c>
      <c r="CC242" s="87">
        <v>14335692.538399998</v>
      </c>
      <c r="CD242" s="87">
        <v>99.999999999999986</v>
      </c>
      <c r="CE242" s="87">
        <v>9557128.3589333314</v>
      </c>
      <c r="CF242" s="87">
        <v>93</v>
      </c>
      <c r="CG242" s="87">
        <v>9752811.8200000003</v>
      </c>
      <c r="CH242" s="87">
        <v>25</v>
      </c>
      <c r="CI242" s="87">
        <v>2487641.8000000007</v>
      </c>
      <c r="CJ242" s="87">
        <v>118</v>
      </c>
      <c r="CK242" s="87">
        <v>12240453.619999999</v>
      </c>
      <c r="CL242" s="72">
        <v>-6.9999999999999858</v>
      </c>
      <c r="CM242" s="72">
        <v>195683.46106666885</v>
      </c>
      <c r="CN242" s="87">
        <v>808</v>
      </c>
      <c r="CO242" s="87">
        <v>59815540.110399999</v>
      </c>
      <c r="CP242" s="87">
        <v>538.66666666666663</v>
      </c>
      <c r="CQ242" s="87">
        <v>39877026.740266666</v>
      </c>
      <c r="CR242" s="87">
        <v>494</v>
      </c>
      <c r="CS242" s="87">
        <v>36570390.219999991</v>
      </c>
      <c r="CT242" s="87">
        <v>255</v>
      </c>
      <c r="CU242" s="87">
        <v>18877428.150000002</v>
      </c>
      <c r="CV242" s="87">
        <v>749</v>
      </c>
      <c r="CW242" s="87">
        <v>55447818.370000005</v>
      </c>
      <c r="CX242" s="72">
        <v>-44.666666666666629</v>
      </c>
      <c r="CY242" s="72">
        <v>-3306636.5202666745</v>
      </c>
      <c r="CZ242" s="87">
        <v>35</v>
      </c>
      <c r="DA242" s="87">
        <v>4190012.81</v>
      </c>
      <c r="DB242" s="87">
        <v>23.333333333333332</v>
      </c>
      <c r="DC242" s="87">
        <v>2793341.8733333335</v>
      </c>
      <c r="DD242" s="87">
        <v>20</v>
      </c>
      <c r="DE242" s="87">
        <v>2272465.5500000003</v>
      </c>
      <c r="DF242" s="87">
        <v>0</v>
      </c>
      <c r="DG242" s="87">
        <v>0</v>
      </c>
      <c r="DH242" s="87">
        <v>20</v>
      </c>
      <c r="DI242" s="87">
        <v>2272465.5500000003</v>
      </c>
      <c r="DJ242" s="72">
        <v>-3.3333333333333321</v>
      </c>
      <c r="DK242" s="72">
        <v>-520876.32333333325</v>
      </c>
      <c r="DL242" s="87">
        <v>75</v>
      </c>
      <c r="DM242" s="87">
        <v>7852706.46</v>
      </c>
      <c r="DN242" s="87">
        <v>50</v>
      </c>
      <c r="DO242" s="87">
        <v>5235137.6399999997</v>
      </c>
      <c r="DP242" s="87">
        <v>63</v>
      </c>
      <c r="DQ242" s="87">
        <v>6596273.25</v>
      </c>
      <c r="DR242" s="87">
        <v>0</v>
      </c>
      <c r="DS242" s="87">
        <v>0</v>
      </c>
      <c r="DT242" s="87">
        <v>63</v>
      </c>
      <c r="DU242" s="87">
        <v>6596273.25</v>
      </c>
      <c r="DV242" s="72">
        <v>13</v>
      </c>
      <c r="DW242" s="72">
        <v>1361135.6100000003</v>
      </c>
      <c r="DX242" s="87">
        <v>140</v>
      </c>
      <c r="DY242" s="87">
        <v>18690749.9822</v>
      </c>
      <c r="DZ242" s="87">
        <v>93.333333333333343</v>
      </c>
      <c r="EA242" s="87">
        <v>12460499.988133335</v>
      </c>
      <c r="EB242" s="87">
        <v>92</v>
      </c>
      <c r="EC242" s="87">
        <v>12397948.050000001</v>
      </c>
      <c r="ED242" s="87">
        <v>1</v>
      </c>
      <c r="EE242" s="87">
        <v>98513.67</v>
      </c>
      <c r="EF242" s="87">
        <v>93</v>
      </c>
      <c r="EG242" s="87">
        <v>12496461.719999999</v>
      </c>
      <c r="EH242" s="72">
        <v>-1.3333333333333428</v>
      </c>
      <c r="EI242" s="72">
        <v>-62551.938133334741</v>
      </c>
      <c r="EJ242" s="87">
        <v>490</v>
      </c>
      <c r="EK242" s="87">
        <v>77028443.267000005</v>
      </c>
      <c r="EL242" s="87">
        <v>326.66666666666669</v>
      </c>
      <c r="EM242" s="87">
        <v>51352295.511333331</v>
      </c>
      <c r="EN242" s="87">
        <v>269</v>
      </c>
      <c r="EO242" s="87">
        <v>41244533.369999997</v>
      </c>
      <c r="EP242" s="87">
        <v>23</v>
      </c>
      <c r="EQ242" s="87">
        <v>3399866.46</v>
      </c>
      <c r="ER242" s="87">
        <v>292</v>
      </c>
      <c r="ES242" s="87">
        <v>44644399.829999998</v>
      </c>
      <c r="ET242" s="72">
        <v>-57.666666666666686</v>
      </c>
      <c r="EU242" s="72">
        <v>-10107762.141333334</v>
      </c>
      <c r="EV242" s="87">
        <v>10</v>
      </c>
      <c r="EW242" s="87">
        <v>1520468.426</v>
      </c>
      <c r="EX242" s="87">
        <v>6.666666666666667</v>
      </c>
      <c r="EY242" s="87">
        <v>1013645.6173333334</v>
      </c>
      <c r="EZ242" s="87">
        <v>0</v>
      </c>
      <c r="FA242" s="87">
        <v>0</v>
      </c>
      <c r="FB242" s="87">
        <v>0</v>
      </c>
      <c r="FC242" s="87">
        <v>0</v>
      </c>
      <c r="FD242" s="87">
        <v>0</v>
      </c>
      <c r="FE242" s="87">
        <v>0</v>
      </c>
      <c r="FF242" s="72">
        <v>-6.666666666666667</v>
      </c>
      <c r="FG242" s="72">
        <v>-1013645.6173333334</v>
      </c>
      <c r="FH242" s="87">
        <v>60</v>
      </c>
      <c r="FI242" s="87">
        <v>8145237.4140000008</v>
      </c>
      <c r="FJ242" s="87">
        <v>40</v>
      </c>
      <c r="FK242" s="87">
        <v>5430158.2760000005</v>
      </c>
      <c r="FL242" s="87">
        <v>31</v>
      </c>
      <c r="FM242" s="87">
        <v>4178458.2700000005</v>
      </c>
      <c r="FN242" s="87">
        <v>0</v>
      </c>
      <c r="FO242" s="87">
        <v>0</v>
      </c>
      <c r="FP242" s="87">
        <v>31</v>
      </c>
      <c r="FQ242" s="87">
        <v>4178458.2700000005</v>
      </c>
      <c r="FR242" s="72">
        <v>-9</v>
      </c>
      <c r="FS242" s="72">
        <v>-1251700.0060000001</v>
      </c>
      <c r="FT242" s="87">
        <v>5</v>
      </c>
      <c r="FU242" s="87">
        <v>735825.46980000008</v>
      </c>
      <c r="FV242" s="87">
        <v>3.333333333333333</v>
      </c>
      <c r="FW242" s="87">
        <v>490550.31319999998</v>
      </c>
      <c r="FX242" s="87">
        <v>0</v>
      </c>
      <c r="FY242" s="87">
        <v>0</v>
      </c>
      <c r="FZ242" s="87">
        <v>0</v>
      </c>
      <c r="GA242" s="87">
        <v>0</v>
      </c>
      <c r="GB242" s="87">
        <v>0</v>
      </c>
      <c r="GC242" s="87">
        <v>0</v>
      </c>
      <c r="GD242" s="72">
        <v>-3.333333333333333</v>
      </c>
      <c r="GE242" s="72">
        <v>-490550.31319999998</v>
      </c>
      <c r="GF242" s="87">
        <v>5307</v>
      </c>
      <c r="GG242" s="87">
        <v>805257086.46140003</v>
      </c>
      <c r="GH242" s="87">
        <v>3538.0000000000005</v>
      </c>
      <c r="GI242" s="87">
        <v>536838057.64093333</v>
      </c>
      <c r="GJ242" s="87">
        <v>3447</v>
      </c>
      <c r="GK242" s="87">
        <v>521114132.6699999</v>
      </c>
      <c r="GL242" s="87">
        <v>508</v>
      </c>
      <c r="GM242" s="87">
        <v>65929864.470000014</v>
      </c>
      <c r="GN242" s="87">
        <v>3955</v>
      </c>
      <c r="GO242" s="87">
        <v>587043997.13999975</v>
      </c>
      <c r="GP242" s="87">
        <v>-91.000000000000057</v>
      </c>
      <c r="GQ242" s="87">
        <v>-15723924.97093353</v>
      </c>
      <c r="GR242" s="281">
        <v>0.97427925381571501</v>
      </c>
      <c r="GS242" s="281">
        <v>0.97071011500184945</v>
      </c>
      <c r="GT242" s="109"/>
      <c r="GU242" s="109"/>
      <c r="GV242" s="109"/>
    </row>
    <row r="243" spans="1:204" s="73" customFormat="1" hidden="1" x14ac:dyDescent="0.2">
      <c r="A243" s="288"/>
      <c r="B243" s="257"/>
      <c r="C243" s="258" t="s">
        <v>436</v>
      </c>
      <c r="D243" s="257"/>
      <c r="E243" s="259" t="s">
        <v>418</v>
      </c>
      <c r="F243" s="259"/>
      <c r="G243" s="259"/>
      <c r="H243" s="260">
        <v>116</v>
      </c>
      <c r="I243" s="260">
        <v>15638374.4286</v>
      </c>
      <c r="J243" s="260">
        <v>77.333333333333329</v>
      </c>
      <c r="K243" s="260">
        <v>10425582.952399999</v>
      </c>
      <c r="L243" s="260">
        <v>96</v>
      </c>
      <c r="M243" s="260">
        <v>12243047.459999999</v>
      </c>
      <c r="N243" s="260">
        <v>6</v>
      </c>
      <c r="O243" s="260">
        <v>627138.5</v>
      </c>
      <c r="P243" s="260">
        <v>102</v>
      </c>
      <c r="Q243" s="260">
        <v>12870185.960000001</v>
      </c>
      <c r="R243" s="256">
        <v>18.666666666666671</v>
      </c>
      <c r="S243" s="256">
        <v>1817464.5076000001</v>
      </c>
      <c r="T243" s="260">
        <v>1772</v>
      </c>
      <c r="U243" s="260">
        <v>318340442.73610002</v>
      </c>
      <c r="V243" s="260">
        <v>1181.3333333333333</v>
      </c>
      <c r="W243" s="260">
        <v>212226961.82406667</v>
      </c>
      <c r="X243" s="260">
        <v>1208</v>
      </c>
      <c r="Y243" s="260">
        <v>214459635.82999992</v>
      </c>
      <c r="Z243" s="260">
        <v>74</v>
      </c>
      <c r="AA243" s="260">
        <v>14094657.689999999</v>
      </c>
      <c r="AB243" s="260">
        <v>1282</v>
      </c>
      <c r="AC243" s="260">
        <v>228554293.51999998</v>
      </c>
      <c r="AD243" s="256">
        <v>26.666666666666742</v>
      </c>
      <c r="AE243" s="256">
        <v>2232674.005933255</v>
      </c>
      <c r="AF243" s="87">
        <v>75</v>
      </c>
      <c r="AG243" s="87">
        <v>14842722.010500001</v>
      </c>
      <c r="AH243" s="87">
        <v>50</v>
      </c>
      <c r="AI243" s="87">
        <v>9895148.0069999993</v>
      </c>
      <c r="AJ243" s="87">
        <v>64</v>
      </c>
      <c r="AK243" s="87">
        <v>12292653.889999999</v>
      </c>
      <c r="AL243" s="87">
        <v>0</v>
      </c>
      <c r="AM243" s="87">
        <v>0</v>
      </c>
      <c r="AN243" s="87">
        <v>64</v>
      </c>
      <c r="AO243" s="87">
        <v>12292653.889999999</v>
      </c>
      <c r="AP243" s="117">
        <v>14</v>
      </c>
      <c r="AQ243" s="117">
        <v>2397505.8829999994</v>
      </c>
      <c r="AR243" s="87">
        <v>100</v>
      </c>
      <c r="AS243" s="87">
        <v>13243014.440000001</v>
      </c>
      <c r="AT243" s="87">
        <v>66.666666666666671</v>
      </c>
      <c r="AU243" s="87">
        <v>8828676.2933333348</v>
      </c>
      <c r="AV243" s="87">
        <v>69</v>
      </c>
      <c r="AW243" s="87">
        <v>9137679.660000002</v>
      </c>
      <c r="AX243" s="87">
        <v>0</v>
      </c>
      <c r="AY243" s="87">
        <v>0</v>
      </c>
      <c r="AZ243" s="87">
        <v>69</v>
      </c>
      <c r="BA243" s="87">
        <v>9137679.660000002</v>
      </c>
      <c r="BB243" s="72">
        <v>2.3333333333333286</v>
      </c>
      <c r="BC243" s="72">
        <v>309003.36666666716</v>
      </c>
      <c r="BD243" s="87">
        <v>1180</v>
      </c>
      <c r="BE243" s="87">
        <v>186744260.55039999</v>
      </c>
      <c r="BF243" s="87">
        <v>786.33333333333348</v>
      </c>
      <c r="BG243" s="87">
        <v>124496173.70026667</v>
      </c>
      <c r="BH243" s="87">
        <v>730</v>
      </c>
      <c r="BI243" s="87">
        <v>112513719.31999998</v>
      </c>
      <c r="BJ243" s="87">
        <v>14</v>
      </c>
      <c r="BK243" s="87">
        <v>1659254.2500000002</v>
      </c>
      <c r="BL243" s="87">
        <v>744</v>
      </c>
      <c r="BM243" s="87">
        <v>114172973.56999998</v>
      </c>
      <c r="BN243" s="72">
        <v>-56.333333333333485</v>
      </c>
      <c r="BO243" s="72">
        <v>-11982454.380266696</v>
      </c>
      <c r="BP243" s="87">
        <v>291</v>
      </c>
      <c r="BQ243" s="87">
        <v>64133595.818000004</v>
      </c>
      <c r="BR243" s="87">
        <v>194</v>
      </c>
      <c r="BS243" s="87">
        <v>42755730.545333333</v>
      </c>
      <c r="BT243" s="87">
        <v>218</v>
      </c>
      <c r="BU243" s="87">
        <v>47454515.979999952</v>
      </c>
      <c r="BV243" s="87">
        <v>110</v>
      </c>
      <c r="BW243" s="87">
        <v>24685363.950000003</v>
      </c>
      <c r="BX243" s="87">
        <v>328</v>
      </c>
      <c r="BY243" s="87">
        <v>72139879.929999962</v>
      </c>
      <c r="BZ243" s="72">
        <v>24</v>
      </c>
      <c r="CA243" s="72">
        <v>4698785.4346666187</v>
      </c>
      <c r="CB243" s="87">
        <v>150</v>
      </c>
      <c r="CC243" s="87">
        <v>14335692.538399998</v>
      </c>
      <c r="CD243" s="87">
        <v>99.999999999999986</v>
      </c>
      <c r="CE243" s="87">
        <v>9557128.3589333314</v>
      </c>
      <c r="CF243" s="87">
        <v>93</v>
      </c>
      <c r="CG243" s="87">
        <v>9752811.8200000003</v>
      </c>
      <c r="CH243" s="87">
        <v>25</v>
      </c>
      <c r="CI243" s="87">
        <v>2487641.8000000007</v>
      </c>
      <c r="CJ243" s="87">
        <v>118</v>
      </c>
      <c r="CK243" s="87">
        <v>12240453.619999999</v>
      </c>
      <c r="CL243" s="72">
        <v>-6.9999999999999858</v>
      </c>
      <c r="CM243" s="72">
        <v>195683.46106666885</v>
      </c>
      <c r="CN243" s="87">
        <v>808</v>
      </c>
      <c r="CO243" s="87">
        <v>59815540.110399999</v>
      </c>
      <c r="CP243" s="87">
        <v>538.66666666666663</v>
      </c>
      <c r="CQ243" s="87">
        <v>39877026.740266666</v>
      </c>
      <c r="CR243" s="87">
        <v>494</v>
      </c>
      <c r="CS243" s="87">
        <v>36570390.219999991</v>
      </c>
      <c r="CT243" s="87">
        <v>255</v>
      </c>
      <c r="CU243" s="87">
        <v>18877428.150000002</v>
      </c>
      <c r="CV243" s="87">
        <v>749</v>
      </c>
      <c r="CW243" s="87">
        <v>55447818.370000005</v>
      </c>
      <c r="CX243" s="72">
        <v>-44.666666666666629</v>
      </c>
      <c r="CY243" s="72">
        <v>-3306636.5202666745</v>
      </c>
      <c r="CZ243" s="87">
        <v>35</v>
      </c>
      <c r="DA243" s="87">
        <v>4190012.81</v>
      </c>
      <c r="DB243" s="87">
        <v>23.333333333333332</v>
      </c>
      <c r="DC243" s="87">
        <v>2793341.8733333335</v>
      </c>
      <c r="DD243" s="87">
        <v>20</v>
      </c>
      <c r="DE243" s="87">
        <v>2272465.5500000003</v>
      </c>
      <c r="DF243" s="87">
        <v>0</v>
      </c>
      <c r="DG243" s="87">
        <v>0</v>
      </c>
      <c r="DH243" s="87">
        <v>20</v>
      </c>
      <c r="DI243" s="87">
        <v>2272465.5500000003</v>
      </c>
      <c r="DJ243" s="72">
        <v>-3.3333333333333321</v>
      </c>
      <c r="DK243" s="72">
        <v>-520876.32333333325</v>
      </c>
      <c r="DL243" s="87">
        <v>75</v>
      </c>
      <c r="DM243" s="87">
        <v>7852706.46</v>
      </c>
      <c r="DN243" s="87">
        <v>50</v>
      </c>
      <c r="DO243" s="87">
        <v>5235137.6399999997</v>
      </c>
      <c r="DP243" s="87">
        <v>63</v>
      </c>
      <c r="DQ243" s="87">
        <v>6596273.25</v>
      </c>
      <c r="DR243" s="87">
        <v>0</v>
      </c>
      <c r="DS243" s="87">
        <v>0</v>
      </c>
      <c r="DT243" s="87">
        <v>63</v>
      </c>
      <c r="DU243" s="87">
        <v>6596273.25</v>
      </c>
      <c r="DV243" s="72">
        <v>13</v>
      </c>
      <c r="DW243" s="72">
        <v>1361135.6100000003</v>
      </c>
      <c r="DX243" s="87">
        <v>140</v>
      </c>
      <c r="DY243" s="87">
        <v>18690749.9822</v>
      </c>
      <c r="DZ243" s="87">
        <v>93.333333333333343</v>
      </c>
      <c r="EA243" s="87">
        <v>12460499.988133335</v>
      </c>
      <c r="EB243" s="87">
        <v>92</v>
      </c>
      <c r="EC243" s="87">
        <v>12397948.050000001</v>
      </c>
      <c r="ED243" s="87">
        <v>1</v>
      </c>
      <c r="EE243" s="87">
        <v>98513.67</v>
      </c>
      <c r="EF243" s="87">
        <v>93</v>
      </c>
      <c r="EG243" s="87">
        <v>12496461.719999999</v>
      </c>
      <c r="EH243" s="72">
        <v>-1.3333333333333428</v>
      </c>
      <c r="EI243" s="72">
        <v>-62551.938133334741</v>
      </c>
      <c r="EJ243" s="87">
        <v>490</v>
      </c>
      <c r="EK243" s="87">
        <v>77028443.267000005</v>
      </c>
      <c r="EL243" s="87">
        <v>326.66666666666669</v>
      </c>
      <c r="EM243" s="87">
        <v>51352295.511333331</v>
      </c>
      <c r="EN243" s="87">
        <v>269</v>
      </c>
      <c r="EO243" s="87">
        <v>41244533.369999997</v>
      </c>
      <c r="EP243" s="87">
        <v>23</v>
      </c>
      <c r="EQ243" s="87">
        <v>3399866.46</v>
      </c>
      <c r="ER243" s="87">
        <v>292</v>
      </c>
      <c r="ES243" s="87">
        <v>44644399.829999998</v>
      </c>
      <c r="ET243" s="72">
        <v>-57.666666666666686</v>
      </c>
      <c r="EU243" s="72">
        <v>-10107762.141333334</v>
      </c>
      <c r="EV243" s="87">
        <v>10</v>
      </c>
      <c r="EW243" s="87">
        <v>1520468.426</v>
      </c>
      <c r="EX243" s="87">
        <v>6.666666666666667</v>
      </c>
      <c r="EY243" s="87">
        <v>1013645.6173333334</v>
      </c>
      <c r="EZ243" s="87">
        <v>0</v>
      </c>
      <c r="FA243" s="87">
        <v>0</v>
      </c>
      <c r="FB243" s="87">
        <v>0</v>
      </c>
      <c r="FC243" s="87">
        <v>0</v>
      </c>
      <c r="FD243" s="87">
        <v>0</v>
      </c>
      <c r="FE243" s="87">
        <v>0</v>
      </c>
      <c r="FF243" s="72">
        <v>-6.666666666666667</v>
      </c>
      <c r="FG243" s="72">
        <v>-1013645.6173333334</v>
      </c>
      <c r="FH243" s="87">
        <v>60</v>
      </c>
      <c r="FI243" s="87">
        <v>8145237.4140000008</v>
      </c>
      <c r="FJ243" s="87">
        <v>40</v>
      </c>
      <c r="FK243" s="87">
        <v>5430158.2760000005</v>
      </c>
      <c r="FL243" s="87">
        <v>31</v>
      </c>
      <c r="FM243" s="87">
        <v>4178458.2700000005</v>
      </c>
      <c r="FN243" s="87">
        <v>0</v>
      </c>
      <c r="FO243" s="87">
        <v>0</v>
      </c>
      <c r="FP243" s="87">
        <v>31</v>
      </c>
      <c r="FQ243" s="87">
        <v>4178458.2700000005</v>
      </c>
      <c r="FR243" s="72">
        <v>-9</v>
      </c>
      <c r="FS243" s="72">
        <v>-1251700.0060000001</v>
      </c>
      <c r="FT243" s="87">
        <v>5</v>
      </c>
      <c r="FU243" s="87">
        <v>735825.46980000008</v>
      </c>
      <c r="FV243" s="87">
        <v>3.333333333333333</v>
      </c>
      <c r="FW243" s="87">
        <v>490550.31319999998</v>
      </c>
      <c r="FX243" s="87">
        <v>0</v>
      </c>
      <c r="FY243" s="87">
        <v>0</v>
      </c>
      <c r="FZ243" s="87">
        <v>0</v>
      </c>
      <c r="GA243" s="87">
        <v>0</v>
      </c>
      <c r="GB243" s="87">
        <v>0</v>
      </c>
      <c r="GC243" s="87">
        <v>0</v>
      </c>
      <c r="GD243" s="72">
        <v>-3.333333333333333</v>
      </c>
      <c r="GE243" s="72">
        <v>-490550.31319999998</v>
      </c>
      <c r="GF243" s="87">
        <v>5307</v>
      </c>
      <c r="GG243" s="87">
        <v>805257086.46140003</v>
      </c>
      <c r="GH243" s="87">
        <v>3538.0000000000005</v>
      </c>
      <c r="GI243" s="87">
        <v>536838057.64093333</v>
      </c>
      <c r="GJ243" s="87">
        <v>3447</v>
      </c>
      <c r="GK243" s="87">
        <v>521114132.6699999</v>
      </c>
      <c r="GL243" s="87">
        <v>508</v>
      </c>
      <c r="GM243" s="87">
        <v>65929864.470000014</v>
      </c>
      <c r="GN243" s="87">
        <v>3955</v>
      </c>
      <c r="GO243" s="87">
        <v>587043997.13999975</v>
      </c>
      <c r="GP243" s="87">
        <v>-91.000000000000057</v>
      </c>
      <c r="GQ243" s="87">
        <v>-15723924.97093353</v>
      </c>
      <c r="GR243" s="281">
        <v>0.97427925381571501</v>
      </c>
      <c r="GS243" s="281">
        <v>0.97071011500184945</v>
      </c>
      <c r="GT243" s="109"/>
      <c r="GU243" s="109"/>
      <c r="GV243" s="109"/>
    </row>
    <row r="244" spans="1:204" s="73" customFormat="1" hidden="1" x14ac:dyDescent="0.2">
      <c r="A244" s="21"/>
      <c r="B244" s="257"/>
      <c r="C244" s="258" t="s">
        <v>346</v>
      </c>
      <c r="D244" s="257"/>
      <c r="E244" s="259" t="s">
        <v>414</v>
      </c>
      <c r="F244" s="259"/>
      <c r="G244" s="259"/>
      <c r="H244" s="260">
        <v>116</v>
      </c>
      <c r="I244" s="260">
        <v>15638374.4286</v>
      </c>
      <c r="J244" s="260">
        <v>67.666666666666657</v>
      </c>
      <c r="K244" s="260">
        <v>9122385.083349999</v>
      </c>
      <c r="L244" s="260">
        <v>87</v>
      </c>
      <c r="M244" s="260">
        <v>11054449.729999999</v>
      </c>
      <c r="N244" s="260">
        <v>4</v>
      </c>
      <c r="O244" s="260">
        <v>430111.16000000003</v>
      </c>
      <c r="P244" s="260">
        <v>91</v>
      </c>
      <c r="Q244" s="260">
        <v>11484560.889999999</v>
      </c>
      <c r="R244" s="256">
        <v>19.333333333333343</v>
      </c>
      <c r="S244" s="256">
        <v>1932064.6466499995</v>
      </c>
      <c r="T244" s="260">
        <v>1772</v>
      </c>
      <c r="U244" s="260">
        <v>318340442.73610002</v>
      </c>
      <c r="V244" s="260">
        <v>1033.6666666666667</v>
      </c>
      <c r="W244" s="260">
        <v>185698591.59605834</v>
      </c>
      <c r="X244" s="260">
        <v>1058</v>
      </c>
      <c r="Y244" s="260">
        <v>189531871.59999996</v>
      </c>
      <c r="Z244" s="260">
        <v>67</v>
      </c>
      <c r="AA244" s="260">
        <v>12918094.23</v>
      </c>
      <c r="AB244" s="260">
        <v>1125</v>
      </c>
      <c r="AC244" s="260">
        <v>202449965.82999995</v>
      </c>
      <c r="AD244" s="256">
        <v>24.333333333333258</v>
      </c>
      <c r="AE244" s="256">
        <v>3833280.0039416254</v>
      </c>
      <c r="AF244" s="87">
        <v>75</v>
      </c>
      <c r="AG244" s="87">
        <v>14842722.010500001</v>
      </c>
      <c r="AH244" s="87">
        <v>43.75</v>
      </c>
      <c r="AI244" s="87">
        <v>8658254.5061249994</v>
      </c>
      <c r="AJ244" s="87">
        <v>53</v>
      </c>
      <c r="AK244" s="87">
        <v>10291314.530000001</v>
      </c>
      <c r="AL244" s="87">
        <v>0</v>
      </c>
      <c r="AM244" s="87">
        <v>0</v>
      </c>
      <c r="AN244" s="87">
        <v>53</v>
      </c>
      <c r="AO244" s="87">
        <v>10291314.530000001</v>
      </c>
      <c r="AP244" s="72">
        <v>9.25</v>
      </c>
      <c r="AQ244" s="72">
        <v>1633060.0238750018</v>
      </c>
      <c r="AR244" s="87">
        <v>100</v>
      </c>
      <c r="AS244" s="87">
        <v>13243014.440000001</v>
      </c>
      <c r="AT244" s="87">
        <v>58.333333333333336</v>
      </c>
      <c r="AU244" s="87">
        <v>7725091.7566666678</v>
      </c>
      <c r="AV244" s="87">
        <v>55</v>
      </c>
      <c r="AW244" s="87">
        <v>7283657.7000000002</v>
      </c>
      <c r="AX244" s="87">
        <v>0</v>
      </c>
      <c r="AY244" s="87">
        <v>0</v>
      </c>
      <c r="AZ244" s="87">
        <v>55</v>
      </c>
      <c r="BA244" s="87">
        <v>7283657.7000000002</v>
      </c>
      <c r="BB244" s="72">
        <v>-3.3333333333333357</v>
      </c>
      <c r="BC244" s="72">
        <v>-441434.05666666757</v>
      </c>
      <c r="BD244" s="87">
        <v>1205</v>
      </c>
      <c r="BE244" s="87">
        <v>190055014.1604</v>
      </c>
      <c r="BF244" s="87">
        <v>702.75</v>
      </c>
      <c r="BG244" s="87">
        <v>110865424.92689998</v>
      </c>
      <c r="BH244" s="87">
        <v>627</v>
      </c>
      <c r="BI244" s="87">
        <v>95661344.659999982</v>
      </c>
      <c r="BJ244" s="87">
        <v>12</v>
      </c>
      <c r="BK244" s="87">
        <v>1370745.87</v>
      </c>
      <c r="BL244" s="87">
        <v>639</v>
      </c>
      <c r="BM244" s="87">
        <v>97032090.530000016</v>
      </c>
      <c r="BN244" s="72">
        <v>-75.75</v>
      </c>
      <c r="BO244" s="72">
        <v>-15204080.266900003</v>
      </c>
      <c r="BP244" s="87">
        <v>291</v>
      </c>
      <c r="BQ244" s="87">
        <v>64133595.818000004</v>
      </c>
      <c r="BR244" s="87">
        <v>169.75</v>
      </c>
      <c r="BS244" s="87">
        <v>37411264.227166668</v>
      </c>
      <c r="BT244" s="87">
        <v>189</v>
      </c>
      <c r="BU244" s="87">
        <v>41086582.849999972</v>
      </c>
      <c r="BV244" s="87">
        <v>97</v>
      </c>
      <c r="BW244" s="87">
        <v>21530566.590000011</v>
      </c>
      <c r="BX244" s="87">
        <v>286</v>
      </c>
      <c r="BY244" s="87">
        <v>62617149.439999983</v>
      </c>
      <c r="BZ244" s="72">
        <v>19.25</v>
      </c>
      <c r="CA244" s="72">
        <v>3675318.6228333041</v>
      </c>
      <c r="CB244" s="87">
        <v>150</v>
      </c>
      <c r="CC244" s="87">
        <v>14335692.538399998</v>
      </c>
      <c r="CD244" s="87">
        <v>87.5</v>
      </c>
      <c r="CE244" s="87">
        <v>8362487.3140666662</v>
      </c>
      <c r="CF244" s="87">
        <v>72</v>
      </c>
      <c r="CG244" s="87">
        <v>7739251.46</v>
      </c>
      <c r="CH244" s="87">
        <v>25</v>
      </c>
      <c r="CI244" s="87">
        <v>2487641.8000000007</v>
      </c>
      <c r="CJ244" s="87">
        <v>97</v>
      </c>
      <c r="CK244" s="87">
        <v>10226893.260000002</v>
      </c>
      <c r="CL244" s="72">
        <v>-15.5</v>
      </c>
      <c r="CM244" s="72">
        <v>-623235.85406666622</v>
      </c>
      <c r="CN244" s="87">
        <v>808</v>
      </c>
      <c r="CO244" s="87">
        <v>59815540.110399999</v>
      </c>
      <c r="CP244" s="87">
        <v>471.33333333333331</v>
      </c>
      <c r="CQ244" s="87">
        <v>34892398.397733331</v>
      </c>
      <c r="CR244" s="87">
        <v>469</v>
      </c>
      <c r="CS244" s="87">
        <v>34719661.969999999</v>
      </c>
      <c r="CT244" s="87">
        <v>244</v>
      </c>
      <c r="CU244" s="87">
        <v>18063107.719999999</v>
      </c>
      <c r="CV244" s="87">
        <v>713</v>
      </c>
      <c r="CW244" s="87">
        <v>52782769.690000005</v>
      </c>
      <c r="CX244" s="72">
        <v>-2.3333333333333144</v>
      </c>
      <c r="CY244" s="72">
        <v>-172736.42773333192</v>
      </c>
      <c r="CZ244" s="87">
        <v>35</v>
      </c>
      <c r="DA244" s="87">
        <v>4190012.81</v>
      </c>
      <c r="DB244" s="87">
        <v>20.416666666666668</v>
      </c>
      <c r="DC244" s="87">
        <v>2444174.1391666667</v>
      </c>
      <c r="DD244" s="87">
        <v>16</v>
      </c>
      <c r="DE244" s="87">
        <v>1761119.59</v>
      </c>
      <c r="DF244" s="87">
        <v>0</v>
      </c>
      <c r="DG244" s="87">
        <v>0</v>
      </c>
      <c r="DH244" s="87">
        <v>16</v>
      </c>
      <c r="DI244" s="87">
        <v>1761119.59</v>
      </c>
      <c r="DJ244" s="72">
        <v>-4.4166666666666679</v>
      </c>
      <c r="DK244" s="72">
        <v>-683054.54916666658</v>
      </c>
      <c r="DL244" s="87">
        <v>75</v>
      </c>
      <c r="DM244" s="87">
        <v>7852706.46</v>
      </c>
      <c r="DN244" s="87">
        <v>43.75</v>
      </c>
      <c r="DO244" s="87">
        <v>4580745.4349999996</v>
      </c>
      <c r="DP244" s="87">
        <v>51</v>
      </c>
      <c r="DQ244" s="87">
        <v>5339840.25</v>
      </c>
      <c r="DR244" s="87">
        <v>0</v>
      </c>
      <c r="DS244" s="87">
        <v>0</v>
      </c>
      <c r="DT244" s="87">
        <v>51</v>
      </c>
      <c r="DU244" s="87">
        <v>5339840.25</v>
      </c>
      <c r="DV244" s="72">
        <v>7.25</v>
      </c>
      <c r="DW244" s="72">
        <v>759094.81500000041</v>
      </c>
      <c r="DX244" s="87">
        <v>140</v>
      </c>
      <c r="DY244" s="87">
        <v>18690749.9822</v>
      </c>
      <c r="DZ244" s="87">
        <v>81.666666666666686</v>
      </c>
      <c r="EA244" s="87">
        <v>10902937.48961667</v>
      </c>
      <c r="EB244" s="87">
        <v>83</v>
      </c>
      <c r="EC244" s="87">
        <v>11112252.060000001</v>
      </c>
      <c r="ED244" s="87">
        <v>1</v>
      </c>
      <c r="EE244" s="87">
        <v>98513.67</v>
      </c>
      <c r="EF244" s="87">
        <v>84</v>
      </c>
      <c r="EG244" s="87">
        <v>11210765.73</v>
      </c>
      <c r="EH244" s="72">
        <v>1.3333333333333144</v>
      </c>
      <c r="EI244" s="72">
        <v>209314.57038333081</v>
      </c>
      <c r="EJ244" s="87">
        <v>490</v>
      </c>
      <c r="EK244" s="87">
        <v>77028443.267000005</v>
      </c>
      <c r="EL244" s="87">
        <v>285.83333333333331</v>
      </c>
      <c r="EM244" s="87">
        <v>44933258.572416671</v>
      </c>
      <c r="EN244" s="87">
        <v>247</v>
      </c>
      <c r="EO244" s="87">
        <v>38288787.829999991</v>
      </c>
      <c r="EP244" s="87">
        <v>22</v>
      </c>
      <c r="EQ244" s="87">
        <v>3250435.85</v>
      </c>
      <c r="ER244" s="87">
        <v>269</v>
      </c>
      <c r="ES244" s="87">
        <v>41539223.679999992</v>
      </c>
      <c r="ET244" s="72">
        <v>-38.833333333333314</v>
      </c>
      <c r="EU244" s="72">
        <v>-6644470.7424166799</v>
      </c>
      <c r="EV244" s="87">
        <v>19</v>
      </c>
      <c r="EW244" s="87">
        <v>2888890.0093999999</v>
      </c>
      <c r="EX244" s="87">
        <v>11.083333333333332</v>
      </c>
      <c r="EY244" s="87">
        <v>1685185.8388166667</v>
      </c>
      <c r="EZ244" s="87">
        <v>0</v>
      </c>
      <c r="FA244" s="87">
        <v>0</v>
      </c>
      <c r="FB244" s="87">
        <v>0</v>
      </c>
      <c r="FC244" s="87">
        <v>0</v>
      </c>
      <c r="FD244" s="87">
        <v>0</v>
      </c>
      <c r="FE244" s="87">
        <v>0</v>
      </c>
      <c r="FF244" s="72">
        <v>-11.083333333333332</v>
      </c>
      <c r="FG244" s="72">
        <v>-1685185.8388166667</v>
      </c>
      <c r="FH244" s="87">
        <v>60</v>
      </c>
      <c r="FI244" s="87">
        <v>8145237.4140000008</v>
      </c>
      <c r="FJ244" s="87">
        <v>35</v>
      </c>
      <c r="FK244" s="87">
        <v>4751388.4915000005</v>
      </c>
      <c r="FL244" s="87">
        <v>19</v>
      </c>
      <c r="FM244" s="87">
        <v>2542763.1800000002</v>
      </c>
      <c r="FN244" s="87">
        <v>0</v>
      </c>
      <c r="FO244" s="87">
        <v>0</v>
      </c>
      <c r="FP244" s="87">
        <v>19</v>
      </c>
      <c r="FQ244" s="87">
        <v>2542763.1800000002</v>
      </c>
      <c r="FR244" s="72">
        <v>-16</v>
      </c>
      <c r="FS244" s="72">
        <v>-2208625.3115000003</v>
      </c>
      <c r="FT244" s="87">
        <v>10</v>
      </c>
      <c r="FU244" s="87">
        <v>1459446.568</v>
      </c>
      <c r="FV244" s="87">
        <v>5.8333333333333339</v>
      </c>
      <c r="FW244" s="87">
        <v>851343.83133333339</v>
      </c>
      <c r="FX244" s="87">
        <v>0</v>
      </c>
      <c r="FY244" s="87">
        <v>0</v>
      </c>
      <c r="FZ244" s="87">
        <v>0</v>
      </c>
      <c r="GA244" s="87">
        <v>0</v>
      </c>
      <c r="GB244" s="87">
        <v>0</v>
      </c>
      <c r="GC244" s="87">
        <v>0</v>
      </c>
      <c r="GD244" s="72">
        <v>-5.8333333333333339</v>
      </c>
      <c r="GE244" s="72">
        <v>-851343.83133333339</v>
      </c>
      <c r="GF244" s="87">
        <v>5346</v>
      </c>
      <c r="GG244" s="87">
        <v>810659882.7529999</v>
      </c>
      <c r="GH244" s="87">
        <v>3118.4999999999995</v>
      </c>
      <c r="GI244" s="87">
        <v>472884931.60591668</v>
      </c>
      <c r="GJ244" s="87">
        <v>3026</v>
      </c>
      <c r="GK244" s="87">
        <v>456412897.40999985</v>
      </c>
      <c r="GL244" s="87">
        <v>472</v>
      </c>
      <c r="GM244" s="87">
        <v>60149216.890000008</v>
      </c>
      <c r="GN244" s="87">
        <v>3498</v>
      </c>
      <c r="GO244" s="87">
        <v>516562114.29999989</v>
      </c>
      <c r="GP244" s="87">
        <v>-92.500000000000014</v>
      </c>
      <c r="GQ244" s="87">
        <v>-16472034.195916798</v>
      </c>
      <c r="GR244" s="281">
        <f t="shared" si="2455"/>
        <v>0.97033830367163709</v>
      </c>
      <c r="GS244" s="281">
        <f t="shared" si="2456"/>
        <v>0.9651669294261972</v>
      </c>
      <c r="GT244" s="109"/>
      <c r="GU244" s="109"/>
      <c r="GV244" s="109"/>
    </row>
    <row r="245" spans="1:204" s="73" customFormat="1" hidden="1" x14ac:dyDescent="0.2">
      <c r="A245" s="21"/>
      <c r="B245" s="85"/>
      <c r="C245" s="114" t="s">
        <v>346</v>
      </c>
      <c r="D245" s="85"/>
      <c r="E245" s="86" t="s">
        <v>345</v>
      </c>
      <c r="F245" s="86"/>
      <c r="G245" s="86"/>
      <c r="H245" s="87">
        <v>116</v>
      </c>
      <c r="I245" s="87">
        <v>15638374.4286</v>
      </c>
      <c r="J245" s="87">
        <v>58</v>
      </c>
      <c r="K245" s="87">
        <v>7819187.2143000001</v>
      </c>
      <c r="L245" s="87">
        <v>77</v>
      </c>
      <c r="M245" s="87">
        <v>9587720.6899999995</v>
      </c>
      <c r="N245" s="87">
        <v>0</v>
      </c>
      <c r="O245" s="87">
        <v>0</v>
      </c>
      <c r="P245" s="87">
        <v>77</v>
      </c>
      <c r="Q245" s="87">
        <v>9587720.6899999995</v>
      </c>
      <c r="R245" s="72">
        <f t="shared" si="2414"/>
        <v>19</v>
      </c>
      <c r="S245" s="72">
        <f t="shared" si="2415"/>
        <v>1768533.4756999994</v>
      </c>
      <c r="T245" s="87">
        <v>1772</v>
      </c>
      <c r="U245" s="87">
        <v>318340442.73610002</v>
      </c>
      <c r="V245" s="87">
        <v>886</v>
      </c>
      <c r="W245" s="87">
        <v>159170221.36805001</v>
      </c>
      <c r="X245" s="87">
        <v>916</v>
      </c>
      <c r="Y245" s="87">
        <v>164242987.85000002</v>
      </c>
      <c r="Z245" s="87">
        <v>51</v>
      </c>
      <c r="AA245" s="87">
        <v>9751694.8600000013</v>
      </c>
      <c r="AB245" s="87">
        <v>967</v>
      </c>
      <c r="AC245" s="87">
        <v>173994682.71000004</v>
      </c>
      <c r="AD245" s="72">
        <f t="shared" si="2417"/>
        <v>30</v>
      </c>
      <c r="AE245" s="72">
        <f t="shared" si="2418"/>
        <v>5072766.4819500148</v>
      </c>
      <c r="AF245" s="87">
        <v>75</v>
      </c>
      <c r="AG245" s="87">
        <v>14842722.010500001</v>
      </c>
      <c r="AH245" s="87">
        <v>37.5</v>
      </c>
      <c r="AI245" s="87">
        <v>7421361.0052499995</v>
      </c>
      <c r="AJ245" s="87">
        <v>40</v>
      </c>
      <c r="AK245" s="87">
        <v>7586881.1500000004</v>
      </c>
      <c r="AL245" s="87">
        <v>0</v>
      </c>
      <c r="AM245" s="87">
        <v>0</v>
      </c>
      <c r="AN245" s="87">
        <v>40</v>
      </c>
      <c r="AO245" s="87">
        <v>7586881.1500000004</v>
      </c>
      <c r="AP245" s="72">
        <f t="shared" si="2420"/>
        <v>2.5</v>
      </c>
      <c r="AQ245" s="72">
        <f t="shared" si="2421"/>
        <v>165520.14475000091</v>
      </c>
      <c r="AR245" s="87">
        <v>100</v>
      </c>
      <c r="AS245" s="87">
        <v>13243014.440000001</v>
      </c>
      <c r="AT245" s="87">
        <v>50</v>
      </c>
      <c r="AU245" s="87">
        <v>6621507.2200000007</v>
      </c>
      <c r="AV245" s="87">
        <v>38</v>
      </c>
      <c r="AW245" s="87">
        <v>5032345.3200000012</v>
      </c>
      <c r="AX245" s="87">
        <v>0</v>
      </c>
      <c r="AY245" s="87">
        <v>0</v>
      </c>
      <c r="AZ245" s="87">
        <v>38</v>
      </c>
      <c r="BA245" s="87">
        <v>5032345.3200000012</v>
      </c>
      <c r="BB245" s="72">
        <f t="shared" si="2423"/>
        <v>-12</v>
      </c>
      <c r="BC245" s="72">
        <f t="shared" si="2424"/>
        <v>-1589161.8999999994</v>
      </c>
      <c r="BD245" s="87">
        <v>1205</v>
      </c>
      <c r="BE245" s="87">
        <v>190055014.1604</v>
      </c>
      <c r="BF245" s="87">
        <v>602.5</v>
      </c>
      <c r="BG245" s="87">
        <v>95027507.080200002</v>
      </c>
      <c r="BH245" s="87">
        <v>509</v>
      </c>
      <c r="BI245" s="87">
        <v>77307651.900000006</v>
      </c>
      <c r="BJ245" s="87">
        <v>11</v>
      </c>
      <c r="BK245" s="87">
        <v>1183957.6100000001</v>
      </c>
      <c r="BL245" s="87">
        <v>520</v>
      </c>
      <c r="BM245" s="87">
        <v>78491609.510000005</v>
      </c>
      <c r="BN245" s="72">
        <f t="shared" si="2426"/>
        <v>-93.5</v>
      </c>
      <c r="BO245" s="72">
        <f t="shared" si="2427"/>
        <v>-17719855.180199996</v>
      </c>
      <c r="BP245" s="87">
        <v>291</v>
      </c>
      <c r="BQ245" s="87">
        <v>64133595.818000004</v>
      </c>
      <c r="BR245" s="87">
        <v>145.5</v>
      </c>
      <c r="BS245" s="87">
        <v>32066797.909000002</v>
      </c>
      <c r="BT245" s="87">
        <v>154</v>
      </c>
      <c r="BU245" s="87">
        <v>34027951.399999976</v>
      </c>
      <c r="BV245" s="87">
        <v>81</v>
      </c>
      <c r="BW245" s="87">
        <v>17839079.570000011</v>
      </c>
      <c r="BX245" s="87">
        <v>235</v>
      </c>
      <c r="BY245" s="87">
        <v>51867030.969999991</v>
      </c>
      <c r="BZ245" s="72">
        <f t="shared" si="2429"/>
        <v>8.5</v>
      </c>
      <c r="CA245" s="72">
        <f t="shared" si="2430"/>
        <v>1961153.4909999743</v>
      </c>
      <c r="CB245" s="87">
        <v>150</v>
      </c>
      <c r="CC245" s="87">
        <v>14335692.538399998</v>
      </c>
      <c r="CD245" s="87">
        <v>75</v>
      </c>
      <c r="CE245" s="87">
        <v>7167846.269199999</v>
      </c>
      <c r="CF245" s="87">
        <v>56</v>
      </c>
      <c r="CG245" s="87">
        <v>6080609.2999999998</v>
      </c>
      <c r="CH245" s="87">
        <v>23</v>
      </c>
      <c r="CI245" s="87">
        <v>2298137.8000000003</v>
      </c>
      <c r="CJ245" s="87">
        <v>79</v>
      </c>
      <c r="CK245" s="87">
        <v>8378747.1000000015</v>
      </c>
      <c r="CL245" s="72">
        <f t="shared" si="2432"/>
        <v>-19</v>
      </c>
      <c r="CM245" s="72">
        <f t="shared" si="2433"/>
        <v>-1087236.9691999992</v>
      </c>
      <c r="CN245" s="87">
        <v>808</v>
      </c>
      <c r="CO245" s="87">
        <v>59815540.110399999</v>
      </c>
      <c r="CP245" s="87">
        <v>404</v>
      </c>
      <c r="CQ245" s="87">
        <v>29907770.055199999</v>
      </c>
      <c r="CR245" s="87">
        <v>389</v>
      </c>
      <c r="CS245" s="87">
        <v>28797331.57</v>
      </c>
      <c r="CT245" s="87">
        <v>206</v>
      </c>
      <c r="CU245" s="87">
        <v>15250000.779999999</v>
      </c>
      <c r="CV245" s="87">
        <v>595</v>
      </c>
      <c r="CW245" s="87">
        <v>44047332.349999994</v>
      </c>
      <c r="CX245" s="72">
        <f t="shared" si="2435"/>
        <v>-15</v>
      </c>
      <c r="CY245" s="72">
        <f t="shared" si="2436"/>
        <v>-1110438.4851999991</v>
      </c>
      <c r="CZ245" s="87">
        <v>35</v>
      </c>
      <c r="DA245" s="87">
        <v>4190012.81</v>
      </c>
      <c r="DB245" s="87">
        <v>17.5</v>
      </c>
      <c r="DC245" s="87">
        <v>2095006.405</v>
      </c>
      <c r="DD245" s="87">
        <v>16</v>
      </c>
      <c r="DE245" s="87">
        <v>1761119.59</v>
      </c>
      <c r="DF245" s="87">
        <v>0</v>
      </c>
      <c r="DG245" s="87">
        <v>0</v>
      </c>
      <c r="DH245" s="87">
        <v>16</v>
      </c>
      <c r="DI245" s="87">
        <v>1761119.59</v>
      </c>
      <c r="DJ245" s="72">
        <f t="shared" si="2438"/>
        <v>-1.5</v>
      </c>
      <c r="DK245" s="72">
        <f t="shared" si="2439"/>
        <v>-333886.81499999994</v>
      </c>
      <c r="DL245" s="87">
        <v>75</v>
      </c>
      <c r="DM245" s="87">
        <v>7852706.46</v>
      </c>
      <c r="DN245" s="87">
        <v>37.5</v>
      </c>
      <c r="DO245" s="87">
        <v>3926353.2299999995</v>
      </c>
      <c r="DP245" s="87">
        <v>44</v>
      </c>
      <c r="DQ245" s="87">
        <v>4606921</v>
      </c>
      <c r="DR245" s="87">
        <v>0</v>
      </c>
      <c r="DS245" s="87">
        <v>0</v>
      </c>
      <c r="DT245" s="87">
        <v>44</v>
      </c>
      <c r="DU245" s="87">
        <v>4606921</v>
      </c>
      <c r="DV245" s="72">
        <f t="shared" si="2441"/>
        <v>6.5</v>
      </c>
      <c r="DW245" s="72">
        <f t="shared" si="2442"/>
        <v>680567.77000000048</v>
      </c>
      <c r="DX245" s="87">
        <v>140</v>
      </c>
      <c r="DY245" s="87">
        <v>18690749.9822</v>
      </c>
      <c r="DZ245" s="87">
        <v>70</v>
      </c>
      <c r="EA245" s="87">
        <v>9345374.9911000002</v>
      </c>
      <c r="EB245" s="87">
        <v>65</v>
      </c>
      <c r="EC245" s="87">
        <v>8595186.1099999994</v>
      </c>
      <c r="ED245" s="87">
        <v>1</v>
      </c>
      <c r="EE245" s="87">
        <v>98513.67</v>
      </c>
      <c r="EF245" s="87">
        <v>66</v>
      </c>
      <c r="EG245" s="87">
        <v>8693699.7799999993</v>
      </c>
      <c r="EH245" s="72">
        <f t="shared" si="2444"/>
        <v>-5</v>
      </c>
      <c r="EI245" s="72">
        <f t="shared" si="2445"/>
        <v>-750188.88110000081</v>
      </c>
      <c r="EJ245" s="87">
        <v>490</v>
      </c>
      <c r="EK245" s="87">
        <v>77028443.267000005</v>
      </c>
      <c r="EL245" s="87">
        <v>245</v>
      </c>
      <c r="EM245" s="87">
        <v>38514221.633500002</v>
      </c>
      <c r="EN245" s="87">
        <v>192</v>
      </c>
      <c r="EO245" s="87">
        <v>29608921.069999997</v>
      </c>
      <c r="EP245" s="87">
        <v>20</v>
      </c>
      <c r="EQ245" s="87">
        <v>3017352.0300000003</v>
      </c>
      <c r="ER245" s="87">
        <v>212</v>
      </c>
      <c r="ES245" s="87">
        <v>32626273.100000001</v>
      </c>
      <c r="ET245" s="72">
        <f t="shared" si="2447"/>
        <v>-53</v>
      </c>
      <c r="EU245" s="72">
        <f t="shared" si="2448"/>
        <v>-8905300.5635000058</v>
      </c>
      <c r="EV245" s="87">
        <v>19</v>
      </c>
      <c r="EW245" s="87">
        <v>2888890.0093999999</v>
      </c>
      <c r="EX245" s="87">
        <v>9.5</v>
      </c>
      <c r="EY245" s="87">
        <v>1444445.0046999999</v>
      </c>
      <c r="EZ245" s="87">
        <v>0</v>
      </c>
      <c r="FA245" s="87">
        <v>0</v>
      </c>
      <c r="FB245" s="87">
        <v>0</v>
      </c>
      <c r="FC245" s="87">
        <v>0</v>
      </c>
      <c r="FD245" s="87">
        <v>0</v>
      </c>
      <c r="FE245" s="87">
        <v>0</v>
      </c>
      <c r="FF245" s="72">
        <f t="shared" si="2450"/>
        <v>-9.5</v>
      </c>
      <c r="FG245" s="72">
        <f t="shared" si="2451"/>
        <v>-1444445.0046999999</v>
      </c>
      <c r="FH245" s="87">
        <v>60</v>
      </c>
      <c r="FI245" s="87">
        <v>8145237.4140000008</v>
      </c>
      <c r="FJ245" s="87">
        <v>30</v>
      </c>
      <c r="FK245" s="87">
        <v>4072618.7070000004</v>
      </c>
      <c r="FL245" s="87">
        <v>12</v>
      </c>
      <c r="FM245" s="87">
        <v>1595809.31</v>
      </c>
      <c r="FN245" s="87">
        <v>0</v>
      </c>
      <c r="FO245" s="87">
        <v>0</v>
      </c>
      <c r="FP245" s="87">
        <v>12</v>
      </c>
      <c r="FQ245" s="87">
        <v>1595809.31</v>
      </c>
      <c r="FR245" s="72">
        <f t="shared" ref="FR245:FR250" si="2457">SUM(FL245-FJ245)</f>
        <v>-18</v>
      </c>
      <c r="FS245" s="72">
        <f t="shared" ref="FS245:FS250" si="2458">SUM(FM245-FK245)</f>
        <v>-2476809.3970000003</v>
      </c>
      <c r="FT245" s="87">
        <v>10</v>
      </c>
      <c r="FU245" s="87">
        <v>1459446.568</v>
      </c>
      <c r="FV245" s="87">
        <v>5</v>
      </c>
      <c r="FW245" s="87">
        <v>729723.28399999999</v>
      </c>
      <c r="FX245" s="87">
        <v>0</v>
      </c>
      <c r="FY245" s="87">
        <v>0</v>
      </c>
      <c r="FZ245" s="87">
        <v>0</v>
      </c>
      <c r="GA245" s="87">
        <v>0</v>
      </c>
      <c r="GB245" s="87">
        <v>0</v>
      </c>
      <c r="GC245" s="87">
        <v>0</v>
      </c>
      <c r="GD245" s="72">
        <f t="shared" ref="GD245:GD250" si="2459">SUM(FX245-FV245)</f>
        <v>-5</v>
      </c>
      <c r="GE245" s="72">
        <f t="shared" ref="GE245:GE250" si="2460">SUM(FY245-FW245)</f>
        <v>-729723.28399999999</v>
      </c>
      <c r="GF245" s="87">
        <v>5346</v>
      </c>
      <c r="GG245" s="87">
        <v>810659882.7529999</v>
      </c>
      <c r="GH245" s="87">
        <v>2673</v>
      </c>
      <c r="GI245" s="87">
        <v>405329941.37650001</v>
      </c>
      <c r="GJ245" s="87">
        <v>2508</v>
      </c>
      <c r="GK245" s="87">
        <v>378831436.25999993</v>
      </c>
      <c r="GL245" s="87">
        <v>393</v>
      </c>
      <c r="GM245" s="87">
        <v>49438736.320000008</v>
      </c>
      <c r="GN245" s="87">
        <v>2901</v>
      </c>
      <c r="GO245" s="87">
        <v>428270172.58000004</v>
      </c>
      <c r="GP245" s="87">
        <v>-165</v>
      </c>
      <c r="GQ245" s="87">
        <v>-26498505.116500027</v>
      </c>
      <c r="GR245" s="281">
        <f t="shared" si="2455"/>
        <v>0.93827160493827155</v>
      </c>
      <c r="GS245" s="281">
        <f t="shared" si="2456"/>
        <v>0.93462485148145935</v>
      </c>
      <c r="GT245" s="109"/>
      <c r="GU245" s="109"/>
      <c r="GV245" s="109"/>
    </row>
    <row r="246" spans="1:204" s="73" customFormat="1" hidden="1" x14ac:dyDescent="0.2">
      <c r="A246" s="21">
        <v>1</v>
      </c>
      <c r="B246" s="85"/>
      <c r="C246" s="114" t="s">
        <v>285</v>
      </c>
      <c r="D246" s="85"/>
      <c r="E246" s="86" t="s">
        <v>342</v>
      </c>
      <c r="F246" s="86"/>
      <c r="G246" s="86"/>
      <c r="H246" s="87">
        <v>116</v>
      </c>
      <c r="I246" s="87">
        <v>15638374.4286</v>
      </c>
      <c r="J246" s="87">
        <v>48.333333333333329</v>
      </c>
      <c r="K246" s="87">
        <v>6515989.3452500012</v>
      </c>
      <c r="L246" s="87">
        <v>61</v>
      </c>
      <c r="M246" s="87">
        <v>7726030.5500000007</v>
      </c>
      <c r="N246" s="87">
        <v>0</v>
      </c>
      <c r="O246" s="87">
        <v>0</v>
      </c>
      <c r="P246" s="87">
        <v>61</v>
      </c>
      <c r="Q246" s="87">
        <v>7726030.5500000007</v>
      </c>
      <c r="R246" s="72">
        <f t="shared" si="2414"/>
        <v>12.666666666666671</v>
      </c>
      <c r="S246" s="72">
        <f t="shared" si="2415"/>
        <v>1210041.2047499996</v>
      </c>
      <c r="T246" s="87">
        <v>1772</v>
      </c>
      <c r="U246" s="87">
        <v>318340442.73610002</v>
      </c>
      <c r="V246" s="87">
        <v>738.33333333333326</v>
      </c>
      <c r="W246" s="87">
        <v>132641851.14004165</v>
      </c>
      <c r="X246" s="87">
        <v>780</v>
      </c>
      <c r="Y246" s="87">
        <v>139009342.22000003</v>
      </c>
      <c r="Z246" s="87">
        <v>44</v>
      </c>
      <c r="AA246" s="87">
        <v>8348148.6699999999</v>
      </c>
      <c r="AB246" s="87">
        <v>824</v>
      </c>
      <c r="AC246" s="87">
        <v>147357490.89000005</v>
      </c>
      <c r="AD246" s="72">
        <f t="shared" si="2417"/>
        <v>41.666666666666742</v>
      </c>
      <c r="AE246" s="72">
        <f t="shared" si="2418"/>
        <v>6367491.0799583793</v>
      </c>
      <c r="AF246" s="87">
        <v>75</v>
      </c>
      <c r="AG246" s="87">
        <v>14842722.010500001</v>
      </c>
      <c r="AH246" s="87">
        <v>31.25</v>
      </c>
      <c r="AI246" s="87">
        <v>6184467.5043750005</v>
      </c>
      <c r="AJ246" s="87">
        <v>30</v>
      </c>
      <c r="AK246" s="87">
        <v>5607851.5500000007</v>
      </c>
      <c r="AL246" s="87">
        <v>0</v>
      </c>
      <c r="AM246" s="87">
        <v>0</v>
      </c>
      <c r="AN246" s="87">
        <v>30</v>
      </c>
      <c r="AO246" s="87">
        <v>5607851.5500000007</v>
      </c>
      <c r="AP246" s="72">
        <f t="shared" si="2420"/>
        <v>-1.25</v>
      </c>
      <c r="AQ246" s="72">
        <f t="shared" si="2421"/>
        <v>-576615.95437499974</v>
      </c>
      <c r="AR246" s="87">
        <v>100</v>
      </c>
      <c r="AS246" s="87">
        <v>13243014.440000001</v>
      </c>
      <c r="AT246" s="87">
        <v>41.666666666666671</v>
      </c>
      <c r="AU246" s="87">
        <v>5517922.6833333345</v>
      </c>
      <c r="AV246" s="87">
        <v>27</v>
      </c>
      <c r="AW246" s="87">
        <v>3575613.7800000003</v>
      </c>
      <c r="AX246" s="87">
        <v>0</v>
      </c>
      <c r="AY246" s="87">
        <v>0</v>
      </c>
      <c r="AZ246" s="87">
        <v>27</v>
      </c>
      <c r="BA246" s="87">
        <v>3575613.7800000003</v>
      </c>
      <c r="BB246" s="72">
        <f t="shared" si="2423"/>
        <v>-14.666666666666671</v>
      </c>
      <c r="BC246" s="72">
        <f t="shared" si="2424"/>
        <v>-1942308.9033333343</v>
      </c>
      <c r="BD246" s="87">
        <v>1135</v>
      </c>
      <c r="BE246" s="87">
        <v>180711195.1864</v>
      </c>
      <c r="BF246" s="87">
        <v>473.08333333333331</v>
      </c>
      <c r="BG246" s="87">
        <v>75296331.32766664</v>
      </c>
      <c r="BH246" s="87">
        <v>401</v>
      </c>
      <c r="BI246" s="87">
        <v>60087566.520000011</v>
      </c>
      <c r="BJ246" s="87">
        <v>10</v>
      </c>
      <c r="BK246" s="87">
        <v>1112973.97</v>
      </c>
      <c r="BL246" s="87">
        <v>411</v>
      </c>
      <c r="BM246" s="87">
        <v>61200540.49000001</v>
      </c>
      <c r="BN246" s="72">
        <f t="shared" si="2426"/>
        <v>-72.083333333333314</v>
      </c>
      <c r="BO246" s="72">
        <f t="shared" si="2427"/>
        <v>-15208764.80766663</v>
      </c>
      <c r="BP246" s="87">
        <v>288</v>
      </c>
      <c r="BQ246" s="87">
        <v>63371167.989800006</v>
      </c>
      <c r="BR246" s="87">
        <v>120</v>
      </c>
      <c r="BS246" s="87">
        <v>26404653.329083335</v>
      </c>
      <c r="BT246" s="87">
        <v>101</v>
      </c>
      <c r="BU246" s="87">
        <v>22409798.49000001</v>
      </c>
      <c r="BV246" s="87">
        <v>61</v>
      </c>
      <c r="BW246" s="87">
        <v>13463896.420000007</v>
      </c>
      <c r="BX246" s="87">
        <v>162</v>
      </c>
      <c r="BY246" s="87">
        <v>35873694.910000019</v>
      </c>
      <c r="BZ246" s="72">
        <f t="shared" si="2429"/>
        <v>-19</v>
      </c>
      <c r="CA246" s="72">
        <f t="shared" si="2430"/>
        <v>-3994854.8390833251</v>
      </c>
      <c r="CB246" s="87">
        <v>150</v>
      </c>
      <c r="CC246" s="87">
        <v>14335692.538399998</v>
      </c>
      <c r="CD246" s="87">
        <v>62.5</v>
      </c>
      <c r="CE246" s="87">
        <v>5973205.2243333329</v>
      </c>
      <c r="CF246" s="87">
        <v>51</v>
      </c>
      <c r="CG246" s="87">
        <v>5725691.1000000006</v>
      </c>
      <c r="CH246" s="87">
        <v>17</v>
      </c>
      <c r="CI246" s="87">
        <v>1682089.08</v>
      </c>
      <c r="CJ246" s="87">
        <v>68</v>
      </c>
      <c r="CK246" s="87">
        <v>7407780.1800000006</v>
      </c>
      <c r="CL246" s="72">
        <f t="shared" si="2432"/>
        <v>-11.5</v>
      </c>
      <c r="CM246" s="72">
        <f t="shared" si="2433"/>
        <v>-247514.12433333229</v>
      </c>
      <c r="CN246" s="87">
        <v>808</v>
      </c>
      <c r="CO246" s="87">
        <v>59815540.110399999</v>
      </c>
      <c r="CP246" s="87">
        <v>336.66666666666663</v>
      </c>
      <c r="CQ246" s="87">
        <v>24923141.712666668</v>
      </c>
      <c r="CR246" s="87">
        <v>318</v>
      </c>
      <c r="CS246" s="87">
        <v>23541263.339999996</v>
      </c>
      <c r="CT246" s="87">
        <v>176</v>
      </c>
      <c r="CU246" s="87">
        <v>13029126.880000001</v>
      </c>
      <c r="CV246" s="87">
        <v>494</v>
      </c>
      <c r="CW246" s="87">
        <v>36570390.219999991</v>
      </c>
      <c r="CX246" s="72">
        <f t="shared" si="2435"/>
        <v>-18.666666666666629</v>
      </c>
      <c r="CY246" s="72">
        <f t="shared" si="2436"/>
        <v>-1381878.3726666719</v>
      </c>
      <c r="CZ246" s="87">
        <v>20</v>
      </c>
      <c r="DA246" s="87">
        <v>2272465.4930000002</v>
      </c>
      <c r="DB246" s="87">
        <v>8.3333333333333339</v>
      </c>
      <c r="DC246" s="87">
        <v>946860.62208333344</v>
      </c>
      <c r="DD246" s="87">
        <v>15</v>
      </c>
      <c r="DE246" s="87">
        <v>1690135.9500000002</v>
      </c>
      <c r="DF246" s="87">
        <v>0</v>
      </c>
      <c r="DG246" s="87">
        <v>0</v>
      </c>
      <c r="DH246" s="87">
        <v>15</v>
      </c>
      <c r="DI246" s="87">
        <v>1690135.9500000002</v>
      </c>
      <c r="DJ246" s="72">
        <f t="shared" si="2438"/>
        <v>6.6666666666666661</v>
      </c>
      <c r="DK246" s="72">
        <f t="shared" si="2439"/>
        <v>743275.32791666675</v>
      </c>
      <c r="DL246" s="87">
        <v>75</v>
      </c>
      <c r="DM246" s="87">
        <v>7852706.46</v>
      </c>
      <c r="DN246" s="87">
        <v>31.25</v>
      </c>
      <c r="DO246" s="87">
        <v>3271961.0249999999</v>
      </c>
      <c r="DP246" s="87">
        <v>37</v>
      </c>
      <c r="DQ246" s="87">
        <v>3874001.75</v>
      </c>
      <c r="DR246" s="87">
        <v>0</v>
      </c>
      <c r="DS246" s="87">
        <v>0</v>
      </c>
      <c r="DT246" s="87">
        <v>37</v>
      </c>
      <c r="DU246" s="87">
        <v>3874001.75</v>
      </c>
      <c r="DV246" s="72">
        <f t="shared" si="2441"/>
        <v>5.75</v>
      </c>
      <c r="DW246" s="72">
        <f t="shared" si="2442"/>
        <v>602040.72500000009</v>
      </c>
      <c r="DX246" s="87">
        <v>80</v>
      </c>
      <c r="DY246" s="87">
        <v>10603387.998199999</v>
      </c>
      <c r="DZ246" s="87">
        <v>33.333333333333336</v>
      </c>
      <c r="EA246" s="87">
        <v>4418078.3325833334</v>
      </c>
      <c r="EB246" s="87">
        <v>49</v>
      </c>
      <c r="EC246" s="87">
        <v>6439501.1999999993</v>
      </c>
      <c r="ED246" s="87">
        <v>1</v>
      </c>
      <c r="EE246" s="87">
        <v>98513.67</v>
      </c>
      <c r="EF246" s="87">
        <v>50</v>
      </c>
      <c r="EG246" s="87">
        <v>6538014.8699999992</v>
      </c>
      <c r="EH246" s="72">
        <f t="shared" si="2444"/>
        <v>15.666666666666664</v>
      </c>
      <c r="EI246" s="72">
        <f t="shared" si="2445"/>
        <v>2021422.8674166659</v>
      </c>
      <c r="EJ246" s="87">
        <v>478</v>
      </c>
      <c r="EK246" s="87">
        <v>76998473.189599991</v>
      </c>
      <c r="EL246" s="87">
        <v>199.16666666666669</v>
      </c>
      <c r="EM246" s="87">
        <v>32082697.162333332</v>
      </c>
      <c r="EN246" s="87">
        <v>154</v>
      </c>
      <c r="EO246" s="87">
        <v>23563962.149999999</v>
      </c>
      <c r="EP246" s="87">
        <v>15</v>
      </c>
      <c r="EQ246" s="87">
        <v>2399137.5499999998</v>
      </c>
      <c r="ER246" s="87">
        <v>169</v>
      </c>
      <c r="ES246" s="87">
        <v>25963099.699999999</v>
      </c>
      <c r="ET246" s="72">
        <f t="shared" si="2447"/>
        <v>-45.166666666666686</v>
      </c>
      <c r="EU246" s="72">
        <f t="shared" si="2448"/>
        <v>-8518735.0123333335</v>
      </c>
      <c r="EV246" s="87">
        <v>25</v>
      </c>
      <c r="EW246" s="87">
        <v>3801171.0649999999</v>
      </c>
      <c r="EX246" s="87">
        <v>10.416666666666668</v>
      </c>
      <c r="EY246" s="87">
        <v>1583821.2770833333</v>
      </c>
      <c r="EZ246" s="87">
        <v>0</v>
      </c>
      <c r="FA246" s="87">
        <v>0</v>
      </c>
      <c r="FB246" s="87">
        <v>0</v>
      </c>
      <c r="FC246" s="87">
        <v>0</v>
      </c>
      <c r="FD246" s="87">
        <v>0</v>
      </c>
      <c r="FE246" s="87">
        <v>0</v>
      </c>
      <c r="FF246" s="72">
        <f t="shared" si="2450"/>
        <v>-10.416666666666668</v>
      </c>
      <c r="FG246" s="72">
        <f t="shared" si="2451"/>
        <v>-1583821.2770833333</v>
      </c>
      <c r="FH246" s="87">
        <v>100</v>
      </c>
      <c r="FI246" s="87">
        <v>13641871.940000001</v>
      </c>
      <c r="FJ246" s="87">
        <v>41.666666666666671</v>
      </c>
      <c r="FK246" s="87">
        <v>5684113.3083333336</v>
      </c>
      <c r="FL246" s="87">
        <v>6</v>
      </c>
      <c r="FM246" s="87">
        <v>794580.84000000008</v>
      </c>
      <c r="FN246" s="87">
        <v>0</v>
      </c>
      <c r="FO246" s="87">
        <v>0</v>
      </c>
      <c r="FP246" s="87">
        <v>6</v>
      </c>
      <c r="FQ246" s="87">
        <v>794580.84000000008</v>
      </c>
      <c r="FR246" s="72">
        <f t="shared" si="2457"/>
        <v>-35.666666666666671</v>
      </c>
      <c r="FS246" s="72">
        <f t="shared" si="2458"/>
        <v>-4889532.4683333337</v>
      </c>
      <c r="FT246" s="87">
        <v>10</v>
      </c>
      <c r="FU246" s="87">
        <v>1459446.568</v>
      </c>
      <c r="FV246" s="87">
        <v>4.166666666666667</v>
      </c>
      <c r="FW246" s="87">
        <v>608102.73666666669</v>
      </c>
      <c r="FX246" s="87">
        <v>0</v>
      </c>
      <c r="FY246" s="87">
        <v>0</v>
      </c>
      <c r="FZ246" s="87">
        <v>0</v>
      </c>
      <c r="GA246" s="87">
        <v>0</v>
      </c>
      <c r="GB246" s="87">
        <v>0</v>
      </c>
      <c r="GC246" s="87">
        <v>0</v>
      </c>
      <c r="GD246" s="72">
        <f t="shared" si="2459"/>
        <v>-4.166666666666667</v>
      </c>
      <c r="GE246" s="72">
        <f t="shared" si="2460"/>
        <v>-608102.73666666669</v>
      </c>
      <c r="GF246" s="87">
        <v>5232</v>
      </c>
      <c r="GG246" s="87">
        <v>796927672.15399992</v>
      </c>
      <c r="GH246" s="87">
        <v>2180</v>
      </c>
      <c r="GI246" s="87">
        <v>332053196.73083335</v>
      </c>
      <c r="GJ246" s="87">
        <v>2030</v>
      </c>
      <c r="GK246" s="87">
        <v>304045339.44</v>
      </c>
      <c r="GL246" s="87">
        <v>324</v>
      </c>
      <c r="GM246" s="87">
        <v>40133886.24000001</v>
      </c>
      <c r="GN246" s="87">
        <v>2354</v>
      </c>
      <c r="GO246" s="87">
        <v>344179225.67999995</v>
      </c>
      <c r="GP246" s="87">
        <v>-150.00000000000003</v>
      </c>
      <c r="GQ246" s="87">
        <v>-28007857.290833276</v>
      </c>
      <c r="GR246" s="281">
        <f t="shared" si="2455"/>
        <v>0.93119266055045868</v>
      </c>
      <c r="GS246" s="281">
        <f t="shared" si="2456"/>
        <v>0.91565249915802827</v>
      </c>
      <c r="GT246" s="109"/>
      <c r="GU246" s="109"/>
      <c r="GV246" s="109"/>
    </row>
    <row r="247" spans="1:204" s="73" customFormat="1" hidden="1" x14ac:dyDescent="0.2">
      <c r="A247" s="21">
        <v>1</v>
      </c>
      <c r="B247" s="85"/>
      <c r="C247" s="114" t="s">
        <v>285</v>
      </c>
      <c r="D247" s="85"/>
      <c r="E247" s="86" t="s">
        <v>322</v>
      </c>
      <c r="F247" s="86"/>
      <c r="G247" s="86"/>
      <c r="H247" s="87">
        <v>116</v>
      </c>
      <c r="I247" s="87">
        <v>15638374.4286</v>
      </c>
      <c r="J247" s="87">
        <v>38.666666666666664</v>
      </c>
      <c r="K247" s="87">
        <v>5212791.4761999995</v>
      </c>
      <c r="L247" s="87">
        <v>45</v>
      </c>
      <c r="M247" s="87">
        <v>5784127.4500000002</v>
      </c>
      <c r="N247" s="87">
        <v>0</v>
      </c>
      <c r="O247" s="87">
        <v>0</v>
      </c>
      <c r="P247" s="87">
        <v>45</v>
      </c>
      <c r="Q247" s="87">
        <v>5784127.4500000002</v>
      </c>
      <c r="R247" s="72">
        <f t="shared" si="2414"/>
        <v>6.3333333333333357</v>
      </c>
      <c r="S247" s="72">
        <f t="shared" si="2415"/>
        <v>571335.97380000073</v>
      </c>
      <c r="T247" s="87">
        <v>1772</v>
      </c>
      <c r="U247" s="87">
        <v>318340442.73610002</v>
      </c>
      <c r="V247" s="87">
        <v>590.66666666666663</v>
      </c>
      <c r="W247" s="87">
        <v>106113480.91203333</v>
      </c>
      <c r="X247" s="87">
        <v>631</v>
      </c>
      <c r="Y247" s="87">
        <v>112000718.71000004</v>
      </c>
      <c r="Z247" s="87">
        <v>36</v>
      </c>
      <c r="AA247" s="87">
        <v>6791768.7600000016</v>
      </c>
      <c r="AB247" s="87">
        <v>667</v>
      </c>
      <c r="AC247" s="87">
        <v>118792487.47000001</v>
      </c>
      <c r="AD247" s="72">
        <f t="shared" si="2417"/>
        <v>40.333333333333371</v>
      </c>
      <c r="AE247" s="72">
        <f t="shared" si="2418"/>
        <v>5887237.7979667038</v>
      </c>
      <c r="AF247" s="87">
        <v>75</v>
      </c>
      <c r="AG247" s="87">
        <v>14842722.010500001</v>
      </c>
      <c r="AH247" s="87">
        <v>25</v>
      </c>
      <c r="AI247" s="87">
        <v>4947574.0034999996</v>
      </c>
      <c r="AJ247" s="87">
        <v>24</v>
      </c>
      <c r="AK247" s="87">
        <v>4376535.49</v>
      </c>
      <c r="AL247" s="87">
        <v>0</v>
      </c>
      <c r="AM247" s="87">
        <v>0</v>
      </c>
      <c r="AN247" s="87">
        <v>24</v>
      </c>
      <c r="AO247" s="87">
        <v>4376535.49</v>
      </c>
      <c r="AP247" s="72">
        <f t="shared" si="2420"/>
        <v>-1</v>
      </c>
      <c r="AQ247" s="72">
        <f t="shared" si="2421"/>
        <v>-571038.51349999942</v>
      </c>
      <c r="AR247" s="87">
        <v>100</v>
      </c>
      <c r="AS247" s="87">
        <v>13243014.440000001</v>
      </c>
      <c r="AT247" s="87">
        <v>33.333333333333336</v>
      </c>
      <c r="AU247" s="87">
        <v>4414338.1466666674</v>
      </c>
      <c r="AV247" s="87">
        <v>23</v>
      </c>
      <c r="AW247" s="87">
        <v>3045893.2200000007</v>
      </c>
      <c r="AX247" s="87">
        <v>0</v>
      </c>
      <c r="AY247" s="87">
        <v>0</v>
      </c>
      <c r="AZ247" s="87">
        <v>23</v>
      </c>
      <c r="BA247" s="87">
        <v>3045893.2200000007</v>
      </c>
      <c r="BB247" s="72">
        <f t="shared" si="2423"/>
        <v>-10.333333333333336</v>
      </c>
      <c r="BC247" s="72">
        <f t="shared" si="2424"/>
        <v>-1368444.9266666668</v>
      </c>
      <c r="BD247" s="87">
        <v>1135</v>
      </c>
      <c r="BE247" s="87">
        <v>180711195.1864</v>
      </c>
      <c r="BF247" s="87">
        <v>378.66666666666669</v>
      </c>
      <c r="BG247" s="87">
        <v>60237065.062133335</v>
      </c>
      <c r="BH247" s="87">
        <v>299</v>
      </c>
      <c r="BI247" s="87">
        <v>42822615.760000005</v>
      </c>
      <c r="BJ247" s="87">
        <v>8</v>
      </c>
      <c r="BK247" s="87">
        <v>907420.17999999993</v>
      </c>
      <c r="BL247" s="87">
        <v>307</v>
      </c>
      <c r="BM247" s="87">
        <v>43730035.940000005</v>
      </c>
      <c r="BN247" s="72">
        <f t="shared" si="2426"/>
        <v>-79.666666666666686</v>
      </c>
      <c r="BO247" s="72">
        <f t="shared" si="2427"/>
        <v>-17414449.302133329</v>
      </c>
      <c r="BP247" s="87">
        <v>288</v>
      </c>
      <c r="BQ247" s="87">
        <v>63371167.989800006</v>
      </c>
      <c r="BR247" s="87">
        <v>96</v>
      </c>
      <c r="BS247" s="87">
        <v>21123722.663266666</v>
      </c>
      <c r="BT247" s="87">
        <v>84</v>
      </c>
      <c r="BU247" s="87">
        <v>18379964.500000007</v>
      </c>
      <c r="BV247" s="87">
        <v>49</v>
      </c>
      <c r="BW247" s="87">
        <v>10838786.530000001</v>
      </c>
      <c r="BX247" s="87">
        <v>133</v>
      </c>
      <c r="BY247" s="87">
        <v>29218751.030000009</v>
      </c>
      <c r="BZ247" s="72">
        <f t="shared" si="2429"/>
        <v>-12</v>
      </c>
      <c r="CA247" s="72">
        <f t="shared" si="2430"/>
        <v>-2743758.1632666588</v>
      </c>
      <c r="CB247" s="87">
        <v>150</v>
      </c>
      <c r="CC247" s="87">
        <v>14335692.538399998</v>
      </c>
      <c r="CD247" s="87">
        <v>49.999999999999993</v>
      </c>
      <c r="CE247" s="87">
        <v>4778564.1794666657</v>
      </c>
      <c r="CF247" s="87">
        <v>51</v>
      </c>
      <c r="CG247" s="87">
        <v>5725691.1000000006</v>
      </c>
      <c r="CH247" s="87">
        <v>10</v>
      </c>
      <c r="CI247" s="87">
        <v>995056.72</v>
      </c>
      <c r="CJ247" s="87">
        <v>61</v>
      </c>
      <c r="CK247" s="87">
        <v>6720747.8200000003</v>
      </c>
      <c r="CL247" s="72">
        <f t="shared" si="2432"/>
        <v>1.0000000000000071</v>
      </c>
      <c r="CM247" s="72">
        <f t="shared" si="2433"/>
        <v>947126.92053333484</v>
      </c>
      <c r="CN247" s="87">
        <v>808</v>
      </c>
      <c r="CO247" s="87">
        <v>59815540.110399999</v>
      </c>
      <c r="CP247" s="87">
        <v>269.33333333333331</v>
      </c>
      <c r="CQ247" s="87">
        <v>19938513.370133333</v>
      </c>
      <c r="CR247" s="87">
        <v>266</v>
      </c>
      <c r="CS247" s="87">
        <v>19691748.579999991</v>
      </c>
      <c r="CT247" s="87">
        <v>148</v>
      </c>
      <c r="CU247" s="87">
        <v>10956311.239999998</v>
      </c>
      <c r="CV247" s="87">
        <v>414</v>
      </c>
      <c r="CW247" s="87">
        <v>30648059.819999993</v>
      </c>
      <c r="CX247" s="72">
        <f t="shared" si="2435"/>
        <v>-3.3333333333333144</v>
      </c>
      <c r="CY247" s="72">
        <f t="shared" si="2436"/>
        <v>-246764.79013334215</v>
      </c>
      <c r="CZ247" s="87">
        <v>20</v>
      </c>
      <c r="DA247" s="87">
        <v>2272465.4930000002</v>
      </c>
      <c r="DB247" s="87">
        <v>6.666666666666667</v>
      </c>
      <c r="DC247" s="87">
        <v>757488.49766666675</v>
      </c>
      <c r="DD247" s="87">
        <v>15</v>
      </c>
      <c r="DE247" s="87">
        <v>1690135.9500000002</v>
      </c>
      <c r="DF247" s="87">
        <v>0</v>
      </c>
      <c r="DG247" s="87">
        <v>0</v>
      </c>
      <c r="DH247" s="87">
        <v>15</v>
      </c>
      <c r="DI247" s="87">
        <v>1690135.9500000002</v>
      </c>
      <c r="DJ247" s="72">
        <f t="shared" si="2438"/>
        <v>8.3333333333333321</v>
      </c>
      <c r="DK247" s="72">
        <f t="shared" si="2439"/>
        <v>932647.45233333344</v>
      </c>
      <c r="DL247" s="87">
        <v>75</v>
      </c>
      <c r="DM247" s="87">
        <v>7852706.46</v>
      </c>
      <c r="DN247" s="87">
        <v>25</v>
      </c>
      <c r="DO247" s="87">
        <v>2617568.8199999998</v>
      </c>
      <c r="DP247" s="87">
        <v>23</v>
      </c>
      <c r="DQ247" s="87">
        <v>2408163.25</v>
      </c>
      <c r="DR247" s="87">
        <v>0</v>
      </c>
      <c r="DS247" s="87">
        <v>0</v>
      </c>
      <c r="DT247" s="87">
        <v>23</v>
      </c>
      <c r="DU247" s="87">
        <v>2408163.25</v>
      </c>
      <c r="DV247" s="72">
        <f t="shared" si="2441"/>
        <v>-2</v>
      </c>
      <c r="DW247" s="72">
        <f t="shared" si="2442"/>
        <v>-209405.56999999983</v>
      </c>
      <c r="DX247" s="87">
        <v>80</v>
      </c>
      <c r="DY247" s="87">
        <v>10603387.998199999</v>
      </c>
      <c r="DZ247" s="87">
        <v>26.666666666666664</v>
      </c>
      <c r="EA247" s="87">
        <v>3534462.6660666671</v>
      </c>
      <c r="EB247" s="87">
        <v>39</v>
      </c>
      <c r="EC247" s="87">
        <v>5373110</v>
      </c>
      <c r="ED247" s="87">
        <v>1</v>
      </c>
      <c r="EE247" s="87">
        <v>98513.67</v>
      </c>
      <c r="EF247" s="87">
        <v>40</v>
      </c>
      <c r="EG247" s="87">
        <v>5471623.6699999999</v>
      </c>
      <c r="EH247" s="72">
        <f t="shared" si="2444"/>
        <v>12.333333333333336</v>
      </c>
      <c r="EI247" s="72">
        <f t="shared" si="2445"/>
        <v>1838647.3339333329</v>
      </c>
      <c r="EJ247" s="87">
        <v>478</v>
      </c>
      <c r="EK247" s="87">
        <v>76998473.189599991</v>
      </c>
      <c r="EL247" s="87">
        <v>159.33333333333334</v>
      </c>
      <c r="EM247" s="87">
        <v>25666157.729866669</v>
      </c>
      <c r="EN247" s="87">
        <v>116</v>
      </c>
      <c r="EO247" s="87">
        <v>17879064.32</v>
      </c>
      <c r="EP247" s="87">
        <v>12</v>
      </c>
      <c r="EQ247" s="87">
        <v>1925732.3</v>
      </c>
      <c r="ER247" s="87">
        <v>128</v>
      </c>
      <c r="ES247" s="87">
        <v>19804796.619999997</v>
      </c>
      <c r="ET247" s="72">
        <f t="shared" si="2447"/>
        <v>-43.333333333333343</v>
      </c>
      <c r="EU247" s="72">
        <f t="shared" si="2448"/>
        <v>-7787093.4098666683</v>
      </c>
      <c r="EV247" s="87">
        <v>25</v>
      </c>
      <c r="EW247" s="87">
        <v>3801171.0649999999</v>
      </c>
      <c r="EX247" s="87">
        <v>8.3333333333333339</v>
      </c>
      <c r="EY247" s="87">
        <v>1267057.0216666667</v>
      </c>
      <c r="EZ247" s="87">
        <v>0</v>
      </c>
      <c r="FA247" s="87">
        <v>0</v>
      </c>
      <c r="FB247" s="87">
        <v>0</v>
      </c>
      <c r="FC247" s="87">
        <v>0</v>
      </c>
      <c r="FD247" s="87">
        <v>0</v>
      </c>
      <c r="FE247" s="87">
        <v>0</v>
      </c>
      <c r="FF247" s="72">
        <f t="shared" si="2450"/>
        <v>-8.3333333333333339</v>
      </c>
      <c r="FG247" s="72">
        <f t="shared" si="2451"/>
        <v>-1267057.0216666667</v>
      </c>
      <c r="FH247" s="87">
        <v>100</v>
      </c>
      <c r="FI247" s="87">
        <v>13641871.940000001</v>
      </c>
      <c r="FJ247" s="87">
        <v>33.333333333333336</v>
      </c>
      <c r="FK247" s="87">
        <v>4547290.6466666674</v>
      </c>
      <c r="FL247" s="87">
        <v>0</v>
      </c>
      <c r="FM247" s="87">
        <v>0</v>
      </c>
      <c r="FN247" s="87">
        <v>0</v>
      </c>
      <c r="FO247" s="87">
        <v>0</v>
      </c>
      <c r="FP247" s="87">
        <v>0</v>
      </c>
      <c r="FQ247" s="87">
        <v>0</v>
      </c>
      <c r="FR247" s="72">
        <f t="shared" si="2457"/>
        <v>-33.333333333333336</v>
      </c>
      <c r="FS247" s="72">
        <f t="shared" si="2458"/>
        <v>-4547290.6466666674</v>
      </c>
      <c r="FT247" s="87">
        <v>10</v>
      </c>
      <c r="FU247" s="87">
        <v>1459446.568</v>
      </c>
      <c r="FV247" s="87">
        <v>3.3333333333333335</v>
      </c>
      <c r="FW247" s="87">
        <v>486482.18933333334</v>
      </c>
      <c r="FX247" s="87">
        <v>0</v>
      </c>
      <c r="FY247" s="87">
        <v>0</v>
      </c>
      <c r="FZ247" s="87">
        <v>0</v>
      </c>
      <c r="GA247" s="87">
        <v>0</v>
      </c>
      <c r="GB247" s="87">
        <v>0</v>
      </c>
      <c r="GC247" s="87">
        <v>0</v>
      </c>
      <c r="GD247" s="72">
        <f t="shared" si="2459"/>
        <v>-3.3333333333333335</v>
      </c>
      <c r="GE247" s="72">
        <f t="shared" si="2460"/>
        <v>-486482.18933333334</v>
      </c>
      <c r="GF247" s="87">
        <v>5232</v>
      </c>
      <c r="GG247" s="87">
        <v>796927672.15399992</v>
      </c>
      <c r="GH247" s="87">
        <v>1744</v>
      </c>
      <c r="GI247" s="87">
        <v>265642557.38466665</v>
      </c>
      <c r="GJ247" s="87">
        <v>1616</v>
      </c>
      <c r="GK247" s="87">
        <v>239177768.33000004</v>
      </c>
      <c r="GL247" s="87">
        <v>264</v>
      </c>
      <c r="GM247" s="87">
        <v>32513589.400000002</v>
      </c>
      <c r="GN247" s="87">
        <v>1880</v>
      </c>
      <c r="GO247" s="87">
        <v>271691357.72999996</v>
      </c>
      <c r="GP247" s="87">
        <v>-128</v>
      </c>
      <c r="GQ247" s="87">
        <v>-26464789.054666627</v>
      </c>
      <c r="GR247" s="281">
        <f t="shared" si="2455"/>
        <v>0.92660550458715596</v>
      </c>
      <c r="GS247" s="281">
        <f t="shared" si="2456"/>
        <v>0.90037443805984751</v>
      </c>
      <c r="GT247" s="109"/>
      <c r="GU247" s="109"/>
      <c r="GV247" s="109"/>
    </row>
    <row r="248" spans="1:204" s="73" customFormat="1" hidden="1" x14ac:dyDescent="0.2">
      <c r="A248" s="21">
        <v>1</v>
      </c>
      <c r="B248" s="85"/>
      <c r="C248" s="114" t="s">
        <v>285</v>
      </c>
      <c r="D248" s="85"/>
      <c r="E248" s="86" t="s">
        <v>283</v>
      </c>
      <c r="F248" s="86"/>
      <c r="G248" s="86"/>
      <c r="H248" s="87">
        <v>116</v>
      </c>
      <c r="I248" s="87">
        <v>15638374.4286</v>
      </c>
      <c r="J248" s="87">
        <v>29</v>
      </c>
      <c r="K248" s="87">
        <v>3909593.6071500001</v>
      </c>
      <c r="L248" s="87">
        <v>24</v>
      </c>
      <c r="M248" s="87">
        <v>3183655.58</v>
      </c>
      <c r="N248" s="87">
        <v>0</v>
      </c>
      <c r="O248" s="87">
        <v>0</v>
      </c>
      <c r="P248" s="87">
        <v>24</v>
      </c>
      <c r="Q248" s="87">
        <v>3183655.58</v>
      </c>
      <c r="R248" s="72">
        <f t="shared" si="2414"/>
        <v>-5</v>
      </c>
      <c r="S248" s="72">
        <f t="shared" si="2415"/>
        <v>-725938.02714999998</v>
      </c>
      <c r="T248" s="87">
        <v>1772</v>
      </c>
      <c r="U248" s="87">
        <v>318340442.73610002</v>
      </c>
      <c r="V248" s="87">
        <v>443</v>
      </c>
      <c r="W248" s="87">
        <v>79585110.684025005</v>
      </c>
      <c r="X248" s="87">
        <v>449</v>
      </c>
      <c r="Y248" s="87">
        <v>79733210.829999998</v>
      </c>
      <c r="Z248" s="87">
        <v>27</v>
      </c>
      <c r="AA248" s="87">
        <v>5155485.07</v>
      </c>
      <c r="AB248" s="87">
        <v>476</v>
      </c>
      <c r="AC248" s="87">
        <v>84888695.900000006</v>
      </c>
      <c r="AD248" s="72">
        <f t="shared" si="2417"/>
        <v>6</v>
      </c>
      <c r="AE248" s="72">
        <f t="shared" si="2418"/>
        <v>148100.14597499371</v>
      </c>
      <c r="AF248" s="87">
        <v>75</v>
      </c>
      <c r="AG248" s="87">
        <v>14842722.010500001</v>
      </c>
      <c r="AH248" s="87">
        <v>18.75</v>
      </c>
      <c r="AI248" s="87">
        <v>3710680.5026249997</v>
      </c>
      <c r="AJ248" s="87">
        <v>11</v>
      </c>
      <c r="AK248" s="87">
        <v>1891593.61</v>
      </c>
      <c r="AL248" s="87">
        <v>0</v>
      </c>
      <c r="AM248" s="87">
        <v>0</v>
      </c>
      <c r="AN248" s="87">
        <v>11</v>
      </c>
      <c r="AO248" s="87">
        <v>1891593.61</v>
      </c>
      <c r="AP248" s="72">
        <f t="shared" si="2420"/>
        <v>-7.75</v>
      </c>
      <c r="AQ248" s="72">
        <f t="shared" si="2421"/>
        <v>-1819086.8926249996</v>
      </c>
      <c r="AR248" s="87">
        <v>100</v>
      </c>
      <c r="AS248" s="87">
        <v>13243014.440000001</v>
      </c>
      <c r="AT248" s="87">
        <v>25</v>
      </c>
      <c r="AU248" s="87">
        <v>3310753.6100000003</v>
      </c>
      <c r="AV248" s="87">
        <v>19</v>
      </c>
      <c r="AW248" s="87">
        <v>2516172.6600000006</v>
      </c>
      <c r="AX248" s="87">
        <v>0</v>
      </c>
      <c r="AY248" s="87">
        <v>0</v>
      </c>
      <c r="AZ248" s="87">
        <v>19</v>
      </c>
      <c r="BA248" s="87">
        <v>2516172.6600000006</v>
      </c>
      <c r="BB248" s="72">
        <f t="shared" si="2423"/>
        <v>-6</v>
      </c>
      <c r="BC248" s="72">
        <f t="shared" si="2424"/>
        <v>-794580.94999999972</v>
      </c>
      <c r="BD248" s="87">
        <v>1135</v>
      </c>
      <c r="BE248" s="87">
        <v>180711195.1864</v>
      </c>
      <c r="BF248" s="87">
        <v>284.25</v>
      </c>
      <c r="BG248" s="87">
        <v>45177798.796599999</v>
      </c>
      <c r="BH248" s="87">
        <v>211</v>
      </c>
      <c r="BI248" s="87">
        <v>30133365.490000002</v>
      </c>
      <c r="BJ248" s="87">
        <v>4</v>
      </c>
      <c r="BK248" s="87">
        <v>471439.95999999996</v>
      </c>
      <c r="BL248" s="87">
        <v>215</v>
      </c>
      <c r="BM248" s="87">
        <v>30604805.450000003</v>
      </c>
      <c r="BN248" s="72">
        <f t="shared" si="2426"/>
        <v>-73.25</v>
      </c>
      <c r="BO248" s="72">
        <f t="shared" si="2427"/>
        <v>-15044433.306599997</v>
      </c>
      <c r="BP248" s="87">
        <v>288</v>
      </c>
      <c r="BQ248" s="87">
        <v>63371167.989800006</v>
      </c>
      <c r="BR248" s="87">
        <v>72</v>
      </c>
      <c r="BS248" s="87">
        <v>15842791.997450002</v>
      </c>
      <c r="BT248" s="87">
        <v>84</v>
      </c>
      <c r="BU248" s="87">
        <v>18379964.500000007</v>
      </c>
      <c r="BV248" s="87">
        <v>33</v>
      </c>
      <c r="BW248" s="87">
        <v>7338640.0099999988</v>
      </c>
      <c r="BX248" s="87">
        <v>117</v>
      </c>
      <c r="BY248" s="87">
        <v>25718604.510000009</v>
      </c>
      <c r="BZ248" s="72">
        <f t="shared" si="2429"/>
        <v>12</v>
      </c>
      <c r="CA248" s="72">
        <f t="shared" si="2430"/>
        <v>2537172.5025500059</v>
      </c>
      <c r="CB248" s="87">
        <v>150</v>
      </c>
      <c r="CC248" s="87">
        <v>14335692.538399998</v>
      </c>
      <c r="CD248" s="87">
        <v>37.5</v>
      </c>
      <c r="CE248" s="87">
        <v>3583923.1345999995</v>
      </c>
      <c r="CF248" s="87">
        <v>40</v>
      </c>
      <c r="CG248" s="87">
        <v>4455594.080000001</v>
      </c>
      <c r="CH248" s="87">
        <v>7</v>
      </c>
      <c r="CI248" s="87">
        <v>734569.08000000007</v>
      </c>
      <c r="CJ248" s="87">
        <v>47</v>
      </c>
      <c r="CK248" s="87">
        <v>5190163.1600000011</v>
      </c>
      <c r="CL248" s="72">
        <f t="shared" si="2432"/>
        <v>2.5</v>
      </c>
      <c r="CM248" s="72">
        <f t="shared" si="2433"/>
        <v>871670.94540000148</v>
      </c>
      <c r="CN248" s="87">
        <v>808</v>
      </c>
      <c r="CO248" s="87">
        <v>59815540.110399999</v>
      </c>
      <c r="CP248" s="87">
        <v>202</v>
      </c>
      <c r="CQ248" s="87">
        <v>14953885.0276</v>
      </c>
      <c r="CR248" s="87">
        <v>206</v>
      </c>
      <c r="CS248" s="87">
        <v>15250000.779999996</v>
      </c>
      <c r="CT248" s="87">
        <v>109</v>
      </c>
      <c r="CU248" s="87">
        <v>8069175.1699999981</v>
      </c>
      <c r="CV248" s="87">
        <v>315</v>
      </c>
      <c r="CW248" s="87">
        <v>23319175.949999996</v>
      </c>
      <c r="CX248" s="72">
        <f t="shared" si="2435"/>
        <v>4</v>
      </c>
      <c r="CY248" s="72">
        <f t="shared" si="2436"/>
        <v>296115.75239999592</v>
      </c>
      <c r="CZ248" s="87">
        <v>20</v>
      </c>
      <c r="DA248" s="87">
        <v>2272465.4930000002</v>
      </c>
      <c r="DB248" s="87">
        <v>5</v>
      </c>
      <c r="DC248" s="87">
        <v>568116.37325000006</v>
      </c>
      <c r="DD248" s="87">
        <v>14</v>
      </c>
      <c r="DE248" s="87">
        <v>1619152.31</v>
      </c>
      <c r="DF248" s="87">
        <v>0</v>
      </c>
      <c r="DG248" s="87">
        <v>0</v>
      </c>
      <c r="DH248" s="87">
        <v>14</v>
      </c>
      <c r="DI248" s="87">
        <v>1619152.31</v>
      </c>
      <c r="DJ248" s="72">
        <f t="shared" si="2438"/>
        <v>9</v>
      </c>
      <c r="DK248" s="72">
        <f t="shared" si="2439"/>
        <v>1051035.9367499999</v>
      </c>
      <c r="DL248" s="87">
        <v>70</v>
      </c>
      <c r="DM248" s="87">
        <v>7329192.6960000005</v>
      </c>
      <c r="DN248" s="87">
        <v>17.5</v>
      </c>
      <c r="DO248" s="87">
        <v>1832298.1740000001</v>
      </c>
      <c r="DP248" s="87">
        <v>17</v>
      </c>
      <c r="DQ248" s="87">
        <v>1779946.75</v>
      </c>
      <c r="DR248" s="87">
        <v>0</v>
      </c>
      <c r="DS248" s="87">
        <v>0</v>
      </c>
      <c r="DT248" s="87">
        <v>17</v>
      </c>
      <c r="DU248" s="87">
        <v>1779946.75</v>
      </c>
      <c r="DV248" s="72">
        <f t="shared" si="2441"/>
        <v>-0.5</v>
      </c>
      <c r="DW248" s="72">
        <f t="shared" si="2442"/>
        <v>-52351.424000000115</v>
      </c>
      <c r="DX248" s="87">
        <v>80</v>
      </c>
      <c r="DY248" s="87">
        <v>10603387.998199999</v>
      </c>
      <c r="DZ248" s="87">
        <v>20</v>
      </c>
      <c r="EA248" s="87">
        <v>2650846.9995499998</v>
      </c>
      <c r="EB248" s="87">
        <v>29</v>
      </c>
      <c r="EC248" s="87">
        <v>3909914.73</v>
      </c>
      <c r="ED248" s="87">
        <v>1</v>
      </c>
      <c r="EE248" s="87">
        <v>98513.67</v>
      </c>
      <c r="EF248" s="87">
        <v>30</v>
      </c>
      <c r="EG248" s="87">
        <v>4008428.4</v>
      </c>
      <c r="EH248" s="72">
        <f t="shared" si="2444"/>
        <v>9</v>
      </c>
      <c r="EI248" s="72">
        <f t="shared" si="2445"/>
        <v>1259067.7304500001</v>
      </c>
      <c r="EJ248" s="87">
        <v>478</v>
      </c>
      <c r="EK248" s="87">
        <v>76998473.189599991</v>
      </c>
      <c r="EL248" s="87">
        <v>119.5</v>
      </c>
      <c r="EM248" s="87">
        <v>19249618.297399998</v>
      </c>
      <c r="EN248" s="87">
        <v>79</v>
      </c>
      <c r="EO248" s="87">
        <v>12380451.6</v>
      </c>
      <c r="EP248" s="87">
        <v>7</v>
      </c>
      <c r="EQ248" s="87">
        <v>1203081.6000000001</v>
      </c>
      <c r="ER248" s="87">
        <v>86</v>
      </c>
      <c r="ES248" s="87">
        <v>13583533.199999999</v>
      </c>
      <c r="ET248" s="72">
        <f t="shared" si="2447"/>
        <v>-40.5</v>
      </c>
      <c r="EU248" s="72">
        <f t="shared" si="2448"/>
        <v>-6869166.6973999981</v>
      </c>
      <c r="EV248" s="87">
        <v>25</v>
      </c>
      <c r="EW248" s="87">
        <v>3801171.0649999999</v>
      </c>
      <c r="EX248" s="87">
        <v>6.25</v>
      </c>
      <c r="EY248" s="87">
        <v>950292.7662500001</v>
      </c>
      <c r="EZ248" s="87">
        <v>0</v>
      </c>
      <c r="FA248" s="87">
        <v>0</v>
      </c>
      <c r="FB248" s="87">
        <v>0</v>
      </c>
      <c r="FC248" s="87">
        <v>0</v>
      </c>
      <c r="FD248" s="87">
        <v>0</v>
      </c>
      <c r="FE248" s="87">
        <v>0</v>
      </c>
      <c r="FF248" s="72">
        <f t="shared" si="2450"/>
        <v>-6.25</v>
      </c>
      <c r="FG248" s="72">
        <f t="shared" si="2451"/>
        <v>-950292.7662500001</v>
      </c>
      <c r="FH248" s="87">
        <v>100</v>
      </c>
      <c r="FI248" s="87">
        <v>13641871.940000001</v>
      </c>
      <c r="FJ248" s="87">
        <v>25</v>
      </c>
      <c r="FK248" s="87">
        <v>3410467.9850000003</v>
      </c>
      <c r="FL248" s="87">
        <v>0</v>
      </c>
      <c r="FM248" s="87">
        <v>0</v>
      </c>
      <c r="FN248" s="87">
        <v>0</v>
      </c>
      <c r="FO248" s="87">
        <v>0</v>
      </c>
      <c r="FP248" s="87">
        <v>0</v>
      </c>
      <c r="FQ248" s="87">
        <v>0</v>
      </c>
      <c r="FR248" s="72">
        <f t="shared" si="2457"/>
        <v>-25</v>
      </c>
      <c r="FS248" s="72">
        <f t="shared" si="2458"/>
        <v>-3410467.9850000003</v>
      </c>
      <c r="FT248" s="87">
        <v>10</v>
      </c>
      <c r="FU248" s="87">
        <v>1459446.568</v>
      </c>
      <c r="FV248" s="87">
        <v>2.5</v>
      </c>
      <c r="FW248" s="87">
        <v>364861.64199999999</v>
      </c>
      <c r="FX248" s="87">
        <v>0</v>
      </c>
      <c r="FY248" s="87">
        <v>0</v>
      </c>
      <c r="FZ248" s="87">
        <v>0</v>
      </c>
      <c r="GA248" s="87">
        <v>0</v>
      </c>
      <c r="GB248" s="87">
        <v>0</v>
      </c>
      <c r="GC248" s="87">
        <v>0</v>
      </c>
      <c r="GD248" s="72">
        <f t="shared" si="2459"/>
        <v>-2.5</v>
      </c>
      <c r="GE248" s="72">
        <f t="shared" si="2460"/>
        <v>-364861.64199999999</v>
      </c>
      <c r="GF248" s="87">
        <v>5227</v>
      </c>
      <c r="GG248" s="87">
        <v>796404158.38999999</v>
      </c>
      <c r="GH248" s="87">
        <v>1306.75</v>
      </c>
      <c r="GI248" s="87">
        <v>199101039.5975</v>
      </c>
      <c r="GJ248" s="87">
        <v>1183</v>
      </c>
      <c r="GK248" s="87">
        <v>175233022.91999999</v>
      </c>
      <c r="GL248" s="87">
        <v>188</v>
      </c>
      <c r="GM248" s="87">
        <v>23070904.559999995</v>
      </c>
      <c r="GN248" s="87">
        <v>1371</v>
      </c>
      <c r="GO248" s="87">
        <v>198303927.48000002</v>
      </c>
      <c r="GP248" s="87">
        <v>-123.75</v>
      </c>
      <c r="GQ248" s="87">
        <v>-23868016.677499987</v>
      </c>
      <c r="GR248" s="281">
        <f t="shared" si="2455"/>
        <v>0.90529940692557875</v>
      </c>
      <c r="GS248" s="281">
        <f t="shared" si="2456"/>
        <v>0.88012108462240446</v>
      </c>
      <c r="GT248" s="109"/>
      <c r="GU248" s="109"/>
      <c r="GV248" s="109"/>
    </row>
    <row r="249" spans="1:204" s="73" customFormat="1" hidden="1" x14ac:dyDescent="0.2">
      <c r="A249" s="21">
        <v>1</v>
      </c>
      <c r="B249" s="85"/>
      <c r="C249" s="85"/>
      <c r="D249" s="85"/>
      <c r="E249" s="86" t="s">
        <v>280</v>
      </c>
      <c r="F249" s="86"/>
      <c r="G249" s="86"/>
      <c r="H249" s="87">
        <v>116</v>
      </c>
      <c r="I249" s="87">
        <v>15638374.4286</v>
      </c>
      <c r="J249" s="87">
        <v>19.333333333333332</v>
      </c>
      <c r="K249" s="87">
        <v>2606395.7380999997</v>
      </c>
      <c r="L249" s="87">
        <v>12</v>
      </c>
      <c r="M249" s="87">
        <v>1644822.4</v>
      </c>
      <c r="N249" s="87">
        <v>0</v>
      </c>
      <c r="O249" s="87">
        <v>0</v>
      </c>
      <c r="P249" s="87">
        <v>12</v>
      </c>
      <c r="Q249" s="87">
        <v>1644822.4</v>
      </c>
      <c r="R249" s="72">
        <f t="shared" si="2414"/>
        <v>-7.3333333333333321</v>
      </c>
      <c r="S249" s="72">
        <f t="shared" si="2415"/>
        <v>-961573.33809999982</v>
      </c>
      <c r="T249" s="87">
        <v>1772</v>
      </c>
      <c r="U249" s="87">
        <v>318340442.73610002</v>
      </c>
      <c r="V249" s="87">
        <v>295.33333333333331</v>
      </c>
      <c r="W249" s="87">
        <v>53056740.456016667</v>
      </c>
      <c r="X249" s="87">
        <v>280</v>
      </c>
      <c r="Y249" s="87">
        <v>49932178.547200002</v>
      </c>
      <c r="Z249" s="87">
        <v>13</v>
      </c>
      <c r="AA249" s="87">
        <v>2540169.0699999998</v>
      </c>
      <c r="AB249" s="87">
        <v>293</v>
      </c>
      <c r="AC249" s="87">
        <v>52472347.617200002</v>
      </c>
      <c r="AD249" s="72">
        <f t="shared" si="2417"/>
        <v>-15.333333333333314</v>
      </c>
      <c r="AE249" s="72">
        <f t="shared" si="2418"/>
        <v>-3124561.9088166654</v>
      </c>
      <c r="AF249" s="87">
        <v>140</v>
      </c>
      <c r="AG249" s="87">
        <v>26759986.140000001</v>
      </c>
      <c r="AH249" s="87">
        <v>23.333333333333336</v>
      </c>
      <c r="AI249" s="87">
        <v>4459997.6900000004</v>
      </c>
      <c r="AJ249" s="87">
        <v>5</v>
      </c>
      <c r="AK249" s="87">
        <v>989514.8</v>
      </c>
      <c r="AL249" s="87">
        <v>0</v>
      </c>
      <c r="AM249" s="87">
        <v>0</v>
      </c>
      <c r="AN249" s="87">
        <v>5</v>
      </c>
      <c r="AO249" s="87">
        <v>989514.8</v>
      </c>
      <c r="AP249" s="72">
        <f t="shared" si="2420"/>
        <v>-18.333333333333336</v>
      </c>
      <c r="AQ249" s="72">
        <f t="shared" si="2421"/>
        <v>-3470482.8900000006</v>
      </c>
      <c r="AR249" s="87">
        <v>100</v>
      </c>
      <c r="AS249" s="87">
        <v>13243014.440000001</v>
      </c>
      <c r="AT249" s="87">
        <v>16.666666666666668</v>
      </c>
      <c r="AU249" s="87">
        <v>2207169.0733333337</v>
      </c>
      <c r="AV249" s="87">
        <v>13</v>
      </c>
      <c r="AW249" s="87">
        <v>1721591.8200000003</v>
      </c>
      <c r="AX249" s="87">
        <v>0</v>
      </c>
      <c r="AY249" s="87">
        <v>0</v>
      </c>
      <c r="AZ249" s="87">
        <v>13</v>
      </c>
      <c r="BA249" s="87">
        <v>1721591.8200000003</v>
      </c>
      <c r="BB249" s="72">
        <f t="shared" si="2423"/>
        <v>-3.6666666666666679</v>
      </c>
      <c r="BC249" s="72">
        <f t="shared" si="2424"/>
        <v>-485577.25333333341</v>
      </c>
      <c r="BD249" s="87">
        <v>1135</v>
      </c>
      <c r="BE249" s="87">
        <v>180711195.1864</v>
      </c>
      <c r="BF249" s="87">
        <v>189.83333333333334</v>
      </c>
      <c r="BG249" s="87">
        <v>30118532.531066667</v>
      </c>
      <c r="BH249" s="87">
        <v>132</v>
      </c>
      <c r="BI249" s="87">
        <v>18373626.079999998</v>
      </c>
      <c r="BJ249" s="87">
        <v>3</v>
      </c>
      <c r="BK249" s="87">
        <v>336869.81</v>
      </c>
      <c r="BL249" s="87">
        <v>135</v>
      </c>
      <c r="BM249" s="87">
        <v>18710495.890000001</v>
      </c>
      <c r="BN249" s="72">
        <f t="shared" si="2426"/>
        <v>-57.833333333333343</v>
      </c>
      <c r="BO249" s="72">
        <f t="shared" si="2427"/>
        <v>-11744906.451066669</v>
      </c>
      <c r="BP249" s="87">
        <v>288</v>
      </c>
      <c r="BQ249" s="87">
        <v>63371167.989800006</v>
      </c>
      <c r="BR249" s="87">
        <v>48</v>
      </c>
      <c r="BS249" s="87">
        <v>10561861.331633333</v>
      </c>
      <c r="BT249" s="87">
        <v>38</v>
      </c>
      <c r="BU249" s="87">
        <v>7632701.0300000021</v>
      </c>
      <c r="BV249" s="87">
        <v>23</v>
      </c>
      <c r="BW249" s="87">
        <v>5198883.5600000015</v>
      </c>
      <c r="BX249" s="87">
        <v>61</v>
      </c>
      <c r="BY249" s="87">
        <v>12831584.590000004</v>
      </c>
      <c r="BZ249" s="72">
        <f t="shared" si="2429"/>
        <v>-10</v>
      </c>
      <c r="CA249" s="72">
        <f t="shared" si="2430"/>
        <v>-2929160.301633331</v>
      </c>
      <c r="CB249" s="87">
        <v>150</v>
      </c>
      <c r="CC249" s="87">
        <v>14335692.538399998</v>
      </c>
      <c r="CD249" s="87">
        <v>24.999999999999996</v>
      </c>
      <c r="CE249" s="87">
        <v>2389282.0897333329</v>
      </c>
      <c r="CF249" s="87">
        <v>17</v>
      </c>
      <c r="CG249" s="87">
        <v>1729625.7999999998</v>
      </c>
      <c r="CH249" s="87">
        <v>5</v>
      </c>
      <c r="CI249" s="87">
        <v>497528.36</v>
      </c>
      <c r="CJ249" s="87">
        <v>22</v>
      </c>
      <c r="CK249" s="87">
        <v>2227154.16</v>
      </c>
      <c r="CL249" s="72">
        <f t="shared" si="2432"/>
        <v>-7.9999999999999964</v>
      </c>
      <c r="CM249" s="72">
        <f t="shared" si="2433"/>
        <v>-659656.28973333305</v>
      </c>
      <c r="CN249" s="87">
        <v>808</v>
      </c>
      <c r="CO249" s="87">
        <v>59815540.110399999</v>
      </c>
      <c r="CP249" s="87">
        <v>134.66666666666666</v>
      </c>
      <c r="CQ249" s="87">
        <v>9969256.6850666665</v>
      </c>
      <c r="CR249" s="87">
        <v>127</v>
      </c>
      <c r="CS249" s="87">
        <v>9401699.5099999979</v>
      </c>
      <c r="CT249" s="87">
        <v>61</v>
      </c>
      <c r="CU249" s="87">
        <v>4515776.93</v>
      </c>
      <c r="CV249" s="87">
        <v>188</v>
      </c>
      <c r="CW249" s="87">
        <v>13917476.439999999</v>
      </c>
      <c r="CX249" s="72">
        <f t="shared" si="2435"/>
        <v>-7.6666666666666572</v>
      </c>
      <c r="CY249" s="72">
        <f t="shared" si="2436"/>
        <v>-567557.17506666854</v>
      </c>
      <c r="CZ249" s="87">
        <v>20</v>
      </c>
      <c r="DA249" s="87">
        <v>2272465.4930000002</v>
      </c>
      <c r="DB249" s="87">
        <v>3.3333333333333335</v>
      </c>
      <c r="DC249" s="87">
        <v>378744.24883333337</v>
      </c>
      <c r="DD249" s="87">
        <v>11</v>
      </c>
      <c r="DE249" s="87">
        <v>1235642.8400000001</v>
      </c>
      <c r="DF249" s="87">
        <v>0</v>
      </c>
      <c r="DG249" s="87">
        <v>0</v>
      </c>
      <c r="DH249" s="87">
        <v>11</v>
      </c>
      <c r="DI249" s="87">
        <v>1235642.8400000001</v>
      </c>
      <c r="DJ249" s="72">
        <f t="shared" si="2438"/>
        <v>7.6666666666666661</v>
      </c>
      <c r="DK249" s="72">
        <f t="shared" si="2439"/>
        <v>856898.59116666671</v>
      </c>
      <c r="DL249" s="87">
        <v>70</v>
      </c>
      <c r="DM249" s="87">
        <v>7329192.6960000005</v>
      </c>
      <c r="DN249" s="87">
        <v>11.666666666666666</v>
      </c>
      <c r="DO249" s="87">
        <v>1221532.1160000002</v>
      </c>
      <c r="DP249" s="87">
        <v>17</v>
      </c>
      <c r="DQ249" s="87">
        <v>1779946.75</v>
      </c>
      <c r="DR249" s="87">
        <v>0</v>
      </c>
      <c r="DS249" s="87">
        <v>0</v>
      </c>
      <c r="DT249" s="87">
        <v>17</v>
      </c>
      <c r="DU249" s="87">
        <v>1779946.75</v>
      </c>
      <c r="DV249" s="72">
        <f t="shared" si="2441"/>
        <v>5.3333333333333339</v>
      </c>
      <c r="DW249" s="72">
        <f t="shared" si="2442"/>
        <v>558414.63399999985</v>
      </c>
      <c r="DX249" s="87">
        <v>80</v>
      </c>
      <c r="DY249" s="87">
        <v>10603387.998199999</v>
      </c>
      <c r="DZ249" s="87">
        <v>13.333333333333332</v>
      </c>
      <c r="EA249" s="87">
        <v>1767231.3330333335</v>
      </c>
      <c r="EB249" s="87">
        <v>24</v>
      </c>
      <c r="EC249" s="87">
        <v>3245573.2</v>
      </c>
      <c r="ED249" s="87">
        <v>0</v>
      </c>
      <c r="EE249" s="87">
        <v>0</v>
      </c>
      <c r="EF249" s="87">
        <v>24</v>
      </c>
      <c r="EG249" s="87">
        <v>3245573.2</v>
      </c>
      <c r="EH249" s="72">
        <f t="shared" si="2444"/>
        <v>10.666666666666668</v>
      </c>
      <c r="EI249" s="72">
        <f t="shared" si="2445"/>
        <v>1478341.8669666667</v>
      </c>
      <c r="EJ249" s="87">
        <v>478</v>
      </c>
      <c r="EK249" s="87">
        <v>76998473.189599991</v>
      </c>
      <c r="EL249" s="87">
        <v>79.666666666666671</v>
      </c>
      <c r="EM249" s="87">
        <v>12833078.864933334</v>
      </c>
      <c r="EN249" s="87">
        <v>39</v>
      </c>
      <c r="EO249" s="87">
        <v>6130805.2799999993</v>
      </c>
      <c r="EP249" s="87">
        <v>5</v>
      </c>
      <c r="EQ249" s="87">
        <v>881723.19000000006</v>
      </c>
      <c r="ER249" s="87">
        <v>44</v>
      </c>
      <c r="ES249" s="87">
        <v>7012528.4700000007</v>
      </c>
      <c r="ET249" s="72">
        <f t="shared" si="2447"/>
        <v>-40.666666666666671</v>
      </c>
      <c r="EU249" s="72">
        <f t="shared" si="2448"/>
        <v>-6702273.584933335</v>
      </c>
      <c r="EV249" s="87">
        <v>25</v>
      </c>
      <c r="EW249" s="87">
        <v>3801171.0649999999</v>
      </c>
      <c r="EX249" s="87">
        <v>4.166666666666667</v>
      </c>
      <c r="EY249" s="87">
        <v>633528.51083333336</v>
      </c>
      <c r="EZ249" s="87">
        <v>0</v>
      </c>
      <c r="FA249" s="87">
        <v>0</v>
      </c>
      <c r="FB249" s="87">
        <v>0</v>
      </c>
      <c r="FC249" s="87">
        <v>0</v>
      </c>
      <c r="FD249" s="87">
        <v>0</v>
      </c>
      <c r="FE249" s="87">
        <v>0</v>
      </c>
      <c r="FF249" s="72">
        <f t="shared" si="2450"/>
        <v>-4.166666666666667</v>
      </c>
      <c r="FG249" s="72">
        <f t="shared" si="2451"/>
        <v>-633528.51083333336</v>
      </c>
      <c r="FH249" s="87">
        <v>100</v>
      </c>
      <c r="FI249" s="87">
        <v>13641871.940000001</v>
      </c>
      <c r="FJ249" s="87">
        <v>16.666666666666668</v>
      </c>
      <c r="FK249" s="87">
        <v>2273645.3233333337</v>
      </c>
      <c r="FL249" s="87">
        <v>0</v>
      </c>
      <c r="FM249" s="87">
        <v>0</v>
      </c>
      <c r="FN249" s="87">
        <v>0</v>
      </c>
      <c r="FO249" s="87">
        <v>0</v>
      </c>
      <c r="FP249" s="87">
        <v>0</v>
      </c>
      <c r="FQ249" s="87">
        <v>0</v>
      </c>
      <c r="FR249" s="72">
        <f t="shared" si="2457"/>
        <v>-16.666666666666668</v>
      </c>
      <c r="FS249" s="72">
        <f t="shared" si="2458"/>
        <v>-2273645.3233333337</v>
      </c>
      <c r="FT249" s="87">
        <v>10</v>
      </c>
      <c r="FU249" s="87">
        <v>1459446.568</v>
      </c>
      <c r="FV249" s="87">
        <v>1.6666666666666667</v>
      </c>
      <c r="FW249" s="87">
        <v>243241.09466666667</v>
      </c>
      <c r="FX249" s="87">
        <v>0</v>
      </c>
      <c r="FY249" s="87">
        <v>0</v>
      </c>
      <c r="FZ249" s="87">
        <v>0</v>
      </c>
      <c r="GA249" s="87">
        <v>0</v>
      </c>
      <c r="GB249" s="87">
        <v>0</v>
      </c>
      <c r="GC249" s="87">
        <v>0</v>
      </c>
      <c r="GD249" s="72">
        <f t="shared" si="2459"/>
        <v>-1.6666666666666667</v>
      </c>
      <c r="GE249" s="72">
        <f t="shared" si="2460"/>
        <v>-243241.09466666667</v>
      </c>
      <c r="GF249" s="87">
        <v>5292</v>
      </c>
      <c r="GG249" s="87">
        <v>808321422.51950002</v>
      </c>
      <c r="GH249" s="87">
        <v>882.83333333333326</v>
      </c>
      <c r="GI249" s="87">
        <v>134720237.08658332</v>
      </c>
      <c r="GJ249" s="87">
        <v>715</v>
      </c>
      <c r="GK249" s="87">
        <v>103817728.05720001</v>
      </c>
      <c r="GL249" s="87">
        <v>110</v>
      </c>
      <c r="GM249" s="87">
        <v>13970950.920000002</v>
      </c>
      <c r="GN249" s="87">
        <v>825</v>
      </c>
      <c r="GO249" s="87">
        <v>117788678.9772</v>
      </c>
      <c r="GP249" s="87">
        <v>-167.83333333333334</v>
      </c>
      <c r="GQ249" s="87">
        <v>-30902509.029383332</v>
      </c>
      <c r="GR249" s="281">
        <f t="shared" si="2455"/>
        <v>0.80989239191995477</v>
      </c>
      <c r="GS249" s="281">
        <f t="shared" si="2456"/>
        <v>0.77061717157220722</v>
      </c>
      <c r="GT249" s="109"/>
      <c r="GU249" s="109"/>
      <c r="GV249" s="109"/>
    </row>
    <row r="250" spans="1:204" s="73" customFormat="1" hidden="1" x14ac:dyDescent="0.2">
      <c r="A250" s="21">
        <v>1</v>
      </c>
      <c r="B250" s="85"/>
      <c r="C250" s="85"/>
      <c r="D250" s="85"/>
      <c r="E250" s="86" t="s">
        <v>279</v>
      </c>
      <c r="F250" s="86"/>
      <c r="G250" s="86"/>
      <c r="H250" s="87">
        <v>116</v>
      </c>
      <c r="I250" s="87">
        <v>15638374.4286</v>
      </c>
      <c r="J250" s="87">
        <v>9.6666666666666661</v>
      </c>
      <c r="K250" s="87">
        <v>1303197.8690499999</v>
      </c>
      <c r="L250" s="87">
        <v>5</v>
      </c>
      <c r="M250" s="87">
        <v>686373.60999999987</v>
      </c>
      <c r="N250" s="87">
        <v>0</v>
      </c>
      <c r="O250" s="87">
        <v>0</v>
      </c>
      <c r="P250" s="87">
        <v>5</v>
      </c>
      <c r="Q250" s="87">
        <v>686373.60999999987</v>
      </c>
      <c r="R250" s="72">
        <f t="shared" si="2414"/>
        <v>-4.6666666666666661</v>
      </c>
      <c r="S250" s="72">
        <f t="shared" si="2415"/>
        <v>-616824.25904999999</v>
      </c>
      <c r="T250" s="87">
        <v>1772</v>
      </c>
      <c r="U250" s="87">
        <v>318340442.73610002</v>
      </c>
      <c r="V250" s="87">
        <v>147.66666666666666</v>
      </c>
      <c r="W250" s="87">
        <v>26528370.228008334</v>
      </c>
      <c r="X250" s="87">
        <v>145</v>
      </c>
      <c r="Y250" s="87">
        <v>25586303.140000008</v>
      </c>
      <c r="Z250" s="87">
        <v>3</v>
      </c>
      <c r="AA250" s="87">
        <v>530850.48</v>
      </c>
      <c r="AB250" s="87">
        <v>148</v>
      </c>
      <c r="AC250" s="87">
        <v>26117153.620000012</v>
      </c>
      <c r="AD250" s="72">
        <f t="shared" si="2417"/>
        <v>-2.6666666666666572</v>
      </c>
      <c r="AE250" s="72">
        <f t="shared" si="2418"/>
        <v>-942067.08800832555</v>
      </c>
      <c r="AF250" s="87">
        <v>140</v>
      </c>
      <c r="AG250" s="87">
        <v>26759986.140000001</v>
      </c>
      <c r="AH250" s="87">
        <v>11.666666666666668</v>
      </c>
      <c r="AI250" s="87">
        <v>2229998.8450000002</v>
      </c>
      <c r="AJ250" s="87">
        <v>1</v>
      </c>
      <c r="AK250" s="87">
        <v>132055.51</v>
      </c>
      <c r="AL250" s="87">
        <v>0</v>
      </c>
      <c r="AM250" s="87">
        <v>0</v>
      </c>
      <c r="AN250" s="87">
        <v>1</v>
      </c>
      <c r="AO250" s="87">
        <v>132055.51</v>
      </c>
      <c r="AP250" s="72">
        <f t="shared" si="2420"/>
        <v>-10.666666666666668</v>
      </c>
      <c r="AQ250" s="72">
        <f t="shared" si="2421"/>
        <v>-2097943.335</v>
      </c>
      <c r="AR250" s="87">
        <v>100</v>
      </c>
      <c r="AS250" s="87">
        <v>13243014.440000001</v>
      </c>
      <c r="AT250" s="87">
        <v>8.3333333333333339</v>
      </c>
      <c r="AU250" s="87">
        <v>1103584.5366666669</v>
      </c>
      <c r="AV250" s="87">
        <v>0</v>
      </c>
      <c r="AW250" s="87">
        <v>0</v>
      </c>
      <c r="AX250" s="87">
        <v>0</v>
      </c>
      <c r="AY250" s="87">
        <v>0</v>
      </c>
      <c r="AZ250" s="87">
        <v>0</v>
      </c>
      <c r="BA250" s="87">
        <v>0</v>
      </c>
      <c r="BB250" s="72">
        <f t="shared" si="2423"/>
        <v>-8.3333333333333339</v>
      </c>
      <c r="BC250" s="72">
        <f t="shared" si="2424"/>
        <v>-1103584.5366666669</v>
      </c>
      <c r="BD250" s="87">
        <v>1135</v>
      </c>
      <c r="BE250" s="87">
        <v>180711195.1864</v>
      </c>
      <c r="BF250" s="87">
        <v>95.416666666666671</v>
      </c>
      <c r="BG250" s="87">
        <v>15059266.265533334</v>
      </c>
      <c r="BH250" s="87">
        <v>49</v>
      </c>
      <c r="BI250" s="87">
        <v>6922280.1600000011</v>
      </c>
      <c r="BJ250" s="87">
        <v>1</v>
      </c>
      <c r="BK250" s="87">
        <v>98513.67</v>
      </c>
      <c r="BL250" s="87">
        <v>50</v>
      </c>
      <c r="BM250" s="87">
        <v>7020793.830000001</v>
      </c>
      <c r="BN250" s="72">
        <f t="shared" si="2426"/>
        <v>-46.416666666666671</v>
      </c>
      <c r="BO250" s="72">
        <f t="shared" si="2427"/>
        <v>-8136986.1055333326</v>
      </c>
      <c r="BP250" s="87">
        <v>288</v>
      </c>
      <c r="BQ250" s="87">
        <v>63371167.989800006</v>
      </c>
      <c r="BR250" s="87">
        <v>24</v>
      </c>
      <c r="BS250" s="87">
        <v>5280930.6658166666</v>
      </c>
      <c r="BT250" s="87">
        <v>10</v>
      </c>
      <c r="BU250" s="87">
        <v>1507444.62</v>
      </c>
      <c r="BV250" s="87">
        <v>2</v>
      </c>
      <c r="BW250" s="87">
        <v>294012.94</v>
      </c>
      <c r="BX250" s="87">
        <v>12</v>
      </c>
      <c r="BY250" s="87">
        <v>1801457.56</v>
      </c>
      <c r="BZ250" s="72">
        <f t="shared" si="2429"/>
        <v>-14</v>
      </c>
      <c r="CA250" s="72">
        <f t="shared" si="2430"/>
        <v>-3773486.0458166664</v>
      </c>
      <c r="CB250" s="87">
        <v>150</v>
      </c>
      <c r="CC250" s="87">
        <v>14335692.538399998</v>
      </c>
      <c r="CD250" s="87">
        <v>12.499999999999998</v>
      </c>
      <c r="CE250" s="87">
        <v>1194641.0448666664</v>
      </c>
      <c r="CF250" s="87">
        <v>10</v>
      </c>
      <c r="CG250" s="87">
        <v>899983.28</v>
      </c>
      <c r="CH250" s="87">
        <v>2</v>
      </c>
      <c r="CI250" s="87">
        <v>189504</v>
      </c>
      <c r="CJ250" s="87">
        <v>12</v>
      </c>
      <c r="CK250" s="87">
        <v>1089487.28</v>
      </c>
      <c r="CL250" s="72">
        <f t="shared" si="2432"/>
        <v>-2.4999999999999982</v>
      </c>
      <c r="CM250" s="72">
        <f t="shared" si="2433"/>
        <v>-294657.7648666664</v>
      </c>
      <c r="CN250" s="87">
        <v>808</v>
      </c>
      <c r="CO250" s="87">
        <v>59815540.110399999</v>
      </c>
      <c r="CP250" s="87">
        <v>67.333333333333329</v>
      </c>
      <c r="CQ250" s="87">
        <v>4984628.3425333332</v>
      </c>
      <c r="CR250" s="87">
        <v>57</v>
      </c>
      <c r="CS250" s="87">
        <v>4219660.4099999974</v>
      </c>
      <c r="CT250" s="87">
        <v>21</v>
      </c>
      <c r="CU250" s="87">
        <v>1554611.7299999995</v>
      </c>
      <c r="CV250" s="87">
        <v>78</v>
      </c>
      <c r="CW250" s="87">
        <v>5774272.1399999969</v>
      </c>
      <c r="CX250" s="72">
        <f t="shared" si="2435"/>
        <v>-10.333333333333329</v>
      </c>
      <c r="CY250" s="72">
        <f t="shared" si="2436"/>
        <v>-764967.93253333587</v>
      </c>
      <c r="CZ250" s="87">
        <v>20</v>
      </c>
      <c r="DA250" s="87">
        <v>2272465.4930000002</v>
      </c>
      <c r="DB250" s="87">
        <v>1.6666666666666667</v>
      </c>
      <c r="DC250" s="87">
        <v>189372.12441666669</v>
      </c>
      <c r="DD250" s="87">
        <v>5</v>
      </c>
      <c r="DE250" s="87">
        <v>639182.45000000007</v>
      </c>
      <c r="DF250" s="87">
        <v>0</v>
      </c>
      <c r="DG250" s="87">
        <v>0</v>
      </c>
      <c r="DH250" s="87">
        <v>5</v>
      </c>
      <c r="DI250" s="87">
        <v>639182.45000000007</v>
      </c>
      <c r="DJ250" s="72">
        <f t="shared" si="2438"/>
        <v>3.333333333333333</v>
      </c>
      <c r="DK250" s="72">
        <f t="shared" si="2439"/>
        <v>449810.32558333338</v>
      </c>
      <c r="DL250" s="87">
        <v>70</v>
      </c>
      <c r="DM250" s="87">
        <v>7329192.6960000005</v>
      </c>
      <c r="DN250" s="87">
        <v>5.833333333333333</v>
      </c>
      <c r="DO250" s="87">
        <v>610766.05800000008</v>
      </c>
      <c r="DP250" s="87">
        <v>11</v>
      </c>
      <c r="DQ250" s="87">
        <v>1151730.25</v>
      </c>
      <c r="DR250" s="87">
        <v>0</v>
      </c>
      <c r="DS250" s="87">
        <v>0</v>
      </c>
      <c r="DT250" s="87">
        <v>11</v>
      </c>
      <c r="DU250" s="87">
        <v>1151730.25</v>
      </c>
      <c r="DV250" s="72">
        <f t="shared" si="2441"/>
        <v>5.166666666666667</v>
      </c>
      <c r="DW250" s="72">
        <f t="shared" si="2442"/>
        <v>540964.19199999992</v>
      </c>
      <c r="DX250" s="87">
        <v>80</v>
      </c>
      <c r="DY250" s="87">
        <v>10603387.998199999</v>
      </c>
      <c r="DZ250" s="87">
        <v>6.6666666666666661</v>
      </c>
      <c r="EA250" s="87">
        <v>883615.66651666677</v>
      </c>
      <c r="EB250" s="87">
        <v>6</v>
      </c>
      <c r="EC250" s="87">
        <v>716974.17999999993</v>
      </c>
      <c r="ED250" s="87">
        <v>0</v>
      </c>
      <c r="EE250" s="87">
        <v>0</v>
      </c>
      <c r="EF250" s="87">
        <v>6</v>
      </c>
      <c r="EG250" s="87">
        <v>716974.17999999993</v>
      </c>
      <c r="EH250" s="72">
        <f t="shared" si="2444"/>
        <v>-0.66666666666666607</v>
      </c>
      <c r="EI250" s="72">
        <f t="shared" si="2445"/>
        <v>-166641.48651666683</v>
      </c>
      <c r="EJ250" s="87">
        <v>478</v>
      </c>
      <c r="EK250" s="87">
        <v>76998473.189599991</v>
      </c>
      <c r="EL250" s="87">
        <v>39.833333333333336</v>
      </c>
      <c r="EM250" s="87">
        <v>6416539.4324666671</v>
      </c>
      <c r="EN250" s="87">
        <v>16</v>
      </c>
      <c r="EO250" s="87">
        <v>2580218.42</v>
      </c>
      <c r="EP250" s="87">
        <v>1</v>
      </c>
      <c r="EQ250" s="87">
        <v>134570.15</v>
      </c>
      <c r="ER250" s="87">
        <v>17</v>
      </c>
      <c r="ES250" s="87">
        <v>2714788.5700000003</v>
      </c>
      <c r="ET250" s="72">
        <f t="shared" si="2447"/>
        <v>-23.833333333333336</v>
      </c>
      <c r="EU250" s="72">
        <f t="shared" si="2448"/>
        <v>-3836321.0124666672</v>
      </c>
      <c r="EV250" s="87">
        <v>25</v>
      </c>
      <c r="EW250" s="87">
        <v>3801171.0649999999</v>
      </c>
      <c r="EX250" s="87">
        <v>2.0833333333333335</v>
      </c>
      <c r="EY250" s="87">
        <v>316764.25541666668</v>
      </c>
      <c r="EZ250" s="87">
        <v>0</v>
      </c>
      <c r="FA250" s="87">
        <v>0</v>
      </c>
      <c r="FB250" s="87">
        <v>0</v>
      </c>
      <c r="FC250" s="87">
        <v>0</v>
      </c>
      <c r="FD250" s="87">
        <v>0</v>
      </c>
      <c r="FE250" s="87">
        <v>0</v>
      </c>
      <c r="FF250" s="72">
        <f t="shared" si="2450"/>
        <v>-2.0833333333333335</v>
      </c>
      <c r="FG250" s="72">
        <f t="shared" si="2451"/>
        <v>-316764.25541666668</v>
      </c>
      <c r="FH250" s="87">
        <v>100</v>
      </c>
      <c r="FI250" s="87">
        <v>13641871.940000001</v>
      </c>
      <c r="FJ250" s="87">
        <v>8.3333333333333339</v>
      </c>
      <c r="FK250" s="87">
        <v>1136822.6616666669</v>
      </c>
      <c r="FL250" s="87">
        <v>0</v>
      </c>
      <c r="FM250" s="87">
        <v>0</v>
      </c>
      <c r="FN250" s="87">
        <v>0</v>
      </c>
      <c r="FO250" s="87">
        <v>0</v>
      </c>
      <c r="FP250" s="87">
        <v>0</v>
      </c>
      <c r="FQ250" s="87">
        <v>0</v>
      </c>
      <c r="FR250" s="72">
        <f t="shared" si="2457"/>
        <v>-8.3333333333333339</v>
      </c>
      <c r="FS250" s="72">
        <f t="shared" si="2458"/>
        <v>-1136822.6616666669</v>
      </c>
      <c r="FT250" s="87">
        <v>10</v>
      </c>
      <c r="FU250" s="87">
        <v>1459446.568</v>
      </c>
      <c r="FV250" s="87">
        <v>0.83333333333333337</v>
      </c>
      <c r="FW250" s="87">
        <v>121620.54733333334</v>
      </c>
      <c r="FX250" s="87">
        <v>0</v>
      </c>
      <c r="FY250" s="87">
        <v>0</v>
      </c>
      <c r="FZ250" s="87">
        <v>0</v>
      </c>
      <c r="GA250" s="87">
        <v>0</v>
      </c>
      <c r="GB250" s="87">
        <v>0</v>
      </c>
      <c r="GC250" s="87">
        <v>0</v>
      </c>
      <c r="GD250" s="72">
        <f t="shared" si="2459"/>
        <v>-0.83333333333333337</v>
      </c>
      <c r="GE250" s="72">
        <f t="shared" si="2460"/>
        <v>-121620.54733333334</v>
      </c>
      <c r="GF250" s="87">
        <v>5292</v>
      </c>
      <c r="GG250" s="87">
        <v>808321422.51950002</v>
      </c>
      <c r="GH250" s="87">
        <f>SUM(GF250/12*1)</f>
        <v>441</v>
      </c>
      <c r="GI250" s="87">
        <f>SUM(GG250/12*1)</f>
        <v>67360118.543291673</v>
      </c>
      <c r="GJ250" s="87">
        <v>315</v>
      </c>
      <c r="GK250" s="87">
        <v>45042206.030000024</v>
      </c>
      <c r="GL250" s="87">
        <v>30</v>
      </c>
      <c r="GM250" s="87">
        <v>2802062.9699999993</v>
      </c>
      <c r="GN250" s="87">
        <v>345</v>
      </c>
      <c r="GO250" s="87">
        <v>47844269.000000007</v>
      </c>
      <c r="GP250" s="87">
        <v>-127.41666666666666</v>
      </c>
      <c r="GQ250" s="87">
        <v>-22317912.513291661</v>
      </c>
      <c r="GR250" s="281">
        <f t="shared" si="2455"/>
        <v>0.7142857142857143</v>
      </c>
      <c r="GS250" s="281">
        <f t="shared" si="2456"/>
        <v>0.66867765384129851</v>
      </c>
      <c r="GT250" s="109"/>
      <c r="GU250" s="109"/>
      <c r="GV250" s="109"/>
    </row>
    <row r="251" spans="1:204" x14ac:dyDescent="0.2">
      <c r="H251" s="73">
        <f>'ВМП план'!I44</f>
        <v>116</v>
      </c>
      <c r="I251" s="73">
        <f>'ВМП план'!J44</f>
        <v>15638374.4286</v>
      </c>
      <c r="L251" s="73">
        <f>'факт '!F141</f>
        <v>106</v>
      </c>
      <c r="M251" s="73">
        <f>'факт '!G141</f>
        <v>13905260.599999996</v>
      </c>
      <c r="N251" s="73">
        <f>'факт '!H141</f>
        <v>6</v>
      </c>
      <c r="O251" s="73">
        <f>'факт '!I141</f>
        <v>627138.5</v>
      </c>
      <c r="T251" s="73">
        <f>'ВМП план'!K44</f>
        <v>1772</v>
      </c>
      <c r="U251" s="73">
        <f>'ВМП план'!L44</f>
        <v>318340442.73610008</v>
      </c>
      <c r="V251" s="73"/>
      <c r="X251" s="73">
        <f>'факт '!L141</f>
        <v>1541</v>
      </c>
      <c r="Y251" s="73">
        <f>'факт '!M141</f>
        <v>269010596.13999981</v>
      </c>
      <c r="Z251" s="73">
        <f>'факт '!N141</f>
        <v>108</v>
      </c>
      <c r="AA251" s="73">
        <f>'факт '!O141</f>
        <v>20099834.830000006</v>
      </c>
      <c r="AF251" s="73">
        <f>'ВМП план'!M44</f>
        <v>75</v>
      </c>
      <c r="AG251" s="73">
        <f>'ВМП план'!N44</f>
        <v>14842722.010500001</v>
      </c>
      <c r="AJ251" s="73">
        <f>'факт '!J141</f>
        <v>77</v>
      </c>
      <c r="AK251" s="73">
        <f>'факт '!K141</f>
        <v>14667850.019999998</v>
      </c>
      <c r="AL251" s="73"/>
      <c r="AM251" s="73"/>
      <c r="AR251" s="73">
        <f>'ВМП план'!O44</f>
        <v>100</v>
      </c>
      <c r="AS251" s="73">
        <f>'ВМП план'!P44</f>
        <v>13243014.440000001</v>
      </c>
      <c r="AV251" s="73">
        <f>'факт '!P141</f>
        <v>92</v>
      </c>
      <c r="AW251" s="73">
        <f>'факт '!Q141</f>
        <v>12183572.880000003</v>
      </c>
      <c r="AX251" s="73"/>
      <c r="AY251" s="73"/>
      <c r="BD251" s="73">
        <f>'ВМП план'!Q44</f>
        <v>1180</v>
      </c>
      <c r="BE251" s="73">
        <f>'ВМП план'!R44</f>
        <v>186744260.55039999</v>
      </c>
      <c r="BH251" s="73">
        <f>'факт '!T141</f>
        <v>964</v>
      </c>
      <c r="BI251" s="73">
        <f>'факт '!U141</f>
        <v>150730897.37999994</v>
      </c>
      <c r="BJ251" s="73">
        <f>'факт '!V141</f>
        <v>20</v>
      </c>
      <c r="BK251" s="73">
        <f>'факт '!W141</f>
        <v>2535070.91</v>
      </c>
      <c r="BP251" s="73">
        <f>'ВМП план'!S44</f>
        <v>291</v>
      </c>
      <c r="BQ251" s="73">
        <f>'ВМП план'!T44</f>
        <v>64133595.818000004</v>
      </c>
      <c r="BT251" s="73">
        <f>'факт '!X141</f>
        <v>253</v>
      </c>
      <c r="BU251" s="73">
        <f>'факт '!Y141</f>
        <v>55185263.319999926</v>
      </c>
      <c r="BV251" s="73">
        <f>'факт '!Z141</f>
        <v>139</v>
      </c>
      <c r="BW251" s="73">
        <f>'факт '!AA141</f>
        <v>31244637.57999998</v>
      </c>
      <c r="CB251" s="73">
        <f>'ВМП план'!U44</f>
        <v>150</v>
      </c>
      <c r="CC251" s="73">
        <f>'ВМП план'!V44</f>
        <v>14335692.538399998</v>
      </c>
      <c r="CF251" s="73">
        <f>'факт '!AB141</f>
        <v>129</v>
      </c>
      <c r="CG251" s="73">
        <f>'факт '!AC141</f>
        <v>12688516.620000001</v>
      </c>
      <c r="CH251" s="73">
        <f>'факт '!AD141</f>
        <v>31</v>
      </c>
      <c r="CI251" s="73">
        <f>'факт '!AE141</f>
        <v>3056153.8000000007</v>
      </c>
      <c r="CN251" s="73">
        <f>'ВМП план'!W44</f>
        <v>808</v>
      </c>
      <c r="CO251" s="73">
        <f>'ВМП план'!X44</f>
        <v>59815540.110399999</v>
      </c>
      <c r="CR251" s="73">
        <f>'факт '!AF141</f>
        <v>622</v>
      </c>
      <c r="CS251" s="73">
        <f>'факт '!AG141</f>
        <v>46046118.859999985</v>
      </c>
      <c r="CT251" s="73">
        <f>'факт '!AH141</f>
        <v>287</v>
      </c>
      <c r="CU251" s="73">
        <f>'факт '!AI141</f>
        <v>21246360.310000002</v>
      </c>
      <c r="CZ251" s="73">
        <f>'ВМП план'!Y44</f>
        <v>35</v>
      </c>
      <c r="DA251" s="73">
        <f>'ВМП план'!Z44</f>
        <v>4190012.81</v>
      </c>
      <c r="DD251" s="73">
        <f>'факт '!AJ141</f>
        <v>28</v>
      </c>
      <c r="DE251" s="73">
        <f>'факт '!AK141</f>
        <v>3295157.47</v>
      </c>
      <c r="DF251" s="73">
        <f>'факт '!CT141</f>
        <v>0</v>
      </c>
      <c r="DG251" s="73">
        <f>'факт '!CU141</f>
        <v>0</v>
      </c>
      <c r="DL251" s="73">
        <f>'ВМП план'!AA44</f>
        <v>75</v>
      </c>
      <c r="DM251" s="73">
        <f>'ВМП план'!AB44</f>
        <v>7852706.46</v>
      </c>
      <c r="DP251" s="73">
        <f>'факт '!R141</f>
        <v>77</v>
      </c>
      <c r="DQ251" s="73">
        <f>'факт '!S141</f>
        <v>8062111.75</v>
      </c>
      <c r="DR251" s="73">
        <f>'факт '!DF141</f>
        <v>0</v>
      </c>
      <c r="DS251" s="73">
        <f>'факт '!DG141</f>
        <v>0</v>
      </c>
      <c r="DX251" s="73">
        <f>'ВМП план'!AC44</f>
        <v>140</v>
      </c>
      <c r="DY251" s="73">
        <f>'ВМП план'!AD44</f>
        <v>18690749.9822</v>
      </c>
      <c r="EB251" s="73">
        <f>'факт '!AL141</f>
        <v>122</v>
      </c>
      <c r="EC251" s="73">
        <f>'факт '!AM141</f>
        <v>16258105.069999998</v>
      </c>
      <c r="ED251" s="73">
        <f>'факт '!DR141</f>
        <v>0</v>
      </c>
      <c r="EE251" s="73">
        <f>'факт '!DS141</f>
        <v>0</v>
      </c>
      <c r="EJ251" s="73">
        <f>'ВМП план'!AE44</f>
        <v>457</v>
      </c>
      <c r="EK251" s="73">
        <f>'ВМП план'!AF44</f>
        <v>70713378.074800014</v>
      </c>
      <c r="EN251" s="73">
        <f>'факт '!AR141</f>
        <v>368</v>
      </c>
      <c r="EO251" s="73">
        <f>'факт '!AS141</f>
        <v>56113163.210000001</v>
      </c>
      <c r="EP251" s="73">
        <f>'факт '!AT141</f>
        <v>23</v>
      </c>
      <c r="EQ251" s="73">
        <f>'факт '!AU141</f>
        <v>3399866.46</v>
      </c>
      <c r="EV251" s="73">
        <f>'ВМП план'!AG44</f>
        <v>3</v>
      </c>
      <c r="EW251" s="73">
        <f>'ВМП план'!AH44</f>
        <v>456140.52780000004</v>
      </c>
      <c r="EZ251" s="73">
        <f>'факт '!EN141</f>
        <v>0</v>
      </c>
      <c r="FA251" s="73">
        <f>'факт '!EO141</f>
        <v>0</v>
      </c>
      <c r="FB251" s="73">
        <f>'факт '!EP141</f>
        <v>0</v>
      </c>
      <c r="FC251" s="73">
        <f>'факт '!EQ141</f>
        <v>0</v>
      </c>
      <c r="FH251" s="73">
        <f>'ВМП план'!AI44</f>
        <v>50</v>
      </c>
      <c r="FI251" s="73">
        <f>'ВМП план'!AJ44</f>
        <v>6787697.8450000007</v>
      </c>
      <c r="FL251" s="73">
        <f>'факт '!AP141</f>
        <v>43</v>
      </c>
      <c r="FM251" s="73">
        <f>'факт '!AQ141</f>
        <v>5794210.4700000016</v>
      </c>
      <c r="FN251" s="73">
        <f>'факт '!FB141</f>
        <v>0</v>
      </c>
      <c r="FO251" s="73">
        <f>'факт '!FC141</f>
        <v>0</v>
      </c>
      <c r="FT251" s="73">
        <f>'ВМП план'!AK44</f>
        <v>5</v>
      </c>
      <c r="FU251" s="73">
        <f>'ВМП план'!AL44</f>
        <v>735825.46980000008</v>
      </c>
      <c r="FX251" s="73">
        <f>'факт '!FL141</f>
        <v>0</v>
      </c>
      <c r="FY251" s="73">
        <f>'факт '!FM141</f>
        <v>0</v>
      </c>
      <c r="FZ251" s="73">
        <f>'факт '!FN141</f>
        <v>0</v>
      </c>
      <c r="GA251" s="73">
        <f>'факт '!FO141</f>
        <v>0</v>
      </c>
      <c r="GF251" s="73">
        <f>'ВМП план'!AM44</f>
        <v>5257</v>
      </c>
      <c r="GG251" s="73">
        <f>'ВМП план'!AN44</f>
        <v>796520153.80200028</v>
      </c>
      <c r="GH251" s="73">
        <f>SUM(GF251/12*10)</f>
        <v>4380.833333333333</v>
      </c>
      <c r="GI251" s="73">
        <f>SUM(GG251/12*10)</f>
        <v>663766794.83500028</v>
      </c>
      <c r="GJ251" s="73">
        <f>'факт '!AV141</f>
        <v>4422</v>
      </c>
      <c r="GK251" s="73">
        <f>'факт '!AW141</f>
        <v>663940823.78999984</v>
      </c>
      <c r="GL251" s="73">
        <f>'факт '!AX141</f>
        <v>618</v>
      </c>
      <c r="GM251" s="73">
        <f>'факт '!AY141</f>
        <v>82641578.609999985</v>
      </c>
      <c r="GN251" s="73">
        <f>'факт '!AZ141</f>
        <v>5040</v>
      </c>
      <c r="GO251" s="73">
        <f>'факт '!BA141</f>
        <v>746582402.39999986</v>
      </c>
      <c r="GP251" s="73"/>
      <c r="GQ251" s="73"/>
    </row>
    <row r="252" spans="1:204" x14ac:dyDescent="0.2">
      <c r="L252" s="73">
        <f>L251-L240</f>
        <v>0</v>
      </c>
      <c r="M252" s="73">
        <f>M251-M240</f>
        <v>0</v>
      </c>
      <c r="X252" s="73">
        <f>X251-X240</f>
        <v>0</v>
      </c>
      <c r="Y252" s="73">
        <f>Y251-Y240</f>
        <v>0</v>
      </c>
      <c r="Z252" s="73">
        <f>Z251-Z240</f>
        <v>0</v>
      </c>
      <c r="AA252" s="73">
        <f>AA251-AA240</f>
        <v>0</v>
      </c>
      <c r="AJ252" s="73">
        <f>AJ251-AJ240</f>
        <v>0</v>
      </c>
      <c r="AK252" s="73">
        <f>AK251-AK240</f>
        <v>0</v>
      </c>
      <c r="AV252" s="73">
        <f>AV251-AV240</f>
        <v>0</v>
      </c>
      <c r="AW252" s="73">
        <f>AW251-AW240</f>
        <v>0</v>
      </c>
      <c r="BH252" s="73">
        <f>BH251-BH240</f>
        <v>0</v>
      </c>
      <c r="BI252" s="73">
        <f>BI251-BI240</f>
        <v>0</v>
      </c>
      <c r="BJ252" s="73">
        <f>BJ251-BJ240</f>
        <v>0</v>
      </c>
      <c r="BK252" s="73">
        <f>BK251-BK240</f>
        <v>0</v>
      </c>
      <c r="BT252" s="73">
        <f>BT251-BT240</f>
        <v>0</v>
      </c>
      <c r="BU252" s="73">
        <f>BU251-BU240</f>
        <v>0</v>
      </c>
      <c r="BV252" s="73">
        <f>BV251-BV240</f>
        <v>0</v>
      </c>
      <c r="BW252" s="73">
        <f>BW251-BW240</f>
        <v>0</v>
      </c>
      <c r="CF252" s="73">
        <f>CF251-CF240</f>
        <v>0</v>
      </c>
      <c r="CG252" s="73">
        <f>CG251-CG240</f>
        <v>0</v>
      </c>
      <c r="CH252" s="73">
        <f>CH251-CH240</f>
        <v>0</v>
      </c>
      <c r="CI252" s="73">
        <f>CI251-CI240</f>
        <v>0</v>
      </c>
      <c r="CR252" s="73">
        <f>CR251-CR240</f>
        <v>0</v>
      </c>
      <c r="CS252" s="73">
        <f>CS251-CS240</f>
        <v>0</v>
      </c>
      <c r="CT252" s="73">
        <f>CT251-CT240</f>
        <v>0</v>
      </c>
      <c r="CU252" s="73">
        <f>CU251-CU240</f>
        <v>0</v>
      </c>
      <c r="DD252" s="73">
        <f>DD251-DD240</f>
        <v>0</v>
      </c>
      <c r="DE252" s="73">
        <f>DE251-DE240</f>
        <v>0</v>
      </c>
      <c r="DP252" s="73">
        <f>DP251-DP240</f>
        <v>0</v>
      </c>
      <c r="DQ252" s="73">
        <f>DQ251-DQ240</f>
        <v>0</v>
      </c>
      <c r="EB252" s="73">
        <f>EB251-EB240</f>
        <v>0</v>
      </c>
      <c r="EC252" s="73">
        <f>EC251-EC240</f>
        <v>0</v>
      </c>
      <c r="EN252" s="73">
        <f>EN251-EN240</f>
        <v>0</v>
      </c>
      <c r="EO252" s="73">
        <f>EO251-EO240</f>
        <v>0</v>
      </c>
      <c r="EP252" s="73">
        <f>EP251-EP240</f>
        <v>0</v>
      </c>
      <c r="EQ252" s="73">
        <f>EQ251-EQ240</f>
        <v>0</v>
      </c>
      <c r="EZ252" s="73">
        <f>EZ251-EZ240</f>
        <v>0</v>
      </c>
      <c r="FA252" s="73">
        <f>FA251-FA240</f>
        <v>0</v>
      </c>
      <c r="FL252" s="73">
        <f>FL251-FL240</f>
        <v>0</v>
      </c>
      <c r="FM252" s="73">
        <f>FM251-FM240</f>
        <v>0</v>
      </c>
      <c r="FX252" s="73">
        <f>FX251-FX240</f>
        <v>0</v>
      </c>
      <c r="FY252" s="73">
        <f>FY251-FY240</f>
        <v>0</v>
      </c>
      <c r="GF252" s="73"/>
      <c r="GG252" s="73"/>
      <c r="GH252" s="73"/>
      <c r="GI252" s="73"/>
      <c r="GJ252" s="73">
        <f t="shared" ref="GJ252:GO252" si="2461">GJ251-GJ240</f>
        <v>0</v>
      </c>
      <c r="GK252" s="73">
        <f t="shared" si="2461"/>
        <v>0</v>
      </c>
      <c r="GL252" s="73">
        <f t="shared" si="2461"/>
        <v>0</v>
      </c>
      <c r="GM252" s="73">
        <f t="shared" si="2461"/>
        <v>0</v>
      </c>
      <c r="GN252" s="73">
        <f t="shared" si="2461"/>
        <v>0</v>
      </c>
      <c r="GO252" s="73">
        <f t="shared" si="2461"/>
        <v>0</v>
      </c>
      <c r="GP252" s="73"/>
      <c r="GQ252" s="73"/>
    </row>
    <row r="253" spans="1:204" x14ac:dyDescent="0.2">
      <c r="GF253" s="88"/>
      <c r="GJ253" s="73"/>
      <c r="GL253" s="73"/>
    </row>
    <row r="254" spans="1:204" x14ac:dyDescent="0.2">
      <c r="GF254" s="88"/>
      <c r="GG254" s="143"/>
      <c r="GI254" s="143"/>
      <c r="GK254" s="143"/>
    </row>
    <row r="255" spans="1:204" x14ac:dyDescent="0.2">
      <c r="GF255" s="88"/>
    </row>
    <row r="256" spans="1:204" x14ac:dyDescent="0.2">
      <c r="GF256" s="89"/>
    </row>
    <row r="257" spans="191:193" x14ac:dyDescent="0.2">
      <c r="GI257" s="73"/>
      <c r="GJ257" s="73"/>
    </row>
    <row r="258" spans="191:193" x14ac:dyDescent="0.2">
      <c r="GI258" s="143"/>
      <c r="GJ258" s="143"/>
      <c r="GK258" s="143"/>
    </row>
  </sheetData>
  <autoFilter ref="A8:GV252"/>
  <mergeCells count="141">
    <mergeCell ref="GV5:GV8"/>
    <mergeCell ref="GT5:GU6"/>
    <mergeCell ref="GR5:GS7"/>
    <mergeCell ref="FD7:FE7"/>
    <mergeCell ref="FN7:FO7"/>
    <mergeCell ref="AF4:GV4"/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  <mergeCell ref="FH5:FS5"/>
    <mergeCell ref="FH7:FI7"/>
    <mergeCell ref="FR7:FS7"/>
    <mergeCell ref="FH6:FS6"/>
    <mergeCell ref="DX5:EI5"/>
    <mergeCell ref="EV5:FG5"/>
    <mergeCell ref="EV7:EW7"/>
    <mergeCell ref="EX7:EY7"/>
    <mergeCell ref="EZ7:FA7"/>
    <mergeCell ref="FF7:FG7"/>
    <mergeCell ref="EV6:FG6"/>
    <mergeCell ref="FB7:FC7"/>
    <mergeCell ref="EP7:EQ7"/>
    <mergeCell ref="ER7:ES7"/>
    <mergeCell ref="FJ7:FK7"/>
    <mergeCell ref="FL7:FM7"/>
    <mergeCell ref="FP7:FQ7"/>
    <mergeCell ref="EJ5:EU5"/>
    <mergeCell ref="EJ7:EK7"/>
    <mergeCell ref="EL7:EM7"/>
    <mergeCell ref="EN7:EO7"/>
    <mergeCell ref="ET7:EU7"/>
    <mergeCell ref="EJ6:EU6"/>
    <mergeCell ref="DV7:DW7"/>
    <mergeCell ref="DL6:DW6"/>
    <mergeCell ref="DX7:DY7"/>
    <mergeCell ref="DZ7:EA7"/>
    <mergeCell ref="EB7:EC7"/>
    <mergeCell ref="EH7:EI7"/>
    <mergeCell ref="DX6:EI6"/>
    <mergeCell ref="ED7:EE7"/>
    <mergeCell ref="EF7:EG7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DL7:DM7"/>
    <mergeCell ref="DN7:DO7"/>
    <mergeCell ref="DP7:DQ7"/>
    <mergeCell ref="CV7:CW7"/>
    <mergeCell ref="BZ7:CA7"/>
    <mergeCell ref="BP6:CA6"/>
    <mergeCell ref="BD6:BO6"/>
    <mergeCell ref="BV7:BW7"/>
    <mergeCell ref="BX7:BY7"/>
    <mergeCell ref="CB7:CC7"/>
    <mergeCell ref="BP7:BQ7"/>
    <mergeCell ref="BR7:BS7"/>
    <mergeCell ref="BT7:BU7"/>
    <mergeCell ref="CB6:CM6"/>
    <mergeCell ref="CH7:CI7"/>
    <mergeCell ref="CJ7:CK7"/>
    <mergeCell ref="CD7:CE7"/>
    <mergeCell ref="AR6:BC6"/>
    <mergeCell ref="X7:Y7"/>
    <mergeCell ref="AD7:AE7"/>
    <mergeCell ref="CN5:CY5"/>
    <mergeCell ref="CZ5:DK5"/>
    <mergeCell ref="DL5:DW5"/>
    <mergeCell ref="BF7:BG7"/>
    <mergeCell ref="BH7:BI7"/>
    <mergeCell ref="BN7:BO7"/>
    <mergeCell ref="BJ7:BK7"/>
    <mergeCell ref="BL7:BM7"/>
    <mergeCell ref="CF7:CG7"/>
    <mergeCell ref="AF5:AQ5"/>
    <mergeCell ref="CN7:CO7"/>
    <mergeCell ref="CP7:CQ7"/>
    <mergeCell ref="CR7:CS7"/>
    <mergeCell ref="CX7:CY7"/>
    <mergeCell ref="AR5:BC5"/>
    <mergeCell ref="BD5:BO5"/>
    <mergeCell ref="BP5:CA5"/>
    <mergeCell ref="CB5:CM5"/>
    <mergeCell ref="CL7:CM7"/>
    <mergeCell ref="CN6:CY6"/>
    <mergeCell ref="CT7:CU7"/>
    <mergeCell ref="P7:Q7"/>
    <mergeCell ref="Z7:AA7"/>
    <mergeCell ref="AB7:AC7"/>
    <mergeCell ref="R7:S7"/>
    <mergeCell ref="AT7:AU7"/>
    <mergeCell ref="AV7:AW7"/>
    <mergeCell ref="AL7:AM7"/>
    <mergeCell ref="BB7:BC7"/>
    <mergeCell ref="BD7:BE7"/>
    <mergeCell ref="AN7:AO7"/>
    <mergeCell ref="AX7:AY7"/>
    <mergeCell ref="AZ7:BA7"/>
    <mergeCell ref="AR7:AS7"/>
    <mergeCell ref="GT7:GU7"/>
    <mergeCell ref="B5:B8"/>
    <mergeCell ref="AS1:BE1"/>
    <mergeCell ref="AS2:BE2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  <mergeCell ref="L7:M7"/>
    <mergeCell ref="N7:O7"/>
  </mergeCells>
  <pageMargins left="0" right="0" top="0.35433070866141736" bottom="0.15748031496062992" header="0.11811023622047245" footer="0.11811023622047245"/>
  <pageSetup paperSize="9" scale="80" orientation="landscape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89"/>
  <sheetViews>
    <sheetView view="pageBreakPreview" topLeftCell="E1" zoomScaleNormal="100" zoomScaleSheetLayoutView="100" workbookViewId="0">
      <pane xSplit="1" ySplit="18" topLeftCell="F67" activePane="bottomRight" state="frozen"/>
      <selection activeCell="E1" sqref="E1"/>
      <selection pane="topRight" activeCell="F1" sqref="F1"/>
      <selection pane="bottomLeft" activeCell="E19" sqref="E19"/>
      <selection pane="bottomRight" activeCell="Y17" sqref="Y17"/>
    </sheetView>
  </sheetViews>
  <sheetFormatPr defaultRowHeight="15" x14ac:dyDescent="0.25"/>
  <cols>
    <col min="1" max="1" width="6.28515625" style="10" hidden="1" customWidth="1"/>
    <col min="2" max="2" width="7.85546875" style="10" hidden="1" customWidth="1"/>
    <col min="3" max="3" width="8.28515625" style="10" hidden="1" customWidth="1"/>
    <col min="4" max="4" width="6.140625" style="10" hidden="1" customWidth="1"/>
    <col min="5" max="5" width="29.7109375" style="12" customWidth="1"/>
    <col min="6" max="6" width="7.28515625" style="12" customWidth="1"/>
    <col min="7" max="7" width="12.85546875" style="12" customWidth="1"/>
    <col min="8" max="8" width="9.28515625" style="10" customWidth="1"/>
    <col min="9" max="9" width="15.28515625" style="10" customWidth="1"/>
    <col min="10" max="10" width="8.85546875" style="10" customWidth="1"/>
    <col min="11" max="11" width="14.7109375" style="10" customWidth="1"/>
    <col min="12" max="12" width="10" style="10" customWidth="1"/>
    <col min="13" max="13" width="14.7109375" style="10" customWidth="1"/>
    <col min="14" max="14" width="8.5703125" style="10" customWidth="1"/>
    <col min="15" max="15" width="13.140625" style="10" customWidth="1"/>
    <col min="16" max="16" width="10.28515625" style="10" customWidth="1"/>
    <col min="17" max="17" width="15.140625" style="10" customWidth="1"/>
    <col min="18" max="18" width="8.42578125" style="10" customWidth="1"/>
    <col min="19" max="19" width="12" style="10" customWidth="1"/>
    <col min="20" max="20" width="7.42578125" style="10" customWidth="1"/>
    <col min="21" max="21" width="9.7109375" style="10" customWidth="1"/>
    <col min="22" max="22" width="12.5703125" style="10" customWidth="1"/>
    <col min="23" max="23" width="12.28515625" style="10" customWidth="1"/>
    <col min="24" max="16384" width="9.140625" style="10"/>
  </cols>
  <sheetData>
    <row r="1" spans="1:21" x14ac:dyDescent="0.25">
      <c r="N1" s="42"/>
      <c r="O1" s="408" t="s">
        <v>123</v>
      </c>
      <c r="P1" s="408"/>
      <c r="Q1" s="408"/>
    </row>
    <row r="2" spans="1:21" x14ac:dyDescent="0.25">
      <c r="N2" s="42"/>
      <c r="O2" s="43" t="s">
        <v>124</v>
      </c>
      <c r="P2" s="44"/>
      <c r="Q2" s="43"/>
    </row>
    <row r="3" spans="1:21" x14ac:dyDescent="0.25">
      <c r="N3" s="408" t="s">
        <v>125</v>
      </c>
      <c r="O3" s="408"/>
      <c r="P3" s="408"/>
      <c r="Q3" s="408"/>
      <c r="R3" s="408"/>
    </row>
    <row r="4" spans="1:21" x14ac:dyDescent="0.25">
      <c r="N4" s="45"/>
      <c r="O4" s="409" t="s">
        <v>126</v>
      </c>
      <c r="P4" s="410"/>
      <c r="Q4" s="410"/>
    </row>
    <row r="5" spans="1:21" ht="8.25" customHeight="1" x14ac:dyDescent="0.25"/>
    <row r="6" spans="1:21" ht="8.25" customHeight="1" x14ac:dyDescent="0.25"/>
    <row r="7" spans="1:21" x14ac:dyDescent="0.25">
      <c r="H7" s="411" t="s">
        <v>127</v>
      </c>
      <c r="I7" s="411"/>
      <c r="J7" s="411"/>
      <c r="K7" s="411" t="s">
        <v>128</v>
      </c>
      <c r="L7" s="411"/>
      <c r="M7" s="411"/>
      <c r="N7" s="411"/>
      <c r="O7" s="411"/>
      <c r="P7" s="411"/>
      <c r="Q7" s="411"/>
      <c r="R7" s="411"/>
      <c r="S7" s="411"/>
      <c r="T7" s="208"/>
      <c r="U7" s="208"/>
    </row>
    <row r="8" spans="1:21" ht="37.5" customHeight="1" x14ac:dyDescent="0.25">
      <c r="H8" s="414" t="s">
        <v>129</v>
      </c>
      <c r="I8" s="414"/>
      <c r="J8" s="414"/>
      <c r="K8" s="414" t="s">
        <v>130</v>
      </c>
      <c r="L8" s="414"/>
      <c r="M8" s="414"/>
      <c r="N8" s="414"/>
      <c r="O8" s="414"/>
      <c r="P8" s="414"/>
      <c r="Q8" s="414"/>
      <c r="R8" s="414"/>
      <c r="S8" s="414"/>
      <c r="T8" s="209"/>
      <c r="U8" s="209"/>
    </row>
    <row r="9" spans="1:21" ht="15.75" customHeight="1" x14ac:dyDescent="0.25">
      <c r="K9" s="420" t="s">
        <v>131</v>
      </c>
      <c r="L9" s="421"/>
      <c r="M9" s="421"/>
      <c r="N9" s="421"/>
      <c r="O9" s="421"/>
      <c r="P9" s="196"/>
      <c r="Q9" s="196"/>
    </row>
    <row r="10" spans="1:21" ht="31.5" customHeight="1" x14ac:dyDescent="0.25">
      <c r="A10" s="41">
        <v>1</v>
      </c>
      <c r="B10" s="210"/>
      <c r="H10" s="424" t="s">
        <v>467</v>
      </c>
      <c r="I10" s="424"/>
      <c r="J10" s="424"/>
      <c r="K10" s="424"/>
      <c r="L10" s="424"/>
      <c r="M10" s="424"/>
      <c r="N10" s="424"/>
      <c r="O10" s="424"/>
      <c r="P10" s="424"/>
      <c r="Q10" s="424"/>
      <c r="R10" s="424"/>
    </row>
    <row r="11" spans="1:21" ht="36.75" customHeight="1" x14ac:dyDescent="0.25">
      <c r="H11" s="424"/>
      <c r="I11" s="424"/>
      <c r="J11" s="424"/>
      <c r="K11" s="424"/>
      <c r="L11" s="424"/>
      <c r="M11" s="424"/>
      <c r="N11" s="424"/>
      <c r="O11" s="424"/>
      <c r="P11" s="424"/>
      <c r="Q11" s="424"/>
      <c r="R11" s="424"/>
    </row>
    <row r="12" spans="1:21" ht="7.5" customHeight="1" x14ac:dyDescent="0.25">
      <c r="A12" s="210">
        <v>1</v>
      </c>
      <c r="B12" s="210"/>
      <c r="N12" s="195"/>
      <c r="O12" s="195"/>
      <c r="P12" s="195"/>
      <c r="Q12" s="195"/>
    </row>
    <row r="13" spans="1:21" ht="7.5" customHeight="1" x14ac:dyDescent="0.25"/>
    <row r="14" spans="1:21" s="20" customFormat="1" ht="9" customHeight="1" thickBot="1" x14ac:dyDescent="0.3">
      <c r="C14" s="422"/>
      <c r="D14" s="422"/>
      <c r="E14" s="423"/>
      <c r="F14" s="423"/>
      <c r="G14" s="423"/>
      <c r="N14" s="198"/>
      <c r="O14" s="198"/>
      <c r="P14" s="198"/>
      <c r="Q14" s="198"/>
    </row>
    <row r="15" spans="1:21" s="19" customFormat="1" ht="21.75" customHeight="1" x14ac:dyDescent="0.2">
      <c r="B15" s="374" t="s">
        <v>97</v>
      </c>
      <c r="C15" s="374" t="s">
        <v>96</v>
      </c>
      <c r="D15" s="400" t="s">
        <v>94</v>
      </c>
      <c r="E15" s="403" t="s">
        <v>93</v>
      </c>
      <c r="F15" s="406" t="s">
        <v>95</v>
      </c>
      <c r="G15" s="415" t="s">
        <v>5</v>
      </c>
      <c r="H15" s="418" t="s">
        <v>18</v>
      </c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202"/>
      <c r="U15" s="203"/>
    </row>
    <row r="16" spans="1:21" s="34" customFormat="1" ht="15.75" customHeight="1" x14ac:dyDescent="0.2">
      <c r="B16" s="374"/>
      <c r="C16" s="374"/>
      <c r="D16" s="401"/>
      <c r="E16" s="404"/>
      <c r="F16" s="370"/>
      <c r="G16" s="416"/>
      <c r="H16" s="419"/>
      <c r="I16" s="419"/>
      <c r="J16" s="419"/>
      <c r="K16" s="419"/>
      <c r="L16" s="419"/>
      <c r="M16" s="419"/>
      <c r="N16" s="419"/>
      <c r="O16" s="419"/>
      <c r="P16" s="419"/>
      <c r="Q16" s="419"/>
      <c r="R16" s="419"/>
      <c r="S16" s="419"/>
      <c r="T16" s="197"/>
      <c r="U16" s="204"/>
    </row>
    <row r="17" spans="2:23" s="19" customFormat="1" ht="51.75" customHeight="1" x14ac:dyDescent="0.2">
      <c r="B17" s="374"/>
      <c r="C17" s="374"/>
      <c r="D17" s="401"/>
      <c r="E17" s="404"/>
      <c r="F17" s="370"/>
      <c r="G17" s="416"/>
      <c r="H17" s="412" t="s">
        <v>82</v>
      </c>
      <c r="I17" s="412"/>
      <c r="J17" s="412" t="s">
        <v>443</v>
      </c>
      <c r="K17" s="412"/>
      <c r="L17" s="425" t="s">
        <v>122</v>
      </c>
      <c r="M17" s="426"/>
      <c r="N17" s="425" t="s">
        <v>120</v>
      </c>
      <c r="O17" s="426"/>
      <c r="P17" s="425" t="s">
        <v>121</v>
      </c>
      <c r="Q17" s="426"/>
      <c r="R17" s="412" t="s">
        <v>457</v>
      </c>
      <c r="S17" s="413"/>
      <c r="T17" s="412" t="s">
        <v>457</v>
      </c>
      <c r="U17" s="413"/>
    </row>
    <row r="18" spans="2:23" s="21" customFormat="1" ht="39.75" customHeight="1" thickBot="1" x14ac:dyDescent="0.25">
      <c r="B18" s="374"/>
      <c r="C18" s="374"/>
      <c r="D18" s="402"/>
      <c r="E18" s="405"/>
      <c r="F18" s="407"/>
      <c r="G18" s="417"/>
      <c r="H18" s="47" t="s">
        <v>84</v>
      </c>
      <c r="I18" s="47" t="s">
        <v>19</v>
      </c>
      <c r="J18" s="47" t="s">
        <v>84</v>
      </c>
      <c r="K18" s="47" t="s">
        <v>19</v>
      </c>
      <c r="L18" s="47" t="s">
        <v>84</v>
      </c>
      <c r="M18" s="47" t="s">
        <v>19</v>
      </c>
      <c r="N18" s="47" t="s">
        <v>84</v>
      </c>
      <c r="O18" s="47" t="s">
        <v>19</v>
      </c>
      <c r="P18" s="47" t="s">
        <v>84</v>
      </c>
      <c r="Q18" s="47" t="s">
        <v>19</v>
      </c>
      <c r="R18" s="47" t="s">
        <v>84</v>
      </c>
      <c r="S18" s="183" t="s">
        <v>19</v>
      </c>
      <c r="T18" s="47" t="s">
        <v>84</v>
      </c>
      <c r="U18" s="205" t="s">
        <v>19</v>
      </c>
    </row>
    <row r="19" spans="2:23" s="21" customFormat="1" ht="12.75" x14ac:dyDescent="0.2">
      <c r="B19" s="107"/>
      <c r="C19" s="211"/>
      <c r="D19" s="212"/>
      <c r="E19" s="229" t="s">
        <v>20</v>
      </c>
      <c r="F19" s="213"/>
      <c r="G19" s="214"/>
      <c r="H19" s="215">
        <f>свод!GF9</f>
        <v>77</v>
      </c>
      <c r="I19" s="216">
        <f>свод!GG9</f>
        <v>12584442.134600002</v>
      </c>
      <c r="J19" s="215">
        <f>свод!GH9</f>
        <v>64.166666666666671</v>
      </c>
      <c r="K19" s="216">
        <f>свод!GI9</f>
        <v>10487035.112166667</v>
      </c>
      <c r="L19" s="215">
        <f>свод!GJ9</f>
        <v>71</v>
      </c>
      <c r="M19" s="216">
        <f>свод!GK9</f>
        <v>11666364.57</v>
      </c>
      <c r="N19" s="215">
        <f>свод!GL9</f>
        <v>1</v>
      </c>
      <c r="O19" s="215">
        <f>свод!GM9</f>
        <v>161459.75</v>
      </c>
      <c r="P19" s="215">
        <f>свод!GN9</f>
        <v>72</v>
      </c>
      <c r="Q19" s="216">
        <f>свод!GO9</f>
        <v>11827824.32</v>
      </c>
      <c r="R19" s="215">
        <f>свод!GP9</f>
        <v>6.8333333333333286</v>
      </c>
      <c r="S19" s="217">
        <f>свод!GQ9</f>
        <v>1179329.4578333315</v>
      </c>
      <c r="T19" s="218">
        <f>SUM(L19/J19)</f>
        <v>1.1064935064935064</v>
      </c>
      <c r="U19" s="230">
        <f>SUM(M19/K19)</f>
        <v>1.112455946339411</v>
      </c>
      <c r="V19" s="46"/>
    </row>
    <row r="20" spans="2:23" ht="15.75" x14ac:dyDescent="0.25">
      <c r="B20" s="25"/>
      <c r="C20" s="24"/>
      <c r="D20" s="37"/>
      <c r="E20" s="231" t="s">
        <v>21</v>
      </c>
      <c r="F20" s="90">
        <v>1</v>
      </c>
      <c r="G20" s="91">
        <v>161459.74540000001</v>
      </c>
      <c r="H20" s="92">
        <f>свод!GF10</f>
        <v>71</v>
      </c>
      <c r="I20" s="92">
        <f>свод!GG10</f>
        <v>11463641.923400002</v>
      </c>
      <c r="J20" s="92">
        <f>свод!GH10</f>
        <v>59.166666666666671</v>
      </c>
      <c r="K20" s="92">
        <f>свод!GI10</f>
        <v>9553034.9361666683</v>
      </c>
      <c r="L20" s="92">
        <f>свод!GJ10</f>
        <v>63</v>
      </c>
      <c r="M20" s="92">
        <f>свод!GK10</f>
        <v>10171964.25</v>
      </c>
      <c r="N20" s="92">
        <f>свод!GL10</f>
        <v>1</v>
      </c>
      <c r="O20" s="92">
        <f>свод!GM10</f>
        <v>161459.75</v>
      </c>
      <c r="P20" s="92">
        <f>свод!GN10</f>
        <v>64</v>
      </c>
      <c r="Q20" s="92">
        <f>свод!GO10</f>
        <v>10333424</v>
      </c>
      <c r="R20" s="92">
        <f>свод!GP10</f>
        <v>3.8333333333333286</v>
      </c>
      <c r="S20" s="219">
        <f>свод!GQ10</f>
        <v>618929.31383333169</v>
      </c>
      <c r="T20" s="185">
        <f t="shared" ref="T20:T82" si="0">SUM(L20/J20)</f>
        <v>1.0647887323943661</v>
      </c>
      <c r="U20" s="232">
        <f t="shared" ref="U20:U82" si="1">SUM(M20/K20)</f>
        <v>1.0647887627302752</v>
      </c>
      <c r="V20" s="105">
        <f>SUM(M20/L20)</f>
        <v>161459.75</v>
      </c>
      <c r="W20" s="105">
        <f>SUM(G20-V20)</f>
        <v>-4.5999999856576324E-3</v>
      </c>
    </row>
    <row r="21" spans="2:23" x14ac:dyDescent="0.25">
      <c r="B21" s="25"/>
      <c r="C21" s="22"/>
      <c r="D21" s="38"/>
      <c r="E21" s="231" t="s">
        <v>22</v>
      </c>
      <c r="F21" s="90">
        <v>2</v>
      </c>
      <c r="G21" s="91">
        <v>186800.03519999998</v>
      </c>
      <c r="H21" s="92">
        <f>свод!GF19</f>
        <v>6</v>
      </c>
      <c r="I21" s="92">
        <f>свод!GG19</f>
        <v>1120800.2112</v>
      </c>
      <c r="J21" s="92">
        <f>свод!GH19</f>
        <v>5</v>
      </c>
      <c r="K21" s="92">
        <f>свод!GI19</f>
        <v>934000.17600000009</v>
      </c>
      <c r="L21" s="92">
        <f>свод!GJ19</f>
        <v>8</v>
      </c>
      <c r="M21" s="92">
        <f>свод!GK19</f>
        <v>1494400.32</v>
      </c>
      <c r="N21" s="92">
        <f>свод!GL19</f>
        <v>0</v>
      </c>
      <c r="O21" s="92">
        <f>свод!GM19</f>
        <v>0</v>
      </c>
      <c r="P21" s="92">
        <f>свод!GN19</f>
        <v>8</v>
      </c>
      <c r="Q21" s="92">
        <f>свод!GO19</f>
        <v>1494400.32</v>
      </c>
      <c r="R21" s="92">
        <f>свод!GP19</f>
        <v>3</v>
      </c>
      <c r="S21" s="219">
        <f>свод!GQ19</f>
        <v>560400.14399999997</v>
      </c>
      <c r="T21" s="185">
        <f t="shared" si="0"/>
        <v>1.6</v>
      </c>
      <c r="U21" s="232">
        <f t="shared" si="1"/>
        <v>1.6000000411134825</v>
      </c>
      <c r="V21" s="105">
        <f>SUM(M21/L21)</f>
        <v>186800.04</v>
      </c>
      <c r="W21" s="105">
        <f t="shared" ref="W21:W72" si="2">SUM(G21-V21)</f>
        <v>-4.8000000242609531E-3</v>
      </c>
    </row>
    <row r="22" spans="2:23" x14ac:dyDescent="0.25">
      <c r="B22" s="25"/>
      <c r="C22" s="22"/>
      <c r="D22" s="38"/>
      <c r="E22" s="233" t="s">
        <v>23</v>
      </c>
      <c r="F22" s="220"/>
      <c r="G22" s="70"/>
      <c r="H22" s="92">
        <f>свод!GF22</f>
        <v>41</v>
      </c>
      <c r="I22" s="92">
        <f>свод!GG22</f>
        <v>6149518.7542000003</v>
      </c>
      <c r="J22" s="92">
        <f>свод!GH22</f>
        <v>34.166666666666664</v>
      </c>
      <c r="K22" s="92">
        <f>свод!GI22</f>
        <v>5124598.9618333336</v>
      </c>
      <c r="L22" s="92">
        <f>свод!GJ22</f>
        <v>48</v>
      </c>
      <c r="M22" s="92">
        <f>свод!GK22</f>
        <v>7140747.4799999995</v>
      </c>
      <c r="N22" s="92">
        <f>свод!GL22</f>
        <v>0</v>
      </c>
      <c r="O22" s="92">
        <f>свод!GM22</f>
        <v>0</v>
      </c>
      <c r="P22" s="92">
        <f>свод!GN22</f>
        <v>48</v>
      </c>
      <c r="Q22" s="92">
        <f>свод!GO22</f>
        <v>7140747.4799999995</v>
      </c>
      <c r="R22" s="92">
        <f>свод!GP22</f>
        <v>13.833333333333334</v>
      </c>
      <c r="S22" s="219">
        <f>свод!GQ22</f>
        <v>2016148.5181666664</v>
      </c>
      <c r="T22" s="185">
        <f t="shared" si="0"/>
        <v>1.4048780487804879</v>
      </c>
      <c r="U22" s="232">
        <f t="shared" si="1"/>
        <v>1.3934256188986514</v>
      </c>
      <c r="V22" s="105"/>
      <c r="W22" s="105"/>
    </row>
    <row r="23" spans="2:23" x14ac:dyDescent="0.25">
      <c r="B23" s="25"/>
      <c r="C23" s="23"/>
      <c r="D23" s="39"/>
      <c r="E23" s="231" t="s">
        <v>24</v>
      </c>
      <c r="F23" s="90">
        <v>3</v>
      </c>
      <c r="G23" s="91">
        <v>132055.51380000002</v>
      </c>
      <c r="H23" s="92">
        <f>свод!GF23</f>
        <v>30</v>
      </c>
      <c r="I23" s="92">
        <f>свод!GG23</f>
        <v>3961665.4140000003</v>
      </c>
      <c r="J23" s="92">
        <f>свод!GH23</f>
        <v>25</v>
      </c>
      <c r="K23" s="92">
        <f>свод!GI23</f>
        <v>3301387.8450000002</v>
      </c>
      <c r="L23" s="92">
        <f>свод!GJ23</f>
        <v>36</v>
      </c>
      <c r="M23" s="92">
        <f>свод!GK23</f>
        <v>4753998.3599999994</v>
      </c>
      <c r="N23" s="92">
        <f>свод!GL23</f>
        <v>0</v>
      </c>
      <c r="O23" s="92">
        <f>свод!GM23</f>
        <v>0</v>
      </c>
      <c r="P23" s="92">
        <f>свод!GN23</f>
        <v>36</v>
      </c>
      <c r="Q23" s="92">
        <f>свод!GO23</f>
        <v>4753998.3599999994</v>
      </c>
      <c r="R23" s="92">
        <f>свод!GP23</f>
        <v>11</v>
      </c>
      <c r="S23" s="219">
        <f>свод!GQ23</f>
        <v>1452610.5149999992</v>
      </c>
      <c r="T23" s="185">
        <f t="shared" si="0"/>
        <v>1.44</v>
      </c>
      <c r="U23" s="232">
        <f t="shared" si="1"/>
        <v>1.4399999585628811</v>
      </c>
      <c r="V23" s="105">
        <f>SUM(M23/L23)</f>
        <v>132055.50999999998</v>
      </c>
      <c r="W23" s="105">
        <f t="shared" si="2"/>
        <v>3.8000000349711627E-3</v>
      </c>
    </row>
    <row r="24" spans="2:23" x14ac:dyDescent="0.25">
      <c r="B24" s="25"/>
      <c r="C24" s="22"/>
      <c r="D24" s="38"/>
      <c r="E24" s="231" t="s">
        <v>25</v>
      </c>
      <c r="F24" s="90">
        <v>4</v>
      </c>
      <c r="G24" s="91">
        <v>198895.75819999998</v>
      </c>
      <c r="H24" s="92">
        <f>свод!GF27</f>
        <v>11</v>
      </c>
      <c r="I24" s="92">
        <f>свод!GG27</f>
        <v>2187853.3401999995</v>
      </c>
      <c r="J24" s="92">
        <f>свод!GH27</f>
        <v>9.1666666666666661</v>
      </c>
      <c r="K24" s="92">
        <f>свод!GI27</f>
        <v>1823211.1168333329</v>
      </c>
      <c r="L24" s="92">
        <f>свод!GJ27</f>
        <v>12</v>
      </c>
      <c r="M24" s="92">
        <f>свод!GK27</f>
        <v>2386749.12</v>
      </c>
      <c r="N24" s="92">
        <f>свод!GL27</f>
        <v>0</v>
      </c>
      <c r="O24" s="92">
        <f>свод!GM27</f>
        <v>0</v>
      </c>
      <c r="P24" s="92">
        <f>свод!GN27</f>
        <v>12</v>
      </c>
      <c r="Q24" s="92">
        <f>свод!GO27</f>
        <v>2386749.12</v>
      </c>
      <c r="R24" s="92">
        <f>свод!GP27</f>
        <v>2.8333333333333339</v>
      </c>
      <c r="S24" s="219">
        <f>свод!GQ27</f>
        <v>563538.00316666719</v>
      </c>
      <c r="T24" s="185">
        <f t="shared" si="0"/>
        <v>1.3090909090909091</v>
      </c>
      <c r="U24" s="232">
        <f t="shared" si="1"/>
        <v>1.3090909209381387</v>
      </c>
      <c r="V24" s="105">
        <f>SUM(M24/L24)</f>
        <v>198895.76</v>
      </c>
      <c r="W24" s="105">
        <f t="shared" si="2"/>
        <v>-1.8000000272877514E-3</v>
      </c>
    </row>
    <row r="25" spans="2:23" x14ac:dyDescent="0.25">
      <c r="B25" s="25"/>
      <c r="C25" s="22"/>
      <c r="D25" s="221"/>
      <c r="E25" s="233" t="s">
        <v>26</v>
      </c>
      <c r="F25" s="220"/>
      <c r="G25" s="70"/>
      <c r="H25" s="92">
        <f>свод!GF30</f>
        <v>81</v>
      </c>
      <c r="I25" s="92">
        <f>свод!GG30</f>
        <v>10474096.351499999</v>
      </c>
      <c r="J25" s="92">
        <f>свод!GH30</f>
        <v>67.5</v>
      </c>
      <c r="K25" s="92">
        <f>свод!GI30</f>
        <v>8728413.6262499988</v>
      </c>
      <c r="L25" s="92">
        <f>свод!GJ30</f>
        <v>64</v>
      </c>
      <c r="M25" s="92">
        <f>свод!GK30</f>
        <v>8275829.1200000029</v>
      </c>
      <c r="N25" s="92">
        <f>свод!GL30</f>
        <v>0</v>
      </c>
      <c r="O25" s="92">
        <f>свод!GM30</f>
        <v>0</v>
      </c>
      <c r="P25" s="92">
        <f>свод!GN30</f>
        <v>64</v>
      </c>
      <c r="Q25" s="92">
        <f>свод!GO30</f>
        <v>8275829.1200000029</v>
      </c>
      <c r="R25" s="92">
        <f>свод!GP30</f>
        <v>-3.5</v>
      </c>
      <c r="S25" s="219">
        <f>свод!GQ30</f>
        <v>-452584.5062499959</v>
      </c>
      <c r="T25" s="185">
        <f t="shared" si="0"/>
        <v>0.94814814814814818</v>
      </c>
      <c r="U25" s="232">
        <f t="shared" si="1"/>
        <v>0.94814813714958646</v>
      </c>
      <c r="V25" s="105"/>
      <c r="W25" s="105"/>
    </row>
    <row r="26" spans="2:23" x14ac:dyDescent="0.25">
      <c r="B26" s="25"/>
      <c r="C26" s="23"/>
      <c r="D26" s="39"/>
      <c r="E26" s="231" t="s">
        <v>27</v>
      </c>
      <c r="F26" s="90">
        <v>5</v>
      </c>
      <c r="G26" s="91">
        <v>129309.8315</v>
      </c>
      <c r="H26" s="92">
        <f>свод!GF31</f>
        <v>81</v>
      </c>
      <c r="I26" s="92">
        <f>свод!GG31</f>
        <v>10474096.351499999</v>
      </c>
      <c r="J26" s="92">
        <f>свод!GH31</f>
        <v>67.5</v>
      </c>
      <c r="K26" s="92">
        <f>свод!GI31</f>
        <v>8728413.6262499988</v>
      </c>
      <c r="L26" s="92">
        <f>свод!GJ31</f>
        <v>64</v>
      </c>
      <c r="M26" s="92">
        <f>свод!GK31</f>
        <v>8275829.1200000029</v>
      </c>
      <c r="N26" s="92">
        <f>свод!GL31</f>
        <v>0</v>
      </c>
      <c r="O26" s="92">
        <f>свод!GM31</f>
        <v>0</v>
      </c>
      <c r="P26" s="92">
        <f>свод!GN31</f>
        <v>64</v>
      </c>
      <c r="Q26" s="92">
        <f>свод!GO31</f>
        <v>8275829.1200000029</v>
      </c>
      <c r="R26" s="92">
        <f>свод!GP31</f>
        <v>-3.5</v>
      </c>
      <c r="S26" s="219">
        <f>свод!GQ31</f>
        <v>-452584.5062499959</v>
      </c>
      <c r="T26" s="185">
        <f t="shared" si="0"/>
        <v>0.94814814814814818</v>
      </c>
      <c r="U26" s="232">
        <f t="shared" si="1"/>
        <v>0.94814813714958646</v>
      </c>
      <c r="V26" s="105">
        <f>SUM(M26/L26)</f>
        <v>129309.83000000005</v>
      </c>
      <c r="W26" s="105">
        <f t="shared" si="2"/>
        <v>1.4999999548308551E-3</v>
      </c>
    </row>
    <row r="27" spans="2:23" x14ac:dyDescent="0.25">
      <c r="B27" s="25"/>
      <c r="C27" s="23"/>
      <c r="D27" s="222"/>
      <c r="E27" s="233" t="s">
        <v>28</v>
      </c>
      <c r="F27" s="220"/>
      <c r="G27" s="70"/>
      <c r="H27" s="92">
        <f>свод!GF34</f>
        <v>20</v>
      </c>
      <c r="I27" s="92">
        <f>свод!GG34</f>
        <v>3106195.8480000002</v>
      </c>
      <c r="J27" s="92">
        <f>свод!GH34</f>
        <v>16.666666666666668</v>
      </c>
      <c r="K27" s="92">
        <f>свод!GI34</f>
        <v>2588496.54</v>
      </c>
      <c r="L27" s="92">
        <f>свод!GJ34</f>
        <v>21</v>
      </c>
      <c r="M27" s="92">
        <f>свод!GK34</f>
        <v>3261505.5900000003</v>
      </c>
      <c r="N27" s="92">
        <f>свод!GL34</f>
        <v>0</v>
      </c>
      <c r="O27" s="92">
        <f>свод!GM34</f>
        <v>0</v>
      </c>
      <c r="P27" s="92">
        <f>свод!GN34</f>
        <v>21</v>
      </c>
      <c r="Q27" s="92">
        <f>свод!GO34</f>
        <v>3261505.5900000003</v>
      </c>
      <c r="R27" s="92">
        <f>свод!GP34</f>
        <v>4.3333333333333321</v>
      </c>
      <c r="S27" s="219">
        <f>свод!GQ34</f>
        <v>673009.05000000028</v>
      </c>
      <c r="T27" s="185">
        <f t="shared" si="0"/>
        <v>1.26</v>
      </c>
      <c r="U27" s="232">
        <f t="shared" si="1"/>
        <v>1.2599999805292381</v>
      </c>
      <c r="V27" s="105"/>
      <c r="W27" s="105"/>
    </row>
    <row r="28" spans="2:23" ht="27.75" customHeight="1" x14ac:dyDescent="0.25">
      <c r="B28" s="25"/>
      <c r="C28" s="24"/>
      <c r="D28" s="37"/>
      <c r="E28" s="231" t="s">
        <v>29</v>
      </c>
      <c r="F28" s="90">
        <v>6</v>
      </c>
      <c r="G28" s="91">
        <v>155309.79240000001</v>
      </c>
      <c r="H28" s="92">
        <f>свод!GF35</f>
        <v>20</v>
      </c>
      <c r="I28" s="92">
        <f>свод!GG35</f>
        <v>3106195.8480000002</v>
      </c>
      <c r="J28" s="92">
        <f>свод!GH35</f>
        <v>16.666666666666668</v>
      </c>
      <c r="K28" s="92">
        <f>свод!GI35</f>
        <v>2588496.54</v>
      </c>
      <c r="L28" s="92">
        <f>свод!GJ35</f>
        <v>21</v>
      </c>
      <c r="M28" s="92">
        <f>свод!GK35</f>
        <v>3261505.5900000003</v>
      </c>
      <c r="N28" s="92">
        <f>свод!GL35</f>
        <v>0</v>
      </c>
      <c r="O28" s="92">
        <f>свод!GM35</f>
        <v>0</v>
      </c>
      <c r="P28" s="92">
        <f>свод!GN35</f>
        <v>21</v>
      </c>
      <c r="Q28" s="92">
        <f>свод!GO35</f>
        <v>3261505.5900000003</v>
      </c>
      <c r="R28" s="92">
        <f>свод!GP35</f>
        <v>4.3333333333333321</v>
      </c>
      <c r="S28" s="219">
        <f>свод!GQ35</f>
        <v>673009.05000000028</v>
      </c>
      <c r="T28" s="185">
        <f t="shared" si="0"/>
        <v>1.26</v>
      </c>
      <c r="U28" s="232">
        <f t="shared" si="1"/>
        <v>1.2599999805292381</v>
      </c>
      <c r="V28" s="105">
        <f>SUM(M28/L28)</f>
        <v>155309.79</v>
      </c>
      <c r="W28" s="105">
        <f t="shared" si="2"/>
        <v>2.3999999975785613E-3</v>
      </c>
    </row>
    <row r="29" spans="2:23" ht="24" x14ac:dyDescent="0.25">
      <c r="B29" s="25"/>
      <c r="C29" s="24"/>
      <c r="D29" s="223"/>
      <c r="E29" s="233" t="s">
        <v>30</v>
      </c>
      <c r="F29" s="220"/>
      <c r="G29" s="70"/>
      <c r="H29" s="92">
        <f>свод!GF42</f>
        <v>0</v>
      </c>
      <c r="I29" s="92">
        <f>свод!GG42</f>
        <v>0</v>
      </c>
      <c r="J29" s="92">
        <f>свод!GH42</f>
        <v>0</v>
      </c>
      <c r="K29" s="92">
        <f>свод!GI42</f>
        <v>0</v>
      </c>
      <c r="L29" s="92">
        <f>свод!GJ42</f>
        <v>0</v>
      </c>
      <c r="M29" s="92">
        <f>свод!GK42</f>
        <v>0</v>
      </c>
      <c r="N29" s="92">
        <f>свод!GL42</f>
        <v>0</v>
      </c>
      <c r="O29" s="92">
        <f>свод!GM42</f>
        <v>0</v>
      </c>
      <c r="P29" s="92">
        <f>свод!GN42</f>
        <v>0</v>
      </c>
      <c r="Q29" s="92">
        <f>свод!GO42</f>
        <v>0</v>
      </c>
      <c r="R29" s="92">
        <f>свод!GP42</f>
        <v>0</v>
      </c>
      <c r="S29" s="219">
        <f>свод!GQ42</f>
        <v>0</v>
      </c>
      <c r="T29" s="185"/>
      <c r="U29" s="232"/>
      <c r="V29" s="105"/>
      <c r="W29" s="105"/>
    </row>
    <row r="30" spans="2:23" ht="18" customHeight="1" x14ac:dyDescent="0.25">
      <c r="B30" s="25"/>
      <c r="C30" s="24"/>
      <c r="D30" s="37"/>
      <c r="E30" s="231" t="s">
        <v>31</v>
      </c>
      <c r="F30" s="90">
        <v>8</v>
      </c>
      <c r="G30" s="91">
        <v>284300.81680000003</v>
      </c>
      <c r="H30" s="92">
        <f>свод!GF43</f>
        <v>0</v>
      </c>
      <c r="I30" s="92">
        <f>свод!GG43</f>
        <v>0</v>
      </c>
      <c r="J30" s="92">
        <f>свод!GH43</f>
        <v>0</v>
      </c>
      <c r="K30" s="92">
        <f>свод!GI43</f>
        <v>0</v>
      </c>
      <c r="L30" s="92">
        <f>свод!GJ43</f>
        <v>0</v>
      </c>
      <c r="M30" s="92">
        <f>свод!GK43</f>
        <v>0</v>
      </c>
      <c r="N30" s="92">
        <f>свод!GL43</f>
        <v>0</v>
      </c>
      <c r="O30" s="92">
        <f>свод!GM43</f>
        <v>0</v>
      </c>
      <c r="P30" s="92">
        <f>свод!GN43</f>
        <v>0</v>
      </c>
      <c r="Q30" s="92">
        <f>свод!GO43</f>
        <v>0</v>
      </c>
      <c r="R30" s="92">
        <f>свод!GP43</f>
        <v>0</v>
      </c>
      <c r="S30" s="219">
        <f>свод!GQ43</f>
        <v>0</v>
      </c>
      <c r="T30" s="185"/>
      <c r="U30" s="232"/>
      <c r="V30" s="105"/>
      <c r="W30" s="105"/>
    </row>
    <row r="31" spans="2:23" ht="15.75" x14ac:dyDescent="0.25">
      <c r="B31" s="25"/>
      <c r="C31" s="24"/>
      <c r="D31" s="223"/>
      <c r="E31" s="233" t="s">
        <v>32</v>
      </c>
      <c r="F31" s="220"/>
      <c r="G31" s="70"/>
      <c r="H31" s="92">
        <f>свод!GF46</f>
        <v>75</v>
      </c>
      <c r="I31" s="92">
        <f>свод!GG46</f>
        <v>7852706.46</v>
      </c>
      <c r="J31" s="92">
        <f>свод!GH46</f>
        <v>62.5</v>
      </c>
      <c r="K31" s="92">
        <f>свод!GI46</f>
        <v>6543922.0499999998</v>
      </c>
      <c r="L31" s="92">
        <f>свод!GJ46</f>
        <v>77</v>
      </c>
      <c r="M31" s="92">
        <f>свод!GK46</f>
        <v>8062111.75</v>
      </c>
      <c r="N31" s="92">
        <f>свод!GL46</f>
        <v>0</v>
      </c>
      <c r="O31" s="92">
        <f>свод!GM46</f>
        <v>0</v>
      </c>
      <c r="P31" s="92">
        <f>свод!GN46</f>
        <v>77</v>
      </c>
      <c r="Q31" s="92">
        <f>свод!GO46</f>
        <v>8062111.75</v>
      </c>
      <c r="R31" s="92">
        <f>свод!GP46</f>
        <v>14.5</v>
      </c>
      <c r="S31" s="219">
        <f>свод!GQ46</f>
        <v>1518189.7000000002</v>
      </c>
      <c r="T31" s="185">
        <f t="shared" si="0"/>
        <v>1.232</v>
      </c>
      <c r="U31" s="232">
        <f t="shared" si="1"/>
        <v>1.2319999670533974</v>
      </c>
      <c r="V31" s="105"/>
      <c r="W31" s="105"/>
    </row>
    <row r="32" spans="2:23" ht="15.75" x14ac:dyDescent="0.25">
      <c r="B32" s="25"/>
      <c r="C32" s="24"/>
      <c r="D32" s="37"/>
      <c r="E32" s="231" t="s">
        <v>33</v>
      </c>
      <c r="F32" s="90">
        <v>9</v>
      </c>
      <c r="G32" s="91">
        <v>104702.7528</v>
      </c>
      <c r="H32" s="92">
        <f>свод!GF47</f>
        <v>75</v>
      </c>
      <c r="I32" s="92">
        <f>свод!GG47</f>
        <v>7852706.46</v>
      </c>
      <c r="J32" s="92">
        <f>свод!GH47</f>
        <v>62.5</v>
      </c>
      <c r="K32" s="92">
        <f>свод!GI47</f>
        <v>6543922.0499999998</v>
      </c>
      <c r="L32" s="92">
        <f>свод!GJ47</f>
        <v>77</v>
      </c>
      <c r="M32" s="92">
        <f>свод!GK47</f>
        <v>8062111.75</v>
      </c>
      <c r="N32" s="92">
        <f>свод!GL47</f>
        <v>0</v>
      </c>
      <c r="O32" s="92">
        <f>свод!GM47</f>
        <v>0</v>
      </c>
      <c r="P32" s="92">
        <f>свод!GN47</f>
        <v>77</v>
      </c>
      <c r="Q32" s="92">
        <f>свод!GO47</f>
        <v>8062111.75</v>
      </c>
      <c r="R32" s="92">
        <f>свод!GP47</f>
        <v>14.5</v>
      </c>
      <c r="S32" s="219">
        <f>свод!GQ47</f>
        <v>1518189.7000000002</v>
      </c>
      <c r="T32" s="185">
        <f t="shared" si="0"/>
        <v>1.232</v>
      </c>
      <c r="U32" s="232">
        <f t="shared" si="1"/>
        <v>1.2319999670533974</v>
      </c>
      <c r="V32" s="105">
        <f>SUM(M32/L32)</f>
        <v>104702.75</v>
      </c>
      <c r="W32" s="105">
        <f t="shared" si="2"/>
        <v>2.8000000020256266E-3</v>
      </c>
    </row>
    <row r="33" spans="2:23" ht="15.75" x14ac:dyDescent="0.25">
      <c r="B33" s="25"/>
      <c r="C33" s="24"/>
      <c r="D33" s="37"/>
      <c r="E33" s="233" t="s">
        <v>34</v>
      </c>
      <c r="F33" s="220"/>
      <c r="G33" s="70"/>
      <c r="H33" s="92">
        <f>свод!GF53</f>
        <v>124</v>
      </c>
      <c r="I33" s="92">
        <f>свод!GG53</f>
        <v>21283812.866500001</v>
      </c>
      <c r="J33" s="92">
        <f>свод!GH53</f>
        <v>103.33333333333334</v>
      </c>
      <c r="K33" s="92">
        <f>свод!GI53</f>
        <v>17736510.722083334</v>
      </c>
      <c r="L33" s="92">
        <f>свод!GJ53</f>
        <v>123</v>
      </c>
      <c r="M33" s="92">
        <f>свод!GK53</f>
        <v>21196764.73</v>
      </c>
      <c r="N33" s="92">
        <f>свод!GL53</f>
        <v>18</v>
      </c>
      <c r="O33" s="92">
        <f>свод!GM53</f>
        <v>3032861.93</v>
      </c>
      <c r="P33" s="92">
        <f>свод!GN53</f>
        <v>141</v>
      </c>
      <c r="Q33" s="92">
        <f>свод!GO53</f>
        <v>24229626.66</v>
      </c>
      <c r="R33" s="92">
        <f>свод!GP53</f>
        <v>19.666666666666668</v>
      </c>
      <c r="S33" s="219">
        <f>свод!GQ53</f>
        <v>3460254.0079166661</v>
      </c>
      <c r="T33" s="185">
        <f t="shared" si="0"/>
        <v>1.1903225806451612</v>
      </c>
      <c r="U33" s="232">
        <f t="shared" si="1"/>
        <v>1.195092149867357</v>
      </c>
      <c r="V33" s="105"/>
      <c r="W33" s="105"/>
    </row>
    <row r="34" spans="2:23" ht="15.75" x14ac:dyDescent="0.25">
      <c r="B34" s="25"/>
      <c r="C34" s="24"/>
      <c r="D34" s="40"/>
      <c r="E34" s="231" t="s">
        <v>35</v>
      </c>
      <c r="F34" s="90">
        <v>10</v>
      </c>
      <c r="G34" s="91">
        <v>169297.5772</v>
      </c>
      <c r="H34" s="92">
        <f>свод!GF54</f>
        <v>102</v>
      </c>
      <c r="I34" s="92">
        <f>свод!GG54</f>
        <v>17268352.874400001</v>
      </c>
      <c r="J34" s="92">
        <f>свод!GH54</f>
        <v>85</v>
      </c>
      <c r="K34" s="92">
        <f>свод!GI54</f>
        <v>14390294.062000001</v>
      </c>
      <c r="L34" s="92">
        <f>свод!GJ54</f>
        <v>102</v>
      </c>
      <c r="M34" s="92">
        <f>свод!GK54</f>
        <v>17268353.16</v>
      </c>
      <c r="N34" s="92">
        <f>свод!GL54</f>
        <v>17</v>
      </c>
      <c r="O34" s="92">
        <f>свод!GM54</f>
        <v>2878058.8600000003</v>
      </c>
      <c r="P34" s="92">
        <f>свод!GN54</f>
        <v>119</v>
      </c>
      <c r="Q34" s="92">
        <f>свод!GO54</f>
        <v>20146412.02</v>
      </c>
      <c r="R34" s="92">
        <f>свод!GP54</f>
        <v>17</v>
      </c>
      <c r="S34" s="219">
        <f>свод!GQ54</f>
        <v>2878059.0979999993</v>
      </c>
      <c r="T34" s="185">
        <f t="shared" si="0"/>
        <v>1.2</v>
      </c>
      <c r="U34" s="232">
        <f t="shared" si="1"/>
        <v>1.2000000198467105</v>
      </c>
      <c r="V34" s="105">
        <f>SUM(M34/L34)</f>
        <v>169297.58</v>
      </c>
      <c r="W34" s="105">
        <f t="shared" si="2"/>
        <v>-2.7999999874737114E-3</v>
      </c>
    </row>
    <row r="35" spans="2:23" x14ac:dyDescent="0.25">
      <c r="B35" s="25"/>
      <c r="C35" s="22"/>
      <c r="D35" s="38"/>
      <c r="E35" s="231" t="s">
        <v>36</v>
      </c>
      <c r="F35" s="90">
        <v>12</v>
      </c>
      <c r="G35" s="91">
        <v>154803.0736</v>
      </c>
      <c r="H35" s="92">
        <f>свод!GF68</f>
        <v>13</v>
      </c>
      <c r="I35" s="92">
        <f>свод!GG68</f>
        <v>2012439.9568</v>
      </c>
      <c r="J35" s="92">
        <f>свод!GH68</f>
        <v>10.833333333333332</v>
      </c>
      <c r="K35" s="92">
        <f>свод!GI68</f>
        <v>1677033.2973333334</v>
      </c>
      <c r="L35" s="92">
        <f>свод!GJ68</f>
        <v>11</v>
      </c>
      <c r="M35" s="92">
        <f>свод!GK68</f>
        <v>1702833.7700000005</v>
      </c>
      <c r="N35" s="92">
        <f>свод!GL68</f>
        <v>1</v>
      </c>
      <c r="O35" s="92">
        <f>свод!GM68</f>
        <v>154803.07</v>
      </c>
      <c r="P35" s="92">
        <f>свод!GN68</f>
        <v>12</v>
      </c>
      <c r="Q35" s="92">
        <f>свод!GO68</f>
        <v>1857636.8400000005</v>
      </c>
      <c r="R35" s="92">
        <f>свод!GP68</f>
        <v>0.16666666666666785</v>
      </c>
      <c r="S35" s="219">
        <f>свод!GQ68</f>
        <v>25800.472666667076</v>
      </c>
      <c r="T35" s="185">
        <f t="shared" si="0"/>
        <v>1.0153846153846156</v>
      </c>
      <c r="U35" s="232">
        <f t="shared" si="1"/>
        <v>1.0153845917714888</v>
      </c>
      <c r="V35" s="105">
        <f>SUM(M35/L35)</f>
        <v>154803.07000000004</v>
      </c>
      <c r="W35" s="105">
        <f t="shared" si="2"/>
        <v>3.5999999672640115E-3</v>
      </c>
    </row>
    <row r="36" spans="2:23" x14ac:dyDescent="0.25">
      <c r="B36" s="25"/>
      <c r="C36" s="22"/>
      <c r="D36" s="38"/>
      <c r="E36" s="231" t="s">
        <v>37</v>
      </c>
      <c r="F36" s="90">
        <v>13</v>
      </c>
      <c r="G36" s="91">
        <v>222557.78169999999</v>
      </c>
      <c r="H36" s="92">
        <f>свод!GF71</f>
        <v>9</v>
      </c>
      <c r="I36" s="92">
        <f>свод!GG71</f>
        <v>2003020.0352999999</v>
      </c>
      <c r="J36" s="92">
        <f>свод!GH71</f>
        <v>7.5</v>
      </c>
      <c r="K36" s="92">
        <f>свод!GI71</f>
        <v>1669183.3627499999</v>
      </c>
      <c r="L36" s="92">
        <f>свод!GJ71</f>
        <v>10</v>
      </c>
      <c r="M36" s="92">
        <f>свод!GK71</f>
        <v>2225577.7999999998</v>
      </c>
      <c r="N36" s="92">
        <f>свод!GL71</f>
        <v>0</v>
      </c>
      <c r="O36" s="92">
        <f>свод!GM71</f>
        <v>0</v>
      </c>
      <c r="P36" s="92">
        <f>свод!GN71</f>
        <v>10</v>
      </c>
      <c r="Q36" s="92">
        <f>свод!GO71</f>
        <v>2225577.7999999998</v>
      </c>
      <c r="R36" s="92">
        <f>свод!GP71</f>
        <v>2.5</v>
      </c>
      <c r="S36" s="219">
        <f>свод!GQ71</f>
        <v>556394.43724999996</v>
      </c>
      <c r="T36" s="185">
        <f t="shared" si="0"/>
        <v>1.3333333333333333</v>
      </c>
      <c r="U36" s="232">
        <f t="shared" si="1"/>
        <v>1.3333333231487123</v>
      </c>
      <c r="V36" s="105">
        <f>SUM(M36/L36)</f>
        <v>222557.77999999997</v>
      </c>
      <c r="W36" s="105">
        <f t="shared" si="2"/>
        <v>1.7000000225380063E-3</v>
      </c>
    </row>
    <row r="37" spans="2:23" x14ac:dyDescent="0.25">
      <c r="B37" s="25"/>
      <c r="C37" s="22"/>
      <c r="D37" s="38"/>
      <c r="E37" s="233" t="s">
        <v>38</v>
      </c>
      <c r="F37" s="220"/>
      <c r="G37" s="70"/>
      <c r="H37" s="92">
        <f>свод!GF74</f>
        <v>45</v>
      </c>
      <c r="I37" s="92">
        <f>свод!GG74</f>
        <v>10881056.5965</v>
      </c>
      <c r="J37" s="92">
        <f>свод!GH74</f>
        <v>37.5</v>
      </c>
      <c r="K37" s="92">
        <f>свод!GI74</f>
        <v>9067547.1637500003</v>
      </c>
      <c r="L37" s="92">
        <f>свод!GJ74</f>
        <v>41</v>
      </c>
      <c r="M37" s="92">
        <f>свод!GK74</f>
        <v>9913851.6599999983</v>
      </c>
      <c r="N37" s="92">
        <f>свод!GL74</f>
        <v>0</v>
      </c>
      <c r="O37" s="92">
        <f>свод!GM74</f>
        <v>0</v>
      </c>
      <c r="P37" s="92">
        <f>свод!GN74</f>
        <v>41</v>
      </c>
      <c r="Q37" s="92">
        <f>свод!GO74</f>
        <v>9913851.6599999983</v>
      </c>
      <c r="R37" s="92">
        <f>свод!GP74</f>
        <v>3.5</v>
      </c>
      <c r="S37" s="219">
        <f>свод!GQ74</f>
        <v>846304.49624999799</v>
      </c>
      <c r="T37" s="185">
        <f t="shared" si="0"/>
        <v>1.0933333333333333</v>
      </c>
      <c r="U37" s="232">
        <f t="shared" si="1"/>
        <v>1.0933333437330583</v>
      </c>
      <c r="V37" s="105"/>
      <c r="W37" s="105"/>
    </row>
    <row r="38" spans="2:23" ht="15.75" x14ac:dyDescent="0.25">
      <c r="B38" s="25"/>
      <c r="C38" s="24"/>
      <c r="D38" s="37"/>
      <c r="E38" s="231" t="s">
        <v>39</v>
      </c>
      <c r="F38" s="90">
        <v>14</v>
      </c>
      <c r="G38" s="91">
        <v>241801.25769999999</v>
      </c>
      <c r="H38" s="92">
        <f>свод!GF75</f>
        <v>45</v>
      </c>
      <c r="I38" s="92">
        <f>свод!GG75</f>
        <v>10881056.5965</v>
      </c>
      <c r="J38" s="92">
        <f>свод!GH75</f>
        <v>37.5</v>
      </c>
      <c r="K38" s="92">
        <f>свод!GI75</f>
        <v>9067547.1637500003</v>
      </c>
      <c r="L38" s="92">
        <f>свод!GJ75</f>
        <v>41</v>
      </c>
      <c r="M38" s="92">
        <f>свод!GK75</f>
        <v>9913851.6599999983</v>
      </c>
      <c r="N38" s="92">
        <f>свод!GL75</f>
        <v>0</v>
      </c>
      <c r="O38" s="92">
        <f>свод!GM75</f>
        <v>0</v>
      </c>
      <c r="P38" s="92">
        <f>свод!GN75</f>
        <v>41</v>
      </c>
      <c r="Q38" s="92">
        <f>свод!GO75</f>
        <v>9913851.6599999983</v>
      </c>
      <c r="R38" s="92">
        <f>свод!GP75</f>
        <v>3.5</v>
      </c>
      <c r="S38" s="219">
        <f>свод!GQ75</f>
        <v>846304.49624999799</v>
      </c>
      <c r="T38" s="185">
        <f t="shared" si="0"/>
        <v>1.0933333333333333</v>
      </c>
      <c r="U38" s="232">
        <f t="shared" si="1"/>
        <v>1.0933333437330583</v>
      </c>
      <c r="V38" s="105">
        <f>SUM(M38/L38)</f>
        <v>241801.25999999995</v>
      </c>
      <c r="W38" s="105">
        <f t="shared" si="2"/>
        <v>-2.2999999637249857E-3</v>
      </c>
    </row>
    <row r="39" spans="2:23" x14ac:dyDescent="0.25">
      <c r="B39" s="25"/>
      <c r="C39" s="22"/>
      <c r="D39" s="38"/>
      <c r="E39" s="231" t="s">
        <v>40</v>
      </c>
      <c r="F39" s="90">
        <v>15</v>
      </c>
      <c r="G39" s="91">
        <v>354299.22930000001</v>
      </c>
      <c r="H39" s="92">
        <f>свод!GF78</f>
        <v>0</v>
      </c>
      <c r="I39" s="92">
        <f>свод!GG78</f>
        <v>0</v>
      </c>
      <c r="J39" s="92">
        <f>свод!GH78</f>
        <v>0</v>
      </c>
      <c r="K39" s="92">
        <f>свод!GI78</f>
        <v>0</v>
      </c>
      <c r="L39" s="92">
        <f>свод!GJ78</f>
        <v>0</v>
      </c>
      <c r="M39" s="92">
        <f>свод!GK78</f>
        <v>0</v>
      </c>
      <c r="N39" s="92">
        <f>свод!GL78</f>
        <v>0</v>
      </c>
      <c r="O39" s="92">
        <f>свод!GM78</f>
        <v>0</v>
      </c>
      <c r="P39" s="92">
        <f>свод!GN78</f>
        <v>0</v>
      </c>
      <c r="Q39" s="92">
        <f>свод!GO78</f>
        <v>0</v>
      </c>
      <c r="R39" s="92">
        <f>свод!GP78</f>
        <v>0</v>
      </c>
      <c r="S39" s="219">
        <f>свод!GQ78</f>
        <v>0</v>
      </c>
      <c r="T39" s="185"/>
      <c r="U39" s="232"/>
      <c r="V39" s="105"/>
      <c r="W39" s="105"/>
    </row>
    <row r="40" spans="2:23" x14ac:dyDescent="0.25">
      <c r="B40" s="25"/>
      <c r="C40" s="22"/>
      <c r="D40" s="38"/>
      <c r="E40" s="233" t="s">
        <v>41</v>
      </c>
      <c r="F40" s="63"/>
      <c r="G40" s="70"/>
      <c r="H40" s="92">
        <f>свод!GF81</f>
        <v>359</v>
      </c>
      <c r="I40" s="92">
        <f>свод!GG81</f>
        <v>48586098.964600004</v>
      </c>
      <c r="J40" s="92">
        <f>свод!GH81</f>
        <v>299.16666666666669</v>
      </c>
      <c r="K40" s="92">
        <f>свод!GI81</f>
        <v>40488415.803833336</v>
      </c>
      <c r="L40" s="92">
        <f>свод!GJ81</f>
        <v>303</v>
      </c>
      <c r="M40" s="92">
        <f>свод!GK81</f>
        <v>41017114.839999989</v>
      </c>
      <c r="N40" s="92">
        <f>свод!GL81</f>
        <v>3</v>
      </c>
      <c r="O40" s="92">
        <f>свод!GM81</f>
        <v>417233.30999999994</v>
      </c>
      <c r="P40" s="92">
        <f>свод!GN81</f>
        <v>306</v>
      </c>
      <c r="Q40" s="92">
        <f>свод!GO81</f>
        <v>41434348.149999991</v>
      </c>
      <c r="R40" s="92">
        <f>свод!GP81</f>
        <v>3.8333333333333428</v>
      </c>
      <c r="S40" s="219">
        <f>свод!GQ81</f>
        <v>528699.03616665304</v>
      </c>
      <c r="T40" s="185">
        <f t="shared" si="0"/>
        <v>1.0128133704735376</v>
      </c>
      <c r="U40" s="232">
        <f t="shared" si="1"/>
        <v>1.0130580321721701</v>
      </c>
      <c r="V40" s="105"/>
      <c r="W40" s="105"/>
    </row>
    <row r="41" spans="2:23" ht="15.75" x14ac:dyDescent="0.25">
      <c r="B41" s="25"/>
      <c r="C41" s="24"/>
      <c r="D41" s="37"/>
      <c r="E41" s="231" t="s">
        <v>42</v>
      </c>
      <c r="F41" s="90">
        <v>16</v>
      </c>
      <c r="G41" s="91">
        <v>132430.14440000002</v>
      </c>
      <c r="H41" s="92">
        <f>свод!GF82</f>
        <v>202</v>
      </c>
      <c r="I41" s="92">
        <f>свод!GG82</f>
        <v>26750889.168800004</v>
      </c>
      <c r="J41" s="92">
        <f>свод!GH82</f>
        <v>168.33333333333331</v>
      </c>
      <c r="K41" s="92">
        <f>свод!GI82</f>
        <v>22292407.640666667</v>
      </c>
      <c r="L41" s="92">
        <f>свод!GJ82</f>
        <v>169</v>
      </c>
      <c r="M41" s="92">
        <f>свод!GK82</f>
        <v>22380693.660000008</v>
      </c>
      <c r="N41" s="92">
        <f>свод!GL82</f>
        <v>0</v>
      </c>
      <c r="O41" s="92">
        <f>свод!GM82</f>
        <v>0</v>
      </c>
      <c r="P41" s="92">
        <f>свод!GN82</f>
        <v>169</v>
      </c>
      <c r="Q41" s="92">
        <f>свод!GO82</f>
        <v>22380693.660000008</v>
      </c>
      <c r="R41" s="92">
        <f>свод!GP82</f>
        <v>0.66666666666668561</v>
      </c>
      <c r="S41" s="219">
        <f>свод!GQ82</f>
        <v>88286.019333340228</v>
      </c>
      <c r="T41" s="185">
        <f t="shared" si="0"/>
        <v>1.003960396039604</v>
      </c>
      <c r="U41" s="232">
        <f t="shared" si="1"/>
        <v>1.0039603626829561</v>
      </c>
      <c r="V41" s="105">
        <f>SUM(M41/L41)</f>
        <v>132430.14000000004</v>
      </c>
      <c r="W41" s="105">
        <f t="shared" si="2"/>
        <v>4.3999999761581421E-3</v>
      </c>
    </row>
    <row r="42" spans="2:23" x14ac:dyDescent="0.25">
      <c r="B42" s="25"/>
      <c r="C42" s="22"/>
      <c r="D42" s="38"/>
      <c r="E42" s="231" t="s">
        <v>43</v>
      </c>
      <c r="F42" s="90">
        <v>18</v>
      </c>
      <c r="G42" s="91">
        <v>139077.76940000002</v>
      </c>
      <c r="H42" s="92">
        <f>свод!GF124</f>
        <v>157</v>
      </c>
      <c r="I42" s="92">
        <f>свод!GG124</f>
        <v>21835209.7958</v>
      </c>
      <c r="J42" s="92">
        <f>свод!GH124</f>
        <v>130.83333333333334</v>
      </c>
      <c r="K42" s="92">
        <f>свод!GI124</f>
        <v>18196008.163166668</v>
      </c>
      <c r="L42" s="92">
        <f>свод!GJ124</f>
        <v>134</v>
      </c>
      <c r="M42" s="92">
        <f>свод!GK124</f>
        <v>18636421.179999981</v>
      </c>
      <c r="N42" s="92">
        <f>свод!GL124</f>
        <v>3</v>
      </c>
      <c r="O42" s="92">
        <f>свод!GM124</f>
        <v>417233.30999999994</v>
      </c>
      <c r="P42" s="92">
        <f>свод!GN124</f>
        <v>137</v>
      </c>
      <c r="Q42" s="92">
        <f>свод!GO124</f>
        <v>19053654.489999983</v>
      </c>
      <c r="R42" s="92">
        <f>свод!GP124</f>
        <v>3.1666666666666572</v>
      </c>
      <c r="S42" s="219">
        <f>свод!GQ124</f>
        <v>440413.01683331281</v>
      </c>
      <c r="T42" s="185">
        <f t="shared" si="0"/>
        <v>1.024203821656051</v>
      </c>
      <c r="U42" s="232">
        <f t="shared" si="1"/>
        <v>1.0242038260746014</v>
      </c>
      <c r="V42" s="105">
        <f>SUM(M42/L42)</f>
        <v>139077.76999999987</v>
      </c>
      <c r="W42" s="105">
        <f t="shared" si="2"/>
        <v>-5.9999985387548804E-4</v>
      </c>
    </row>
    <row r="43" spans="2:23" x14ac:dyDescent="0.25">
      <c r="B43" s="25"/>
      <c r="C43" s="22"/>
      <c r="D43" s="38"/>
      <c r="E43" s="233" t="s">
        <v>44</v>
      </c>
      <c r="F43" s="63"/>
      <c r="G43" s="70"/>
      <c r="H43" s="92">
        <f>свод!GF127</f>
        <v>203</v>
      </c>
      <c r="I43" s="92">
        <f>свод!GG127</f>
        <v>18450299.417599998</v>
      </c>
      <c r="J43" s="92">
        <f>свод!GH127</f>
        <v>169.16666666666669</v>
      </c>
      <c r="K43" s="92">
        <f>свод!GI127</f>
        <v>15375249.514666665</v>
      </c>
      <c r="L43" s="92">
        <f>свод!GJ127</f>
        <v>184</v>
      </c>
      <c r="M43" s="92">
        <f>свод!GK127</f>
        <v>16863927.359999999</v>
      </c>
      <c r="N43" s="92">
        <f>свод!GL127</f>
        <v>36</v>
      </c>
      <c r="O43" s="92">
        <f>свод!GM127</f>
        <v>3411072.0000000005</v>
      </c>
      <c r="P43" s="92">
        <f>свод!GN127</f>
        <v>220</v>
      </c>
      <c r="Q43" s="92">
        <f>свод!GO127</f>
        <v>20274999.359999999</v>
      </c>
      <c r="R43" s="92">
        <f>свод!GP127</f>
        <v>14.833333333333329</v>
      </c>
      <c r="S43" s="219">
        <f>свод!GQ127</f>
        <v>1488677.845333335</v>
      </c>
      <c r="T43" s="185">
        <f t="shared" si="0"/>
        <v>1.0876847290640392</v>
      </c>
      <c r="U43" s="232">
        <f t="shared" si="1"/>
        <v>1.0968230040047977</v>
      </c>
      <c r="V43" s="105"/>
      <c r="W43" s="105"/>
    </row>
    <row r="44" spans="2:23" ht="15.75" x14ac:dyDescent="0.25">
      <c r="B44" s="25"/>
      <c r="C44" s="24"/>
      <c r="D44" s="37"/>
      <c r="E44" s="231" t="s">
        <v>45</v>
      </c>
      <c r="F44" s="90">
        <v>19</v>
      </c>
      <c r="G44" s="91">
        <v>118520.3584</v>
      </c>
      <c r="H44" s="92">
        <f>свод!GF128</f>
        <v>85</v>
      </c>
      <c r="I44" s="92">
        <f>свод!GG128</f>
        <v>10074230.464</v>
      </c>
      <c r="J44" s="92">
        <f>свод!GH128</f>
        <v>70.833333333333329</v>
      </c>
      <c r="K44" s="92">
        <f>свод!GI128</f>
        <v>8395192.0533333328</v>
      </c>
      <c r="L44" s="92">
        <f>свод!GJ128</f>
        <v>80</v>
      </c>
      <c r="M44" s="92">
        <f>свод!GK128</f>
        <v>9481628.8000000007</v>
      </c>
      <c r="N44" s="92">
        <f>свод!GL128</f>
        <v>18</v>
      </c>
      <c r="O44" s="92">
        <f>свод!GM128</f>
        <v>2133366.4800000004</v>
      </c>
      <c r="P44" s="92">
        <f>свод!GN128</f>
        <v>98</v>
      </c>
      <c r="Q44" s="92">
        <f>свод!GO128</f>
        <v>11614995.279999999</v>
      </c>
      <c r="R44" s="92">
        <f>свод!GP128</f>
        <v>9.1666666666666714</v>
      </c>
      <c r="S44" s="219">
        <f>свод!GQ128</f>
        <v>1086436.746666668</v>
      </c>
      <c r="T44" s="185">
        <f t="shared" si="0"/>
        <v>1.1294117647058823</v>
      </c>
      <c r="U44" s="232">
        <f t="shared" si="1"/>
        <v>1.1294117799527046</v>
      </c>
      <c r="V44" s="105">
        <f>SUM(M44/L44)</f>
        <v>118520.36000000002</v>
      </c>
      <c r="W44" s="105">
        <f t="shared" si="2"/>
        <v>-1.6000000177882612E-3</v>
      </c>
    </row>
    <row r="45" spans="2:23" x14ac:dyDescent="0.25">
      <c r="B45" s="25"/>
      <c r="C45" s="22"/>
      <c r="D45" s="38"/>
      <c r="E45" s="231" t="s">
        <v>46</v>
      </c>
      <c r="F45" s="90">
        <v>20</v>
      </c>
      <c r="G45" s="91">
        <v>70983.635200000004</v>
      </c>
      <c r="H45" s="92">
        <f>свод!GF133</f>
        <v>118</v>
      </c>
      <c r="I45" s="92">
        <f>свод!GG133</f>
        <v>8376068.9535999997</v>
      </c>
      <c r="J45" s="92">
        <f>свод!GH133</f>
        <v>98.333333333333343</v>
      </c>
      <c r="K45" s="92">
        <f>свод!GI133</f>
        <v>6980057.4613333326</v>
      </c>
      <c r="L45" s="92">
        <f>свод!GJ133</f>
        <v>104</v>
      </c>
      <c r="M45" s="92">
        <f>свод!GK133</f>
        <v>7382298.5599999996</v>
      </c>
      <c r="N45" s="92">
        <f>свод!GL133</f>
        <v>18</v>
      </c>
      <c r="O45" s="92">
        <f>свод!GM133</f>
        <v>1277705.52</v>
      </c>
      <c r="P45" s="92">
        <f>свод!GN133</f>
        <v>122</v>
      </c>
      <c r="Q45" s="92">
        <f>свод!GO133</f>
        <v>8660004.0800000001</v>
      </c>
      <c r="R45" s="92">
        <f>свод!GP133</f>
        <v>5.6666666666666572</v>
      </c>
      <c r="S45" s="219">
        <f>свод!GQ133</f>
        <v>402241.09866666701</v>
      </c>
      <c r="T45" s="185">
        <f t="shared" si="0"/>
        <v>1.0576271186440678</v>
      </c>
      <c r="U45" s="232">
        <f t="shared" si="1"/>
        <v>1.0576271901621037</v>
      </c>
      <c r="V45" s="105">
        <f>SUM(M45/L45)</f>
        <v>70983.64</v>
      </c>
      <c r="W45" s="105">
        <f t="shared" si="2"/>
        <v>-4.7999999951571226E-3</v>
      </c>
    </row>
    <row r="46" spans="2:23" x14ac:dyDescent="0.25">
      <c r="B46" s="25"/>
      <c r="C46" s="22"/>
      <c r="D46" s="221"/>
      <c r="E46" s="234" t="s">
        <v>47</v>
      </c>
      <c r="F46" s="220"/>
      <c r="G46" s="70"/>
      <c r="H46" s="92">
        <f>свод!GF140</f>
        <v>815</v>
      </c>
      <c r="I46" s="92">
        <f>свод!GG140</f>
        <v>60333744.046999998</v>
      </c>
      <c r="J46" s="92">
        <f>свод!GH140</f>
        <v>679.16666666666674</v>
      </c>
      <c r="K46" s="92">
        <f>свод!GI140</f>
        <v>50278120.039166667</v>
      </c>
      <c r="L46" s="92">
        <f>свод!GJ140</f>
        <v>629</v>
      </c>
      <c r="M46" s="92">
        <f>свод!GK140</f>
        <v>46564322.769999981</v>
      </c>
      <c r="N46" s="92">
        <f>свод!GL140</f>
        <v>288</v>
      </c>
      <c r="O46" s="92">
        <f>свод!GM140</f>
        <v>21320389.440000001</v>
      </c>
      <c r="P46" s="92">
        <f>свод!GN140</f>
        <v>917</v>
      </c>
      <c r="Q46" s="92">
        <f>свод!GO140</f>
        <v>67884712.209999993</v>
      </c>
      <c r="R46" s="92">
        <f>свод!GP140</f>
        <v>-50.166666666666742</v>
      </c>
      <c r="S46" s="219">
        <f>свод!GQ140</f>
        <v>-3713797.2691666856</v>
      </c>
      <c r="T46" s="185">
        <f t="shared" si="0"/>
        <v>0.92613496932515327</v>
      </c>
      <c r="U46" s="232">
        <f t="shared" si="1"/>
        <v>0.9261349217855871</v>
      </c>
      <c r="V46" s="105"/>
      <c r="W46" s="105"/>
    </row>
    <row r="47" spans="2:23" ht="15.75" x14ac:dyDescent="0.25">
      <c r="B47" s="25"/>
      <c r="C47" s="24"/>
      <c r="D47" s="37"/>
      <c r="E47" s="231" t="s">
        <v>48</v>
      </c>
      <c r="F47" s="90">
        <v>21</v>
      </c>
      <c r="G47" s="91">
        <v>74029.133799999996</v>
      </c>
      <c r="H47" s="92">
        <f>свод!GF141</f>
        <v>815</v>
      </c>
      <c r="I47" s="92">
        <f>свод!GG141</f>
        <v>60333744.046999998</v>
      </c>
      <c r="J47" s="92">
        <f>свод!GH141</f>
        <v>679.16666666666674</v>
      </c>
      <c r="K47" s="92">
        <f>свод!GI141</f>
        <v>50278120.039166667</v>
      </c>
      <c r="L47" s="92">
        <f>свод!GJ141</f>
        <v>629</v>
      </c>
      <c r="M47" s="92">
        <f>свод!GK141</f>
        <v>46564322.769999981</v>
      </c>
      <c r="N47" s="92">
        <f>свод!GL141</f>
        <v>288</v>
      </c>
      <c r="O47" s="92">
        <f>свод!GM141</f>
        <v>21320389.440000001</v>
      </c>
      <c r="P47" s="92">
        <f>свод!GN141</f>
        <v>917</v>
      </c>
      <c r="Q47" s="92">
        <f>свод!GO141</f>
        <v>67884712.209999993</v>
      </c>
      <c r="R47" s="92">
        <f>свод!GP141</f>
        <v>-50.166666666666742</v>
      </c>
      <c r="S47" s="219">
        <f>свод!GQ141</f>
        <v>-3713797.2691666856</v>
      </c>
      <c r="T47" s="185">
        <f t="shared" si="0"/>
        <v>0.92613496932515327</v>
      </c>
      <c r="U47" s="232">
        <f t="shared" si="1"/>
        <v>0.9261349217855871</v>
      </c>
      <c r="V47" s="105">
        <f>SUM(M47/L47)</f>
        <v>74029.129999999976</v>
      </c>
      <c r="W47" s="105">
        <f t="shared" si="2"/>
        <v>3.8000000204192474E-3</v>
      </c>
    </row>
    <row r="48" spans="2:23" ht="15.75" x14ac:dyDescent="0.25">
      <c r="B48" s="25"/>
      <c r="C48" s="24"/>
      <c r="D48" s="37"/>
      <c r="E48" s="233" t="s">
        <v>49</v>
      </c>
      <c r="F48" s="63"/>
      <c r="G48" s="70"/>
      <c r="H48" s="92">
        <f>свод!GF152</f>
        <v>162</v>
      </c>
      <c r="I48" s="92">
        <f>свод!GG152</f>
        <v>22366064.754900001</v>
      </c>
      <c r="J48" s="92">
        <f>свод!GH152</f>
        <v>135</v>
      </c>
      <c r="K48" s="92">
        <f>свод!GI152</f>
        <v>18638387.29575</v>
      </c>
      <c r="L48" s="92">
        <f>свод!GJ152</f>
        <v>146</v>
      </c>
      <c r="M48" s="92">
        <f>свод!GK152</f>
        <v>20093509.999999974</v>
      </c>
      <c r="N48" s="92">
        <f>свод!GL152</f>
        <v>0</v>
      </c>
      <c r="O48" s="92">
        <f>свод!GM152</f>
        <v>0</v>
      </c>
      <c r="P48" s="92">
        <f>свод!GN152</f>
        <v>146</v>
      </c>
      <c r="Q48" s="92">
        <f>свод!GO152</f>
        <v>20093509.999999974</v>
      </c>
      <c r="R48" s="92">
        <f>свод!GP152</f>
        <v>11</v>
      </c>
      <c r="S48" s="219">
        <f>свод!GQ152</f>
        <v>1455122.7042499736</v>
      </c>
      <c r="T48" s="185">
        <f t="shared" si="0"/>
        <v>1.0814814814814815</v>
      </c>
      <c r="U48" s="232">
        <f t="shared" si="1"/>
        <v>1.0780712773675316</v>
      </c>
      <c r="V48" s="105"/>
      <c r="W48" s="105"/>
    </row>
    <row r="49" spans="2:23" ht="15.75" x14ac:dyDescent="0.25">
      <c r="B49" s="25"/>
      <c r="C49" s="24"/>
      <c r="D49" s="37"/>
      <c r="E49" s="231" t="s">
        <v>50</v>
      </c>
      <c r="F49" s="90">
        <v>23</v>
      </c>
      <c r="G49" s="91">
        <v>85275.142599999992</v>
      </c>
      <c r="H49" s="92">
        <f>свод!GF153</f>
        <v>1</v>
      </c>
      <c r="I49" s="92">
        <f>свод!GG153</f>
        <v>85275.142599999992</v>
      </c>
      <c r="J49" s="92">
        <f>свод!GH153</f>
        <v>0.83333333333333326</v>
      </c>
      <c r="K49" s="92">
        <f>свод!GI153</f>
        <v>71062.618833333327</v>
      </c>
      <c r="L49" s="92">
        <f>свод!GJ153</f>
        <v>1</v>
      </c>
      <c r="M49" s="92">
        <f>свод!GK153</f>
        <v>85275.14</v>
      </c>
      <c r="N49" s="92">
        <f>свод!GL153</f>
        <v>0</v>
      </c>
      <c r="O49" s="92">
        <f>свод!GM153</f>
        <v>0</v>
      </c>
      <c r="P49" s="92">
        <f>свод!GN153</f>
        <v>1</v>
      </c>
      <c r="Q49" s="92">
        <f>свод!GO153</f>
        <v>85275.14</v>
      </c>
      <c r="R49" s="92">
        <f>свод!GP153</f>
        <v>0.16666666666666674</v>
      </c>
      <c r="S49" s="219">
        <f>свод!GQ153</f>
        <v>14212.521166666673</v>
      </c>
      <c r="T49" s="185">
        <f t="shared" si="0"/>
        <v>1.2000000000000002</v>
      </c>
      <c r="U49" s="232">
        <f t="shared" si="1"/>
        <v>1.1999999634125502</v>
      </c>
      <c r="V49" s="105">
        <f>SUM(M49/L49)</f>
        <v>85275.14</v>
      </c>
      <c r="W49" s="105">
        <f t="shared" si="2"/>
        <v>2.5999999925261363E-3</v>
      </c>
    </row>
    <row r="50" spans="2:23" x14ac:dyDescent="0.25">
      <c r="B50" s="25"/>
      <c r="C50" s="22"/>
      <c r="D50" s="38"/>
      <c r="E50" s="231" t="s">
        <v>51</v>
      </c>
      <c r="F50" s="90">
        <v>24</v>
      </c>
      <c r="G50" s="91">
        <v>166882.60930000001</v>
      </c>
      <c r="H50" s="92">
        <f>свод!GF156</f>
        <v>11</v>
      </c>
      <c r="I50" s="92">
        <f>свод!GG156</f>
        <v>1835708.7023</v>
      </c>
      <c r="J50" s="92">
        <f>свод!GH156</f>
        <v>9.1666666666666661</v>
      </c>
      <c r="K50" s="92">
        <f>свод!GI156</f>
        <v>1529757.2519166665</v>
      </c>
      <c r="L50" s="92">
        <f>свод!GJ156</f>
        <v>8</v>
      </c>
      <c r="M50" s="92">
        <f>свод!GK156</f>
        <v>1335060.8799999999</v>
      </c>
      <c r="N50" s="92">
        <f>свод!GL156</f>
        <v>0</v>
      </c>
      <c r="O50" s="92">
        <f>свод!GM156</f>
        <v>0</v>
      </c>
      <c r="P50" s="92">
        <f>свод!GN156</f>
        <v>8</v>
      </c>
      <c r="Q50" s="92">
        <f>свод!GO156</f>
        <v>1335060.8799999999</v>
      </c>
      <c r="R50" s="92">
        <f>свод!GP156</f>
        <v>-1.1666666666666661</v>
      </c>
      <c r="S50" s="219">
        <f>свод!GQ156</f>
        <v>-194696.37191666663</v>
      </c>
      <c r="T50" s="185">
        <f t="shared" si="0"/>
        <v>0.8727272727272728</v>
      </c>
      <c r="U50" s="232">
        <f t="shared" si="1"/>
        <v>0.87272727638798431</v>
      </c>
      <c r="V50" s="105">
        <f>SUM(M50/L50)</f>
        <v>166882.60999999999</v>
      </c>
      <c r="W50" s="105">
        <f t="shared" si="2"/>
        <v>-6.99999975040555E-4</v>
      </c>
    </row>
    <row r="51" spans="2:23" ht="15.75" x14ac:dyDescent="0.25">
      <c r="B51" s="25"/>
      <c r="C51" s="24"/>
      <c r="D51" s="37"/>
      <c r="E51" s="231" t="s">
        <v>53</v>
      </c>
      <c r="F51" s="90">
        <v>26</v>
      </c>
      <c r="G51" s="91">
        <v>136300.53940000001</v>
      </c>
      <c r="H51" s="92">
        <f>свод!GF160</f>
        <v>150</v>
      </c>
      <c r="I51" s="92">
        <f>свод!GG160</f>
        <v>20445080.91</v>
      </c>
      <c r="J51" s="92">
        <f>свод!GH160</f>
        <v>125</v>
      </c>
      <c r="K51" s="92">
        <f>свод!GI160</f>
        <v>17037567.425000001</v>
      </c>
      <c r="L51" s="92">
        <f>свод!GJ160</f>
        <v>137</v>
      </c>
      <c r="M51" s="92">
        <f>свод!GK160</f>
        <v>18673173.979999974</v>
      </c>
      <c r="N51" s="92">
        <f>свод!GL160</f>
        <v>0</v>
      </c>
      <c r="O51" s="92">
        <f>свод!GM160</f>
        <v>0</v>
      </c>
      <c r="P51" s="92">
        <f>свод!GN160</f>
        <v>137</v>
      </c>
      <c r="Q51" s="92">
        <f>свод!GO160</f>
        <v>18673173.979999974</v>
      </c>
      <c r="R51" s="92">
        <f>свод!GP160</f>
        <v>12</v>
      </c>
      <c r="S51" s="219">
        <f>свод!GQ160</f>
        <v>1635606.5549999736</v>
      </c>
      <c r="T51" s="185">
        <f t="shared" si="0"/>
        <v>1.0960000000000001</v>
      </c>
      <c r="U51" s="232">
        <f t="shared" si="1"/>
        <v>1.0960000048246308</v>
      </c>
      <c r="V51" s="105">
        <f>SUM(M51/L51)</f>
        <v>136300.5399999998</v>
      </c>
      <c r="W51" s="105">
        <f t="shared" si="2"/>
        <v>-5.9999979566782713E-4</v>
      </c>
    </row>
    <row r="52" spans="2:23" ht="15.75" x14ac:dyDescent="0.25">
      <c r="B52" s="25"/>
      <c r="C52" s="24"/>
      <c r="D52" s="37"/>
      <c r="E52" s="234" t="s">
        <v>54</v>
      </c>
      <c r="F52" s="220"/>
      <c r="G52" s="70"/>
      <c r="H52" s="92">
        <f>свод!GF163</f>
        <v>1817</v>
      </c>
      <c r="I52" s="92">
        <f>свод!GG163</f>
        <v>371802817.66600001</v>
      </c>
      <c r="J52" s="92">
        <f>свод!GH163</f>
        <v>1514.1666666666665</v>
      </c>
      <c r="K52" s="92">
        <f>свод!GI163</f>
        <v>309835681.38833332</v>
      </c>
      <c r="L52" s="92">
        <f>свод!GJ163</f>
        <v>1491</v>
      </c>
      <c r="M52" s="92">
        <f>свод!GK163</f>
        <v>297763152.51999974</v>
      </c>
      <c r="N52" s="92">
        <f>свод!GL163</f>
        <v>222</v>
      </c>
      <c r="O52" s="92">
        <f>свод!GM163</f>
        <v>47216863.12999998</v>
      </c>
      <c r="P52" s="92">
        <f>свод!GN163</f>
        <v>1713</v>
      </c>
      <c r="Q52" s="92">
        <f>свод!GO163</f>
        <v>344980015.64999974</v>
      </c>
      <c r="R52" s="92">
        <f>свод!GP163</f>
        <v>-23.166666666666789</v>
      </c>
      <c r="S52" s="219">
        <f>свод!GQ163</f>
        <v>-12072528.86833358</v>
      </c>
      <c r="T52" s="185">
        <f t="shared" si="0"/>
        <v>0.9847000550357734</v>
      </c>
      <c r="U52" s="232">
        <f t="shared" si="1"/>
        <v>0.96103570507361147</v>
      </c>
      <c r="V52" s="105"/>
      <c r="W52" s="105"/>
    </row>
    <row r="53" spans="2:23" ht="15.75" customHeight="1" x14ac:dyDescent="0.25">
      <c r="B53" s="25"/>
      <c r="C53" s="24"/>
      <c r="D53" s="37"/>
      <c r="E53" s="231" t="s">
        <v>55</v>
      </c>
      <c r="F53" s="90">
        <v>27</v>
      </c>
      <c r="G53" s="91">
        <v>209492.0724</v>
      </c>
      <c r="H53" s="92">
        <f>свод!GF164</f>
        <v>688</v>
      </c>
      <c r="I53" s="92">
        <f>свод!GG164</f>
        <v>144130545.81119999</v>
      </c>
      <c r="J53" s="92">
        <f>свод!GH164</f>
        <v>573.33333333333337</v>
      </c>
      <c r="K53" s="92">
        <f>свод!GI164</f>
        <v>120108788.17599998</v>
      </c>
      <c r="L53" s="92">
        <f>свод!GJ164</f>
        <v>562</v>
      </c>
      <c r="M53" s="92">
        <f>свод!GK164</f>
        <v>114464305.49999982</v>
      </c>
      <c r="N53" s="92">
        <f>свод!GL164</f>
        <v>58</v>
      </c>
      <c r="O53" s="92">
        <f>свод!GM164</f>
        <v>11438267.120000003</v>
      </c>
      <c r="P53" s="92">
        <f>свод!GN164</f>
        <v>620</v>
      </c>
      <c r="Q53" s="92">
        <f>свод!GO164</f>
        <v>125902572.61999983</v>
      </c>
      <c r="R53" s="92">
        <f>свод!GP164</f>
        <v>-11.333333333333371</v>
      </c>
      <c r="S53" s="219">
        <f>свод!GQ164</f>
        <v>-5644482.676000163</v>
      </c>
      <c r="T53" s="185">
        <f t="shared" si="0"/>
        <v>0.9802325581395348</v>
      </c>
      <c r="U53" s="232">
        <f t="shared" si="1"/>
        <v>0.95300524831098044</v>
      </c>
      <c r="V53" s="105">
        <f>SUM(M53/L53)</f>
        <v>203673.14145907442</v>
      </c>
      <c r="W53" s="105">
        <f t="shared" si="2"/>
        <v>5818.9309409255802</v>
      </c>
    </row>
    <row r="54" spans="2:23" x14ac:dyDescent="0.25">
      <c r="B54" s="25"/>
      <c r="C54" s="22"/>
      <c r="D54" s="38"/>
      <c r="E54" s="231" t="s">
        <v>56</v>
      </c>
      <c r="F54" s="90">
        <v>28</v>
      </c>
      <c r="G54" s="91">
        <v>186788.2616</v>
      </c>
      <c r="H54" s="92">
        <f>свод!GF167</f>
        <v>535</v>
      </c>
      <c r="I54" s="92">
        <f>свод!GG167</f>
        <v>99931719.956</v>
      </c>
      <c r="J54" s="92">
        <f>свод!GH167</f>
        <v>445.83333333333337</v>
      </c>
      <c r="K54" s="92">
        <f>свод!GI167</f>
        <v>83276433.296666667</v>
      </c>
      <c r="L54" s="92">
        <f>свод!GJ167</f>
        <v>413</v>
      </c>
      <c r="M54" s="92">
        <f>свод!GK167</f>
        <v>74245931.75</v>
      </c>
      <c r="N54" s="92">
        <f>свод!GL167</f>
        <v>22</v>
      </c>
      <c r="O54" s="92">
        <f>свод!GM167</f>
        <v>3997268.77</v>
      </c>
      <c r="P54" s="92">
        <f>свод!GN167</f>
        <v>435</v>
      </c>
      <c r="Q54" s="92">
        <f>свод!GO167</f>
        <v>78243200.520000011</v>
      </c>
      <c r="R54" s="92">
        <f>свод!GP167</f>
        <v>-32.833333333333371</v>
      </c>
      <c r="S54" s="219">
        <f>свод!GQ167</f>
        <v>-9030501.5466666669</v>
      </c>
      <c r="T54" s="185">
        <f t="shared" si="0"/>
        <v>0.92635514018691578</v>
      </c>
      <c r="U54" s="232">
        <f t="shared" si="1"/>
        <v>0.89155993851830662</v>
      </c>
      <c r="V54" s="105">
        <f>SUM(M54/L54)</f>
        <v>179772.23184019371</v>
      </c>
      <c r="W54" s="105">
        <f t="shared" si="2"/>
        <v>7016.0297598062898</v>
      </c>
    </row>
    <row r="55" spans="2:23" x14ac:dyDescent="0.25">
      <c r="B55" s="25"/>
      <c r="C55" s="22"/>
      <c r="D55" s="38"/>
      <c r="E55" s="231" t="s">
        <v>57</v>
      </c>
      <c r="F55" s="90">
        <v>29</v>
      </c>
      <c r="G55" s="91">
        <v>147006.4656</v>
      </c>
      <c r="H55" s="92">
        <f>свод!GF170</f>
        <v>172</v>
      </c>
      <c r="I55" s="92">
        <f>свод!GG170</f>
        <v>25285112.0832</v>
      </c>
      <c r="J55" s="92">
        <f>свод!GH170</f>
        <v>143.33333333333334</v>
      </c>
      <c r="K55" s="92">
        <f>свод!GI170</f>
        <v>21070926.735999998</v>
      </c>
      <c r="L55" s="92">
        <f>свод!GJ170</f>
        <v>169</v>
      </c>
      <c r="M55" s="92">
        <f>свод!GK170</f>
        <v>24844093.430000007</v>
      </c>
      <c r="N55" s="92">
        <f>свод!GL170</f>
        <v>28</v>
      </c>
      <c r="O55" s="92">
        <f>свод!GM170</f>
        <v>4116181.160000002</v>
      </c>
      <c r="P55" s="92">
        <f>свод!GN170</f>
        <v>197</v>
      </c>
      <c r="Q55" s="92">
        <f>свод!GO170</f>
        <v>28960274.590000007</v>
      </c>
      <c r="R55" s="92">
        <f>свод!GP170</f>
        <v>25.666666666666657</v>
      </c>
      <c r="S55" s="219">
        <f>свод!GQ170</f>
        <v>3773166.6940000094</v>
      </c>
      <c r="T55" s="185">
        <f t="shared" si="0"/>
        <v>1.1790697674418604</v>
      </c>
      <c r="U55" s="232">
        <f t="shared" si="1"/>
        <v>1.1790698027321929</v>
      </c>
      <c r="V55" s="105">
        <f>SUM(M55/L55)</f>
        <v>147006.47000000003</v>
      </c>
      <c r="W55" s="105">
        <f t="shared" si="2"/>
        <v>-4.400000034365803E-3</v>
      </c>
    </row>
    <row r="56" spans="2:23" x14ac:dyDescent="0.25">
      <c r="B56" s="25"/>
      <c r="C56" s="22"/>
      <c r="D56" s="38"/>
      <c r="E56" s="231" t="s">
        <v>58</v>
      </c>
      <c r="F56" s="90">
        <v>30</v>
      </c>
      <c r="G56" s="91">
        <v>254142.60940000002</v>
      </c>
      <c r="H56" s="92">
        <f>свод!GF173</f>
        <v>4</v>
      </c>
      <c r="I56" s="92">
        <f>свод!GG173</f>
        <v>1016570.4376000001</v>
      </c>
      <c r="J56" s="92">
        <f>свод!GH173</f>
        <v>3.333333333333333</v>
      </c>
      <c r="K56" s="92">
        <f>свод!GI173</f>
        <v>847142.03133333346</v>
      </c>
      <c r="L56" s="92">
        <f>свод!GJ173</f>
        <v>0</v>
      </c>
      <c r="M56" s="92">
        <f>свод!GK173</f>
        <v>0</v>
      </c>
      <c r="N56" s="92">
        <f>свод!GL173</f>
        <v>0</v>
      </c>
      <c r="O56" s="92">
        <f>свод!GM173</f>
        <v>0</v>
      </c>
      <c r="P56" s="92">
        <f>свод!GN173</f>
        <v>0</v>
      </c>
      <c r="Q56" s="92">
        <f>свод!GO173</f>
        <v>0</v>
      </c>
      <c r="R56" s="92">
        <f>свод!GP173</f>
        <v>-3.333333333333333</v>
      </c>
      <c r="S56" s="219">
        <f>свод!GQ173</f>
        <v>-847142.03133333346</v>
      </c>
      <c r="T56" s="185">
        <f t="shared" si="0"/>
        <v>0</v>
      </c>
      <c r="U56" s="232">
        <f t="shared" si="1"/>
        <v>0</v>
      </c>
      <c r="V56" s="105"/>
      <c r="W56" s="105"/>
    </row>
    <row r="57" spans="2:23" x14ac:dyDescent="0.25">
      <c r="B57" s="25"/>
      <c r="C57" s="22"/>
      <c r="D57" s="38"/>
      <c r="E57" s="231" t="s">
        <v>59</v>
      </c>
      <c r="F57" s="90">
        <v>31</v>
      </c>
      <c r="G57" s="91">
        <v>242676.72100000002</v>
      </c>
      <c r="H57" s="92">
        <f>свод!GF176</f>
        <v>418</v>
      </c>
      <c r="I57" s="92">
        <f>свод!GG176</f>
        <v>101438869.37800001</v>
      </c>
      <c r="J57" s="92">
        <f>свод!GH176</f>
        <v>348.33333333333337</v>
      </c>
      <c r="K57" s="92">
        <f>свод!GI176</f>
        <v>84532391.148333341</v>
      </c>
      <c r="L57" s="92">
        <f>свод!GJ176</f>
        <v>347</v>
      </c>
      <c r="M57" s="92">
        <f>свод!GK176</f>
        <v>84208821.839999914</v>
      </c>
      <c r="N57" s="92">
        <f>свод!GL176</f>
        <v>114</v>
      </c>
      <c r="O57" s="92">
        <f>свод!GM176</f>
        <v>27665146.079999976</v>
      </c>
      <c r="P57" s="92">
        <f>свод!GN176</f>
        <v>461</v>
      </c>
      <c r="Q57" s="92">
        <f>свод!GO176</f>
        <v>111873967.9199999</v>
      </c>
      <c r="R57" s="92">
        <f>свод!GP176</f>
        <v>-1.3333333333333712</v>
      </c>
      <c r="S57" s="219">
        <f>свод!GQ176</f>
        <v>-323569.30833342671</v>
      </c>
      <c r="T57" s="185">
        <f t="shared" si="0"/>
        <v>0.9961722488038276</v>
      </c>
      <c r="U57" s="232">
        <f t="shared" si="1"/>
        <v>0.99617224469889132</v>
      </c>
      <c r="V57" s="105">
        <f>SUM(M57/L57)</f>
        <v>242676.71999999974</v>
      </c>
      <c r="W57" s="105">
        <f t="shared" si="2"/>
        <v>1.000000280328095E-3</v>
      </c>
    </row>
    <row r="58" spans="2:23" x14ac:dyDescent="0.25">
      <c r="B58" s="25"/>
      <c r="C58" s="22"/>
      <c r="D58" s="38"/>
      <c r="E58" s="234" t="s">
        <v>60</v>
      </c>
      <c r="F58" s="220"/>
      <c r="G58" s="70"/>
      <c r="H58" s="92">
        <f>свод!GF179</f>
        <v>12</v>
      </c>
      <c r="I58" s="92">
        <f>свод!GG179</f>
        <v>1887880.9948</v>
      </c>
      <c r="J58" s="92">
        <f>свод!GH179</f>
        <v>10</v>
      </c>
      <c r="K58" s="92">
        <f>свод!GI179</f>
        <v>1573234.1623333332</v>
      </c>
      <c r="L58" s="92">
        <f>свод!GJ179</f>
        <v>11</v>
      </c>
      <c r="M58" s="92">
        <f>свод!GK179</f>
        <v>1748038.51</v>
      </c>
      <c r="N58" s="92">
        <f>свод!GL179</f>
        <v>1</v>
      </c>
      <c r="O58" s="92">
        <f>свод!GM179</f>
        <v>139842.47</v>
      </c>
      <c r="P58" s="92">
        <f>свод!GN179</f>
        <v>12</v>
      </c>
      <c r="Q58" s="92">
        <f>свод!GO179</f>
        <v>1887880.98</v>
      </c>
      <c r="R58" s="92">
        <f>свод!GP179</f>
        <v>0.99999999999999956</v>
      </c>
      <c r="S58" s="219">
        <f>свод!GQ179</f>
        <v>174804.34766666661</v>
      </c>
      <c r="T58" s="185">
        <f t="shared" si="0"/>
        <v>1.1000000000000001</v>
      </c>
      <c r="U58" s="232">
        <f t="shared" si="1"/>
        <v>1.1111114618865172</v>
      </c>
      <c r="V58" s="105"/>
      <c r="W58" s="105"/>
    </row>
    <row r="59" spans="2:23" ht="15.75" x14ac:dyDescent="0.25">
      <c r="B59" s="25"/>
      <c r="C59" s="24"/>
      <c r="D59" s="37"/>
      <c r="E59" s="231" t="s">
        <v>61</v>
      </c>
      <c r="F59" s="90">
        <v>32</v>
      </c>
      <c r="G59" s="91">
        <v>139842.47099999999</v>
      </c>
      <c r="H59" s="92">
        <f>свод!GF180</f>
        <v>10</v>
      </c>
      <c r="I59" s="92">
        <f>свод!GG180</f>
        <v>1398424.71</v>
      </c>
      <c r="J59" s="92">
        <f>свод!GH180</f>
        <v>8.3333333333333339</v>
      </c>
      <c r="K59" s="92">
        <f>свод!GI180</f>
        <v>1165353.925</v>
      </c>
      <c r="L59" s="92">
        <f>свод!GJ180</f>
        <v>9</v>
      </c>
      <c r="M59" s="92">
        <f>свод!GK180</f>
        <v>1258582.23</v>
      </c>
      <c r="N59" s="92">
        <f>свод!GL180</f>
        <v>1</v>
      </c>
      <c r="O59" s="92">
        <f>свод!GM180</f>
        <v>139842.47</v>
      </c>
      <c r="P59" s="92">
        <f>свод!GN180</f>
        <v>10</v>
      </c>
      <c r="Q59" s="92">
        <f>свод!GO180</f>
        <v>1398424.7</v>
      </c>
      <c r="R59" s="92">
        <f>свод!GP180</f>
        <v>0.66666666666666607</v>
      </c>
      <c r="S59" s="219">
        <f>свод!GQ180</f>
        <v>93228.304999999935</v>
      </c>
      <c r="T59" s="185">
        <f t="shared" si="0"/>
        <v>1.0799999999999998</v>
      </c>
      <c r="U59" s="232">
        <f t="shared" si="1"/>
        <v>1.0799999922770243</v>
      </c>
      <c r="V59" s="105">
        <f>SUM(M59/L59)</f>
        <v>139842.47</v>
      </c>
      <c r="W59" s="105">
        <f t="shared" si="2"/>
        <v>9.9999998928979039E-4</v>
      </c>
    </row>
    <row r="60" spans="2:23" x14ac:dyDescent="0.25">
      <c r="B60" s="25"/>
      <c r="C60" s="22"/>
      <c r="D60" s="38"/>
      <c r="E60" s="231" t="s">
        <v>62</v>
      </c>
      <c r="F60" s="90">
        <v>33</v>
      </c>
      <c r="G60" s="91">
        <v>244728.14240000001</v>
      </c>
      <c r="H60" s="92">
        <f>свод!GF183</f>
        <v>2</v>
      </c>
      <c r="I60" s="92">
        <f>свод!GG183</f>
        <v>489456.28480000002</v>
      </c>
      <c r="J60" s="92">
        <f>свод!GH183</f>
        <v>1.6666666666666665</v>
      </c>
      <c r="K60" s="92">
        <f>свод!GI183</f>
        <v>407880.23733333335</v>
      </c>
      <c r="L60" s="92">
        <f>свод!GJ183</f>
        <v>2</v>
      </c>
      <c r="M60" s="92">
        <f>свод!GK183</f>
        <v>489456.28</v>
      </c>
      <c r="N60" s="92">
        <f>свод!GL183</f>
        <v>0</v>
      </c>
      <c r="O60" s="92">
        <f>свод!GM183</f>
        <v>0</v>
      </c>
      <c r="P60" s="92">
        <f>свод!GN183</f>
        <v>2</v>
      </c>
      <c r="Q60" s="92">
        <f>свод!GO183</f>
        <v>489456.28</v>
      </c>
      <c r="R60" s="92">
        <f>свод!GP183</f>
        <v>0.33333333333333348</v>
      </c>
      <c r="S60" s="219">
        <f>свод!GQ183</f>
        <v>81576.042666666675</v>
      </c>
      <c r="T60" s="185">
        <f t="shared" si="0"/>
        <v>1.2000000000000002</v>
      </c>
      <c r="U60" s="232">
        <f t="shared" si="1"/>
        <v>1.1999999882318397</v>
      </c>
      <c r="V60" s="105">
        <f>SUM(M60/L60)</f>
        <v>244728.14</v>
      </c>
      <c r="W60" s="105">
        <f t="shared" si="2"/>
        <v>2.3999999975785613E-3</v>
      </c>
    </row>
    <row r="61" spans="2:23" x14ac:dyDescent="0.25">
      <c r="B61" s="25"/>
      <c r="C61" s="22"/>
      <c r="D61" s="38"/>
      <c r="E61" s="233" t="s">
        <v>63</v>
      </c>
      <c r="F61" s="220"/>
      <c r="G61" s="70"/>
      <c r="H61" s="92">
        <f>свод!GF186</f>
        <v>1157</v>
      </c>
      <c r="I61" s="92">
        <f>свод!GG186</f>
        <v>169874418.61900002</v>
      </c>
      <c r="J61" s="92">
        <f>свод!GH186</f>
        <v>964.16666666666674</v>
      </c>
      <c r="K61" s="92">
        <f>свод!GI186</f>
        <v>141562015.51583335</v>
      </c>
      <c r="L61" s="92">
        <f>свод!GJ186</f>
        <v>984</v>
      </c>
      <c r="M61" s="92">
        <f>свод!GK186</f>
        <v>144863588.59999996</v>
      </c>
      <c r="N61" s="92">
        <f>свод!GL186</f>
        <v>35</v>
      </c>
      <c r="O61" s="92">
        <f>свод!GM186</f>
        <v>5562665.1999999993</v>
      </c>
      <c r="P61" s="92">
        <f>свод!GN186</f>
        <v>1019</v>
      </c>
      <c r="Q61" s="92">
        <f>свод!GO186</f>
        <v>150426253.79999998</v>
      </c>
      <c r="R61" s="92">
        <f>свод!GP186</f>
        <v>19.833333333333247</v>
      </c>
      <c r="S61" s="219">
        <f>свод!GQ186</f>
        <v>3301573.0841666237</v>
      </c>
      <c r="T61" s="185">
        <f t="shared" si="0"/>
        <v>1.0205704407951599</v>
      </c>
      <c r="U61" s="232">
        <f t="shared" si="1"/>
        <v>1.0233224503913434</v>
      </c>
      <c r="V61" s="105"/>
      <c r="W61" s="105"/>
    </row>
    <row r="62" spans="2:23" ht="15.75" customHeight="1" x14ac:dyDescent="0.25">
      <c r="B62" s="25"/>
      <c r="C62" s="24"/>
      <c r="D62" s="37"/>
      <c r="E62" s="231" t="s">
        <v>64</v>
      </c>
      <c r="F62" s="90">
        <v>34</v>
      </c>
      <c r="G62" s="91">
        <v>134570.1513</v>
      </c>
      <c r="H62" s="92">
        <f>свод!GF187</f>
        <v>773</v>
      </c>
      <c r="I62" s="92">
        <f>свод!GG187</f>
        <v>104022726.9549</v>
      </c>
      <c r="J62" s="92">
        <f>свод!GH187</f>
        <v>644.16666666666674</v>
      </c>
      <c r="K62" s="92">
        <f>свод!GI187</f>
        <v>86685605.795750007</v>
      </c>
      <c r="L62" s="92">
        <f>свод!GJ187</f>
        <v>699</v>
      </c>
      <c r="M62" s="92">
        <f>свод!GK187</f>
        <v>94064534.849999964</v>
      </c>
      <c r="N62" s="92">
        <f>свод!GL187</f>
        <v>20</v>
      </c>
      <c r="O62" s="92">
        <f>свод!GM187</f>
        <v>2691402.9999999995</v>
      </c>
      <c r="P62" s="92">
        <f>свод!GN187</f>
        <v>719</v>
      </c>
      <c r="Q62" s="92">
        <f>свод!GO187</f>
        <v>96755937.849999964</v>
      </c>
      <c r="R62" s="92">
        <f>свод!GP187</f>
        <v>54.833333333333258</v>
      </c>
      <c r="S62" s="219">
        <f>свод!GQ187</f>
        <v>7378929.0542499572</v>
      </c>
      <c r="T62" s="185">
        <f t="shared" si="0"/>
        <v>1.0851228978007761</v>
      </c>
      <c r="U62" s="232">
        <f t="shared" si="1"/>
        <v>1.0851228873180665</v>
      </c>
      <c r="V62" s="105">
        <f>SUM(M62/L62)</f>
        <v>134570.14999999994</v>
      </c>
      <c r="W62" s="105">
        <f t="shared" si="2"/>
        <v>1.3000000617466867E-3</v>
      </c>
    </row>
    <row r="63" spans="2:23" x14ac:dyDescent="0.25">
      <c r="B63" s="25"/>
      <c r="C63" s="22"/>
      <c r="D63" s="38"/>
      <c r="E63" s="231" t="s">
        <v>65</v>
      </c>
      <c r="F63" s="90">
        <v>35</v>
      </c>
      <c r="G63" s="91">
        <v>201260.141</v>
      </c>
      <c r="H63" s="92">
        <f>свод!GF198</f>
        <v>133</v>
      </c>
      <c r="I63" s="92">
        <f>свод!GG198</f>
        <v>26767598.752999999</v>
      </c>
      <c r="J63" s="92">
        <f>свод!GH198</f>
        <v>110.83333333333334</v>
      </c>
      <c r="K63" s="92">
        <f>свод!GI198</f>
        <v>22306332.294166666</v>
      </c>
      <c r="L63" s="92">
        <f>свод!GJ198</f>
        <v>133</v>
      </c>
      <c r="M63" s="92">
        <f>свод!GK198</f>
        <v>26767598.620000008</v>
      </c>
      <c r="N63" s="92">
        <f>свод!GL198</f>
        <v>12</v>
      </c>
      <c r="O63" s="92">
        <f>свод!GM198</f>
        <v>2415121.6800000002</v>
      </c>
      <c r="P63" s="92">
        <f>свод!GN198</f>
        <v>145</v>
      </c>
      <c r="Q63" s="92">
        <f>свод!GO198</f>
        <v>29182720.300000008</v>
      </c>
      <c r="R63" s="92">
        <f>свод!GP198</f>
        <v>22.166666666666657</v>
      </c>
      <c r="S63" s="219">
        <f>свод!GQ198</f>
        <v>4461266.325833343</v>
      </c>
      <c r="T63" s="185">
        <f t="shared" si="0"/>
        <v>1.2</v>
      </c>
      <c r="U63" s="232">
        <f t="shared" si="1"/>
        <v>1.1999999940375681</v>
      </c>
      <c r="V63" s="105">
        <f>SUM(M63/L63)</f>
        <v>201260.14000000007</v>
      </c>
      <c r="W63" s="105">
        <f t="shared" si="2"/>
        <v>9.9999993108212948E-4</v>
      </c>
    </row>
    <row r="64" spans="2:23" x14ac:dyDescent="0.25">
      <c r="B64" s="25"/>
      <c r="C64" s="22"/>
      <c r="D64" s="38"/>
      <c r="E64" s="231" t="s">
        <v>66</v>
      </c>
      <c r="F64" s="90">
        <v>36</v>
      </c>
      <c r="G64" s="91">
        <v>152046.8426</v>
      </c>
      <c r="H64" s="92">
        <f>свод!GF201</f>
        <v>246</v>
      </c>
      <c r="I64" s="92">
        <f>свод!GG201</f>
        <v>37403523.279600009</v>
      </c>
      <c r="J64" s="92">
        <f>свод!GH201</f>
        <v>205</v>
      </c>
      <c r="K64" s="92">
        <f>свод!GI201</f>
        <v>31169602.73300001</v>
      </c>
      <c r="L64" s="92">
        <f>свод!GJ201</f>
        <v>147</v>
      </c>
      <c r="M64" s="92">
        <f>свод!GK201</f>
        <v>22350885.48</v>
      </c>
      <c r="N64" s="92">
        <f>свод!GL201</f>
        <v>3</v>
      </c>
      <c r="O64" s="92">
        <f>свод!GM201</f>
        <v>456140.52</v>
      </c>
      <c r="P64" s="92">
        <f>свод!GN201</f>
        <v>150</v>
      </c>
      <c r="Q64" s="92">
        <f>свод!GO201</f>
        <v>22807026</v>
      </c>
      <c r="R64" s="92">
        <f>свод!GP201</f>
        <v>-58</v>
      </c>
      <c r="S64" s="219">
        <f>свод!GQ201</f>
        <v>-8818717.2530000098</v>
      </c>
      <c r="T64" s="185">
        <f t="shared" si="0"/>
        <v>0.71707317073170729</v>
      </c>
      <c r="U64" s="232">
        <f t="shared" si="1"/>
        <v>0.71707315846976061</v>
      </c>
      <c r="V64" s="105">
        <f>SUM(M64/L64)</f>
        <v>152046.84</v>
      </c>
      <c r="W64" s="105">
        <f t="shared" si="2"/>
        <v>2.6000000070780516E-3</v>
      </c>
    </row>
    <row r="65" spans="2:23" x14ac:dyDescent="0.25">
      <c r="B65" s="25"/>
      <c r="C65" s="22"/>
      <c r="D65" s="38"/>
      <c r="E65" s="231" t="s">
        <v>67</v>
      </c>
      <c r="F65" s="90">
        <v>37</v>
      </c>
      <c r="G65" s="91">
        <v>336113.92629999999</v>
      </c>
      <c r="H65" s="92">
        <f>свод!GF205</f>
        <v>5</v>
      </c>
      <c r="I65" s="92">
        <f>свод!GG205</f>
        <v>1680569.6315000001</v>
      </c>
      <c r="J65" s="92">
        <f>свод!GH205</f>
        <v>4.166666666666667</v>
      </c>
      <c r="K65" s="92">
        <f>свод!GI205</f>
        <v>1400474.6929166666</v>
      </c>
      <c r="L65" s="92">
        <f>свод!GJ205</f>
        <v>5</v>
      </c>
      <c r="M65" s="92">
        <f>свод!GK205</f>
        <v>1680569.65</v>
      </c>
      <c r="N65" s="92">
        <f>свод!GL205</f>
        <v>0</v>
      </c>
      <c r="O65" s="92">
        <f>свод!GM205</f>
        <v>0</v>
      </c>
      <c r="P65" s="92">
        <f>свод!GN205</f>
        <v>5</v>
      </c>
      <c r="Q65" s="92">
        <f>свод!GO205</f>
        <v>1680569.65</v>
      </c>
      <c r="R65" s="92">
        <f>свод!GP205</f>
        <v>0.83333333333333304</v>
      </c>
      <c r="S65" s="219">
        <f>свод!GQ205</f>
        <v>280094.95708333328</v>
      </c>
      <c r="T65" s="185">
        <f t="shared" si="0"/>
        <v>1.2</v>
      </c>
      <c r="U65" s="232">
        <f t="shared" si="1"/>
        <v>1.2000000132098068</v>
      </c>
      <c r="V65" s="105">
        <f>SUM(M65/L65)</f>
        <v>336113.93</v>
      </c>
      <c r="W65" s="105">
        <f t="shared" si="2"/>
        <v>-3.7000000011175871E-3</v>
      </c>
    </row>
    <row r="66" spans="2:23" x14ac:dyDescent="0.25">
      <c r="B66" s="25"/>
      <c r="C66" s="22"/>
      <c r="D66" s="38"/>
      <c r="E66" s="233" t="s">
        <v>68</v>
      </c>
      <c r="F66" s="63"/>
      <c r="G66" s="70"/>
      <c r="H66" s="92">
        <f>свод!GF209</f>
        <v>217</v>
      </c>
      <c r="I66" s="92">
        <f>свод!GG209</f>
        <v>23809159.6996</v>
      </c>
      <c r="J66" s="92">
        <f>свод!GH209</f>
        <v>180.83333333333331</v>
      </c>
      <c r="K66" s="92">
        <f>свод!GI209</f>
        <v>19840966.416333333</v>
      </c>
      <c r="L66" s="92">
        <f>свод!GJ209</f>
        <v>190</v>
      </c>
      <c r="M66" s="92">
        <f>свод!GK209</f>
        <v>20094027.899999999</v>
      </c>
      <c r="N66" s="92">
        <f>свод!GL209</f>
        <v>14</v>
      </c>
      <c r="O66" s="92">
        <f>свод!GM209</f>
        <v>1379191.3800000001</v>
      </c>
      <c r="P66" s="92">
        <f>свод!GN209</f>
        <v>204</v>
      </c>
      <c r="Q66" s="92">
        <f>свод!GO209</f>
        <v>21473219.280000005</v>
      </c>
      <c r="R66" s="92">
        <f>свод!GP209</f>
        <v>9.1666666666666714</v>
      </c>
      <c r="S66" s="219">
        <f>свод!GQ209</f>
        <v>253061.48366666399</v>
      </c>
      <c r="T66" s="185">
        <f t="shared" si="0"/>
        <v>1.0506912442396314</v>
      </c>
      <c r="U66" s="232">
        <f t="shared" si="1"/>
        <v>1.0127544938263866</v>
      </c>
      <c r="V66" s="105"/>
      <c r="W66" s="105"/>
    </row>
    <row r="67" spans="2:23" ht="15.75" x14ac:dyDescent="0.25">
      <c r="B67" s="25"/>
      <c r="C67" s="24"/>
      <c r="D67" s="37"/>
      <c r="E67" s="231" t="s">
        <v>69</v>
      </c>
      <c r="F67" s="90">
        <v>38</v>
      </c>
      <c r="G67" s="91">
        <v>98513.666200000007</v>
      </c>
      <c r="H67" s="92">
        <f>свод!GF210</f>
        <v>164</v>
      </c>
      <c r="I67" s="92">
        <f>свод!GG210</f>
        <v>16156241.2568</v>
      </c>
      <c r="J67" s="92">
        <f>свод!GH210</f>
        <v>136.66666666666666</v>
      </c>
      <c r="K67" s="92">
        <f>свод!GI210</f>
        <v>13463534.380666668</v>
      </c>
      <c r="L67" s="92">
        <f>свод!GJ210</f>
        <v>160</v>
      </c>
      <c r="M67" s="92">
        <f>свод!GK210</f>
        <v>15762187.199999999</v>
      </c>
      <c r="N67" s="92">
        <f>свод!GL210</f>
        <v>14</v>
      </c>
      <c r="O67" s="92">
        <f>свод!GM210</f>
        <v>1379191.3800000001</v>
      </c>
      <c r="P67" s="92">
        <f>свод!GN210</f>
        <v>174</v>
      </c>
      <c r="Q67" s="92">
        <f>свод!GO210</f>
        <v>17141378.580000006</v>
      </c>
      <c r="R67" s="92">
        <f>свод!GP210</f>
        <v>23.333333333333343</v>
      </c>
      <c r="S67" s="219">
        <f>свод!GQ210</f>
        <v>2298652.8193333317</v>
      </c>
      <c r="T67" s="185">
        <f t="shared" si="0"/>
        <v>1.1707317073170733</v>
      </c>
      <c r="U67" s="232">
        <f t="shared" si="1"/>
        <v>1.1707317524760916</v>
      </c>
      <c r="V67" s="105">
        <f>SUM(M67/L67)</f>
        <v>98513.67</v>
      </c>
      <c r="W67" s="105">
        <f t="shared" si="2"/>
        <v>-3.799999991315417E-3</v>
      </c>
    </row>
    <row r="68" spans="2:23" x14ac:dyDescent="0.25">
      <c r="B68" s="25"/>
      <c r="C68" s="22"/>
      <c r="D68" s="38"/>
      <c r="E68" s="231" t="s">
        <v>70</v>
      </c>
      <c r="F68" s="90">
        <v>39</v>
      </c>
      <c r="G68" s="91">
        <v>144394.6876</v>
      </c>
      <c r="H68" s="92">
        <f>свод!GF223</f>
        <v>53</v>
      </c>
      <c r="I68" s="92">
        <f>свод!GG223</f>
        <v>7652918.4428000003</v>
      </c>
      <c r="J68" s="92">
        <f>свод!GH223</f>
        <v>44.166666666666671</v>
      </c>
      <c r="K68" s="92">
        <f>свод!GI223</f>
        <v>6377432.0356666669</v>
      </c>
      <c r="L68" s="92">
        <f>свод!GJ223</f>
        <v>30</v>
      </c>
      <c r="M68" s="92">
        <f>свод!GK223</f>
        <v>4331840.6999999993</v>
      </c>
      <c r="N68" s="92">
        <f>свод!GL223</f>
        <v>0</v>
      </c>
      <c r="O68" s="92">
        <f>свод!GM223</f>
        <v>0</v>
      </c>
      <c r="P68" s="92">
        <f>свод!GN223</f>
        <v>30</v>
      </c>
      <c r="Q68" s="92">
        <f>свод!GO223</f>
        <v>4331840.6999999993</v>
      </c>
      <c r="R68" s="92">
        <f>свод!GP223</f>
        <v>-14.166666666666671</v>
      </c>
      <c r="S68" s="219">
        <f>свод!GQ223</f>
        <v>-2045591.3356666677</v>
      </c>
      <c r="T68" s="185">
        <f t="shared" si="0"/>
        <v>0.67924528301886788</v>
      </c>
      <c r="U68" s="232">
        <f t="shared" si="1"/>
        <v>0.67924529430867842</v>
      </c>
      <c r="V68" s="105">
        <f>SUM(M68/L68)</f>
        <v>144394.68999999997</v>
      </c>
      <c r="W68" s="105">
        <f t="shared" si="2"/>
        <v>-2.3999999684747308E-3</v>
      </c>
    </row>
    <row r="69" spans="2:23" x14ac:dyDescent="0.25">
      <c r="B69" s="25"/>
      <c r="C69" s="22"/>
      <c r="D69" s="221"/>
      <c r="E69" s="233" t="s">
        <v>71</v>
      </c>
      <c r="F69" s="220"/>
      <c r="G69" s="70"/>
      <c r="H69" s="92">
        <f>свод!GF226</f>
        <v>44</v>
      </c>
      <c r="I69" s="92">
        <f>свод!GG226</f>
        <v>5624805.4632000001</v>
      </c>
      <c r="J69" s="92">
        <f>свод!GH226</f>
        <v>36.666666666666664</v>
      </c>
      <c r="K69" s="92">
        <f>свод!GI226</f>
        <v>4687337.8859999999</v>
      </c>
      <c r="L69" s="92">
        <f>свод!GJ226</f>
        <v>31</v>
      </c>
      <c r="M69" s="92">
        <f>свод!GK226</f>
        <v>3962931.1900000004</v>
      </c>
      <c r="N69" s="92">
        <f>свод!GL226</f>
        <v>0</v>
      </c>
      <c r="O69" s="92">
        <f>свод!GM226</f>
        <v>0</v>
      </c>
      <c r="P69" s="92">
        <f>свод!GN226</f>
        <v>31</v>
      </c>
      <c r="Q69" s="92">
        <f>свод!GO226</f>
        <v>3962931.1900000004</v>
      </c>
      <c r="R69" s="92">
        <f>свод!GP226</f>
        <v>-5.6666666666666643</v>
      </c>
      <c r="S69" s="219">
        <f>свод!GQ226</f>
        <v>-724406.69599999953</v>
      </c>
      <c r="T69" s="185">
        <f t="shared" si="0"/>
        <v>0.84545454545454546</v>
      </c>
      <c r="U69" s="232">
        <f t="shared" si="1"/>
        <v>0.84545456000438213</v>
      </c>
      <c r="V69" s="105"/>
      <c r="W69" s="105"/>
    </row>
    <row r="70" spans="2:23" ht="16.5" customHeight="1" x14ac:dyDescent="0.25">
      <c r="B70" s="25"/>
      <c r="C70" s="24"/>
      <c r="D70" s="37"/>
      <c r="E70" s="231" t="s">
        <v>72</v>
      </c>
      <c r="F70" s="90">
        <v>40</v>
      </c>
      <c r="G70" s="91">
        <v>127836.4878</v>
      </c>
      <c r="H70" s="92">
        <f>свод!GF227</f>
        <v>44</v>
      </c>
      <c r="I70" s="92">
        <f>свод!GG227</f>
        <v>5624805.4632000001</v>
      </c>
      <c r="J70" s="92">
        <f>свод!GH227</f>
        <v>36.666666666666664</v>
      </c>
      <c r="K70" s="92">
        <f>свод!GI227</f>
        <v>4687337.8859999999</v>
      </c>
      <c r="L70" s="92">
        <f>свод!GJ227</f>
        <v>31</v>
      </c>
      <c r="M70" s="92">
        <f>свод!GK227</f>
        <v>3962931.1900000004</v>
      </c>
      <c r="N70" s="92">
        <f>свод!GL227</f>
        <v>0</v>
      </c>
      <c r="O70" s="92">
        <f>свод!GM227</f>
        <v>0</v>
      </c>
      <c r="P70" s="92">
        <f>свод!GN227</f>
        <v>31</v>
      </c>
      <c r="Q70" s="92">
        <f>свод!GO227</f>
        <v>3962931.1900000004</v>
      </c>
      <c r="R70" s="92">
        <f>свод!GP227</f>
        <v>-5.6666666666666643</v>
      </c>
      <c r="S70" s="219">
        <f>свод!GQ227</f>
        <v>-724406.69599999953</v>
      </c>
      <c r="T70" s="185">
        <f t="shared" si="0"/>
        <v>0.84545454545454546</v>
      </c>
      <c r="U70" s="232">
        <f t="shared" si="1"/>
        <v>0.84545456000438213</v>
      </c>
      <c r="V70" s="105">
        <f>SUM(M70/L70)</f>
        <v>127836.49000000002</v>
      </c>
      <c r="W70" s="105">
        <f t="shared" si="2"/>
        <v>-2.2000000171829015E-3</v>
      </c>
    </row>
    <row r="71" spans="2:23" ht="15.75" x14ac:dyDescent="0.25">
      <c r="B71" s="25"/>
      <c r="C71" s="24"/>
      <c r="D71" s="223"/>
      <c r="E71" s="233" t="s">
        <v>73</v>
      </c>
      <c r="F71" s="220"/>
      <c r="G71" s="70"/>
      <c r="H71" s="92">
        <f>свод!GF236</f>
        <v>8</v>
      </c>
      <c r="I71" s="92">
        <f>свод!GG236</f>
        <v>1453035.1639999999</v>
      </c>
      <c r="J71" s="92">
        <f>свод!GH236</f>
        <v>6.6666666666666661</v>
      </c>
      <c r="K71" s="92">
        <f>свод!GI236</f>
        <v>1210862.6366666665</v>
      </c>
      <c r="L71" s="92">
        <f>свод!GJ236</f>
        <v>8</v>
      </c>
      <c r="M71" s="92">
        <f>свод!GK236</f>
        <v>1453035.2</v>
      </c>
      <c r="N71" s="92">
        <f>свод!GL236</f>
        <v>0</v>
      </c>
      <c r="O71" s="92">
        <f>свод!GM236</f>
        <v>0</v>
      </c>
      <c r="P71" s="92">
        <f>свод!GN236</f>
        <v>8</v>
      </c>
      <c r="Q71" s="92">
        <f>свод!GO236</f>
        <v>1453035.2</v>
      </c>
      <c r="R71" s="92">
        <f>свод!GP236</f>
        <v>1.3333333333333339</v>
      </c>
      <c r="S71" s="219">
        <f>свод!GQ236</f>
        <v>242172.56333333347</v>
      </c>
      <c r="T71" s="185">
        <f t="shared" si="0"/>
        <v>1.2000000000000002</v>
      </c>
      <c r="U71" s="232">
        <f t="shared" si="1"/>
        <v>1.2000000297308704</v>
      </c>
      <c r="V71" s="105"/>
      <c r="W71" s="105"/>
    </row>
    <row r="72" spans="2:23" ht="15.75" x14ac:dyDescent="0.25">
      <c r="B72" s="25"/>
      <c r="C72" s="24"/>
      <c r="D72" s="37"/>
      <c r="E72" s="231" t="s">
        <v>74</v>
      </c>
      <c r="F72" s="90">
        <v>41</v>
      </c>
      <c r="G72" s="91">
        <v>181629.39549999998</v>
      </c>
      <c r="H72" s="92">
        <f>свод!GF237</f>
        <v>8</v>
      </c>
      <c r="I72" s="92">
        <f>свод!GG237</f>
        <v>1453035.1639999999</v>
      </c>
      <c r="J72" s="92">
        <f>свод!GH237</f>
        <v>6.6666666666666661</v>
      </c>
      <c r="K72" s="92">
        <f>свод!GI237</f>
        <v>1210862.6366666665</v>
      </c>
      <c r="L72" s="92">
        <f>свод!GJ237</f>
        <v>8</v>
      </c>
      <c r="M72" s="92">
        <f>свод!GK237</f>
        <v>1453035.2</v>
      </c>
      <c r="N72" s="92">
        <f>свод!GL237</f>
        <v>0</v>
      </c>
      <c r="O72" s="92">
        <f>свод!GM237</f>
        <v>0</v>
      </c>
      <c r="P72" s="92">
        <f>свод!GN237</f>
        <v>8</v>
      </c>
      <c r="Q72" s="92">
        <f>свод!GO237</f>
        <v>1453035.2</v>
      </c>
      <c r="R72" s="92">
        <f>свод!GP237</f>
        <v>1.3333333333333339</v>
      </c>
      <c r="S72" s="219">
        <f>свод!GQ237</f>
        <v>242172.56333333347</v>
      </c>
      <c r="T72" s="185">
        <f t="shared" si="0"/>
        <v>1.2000000000000002</v>
      </c>
      <c r="U72" s="232">
        <f t="shared" si="1"/>
        <v>1.2000000297308704</v>
      </c>
      <c r="V72" s="105">
        <f>SUM(M72/L72)</f>
        <v>181629.4</v>
      </c>
      <c r="W72" s="105">
        <f t="shared" si="2"/>
        <v>-4.5000000100117177E-3</v>
      </c>
    </row>
    <row r="73" spans="2:23" s="13" customFormat="1" ht="15.75" thickBot="1" x14ac:dyDescent="0.3">
      <c r="B73" s="224"/>
      <c r="C73" s="224"/>
      <c r="D73" s="225"/>
      <c r="E73" s="235" t="s">
        <v>458</v>
      </c>
      <c r="F73" s="236"/>
      <c r="G73" s="236"/>
      <c r="H73" s="237">
        <f>свод!GF240</f>
        <v>5257</v>
      </c>
      <c r="I73" s="237">
        <f>свод!GG240</f>
        <v>796520153.80199993</v>
      </c>
      <c r="J73" s="237">
        <f>свод!GH240</f>
        <v>4380.8333333333339</v>
      </c>
      <c r="K73" s="237">
        <f>свод!GI240</f>
        <v>663766794.83499992</v>
      </c>
      <c r="L73" s="237">
        <f>свод!GJ240</f>
        <v>4422</v>
      </c>
      <c r="M73" s="237">
        <f>свод!GK240</f>
        <v>663940823.78999972</v>
      </c>
      <c r="N73" s="237">
        <f>свод!GL240</f>
        <v>618</v>
      </c>
      <c r="O73" s="237">
        <f>свод!GM240</f>
        <v>82641578.60999997</v>
      </c>
      <c r="P73" s="237">
        <f>свод!GN240</f>
        <v>5040</v>
      </c>
      <c r="Q73" s="237">
        <f>свод!GO240</f>
        <v>746582402.39999974</v>
      </c>
      <c r="R73" s="237">
        <f>свод!GP240</f>
        <v>41.166666666666401</v>
      </c>
      <c r="S73" s="238">
        <f>свод!GQ240</f>
        <v>174028.95499965269</v>
      </c>
      <c r="T73" s="239">
        <f t="shared" si="0"/>
        <v>1.0093969944835457</v>
      </c>
      <c r="U73" s="240">
        <f t="shared" si="1"/>
        <v>1.0002621838819807</v>
      </c>
      <c r="V73" s="105"/>
    </row>
    <row r="74" spans="2:23" s="13" customFormat="1" x14ac:dyDescent="0.25">
      <c r="B74" s="144"/>
      <c r="C74" s="144"/>
      <c r="D74" s="144"/>
      <c r="E74" s="282" t="s">
        <v>435</v>
      </c>
      <c r="F74" s="283"/>
      <c r="G74" s="283"/>
      <c r="H74" s="284">
        <v>5307</v>
      </c>
      <c r="I74" s="284">
        <v>805257086.46140003</v>
      </c>
      <c r="J74" s="284">
        <v>3980.25</v>
      </c>
      <c r="K74" s="284">
        <v>603942814.84605002</v>
      </c>
      <c r="L74" s="284">
        <v>3899</v>
      </c>
      <c r="M74" s="284">
        <v>590336847.84999979</v>
      </c>
      <c r="N74" s="284">
        <v>552</v>
      </c>
      <c r="O74" s="284">
        <v>73087181.329999983</v>
      </c>
      <c r="P74" s="284">
        <v>4451</v>
      </c>
      <c r="Q74" s="284">
        <v>663424029.17999983</v>
      </c>
      <c r="R74" s="284">
        <v>-81.25</v>
      </c>
      <c r="S74" s="285">
        <v>-13605966.996050367</v>
      </c>
      <c r="T74" s="286">
        <v>0.97958670937755166</v>
      </c>
      <c r="U74" s="287">
        <v>0.97747143162963446</v>
      </c>
      <c r="V74" s="105"/>
    </row>
    <row r="75" spans="2:23" s="13" customFormat="1" hidden="1" x14ac:dyDescent="0.25">
      <c r="B75" s="144"/>
      <c r="C75" s="144"/>
      <c r="D75" s="144"/>
      <c r="E75" s="282" t="s">
        <v>418</v>
      </c>
      <c r="F75" s="283"/>
      <c r="G75" s="283"/>
      <c r="H75" s="284">
        <v>5307</v>
      </c>
      <c r="I75" s="284">
        <v>805257086.46140003</v>
      </c>
      <c r="J75" s="284">
        <v>3538.0000000000005</v>
      </c>
      <c r="K75" s="284">
        <v>536838057.64093333</v>
      </c>
      <c r="L75" s="284">
        <v>3447</v>
      </c>
      <c r="M75" s="284">
        <v>521114132.6699999</v>
      </c>
      <c r="N75" s="284">
        <v>508</v>
      </c>
      <c r="O75" s="284">
        <v>65929864.470000014</v>
      </c>
      <c r="P75" s="284">
        <v>3955</v>
      </c>
      <c r="Q75" s="284">
        <v>587043997.13999975</v>
      </c>
      <c r="R75" s="284">
        <v>-91.000000000000057</v>
      </c>
      <c r="S75" s="285">
        <v>-15723924.97093353</v>
      </c>
      <c r="T75" s="286">
        <v>0.97427925381571501</v>
      </c>
      <c r="U75" s="287">
        <v>0.97071011500184945</v>
      </c>
      <c r="V75" s="105"/>
    </row>
    <row r="76" spans="2:23" s="13" customFormat="1" hidden="1" x14ac:dyDescent="0.25">
      <c r="B76" s="144"/>
      <c r="C76" s="144"/>
      <c r="D76" s="144"/>
      <c r="E76" s="226" t="s">
        <v>414</v>
      </c>
      <c r="F76" s="226"/>
      <c r="G76" s="226"/>
      <c r="H76" s="227">
        <v>5346</v>
      </c>
      <c r="I76" s="227">
        <v>810659882.7529999</v>
      </c>
      <c r="J76" s="227">
        <v>3118.4999999999995</v>
      </c>
      <c r="K76" s="227">
        <v>472884931.60591668</v>
      </c>
      <c r="L76" s="227">
        <v>3026</v>
      </c>
      <c r="M76" s="227">
        <v>456412897.40999985</v>
      </c>
      <c r="N76" s="227">
        <v>472</v>
      </c>
      <c r="O76" s="227">
        <v>60149216.890000008</v>
      </c>
      <c r="P76" s="227">
        <v>3498</v>
      </c>
      <c r="Q76" s="227">
        <v>516562114.29999989</v>
      </c>
      <c r="R76" s="227">
        <v>-92.500000000000014</v>
      </c>
      <c r="S76" s="228">
        <v>-16472034.195916798</v>
      </c>
      <c r="T76" s="218">
        <v>0.97033830367163709</v>
      </c>
      <c r="U76" s="218">
        <v>0.9651669294261972</v>
      </c>
      <c r="V76" s="105"/>
    </row>
    <row r="77" spans="2:23" s="13" customFormat="1" hidden="1" x14ac:dyDescent="0.25">
      <c r="B77" s="144"/>
      <c r="C77" s="144"/>
      <c r="D77" s="144"/>
      <c r="E77" s="129" t="s">
        <v>345</v>
      </c>
      <c r="F77" s="129"/>
      <c r="G77" s="129"/>
      <c r="H77" s="130">
        <v>5346</v>
      </c>
      <c r="I77" s="130">
        <v>810659882.7529999</v>
      </c>
      <c r="J77" s="130">
        <v>2673</v>
      </c>
      <c r="K77" s="130">
        <v>405329941.37650001</v>
      </c>
      <c r="L77" s="130">
        <v>2508</v>
      </c>
      <c r="M77" s="130">
        <v>378831436.25999993</v>
      </c>
      <c r="N77" s="130">
        <v>393</v>
      </c>
      <c r="O77" s="130">
        <v>49438736.320000008</v>
      </c>
      <c r="P77" s="130">
        <v>2901</v>
      </c>
      <c r="Q77" s="130">
        <v>428270172.58000004</v>
      </c>
      <c r="R77" s="130">
        <v>-165</v>
      </c>
      <c r="S77" s="184">
        <v>-26498505.116500027</v>
      </c>
      <c r="T77" s="185">
        <f t="shared" si="0"/>
        <v>0.93827160493827155</v>
      </c>
      <c r="U77" s="185">
        <f t="shared" si="1"/>
        <v>0.93462485148145935</v>
      </c>
      <c r="V77" s="105"/>
    </row>
    <row r="78" spans="2:23" s="13" customFormat="1" hidden="1" x14ac:dyDescent="0.25">
      <c r="B78" s="144"/>
      <c r="C78" s="144"/>
      <c r="D78" s="144"/>
      <c r="E78" s="129" t="s">
        <v>342</v>
      </c>
      <c r="F78" s="129"/>
      <c r="G78" s="129"/>
      <c r="H78" s="130">
        <v>5232</v>
      </c>
      <c r="I78" s="130">
        <v>796927672.15399992</v>
      </c>
      <c r="J78" s="130">
        <v>2180</v>
      </c>
      <c r="K78" s="130">
        <v>332053196.73083335</v>
      </c>
      <c r="L78" s="130">
        <v>2030</v>
      </c>
      <c r="M78" s="130">
        <v>304045339.44</v>
      </c>
      <c r="N78" s="130">
        <v>324</v>
      </c>
      <c r="O78" s="130">
        <v>40133886.24000001</v>
      </c>
      <c r="P78" s="130">
        <v>2354</v>
      </c>
      <c r="Q78" s="130">
        <v>344179225.67999995</v>
      </c>
      <c r="R78" s="130">
        <v>-150.00000000000003</v>
      </c>
      <c r="S78" s="184">
        <v>-28007857.290833276</v>
      </c>
      <c r="T78" s="185">
        <f t="shared" si="0"/>
        <v>0.93119266055045868</v>
      </c>
      <c r="U78" s="185">
        <f t="shared" si="1"/>
        <v>0.91565249915802827</v>
      </c>
      <c r="V78" s="105"/>
    </row>
    <row r="79" spans="2:23" s="13" customFormat="1" hidden="1" x14ac:dyDescent="0.25">
      <c r="B79" s="144"/>
      <c r="C79" s="144"/>
      <c r="D79" s="144"/>
      <c r="E79" s="129" t="s">
        <v>322</v>
      </c>
      <c r="F79" s="129"/>
      <c r="G79" s="129"/>
      <c r="H79" s="130">
        <v>5232</v>
      </c>
      <c r="I79" s="130">
        <v>796927672.15399992</v>
      </c>
      <c r="J79" s="130">
        <v>1744</v>
      </c>
      <c r="K79" s="130">
        <v>265642557.38466665</v>
      </c>
      <c r="L79" s="130">
        <v>1616</v>
      </c>
      <c r="M79" s="130">
        <v>239177768.33000004</v>
      </c>
      <c r="N79" s="130">
        <v>264</v>
      </c>
      <c r="O79" s="130">
        <v>32513589.400000002</v>
      </c>
      <c r="P79" s="130">
        <v>1880</v>
      </c>
      <c r="Q79" s="130">
        <v>271691357.72999996</v>
      </c>
      <c r="R79" s="130">
        <v>-128</v>
      </c>
      <c r="S79" s="184">
        <v>-26464789.054666627</v>
      </c>
      <c r="T79" s="185">
        <f t="shared" si="0"/>
        <v>0.92660550458715596</v>
      </c>
      <c r="U79" s="185">
        <f t="shared" si="1"/>
        <v>0.90037443805984751</v>
      </c>
    </row>
    <row r="80" spans="2:23" s="13" customFormat="1" hidden="1" x14ac:dyDescent="0.25">
      <c r="B80" s="144"/>
      <c r="C80" s="144"/>
      <c r="D80" s="144"/>
      <c r="E80" s="129" t="s">
        <v>283</v>
      </c>
      <c r="F80" s="129"/>
      <c r="G80" s="129"/>
      <c r="H80" s="130">
        <v>5227</v>
      </c>
      <c r="I80" s="130">
        <v>796404158.38999999</v>
      </c>
      <c r="J80" s="130">
        <v>1306.75</v>
      </c>
      <c r="K80" s="130">
        <v>199101039.5975</v>
      </c>
      <c r="L80" s="130">
        <v>1183</v>
      </c>
      <c r="M80" s="130">
        <v>175233022.91999999</v>
      </c>
      <c r="N80" s="130">
        <v>188</v>
      </c>
      <c r="O80" s="130">
        <v>23070904.559999995</v>
      </c>
      <c r="P80" s="130">
        <v>1371</v>
      </c>
      <c r="Q80" s="130">
        <v>198303927.48000002</v>
      </c>
      <c r="R80" s="130">
        <v>-123.75</v>
      </c>
      <c r="S80" s="184">
        <v>-23868016.677499987</v>
      </c>
      <c r="T80" s="185">
        <f t="shared" si="0"/>
        <v>0.90529940692557875</v>
      </c>
      <c r="U80" s="185">
        <f t="shared" si="1"/>
        <v>0.88012108462240446</v>
      </c>
    </row>
    <row r="81" spans="2:21" s="13" customFormat="1" hidden="1" x14ac:dyDescent="0.25">
      <c r="B81" s="144"/>
      <c r="C81" s="144"/>
      <c r="D81" s="144"/>
      <c r="E81" s="129" t="s">
        <v>280</v>
      </c>
      <c r="F81" s="129"/>
      <c r="G81" s="129"/>
      <c r="H81" s="130">
        <v>5292</v>
      </c>
      <c r="I81" s="130">
        <v>808321422.51950002</v>
      </c>
      <c r="J81" s="130">
        <v>882.83333333333326</v>
      </c>
      <c r="K81" s="130">
        <v>134720237.08658332</v>
      </c>
      <c r="L81" s="130">
        <v>715</v>
      </c>
      <c r="M81" s="130">
        <v>103817728.05720001</v>
      </c>
      <c r="N81" s="130">
        <v>110</v>
      </c>
      <c r="O81" s="130">
        <v>13970950.920000002</v>
      </c>
      <c r="P81" s="130">
        <v>825</v>
      </c>
      <c r="Q81" s="130">
        <v>117788678.9772</v>
      </c>
      <c r="R81" s="130">
        <v>-167.83333333333334</v>
      </c>
      <c r="S81" s="184">
        <v>-30902509.029383332</v>
      </c>
      <c r="T81" s="185">
        <f t="shared" si="0"/>
        <v>0.80989239191995477</v>
      </c>
      <c r="U81" s="185">
        <f t="shared" si="1"/>
        <v>0.77061717157220722</v>
      </c>
    </row>
    <row r="82" spans="2:21" hidden="1" x14ac:dyDescent="0.25">
      <c r="E82" s="129" t="s">
        <v>279</v>
      </c>
      <c r="F82" s="129"/>
      <c r="G82" s="129"/>
      <c r="H82" s="130">
        <v>5292</v>
      </c>
      <c r="I82" s="130">
        <v>808321422.51950002</v>
      </c>
      <c r="J82" s="130">
        <v>442.41666666666663</v>
      </c>
      <c r="K82" s="130">
        <v>67360118.543291658</v>
      </c>
      <c r="L82" s="130">
        <v>315</v>
      </c>
      <c r="M82" s="130">
        <v>45042206.030000024</v>
      </c>
      <c r="N82" s="130">
        <v>30</v>
      </c>
      <c r="O82" s="130">
        <v>2802062.9699999993</v>
      </c>
      <c r="P82" s="130">
        <v>345</v>
      </c>
      <c r="Q82" s="130">
        <v>47844269.000000007</v>
      </c>
      <c r="R82" s="130">
        <v>-127.41666666666666</v>
      </c>
      <c r="S82" s="184">
        <v>-22317912.513291661</v>
      </c>
      <c r="T82" s="185">
        <f t="shared" si="0"/>
        <v>0.71199849312488228</v>
      </c>
      <c r="U82" s="185">
        <f t="shared" si="1"/>
        <v>0.66867765384129862</v>
      </c>
    </row>
    <row r="83" spans="2:21" x14ac:dyDescent="0.25">
      <c r="E83" s="10"/>
      <c r="F83" s="10"/>
      <c r="G83" s="10"/>
      <c r="H83" s="14"/>
    </row>
    <row r="84" spans="2:21" x14ac:dyDescent="0.25">
      <c r="E84" s="10" t="s">
        <v>281</v>
      </c>
      <c r="F84" s="10"/>
      <c r="G84" s="10"/>
      <c r="H84" s="10">
        <v>5257</v>
      </c>
      <c r="I84" s="105">
        <v>796520153.33170009</v>
      </c>
      <c r="J84" s="10">
        <v>4382</v>
      </c>
      <c r="K84" s="105">
        <v>663766794.44308329</v>
      </c>
      <c r="L84" s="73">
        <v>4422</v>
      </c>
      <c r="M84" s="13">
        <v>663940813.79000008</v>
      </c>
      <c r="N84" s="13">
        <v>552</v>
      </c>
      <c r="O84" s="13">
        <v>73087181.329999998</v>
      </c>
      <c r="P84" s="13">
        <f>'факт '!AZ141</f>
        <v>5040</v>
      </c>
      <c r="Q84" s="13">
        <f>'факт '!BA141</f>
        <v>746582402.39999986</v>
      </c>
    </row>
    <row r="85" spans="2:21" x14ac:dyDescent="0.25">
      <c r="E85" s="10" t="s">
        <v>83</v>
      </c>
      <c r="F85" s="10"/>
      <c r="G85" s="10"/>
      <c r="H85" s="15">
        <f t="shared" ref="H85:O85" si="3">H73-H84</f>
        <v>0</v>
      </c>
      <c r="I85" s="15">
        <f t="shared" si="3"/>
        <v>0.47029983997344971</v>
      </c>
      <c r="J85" s="15">
        <f t="shared" si="3"/>
        <v>-1.1666666666660603</v>
      </c>
      <c r="K85" s="15">
        <f t="shared" si="3"/>
        <v>0.39191663265228271</v>
      </c>
      <c r="L85" s="15">
        <f t="shared" si="3"/>
        <v>0</v>
      </c>
      <c r="M85" s="15">
        <f t="shared" si="3"/>
        <v>9.9999996423721313</v>
      </c>
      <c r="N85" s="15">
        <f t="shared" si="3"/>
        <v>66</v>
      </c>
      <c r="O85" s="15">
        <f t="shared" si="3"/>
        <v>9554397.2799999714</v>
      </c>
    </row>
    <row r="86" spans="2:21" x14ac:dyDescent="0.25">
      <c r="K86" s="105"/>
      <c r="L86" s="105"/>
      <c r="M86" s="105"/>
    </row>
    <row r="87" spans="2:21" x14ac:dyDescent="0.25">
      <c r="K87" s="13"/>
      <c r="L87" s="13"/>
      <c r="M87" s="13"/>
    </row>
    <row r="88" spans="2:21" x14ac:dyDescent="0.25">
      <c r="K88" s="105"/>
      <c r="L88" s="105"/>
      <c r="M88" s="105"/>
    </row>
    <row r="89" spans="2:21" x14ac:dyDescent="0.25">
      <c r="K89" s="13"/>
      <c r="L89" s="13"/>
    </row>
  </sheetData>
  <autoFilter ref="A18:V82"/>
  <mergeCells count="25">
    <mergeCell ref="T17:U17"/>
    <mergeCell ref="H8:J8"/>
    <mergeCell ref="K8:S8"/>
    <mergeCell ref="G15:G18"/>
    <mergeCell ref="H15:S15"/>
    <mergeCell ref="R17:S17"/>
    <mergeCell ref="H16:S16"/>
    <mergeCell ref="K9:O9"/>
    <mergeCell ref="C14:G14"/>
    <mergeCell ref="H17:I17"/>
    <mergeCell ref="J17:K17"/>
    <mergeCell ref="H10:R11"/>
    <mergeCell ref="L17:M17"/>
    <mergeCell ref="N17:O17"/>
    <mergeCell ref="P17:Q17"/>
    <mergeCell ref="O1:Q1"/>
    <mergeCell ref="N3:R3"/>
    <mergeCell ref="O4:Q4"/>
    <mergeCell ref="H7:J7"/>
    <mergeCell ref="K7:S7"/>
    <mergeCell ref="B15:B18"/>
    <mergeCell ref="C15:C18"/>
    <mergeCell ref="D15:D18"/>
    <mergeCell ref="E15:E18"/>
    <mergeCell ref="F15:F18"/>
  </mergeCells>
  <pageMargins left="0" right="0" top="0.35433070866141736" bottom="0.15748031496062992" header="0.11811023622047245" footer="0.11811023622047245"/>
  <pageSetup paperSize="9" scale="66" orientation="landscape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24"/>
  <sheetViews>
    <sheetView view="pageBreakPreview" zoomScale="80" zoomScaleNormal="100" zoomScaleSheetLayoutView="8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I3" sqref="I3:J3"/>
    </sheetView>
  </sheetViews>
  <sheetFormatPr defaultRowHeight="15" x14ac:dyDescent="0.25"/>
  <cols>
    <col min="1" max="1" width="4" customWidth="1"/>
    <col min="2" max="2" width="45.42578125" customWidth="1"/>
    <col min="3" max="3" width="7.140625" hidden="1" customWidth="1"/>
    <col min="4" max="4" width="9.42578125" style="157" hidden="1" customWidth="1"/>
    <col min="5" max="5" width="8" style="190" customWidth="1"/>
    <col min="6" max="6" width="12.7109375" style="190" customWidth="1"/>
    <col min="7" max="7" width="7.140625" customWidth="1"/>
    <col min="8" max="8" width="14.28515625" customWidth="1"/>
    <col min="9" max="9" width="7.42578125" customWidth="1"/>
    <col min="10" max="10" width="12.42578125" customWidth="1"/>
    <col min="11" max="11" width="7.7109375" customWidth="1"/>
    <col min="12" max="12" width="10.7109375" customWidth="1"/>
    <col min="13" max="13" width="6.7109375" style="190" customWidth="1"/>
    <col min="14" max="14" width="12.7109375" style="190" customWidth="1"/>
    <col min="15" max="15" width="7.5703125" customWidth="1"/>
    <col min="16" max="16" width="11.7109375" customWidth="1"/>
    <col min="17" max="17" width="9.140625" customWidth="1"/>
    <col min="18" max="18" width="10" customWidth="1"/>
    <col min="19" max="20" width="7.5703125" hidden="1" customWidth="1"/>
    <col min="21" max="21" width="0" hidden="1" customWidth="1"/>
    <col min="22" max="22" width="16.42578125" hidden="1" customWidth="1"/>
    <col min="23" max="24" width="0" hidden="1" customWidth="1"/>
    <col min="25" max="25" width="21.140625" customWidth="1"/>
    <col min="27" max="27" width="16" customWidth="1"/>
  </cols>
  <sheetData>
    <row r="1" spans="1:27" x14ac:dyDescent="0.25">
      <c r="E1" s="424" t="s">
        <v>478</v>
      </c>
      <c r="F1" s="424"/>
      <c r="G1" s="424"/>
      <c r="H1" s="424"/>
      <c r="I1" s="424"/>
      <c r="J1" s="424"/>
      <c r="K1" s="424"/>
      <c r="L1" s="424"/>
      <c r="M1" s="424"/>
      <c r="N1" s="424"/>
      <c r="O1" s="424"/>
    </row>
    <row r="2" spans="1:27" ht="36.75" customHeight="1" x14ac:dyDescent="0.25">
      <c r="E2" s="424"/>
      <c r="F2" s="424"/>
      <c r="G2" s="424"/>
      <c r="H2" s="424"/>
      <c r="I2" s="424"/>
      <c r="J2" s="424"/>
      <c r="K2" s="424"/>
      <c r="L2" s="424"/>
      <c r="M2" s="424"/>
      <c r="N2" s="424"/>
      <c r="O2" s="424"/>
    </row>
    <row r="3" spans="1:27" s="135" customFormat="1" ht="36.75" customHeight="1" x14ac:dyDescent="0.2">
      <c r="A3" s="431"/>
      <c r="B3" s="430" t="s">
        <v>318</v>
      </c>
      <c r="C3" s="430" t="s">
        <v>319</v>
      </c>
      <c r="D3" s="430" t="s">
        <v>319</v>
      </c>
      <c r="E3" s="432" t="s">
        <v>82</v>
      </c>
      <c r="F3" s="432"/>
      <c r="G3" s="367" t="s">
        <v>473</v>
      </c>
      <c r="H3" s="433"/>
      <c r="I3" s="434" t="s">
        <v>122</v>
      </c>
      <c r="J3" s="435"/>
      <c r="K3" s="430" t="s">
        <v>320</v>
      </c>
      <c r="L3" s="430"/>
      <c r="M3" s="432" t="s">
        <v>381</v>
      </c>
      <c r="N3" s="432"/>
      <c r="O3" s="429" t="s">
        <v>474</v>
      </c>
      <c r="P3" s="429"/>
      <c r="Q3" s="429" t="s">
        <v>475</v>
      </c>
      <c r="R3" s="429"/>
      <c r="S3" s="429" t="s">
        <v>344</v>
      </c>
      <c r="T3" s="429"/>
      <c r="U3" s="427" t="s">
        <v>380</v>
      </c>
      <c r="V3" s="427"/>
      <c r="W3" s="428" t="s">
        <v>382</v>
      </c>
      <c r="X3" s="428"/>
      <c r="Y3" s="166"/>
    </row>
    <row r="4" spans="1:27" s="135" customFormat="1" ht="55.5" customHeight="1" x14ac:dyDescent="0.2">
      <c r="A4" s="431"/>
      <c r="B4" s="430"/>
      <c r="C4" s="430"/>
      <c r="D4" s="430"/>
      <c r="E4" s="133" t="s">
        <v>77</v>
      </c>
      <c r="F4" s="133" t="s">
        <v>19</v>
      </c>
      <c r="G4" s="192" t="s">
        <v>84</v>
      </c>
      <c r="H4" s="192" t="s">
        <v>19</v>
      </c>
      <c r="I4" s="192" t="s">
        <v>77</v>
      </c>
      <c r="J4" s="192" t="s">
        <v>19</v>
      </c>
      <c r="K4" s="133" t="s">
        <v>77</v>
      </c>
      <c r="L4" s="133" t="s">
        <v>19</v>
      </c>
      <c r="M4" s="133" t="s">
        <v>77</v>
      </c>
      <c r="N4" s="133" t="s">
        <v>19</v>
      </c>
      <c r="O4" s="133" t="s">
        <v>77</v>
      </c>
      <c r="P4" s="133" t="s">
        <v>19</v>
      </c>
      <c r="Q4" s="133" t="s">
        <v>77</v>
      </c>
      <c r="R4" s="133" t="s">
        <v>19</v>
      </c>
      <c r="S4" s="133" t="s">
        <v>77</v>
      </c>
      <c r="T4" s="133" t="s">
        <v>19</v>
      </c>
      <c r="U4" s="156" t="s">
        <v>77</v>
      </c>
      <c r="V4" s="156" t="s">
        <v>19</v>
      </c>
      <c r="W4" s="156" t="s">
        <v>77</v>
      </c>
      <c r="X4" s="156" t="s">
        <v>19</v>
      </c>
      <c r="Y4" s="166"/>
    </row>
    <row r="5" spans="1:27" ht="41.25" customHeight="1" x14ac:dyDescent="0.25">
      <c r="A5" s="131">
        <v>1</v>
      </c>
      <c r="B5" s="180" t="s">
        <v>388</v>
      </c>
      <c r="C5" s="132" t="s">
        <v>86</v>
      </c>
      <c r="D5" s="158" t="s">
        <v>374</v>
      </c>
      <c r="E5" s="186">
        <f>свод!H240</f>
        <v>116</v>
      </c>
      <c r="F5" s="186">
        <f>свод!I240</f>
        <v>15638374.4286</v>
      </c>
      <c r="G5" s="193">
        <f>свод!J240</f>
        <v>96.666666666666657</v>
      </c>
      <c r="H5" s="193">
        <f>свод!K240</f>
        <v>13031978.690500002</v>
      </c>
      <c r="I5" s="193">
        <f>свод!L240</f>
        <v>106</v>
      </c>
      <c r="J5" s="193">
        <f>свод!M240</f>
        <v>13905260.599999998</v>
      </c>
      <c r="K5" s="173">
        <f>свод!N240</f>
        <v>6</v>
      </c>
      <c r="L5" s="173">
        <f>свод!O240</f>
        <v>627138.5</v>
      </c>
      <c r="M5" s="186">
        <f>SUM(I5+K5)</f>
        <v>112</v>
      </c>
      <c r="N5" s="186">
        <f>SUM(J5+L5)</f>
        <v>14532399.099999998</v>
      </c>
      <c r="O5" s="173">
        <f>SUM(I5-G5)</f>
        <v>9.3333333333333428</v>
      </c>
      <c r="P5" s="173">
        <f>SUM(J5-H5)</f>
        <v>873281.90949999541</v>
      </c>
      <c r="Q5" s="179">
        <f t="shared" ref="Q5:Q20" si="0">SUM(I5/G5)</f>
        <v>1.0965517241379312</v>
      </c>
      <c r="R5" s="179">
        <f t="shared" ref="R5:R20" si="1">SUM(J5/H5)</f>
        <v>1.0670106919478464</v>
      </c>
      <c r="S5" s="140">
        <f>SUM(I5/E5)</f>
        <v>0.91379310344827591</v>
      </c>
      <c r="T5" s="140">
        <f>SUM(J5/F5)</f>
        <v>0.88917557662320557</v>
      </c>
      <c r="U5" s="161">
        <f>SUM(E5+K5)</f>
        <v>122</v>
      </c>
      <c r="V5" s="162">
        <f>SUM(F5+L5)</f>
        <v>16265512.9286</v>
      </c>
      <c r="W5" s="140">
        <f>SUM(M5/U5)</f>
        <v>0.91803278688524592</v>
      </c>
      <c r="X5" s="140">
        <f>SUM(N5/V5)</f>
        <v>0.89344855977135329</v>
      </c>
      <c r="Y5" s="163"/>
    </row>
    <row r="6" spans="1:27" ht="42.75" customHeight="1" x14ac:dyDescent="0.25">
      <c r="A6" s="131">
        <v>2</v>
      </c>
      <c r="B6" s="180" t="s">
        <v>389</v>
      </c>
      <c r="C6" s="132" t="s">
        <v>98</v>
      </c>
      <c r="D6" s="158" t="s">
        <v>367</v>
      </c>
      <c r="E6" s="186">
        <f>свод!T240</f>
        <v>1772</v>
      </c>
      <c r="F6" s="186">
        <f>свод!U240</f>
        <v>318340442.73610002</v>
      </c>
      <c r="G6" s="193">
        <f>свод!V240</f>
        <v>1476.6666666666665</v>
      </c>
      <c r="H6" s="193">
        <f>свод!W240</f>
        <v>265283702.2800833</v>
      </c>
      <c r="I6" s="193">
        <f>свод!X240</f>
        <v>1541</v>
      </c>
      <c r="J6" s="193">
        <f>свод!Y240</f>
        <v>269010596.13999981</v>
      </c>
      <c r="K6" s="173">
        <f>свод!Z240</f>
        <v>108</v>
      </c>
      <c r="L6" s="173">
        <f>свод!AA240</f>
        <v>20099834.830000002</v>
      </c>
      <c r="M6" s="186">
        <f t="shared" ref="M6:M19" si="2">SUM(I6+K6)</f>
        <v>1649</v>
      </c>
      <c r="N6" s="186">
        <f t="shared" ref="N6:N19" si="3">SUM(J6+L6)</f>
        <v>289110430.96999979</v>
      </c>
      <c r="O6" s="173">
        <f t="shared" ref="O6:O19" si="4">SUM(I6-G6)</f>
        <v>64.333333333333485</v>
      </c>
      <c r="P6" s="173">
        <f t="shared" ref="P6:P19" si="5">SUM(J6-H6)</f>
        <v>3726893.8599165082</v>
      </c>
      <c r="Q6" s="174">
        <f t="shared" si="0"/>
        <v>1.0435665914221219</v>
      </c>
      <c r="R6" s="174">
        <f t="shared" si="1"/>
        <v>1.0140487102218654</v>
      </c>
      <c r="S6" s="140">
        <f t="shared" ref="S6:S20" si="6">SUM(I6/E6)</f>
        <v>0.86963882618510158</v>
      </c>
      <c r="T6" s="140">
        <f t="shared" ref="T6:T20" si="7">SUM(J6/F6)</f>
        <v>0.84504059185155433</v>
      </c>
      <c r="U6" s="161">
        <f t="shared" ref="U6:U18" si="8">SUM(E6+K6)</f>
        <v>1880</v>
      </c>
      <c r="V6" s="162">
        <f t="shared" ref="V6:V18" si="9">SUM(F6+L6)</f>
        <v>338440277.5661</v>
      </c>
      <c r="W6" s="140">
        <f t="shared" ref="W6:W20" si="10">SUM(M6/U6)</f>
        <v>0.87712765957446803</v>
      </c>
      <c r="X6" s="140">
        <f t="shared" ref="X6:X20" si="11">SUM(N6/V6)</f>
        <v>0.85424357008906626</v>
      </c>
      <c r="Y6" s="163"/>
    </row>
    <row r="7" spans="1:27" ht="30" customHeight="1" x14ac:dyDescent="0.25">
      <c r="A7" s="131">
        <v>3</v>
      </c>
      <c r="B7" s="180" t="s">
        <v>390</v>
      </c>
      <c r="C7" s="132" t="s">
        <v>85</v>
      </c>
      <c r="D7" s="158" t="s">
        <v>373</v>
      </c>
      <c r="E7" s="186">
        <f>свод!AF240</f>
        <v>75</v>
      </c>
      <c r="F7" s="186">
        <f>свод!AG240</f>
        <v>14842722.010500001</v>
      </c>
      <c r="G7" s="193">
        <f>свод!AH240</f>
        <v>62.5</v>
      </c>
      <c r="H7" s="193">
        <f>свод!AI240</f>
        <v>12368935.008750001</v>
      </c>
      <c r="I7" s="193">
        <f>свод!AJ240</f>
        <v>77</v>
      </c>
      <c r="J7" s="193">
        <f>свод!AK240</f>
        <v>14667850.019999998</v>
      </c>
      <c r="K7" s="173">
        <f>свод!AL240</f>
        <v>0</v>
      </c>
      <c r="L7" s="173">
        <f>свод!AM240</f>
        <v>0</v>
      </c>
      <c r="M7" s="186">
        <f t="shared" si="2"/>
        <v>77</v>
      </c>
      <c r="N7" s="186">
        <f t="shared" si="3"/>
        <v>14667850.019999998</v>
      </c>
      <c r="O7" s="173">
        <f t="shared" si="4"/>
        <v>14.5</v>
      </c>
      <c r="P7" s="173">
        <f t="shared" si="5"/>
        <v>2298915.0112499967</v>
      </c>
      <c r="Q7" s="174">
        <f t="shared" si="0"/>
        <v>1.232</v>
      </c>
      <c r="R7" s="174">
        <f t="shared" si="1"/>
        <v>1.185862001023023</v>
      </c>
      <c r="S7" s="140">
        <f t="shared" si="6"/>
        <v>1.0266666666666666</v>
      </c>
      <c r="T7" s="140">
        <f t="shared" si="7"/>
        <v>0.98821833418585248</v>
      </c>
      <c r="U7" s="161">
        <f t="shared" si="8"/>
        <v>75</v>
      </c>
      <c r="V7" s="162">
        <f t="shared" si="9"/>
        <v>14842722.010500001</v>
      </c>
      <c r="W7" s="140">
        <f t="shared" si="10"/>
        <v>1.0266666666666666</v>
      </c>
      <c r="X7" s="140">
        <f t="shared" si="11"/>
        <v>0.98821833418585248</v>
      </c>
      <c r="Y7" s="163" t="s">
        <v>396</v>
      </c>
      <c r="AA7" s="167"/>
    </row>
    <row r="8" spans="1:27" ht="42.75" customHeight="1" x14ac:dyDescent="0.25">
      <c r="A8" s="131">
        <v>4</v>
      </c>
      <c r="B8" s="180" t="s">
        <v>391</v>
      </c>
      <c r="C8" s="132" t="s">
        <v>87</v>
      </c>
      <c r="D8" s="158" t="s">
        <v>372</v>
      </c>
      <c r="E8" s="186">
        <f>свод!AR240</f>
        <v>100</v>
      </c>
      <c r="F8" s="186">
        <f>свод!AS240</f>
        <v>13243014.440000001</v>
      </c>
      <c r="G8" s="193">
        <f>свод!AT240</f>
        <v>83.333333333333343</v>
      </c>
      <c r="H8" s="193">
        <f>свод!AU240</f>
        <v>11035845.366666669</v>
      </c>
      <c r="I8" s="193">
        <f>свод!AV240</f>
        <v>92</v>
      </c>
      <c r="J8" s="193">
        <f>свод!AW240</f>
        <v>12183572.880000003</v>
      </c>
      <c r="K8" s="173">
        <f>свод!AX240</f>
        <v>0</v>
      </c>
      <c r="L8" s="173">
        <f>свод!AY240</f>
        <v>0</v>
      </c>
      <c r="M8" s="186">
        <f t="shared" si="2"/>
        <v>92</v>
      </c>
      <c r="N8" s="186">
        <f t="shared" si="3"/>
        <v>12183572.880000003</v>
      </c>
      <c r="O8" s="173">
        <f t="shared" si="4"/>
        <v>8.6666666666666572</v>
      </c>
      <c r="P8" s="173">
        <f t="shared" si="5"/>
        <v>1147727.5133333337</v>
      </c>
      <c r="Q8" s="174">
        <f t="shared" si="0"/>
        <v>1.1039999999999999</v>
      </c>
      <c r="R8" s="174">
        <f t="shared" si="1"/>
        <v>1.1039999633195297</v>
      </c>
      <c r="S8" s="140">
        <f t="shared" si="6"/>
        <v>0.92</v>
      </c>
      <c r="T8" s="140">
        <f t="shared" si="7"/>
        <v>0.91999996943294138</v>
      </c>
      <c r="U8" s="161">
        <f t="shared" si="8"/>
        <v>100</v>
      </c>
      <c r="V8" s="162">
        <f t="shared" si="9"/>
        <v>13243014.440000001</v>
      </c>
      <c r="W8" s="140">
        <f t="shared" si="10"/>
        <v>0.92</v>
      </c>
      <c r="X8" s="140">
        <f t="shared" si="11"/>
        <v>0.91999996943294138</v>
      </c>
      <c r="Y8" s="163"/>
    </row>
    <row r="9" spans="1:27" ht="57" customHeight="1" x14ac:dyDescent="0.25">
      <c r="A9" s="131">
        <v>5</v>
      </c>
      <c r="B9" s="180" t="s">
        <v>392</v>
      </c>
      <c r="C9" s="132" t="s">
        <v>88</v>
      </c>
      <c r="D9" s="158" t="s">
        <v>375</v>
      </c>
      <c r="E9" s="186">
        <f>свод!BD240</f>
        <v>1180</v>
      </c>
      <c r="F9" s="186">
        <f>свод!BE240</f>
        <v>186744260.55039999</v>
      </c>
      <c r="G9" s="193">
        <f>свод!BF240</f>
        <v>982.66666666666663</v>
      </c>
      <c r="H9" s="193">
        <f>свод!BG240</f>
        <v>155620217.12533334</v>
      </c>
      <c r="I9" s="193">
        <f>свод!BH240</f>
        <v>964</v>
      </c>
      <c r="J9" s="193">
        <f>свод!BI240</f>
        <v>150730897.37999991</v>
      </c>
      <c r="K9" s="173">
        <f>свод!BJ240</f>
        <v>20</v>
      </c>
      <c r="L9" s="173">
        <f>свод!BK240</f>
        <v>2535070.9099999997</v>
      </c>
      <c r="M9" s="186">
        <f t="shared" si="2"/>
        <v>984</v>
      </c>
      <c r="N9" s="186">
        <f t="shared" si="3"/>
        <v>153265968.2899999</v>
      </c>
      <c r="O9" s="173">
        <f t="shared" si="4"/>
        <v>-18.666666666666629</v>
      </c>
      <c r="P9" s="173">
        <f t="shared" si="5"/>
        <v>-4889319.7453334332</v>
      </c>
      <c r="Q9" s="174">
        <f t="shared" si="0"/>
        <v>0.98100407055630945</v>
      </c>
      <c r="R9" s="174">
        <f t="shared" si="1"/>
        <v>0.9685817187788931</v>
      </c>
      <c r="S9" s="140">
        <f t="shared" si="6"/>
        <v>0.81694915254237288</v>
      </c>
      <c r="T9" s="140">
        <f t="shared" si="7"/>
        <v>0.80715143231574438</v>
      </c>
      <c r="U9" s="161">
        <f t="shared" si="8"/>
        <v>1200</v>
      </c>
      <c r="V9" s="162">
        <f t="shared" si="9"/>
        <v>189279331.46039999</v>
      </c>
      <c r="W9" s="140">
        <f t="shared" si="10"/>
        <v>0.82</v>
      </c>
      <c r="X9" s="140">
        <f t="shared" si="11"/>
        <v>0.80973430700258675</v>
      </c>
      <c r="Y9" s="243" t="s">
        <v>426</v>
      </c>
    </row>
    <row r="10" spans="1:27" ht="48.75" customHeight="1" x14ac:dyDescent="0.25">
      <c r="A10" s="131">
        <v>6</v>
      </c>
      <c r="B10" s="180" t="s">
        <v>383</v>
      </c>
      <c r="C10" s="132" t="s">
        <v>89</v>
      </c>
      <c r="D10" s="158" t="s">
        <v>377</v>
      </c>
      <c r="E10" s="186">
        <f>свод!BP240</f>
        <v>291</v>
      </c>
      <c r="F10" s="186">
        <f>свод!BQ240</f>
        <v>64133595.818000004</v>
      </c>
      <c r="G10" s="193">
        <f>свод!BR240</f>
        <v>242.5</v>
      </c>
      <c r="H10" s="193">
        <f>свод!BS240</f>
        <v>53444663.181666665</v>
      </c>
      <c r="I10" s="193">
        <f>свод!BT240</f>
        <v>253</v>
      </c>
      <c r="J10" s="193">
        <f>свод!BU240</f>
        <v>55185263.319999926</v>
      </c>
      <c r="K10" s="173">
        <f>свод!BV240</f>
        <v>139</v>
      </c>
      <c r="L10" s="173">
        <f>свод!BW240</f>
        <v>31244637.57999998</v>
      </c>
      <c r="M10" s="186">
        <f t="shared" si="2"/>
        <v>392</v>
      </c>
      <c r="N10" s="186">
        <f t="shared" si="3"/>
        <v>86429900.899999902</v>
      </c>
      <c r="O10" s="173">
        <f t="shared" si="4"/>
        <v>10.5</v>
      </c>
      <c r="P10" s="173">
        <f t="shared" si="5"/>
        <v>1740600.138333261</v>
      </c>
      <c r="Q10" s="174">
        <f t="shared" si="0"/>
        <v>1.043298969072165</v>
      </c>
      <c r="R10" s="174">
        <f t="shared" si="1"/>
        <v>1.0325682684614681</v>
      </c>
      <c r="S10" s="140">
        <f t="shared" si="6"/>
        <v>0.86941580756013748</v>
      </c>
      <c r="T10" s="140">
        <f t="shared" si="7"/>
        <v>0.8604735570512233</v>
      </c>
      <c r="U10" s="161">
        <f t="shared" si="8"/>
        <v>430</v>
      </c>
      <c r="V10" s="162">
        <f t="shared" si="9"/>
        <v>95378233.397999987</v>
      </c>
      <c r="W10" s="140">
        <f t="shared" si="10"/>
        <v>0.91162790697674423</v>
      </c>
      <c r="X10" s="140">
        <f t="shared" si="11"/>
        <v>0.90618055945049902</v>
      </c>
      <c r="Y10" s="164" t="s">
        <v>393</v>
      </c>
    </row>
    <row r="11" spans="1:27" ht="42" customHeight="1" x14ac:dyDescent="0.25">
      <c r="A11" s="131">
        <v>7</v>
      </c>
      <c r="B11" s="180" t="s">
        <v>11</v>
      </c>
      <c r="C11" s="132" t="s">
        <v>90</v>
      </c>
      <c r="D11" s="159" t="s">
        <v>379</v>
      </c>
      <c r="E11" s="186">
        <f>свод!CB240</f>
        <v>150</v>
      </c>
      <c r="F11" s="186">
        <f>свод!CC240</f>
        <v>14335692.538399998</v>
      </c>
      <c r="G11" s="193">
        <f>свод!CD240</f>
        <v>125</v>
      </c>
      <c r="H11" s="193">
        <f>свод!CE240</f>
        <v>11946410.448666666</v>
      </c>
      <c r="I11" s="193">
        <f>свод!CF240</f>
        <v>129</v>
      </c>
      <c r="J11" s="193">
        <f>свод!CG240</f>
        <v>12688516.620000001</v>
      </c>
      <c r="K11" s="173">
        <f>свод!CH240</f>
        <v>31</v>
      </c>
      <c r="L11" s="173">
        <f>свод!CI240</f>
        <v>3056153.8000000003</v>
      </c>
      <c r="M11" s="186">
        <f t="shared" si="2"/>
        <v>160</v>
      </c>
      <c r="N11" s="186">
        <f t="shared" si="3"/>
        <v>15744670.420000002</v>
      </c>
      <c r="O11" s="173">
        <f t="shared" si="4"/>
        <v>4</v>
      </c>
      <c r="P11" s="173">
        <f t="shared" si="5"/>
        <v>742106.17133333534</v>
      </c>
      <c r="Q11" s="174">
        <f t="shared" si="0"/>
        <v>1.032</v>
      </c>
      <c r="R11" s="174">
        <f t="shared" si="1"/>
        <v>1.0621195943770843</v>
      </c>
      <c r="S11" s="140">
        <f t="shared" si="6"/>
        <v>0.86</v>
      </c>
      <c r="T11" s="140">
        <f t="shared" si="7"/>
        <v>0.88509966198090362</v>
      </c>
      <c r="U11" s="161">
        <f t="shared" si="8"/>
        <v>181</v>
      </c>
      <c r="V11" s="162">
        <f t="shared" si="9"/>
        <v>17391846.338399999</v>
      </c>
      <c r="W11" s="140">
        <f t="shared" si="10"/>
        <v>0.88397790055248615</v>
      </c>
      <c r="X11" s="140">
        <f t="shared" si="11"/>
        <v>0.90529033626733779</v>
      </c>
      <c r="Y11" s="163"/>
    </row>
    <row r="12" spans="1:27" ht="60.75" customHeight="1" x14ac:dyDescent="0.25">
      <c r="A12" s="131">
        <v>8</v>
      </c>
      <c r="B12" s="180" t="s">
        <v>81</v>
      </c>
      <c r="C12" s="132" t="s">
        <v>91</v>
      </c>
      <c r="D12" s="160" t="s">
        <v>378</v>
      </c>
      <c r="E12" s="186">
        <f>свод!CN240</f>
        <v>808</v>
      </c>
      <c r="F12" s="186">
        <f>свод!CO240</f>
        <v>59815540.110399999</v>
      </c>
      <c r="G12" s="193">
        <f>свод!CP240</f>
        <v>673.33333333333326</v>
      </c>
      <c r="H12" s="193">
        <f>свод!CQ240</f>
        <v>49846283.425333336</v>
      </c>
      <c r="I12" s="193">
        <f>свод!CR240</f>
        <v>622</v>
      </c>
      <c r="J12" s="193">
        <f>свод!CS240</f>
        <v>46046118.859999985</v>
      </c>
      <c r="K12" s="173">
        <f>свод!CT240</f>
        <v>287</v>
      </c>
      <c r="L12" s="173">
        <f>свод!CU240</f>
        <v>21246360.310000002</v>
      </c>
      <c r="M12" s="186">
        <f t="shared" si="2"/>
        <v>909</v>
      </c>
      <c r="N12" s="186">
        <f t="shared" si="3"/>
        <v>67292479.169999987</v>
      </c>
      <c r="O12" s="173">
        <f t="shared" si="4"/>
        <v>-51.333333333333258</v>
      </c>
      <c r="P12" s="173">
        <f t="shared" si="5"/>
        <v>-3800164.5653333515</v>
      </c>
      <c r="Q12" s="174">
        <f t="shared" si="0"/>
        <v>0.92376237623762392</v>
      </c>
      <c r="R12" s="174">
        <f t="shared" si="1"/>
        <v>0.92376232881984544</v>
      </c>
      <c r="S12" s="140">
        <f t="shared" si="6"/>
        <v>0.76980198019801982</v>
      </c>
      <c r="T12" s="140">
        <f t="shared" si="7"/>
        <v>0.76980194068320462</v>
      </c>
      <c r="U12" s="161">
        <f t="shared" si="8"/>
        <v>1095</v>
      </c>
      <c r="V12" s="162">
        <f t="shared" si="9"/>
        <v>81061900.420399994</v>
      </c>
      <c r="W12" s="140">
        <f t="shared" si="10"/>
        <v>0.83013698630136989</v>
      </c>
      <c r="X12" s="140">
        <f t="shared" si="11"/>
        <v>0.8301369548580827</v>
      </c>
      <c r="Y12" s="163"/>
    </row>
    <row r="13" spans="1:27" ht="38.25" customHeight="1" x14ac:dyDescent="0.25">
      <c r="A13" s="131">
        <v>9</v>
      </c>
      <c r="B13" s="180" t="s">
        <v>384</v>
      </c>
      <c r="C13" s="132" t="s">
        <v>99</v>
      </c>
      <c r="D13" s="158" t="s">
        <v>369</v>
      </c>
      <c r="E13" s="186">
        <f>свод!CZ240</f>
        <v>35</v>
      </c>
      <c r="F13" s="186">
        <f>свод!DA240</f>
        <v>4190012.81</v>
      </c>
      <c r="G13" s="193">
        <f>свод!DB240</f>
        <v>29.166666666666668</v>
      </c>
      <c r="H13" s="193">
        <f>свод!DC240</f>
        <v>3491677.3416666668</v>
      </c>
      <c r="I13" s="193">
        <f>свод!DD240</f>
        <v>28</v>
      </c>
      <c r="J13" s="193">
        <f>свод!DE240</f>
        <v>3295157.4700000007</v>
      </c>
      <c r="K13" s="173">
        <f>свод!DF240</f>
        <v>0</v>
      </c>
      <c r="L13" s="173">
        <f>свод!DG240</f>
        <v>0</v>
      </c>
      <c r="M13" s="186">
        <f t="shared" si="2"/>
        <v>28</v>
      </c>
      <c r="N13" s="186">
        <f t="shared" si="3"/>
        <v>3295157.4700000007</v>
      </c>
      <c r="O13" s="173">
        <f t="shared" si="4"/>
        <v>-1.1666666666666679</v>
      </c>
      <c r="P13" s="173">
        <f t="shared" si="5"/>
        <v>-196519.87166666612</v>
      </c>
      <c r="Q13" s="174">
        <f t="shared" si="0"/>
        <v>0.96</v>
      </c>
      <c r="R13" s="174">
        <f t="shared" si="1"/>
        <v>0.94371763125946162</v>
      </c>
      <c r="S13" s="140">
        <f t="shared" si="6"/>
        <v>0.8</v>
      </c>
      <c r="T13" s="140">
        <f t="shared" si="7"/>
        <v>0.78643135938288466</v>
      </c>
      <c r="U13" s="161">
        <f t="shared" si="8"/>
        <v>35</v>
      </c>
      <c r="V13" s="162">
        <f t="shared" si="9"/>
        <v>4190012.81</v>
      </c>
      <c r="W13" s="140">
        <f t="shared" si="10"/>
        <v>0.8</v>
      </c>
      <c r="X13" s="140">
        <f t="shared" si="11"/>
        <v>0.78643135938288466</v>
      </c>
      <c r="Y13" s="163" t="s">
        <v>394</v>
      </c>
    </row>
    <row r="14" spans="1:27" ht="36" customHeight="1" x14ac:dyDescent="0.25">
      <c r="A14" s="131">
        <v>10</v>
      </c>
      <c r="B14" s="180" t="s">
        <v>415</v>
      </c>
      <c r="C14" s="132" t="s">
        <v>92</v>
      </c>
      <c r="D14" s="158" t="s">
        <v>371</v>
      </c>
      <c r="E14" s="186">
        <f>свод!DL240</f>
        <v>75</v>
      </c>
      <c r="F14" s="186">
        <f>свод!DM240</f>
        <v>7852706.46</v>
      </c>
      <c r="G14" s="193">
        <f>свод!DN240</f>
        <v>62.5</v>
      </c>
      <c r="H14" s="193">
        <f>свод!DO240</f>
        <v>6543922.0499999998</v>
      </c>
      <c r="I14" s="193">
        <f>свод!DP240</f>
        <v>77</v>
      </c>
      <c r="J14" s="193">
        <f>свод!DQ240</f>
        <v>8062111.75</v>
      </c>
      <c r="K14" s="173">
        <f>свод!DR240</f>
        <v>0</v>
      </c>
      <c r="L14" s="173">
        <f>свод!DS240</f>
        <v>0</v>
      </c>
      <c r="M14" s="186">
        <f t="shared" si="2"/>
        <v>77</v>
      </c>
      <c r="N14" s="186">
        <f t="shared" si="3"/>
        <v>8062111.75</v>
      </c>
      <c r="O14" s="173">
        <f t="shared" si="4"/>
        <v>14.5</v>
      </c>
      <c r="P14" s="173">
        <f t="shared" si="5"/>
        <v>1518189.7000000002</v>
      </c>
      <c r="Q14" s="174">
        <f t="shared" si="0"/>
        <v>1.232</v>
      </c>
      <c r="R14" s="174">
        <f t="shared" si="1"/>
        <v>1.2319999670533974</v>
      </c>
      <c r="S14" s="140">
        <f t="shared" si="6"/>
        <v>1.0266666666666666</v>
      </c>
      <c r="T14" s="140">
        <f t="shared" si="7"/>
        <v>1.0266666392111643</v>
      </c>
      <c r="U14" s="161">
        <f t="shared" si="8"/>
        <v>75</v>
      </c>
      <c r="V14" s="162">
        <f t="shared" si="9"/>
        <v>7852706.46</v>
      </c>
      <c r="W14" s="140">
        <f t="shared" si="10"/>
        <v>1.0266666666666666</v>
      </c>
      <c r="X14" s="140">
        <f t="shared" si="11"/>
        <v>1.0266666392111643</v>
      </c>
      <c r="Y14" s="164" t="s">
        <v>397</v>
      </c>
    </row>
    <row r="15" spans="1:27" ht="31.5" customHeight="1" x14ac:dyDescent="0.25">
      <c r="A15" s="131">
        <v>11</v>
      </c>
      <c r="B15" s="180" t="s">
        <v>416</v>
      </c>
      <c r="C15" s="132" t="s">
        <v>100</v>
      </c>
      <c r="D15" s="158" t="s">
        <v>370</v>
      </c>
      <c r="E15" s="186">
        <f>свод!DX240</f>
        <v>140</v>
      </c>
      <c r="F15" s="186">
        <f>свод!DY240</f>
        <v>18690749.9822</v>
      </c>
      <c r="G15" s="193">
        <f>свод!DZ240</f>
        <v>116.66666666666669</v>
      </c>
      <c r="H15" s="193">
        <f>свод!EA240</f>
        <v>15575624.985166667</v>
      </c>
      <c r="I15" s="193">
        <f>свод!EB240</f>
        <v>122</v>
      </c>
      <c r="J15" s="193">
        <f>свод!EC240</f>
        <v>16258105.07</v>
      </c>
      <c r="K15" s="173">
        <f>свод!ED240</f>
        <v>4</v>
      </c>
      <c r="L15" s="173">
        <f>свод!EE240</f>
        <v>432516.22</v>
      </c>
      <c r="M15" s="186">
        <f t="shared" si="2"/>
        <v>126</v>
      </c>
      <c r="N15" s="186">
        <f t="shared" si="3"/>
        <v>16690621.290000001</v>
      </c>
      <c r="O15" s="173">
        <f t="shared" si="4"/>
        <v>5.3333333333333144</v>
      </c>
      <c r="P15" s="173">
        <f t="shared" si="5"/>
        <v>682480.08483333327</v>
      </c>
      <c r="Q15" s="174">
        <f t="shared" si="0"/>
        <v>1.0457142857142856</v>
      </c>
      <c r="R15" s="174">
        <f t="shared" si="1"/>
        <v>1.043817187784329</v>
      </c>
      <c r="S15" s="140">
        <f t="shared" si="6"/>
        <v>0.87142857142857144</v>
      </c>
      <c r="T15" s="140">
        <f t="shared" si="7"/>
        <v>0.86984765648694073</v>
      </c>
      <c r="U15" s="161">
        <f t="shared" si="8"/>
        <v>144</v>
      </c>
      <c r="V15" s="162">
        <f t="shared" si="9"/>
        <v>19123266.202199999</v>
      </c>
      <c r="W15" s="140">
        <f t="shared" si="10"/>
        <v>0.875</v>
      </c>
      <c r="X15" s="140">
        <f t="shared" si="11"/>
        <v>0.87279134816833015</v>
      </c>
      <c r="Y15" s="164" t="s">
        <v>395</v>
      </c>
    </row>
    <row r="16" spans="1:27" ht="52.5" customHeight="1" x14ac:dyDescent="0.25">
      <c r="A16" s="131">
        <v>12</v>
      </c>
      <c r="B16" s="180" t="s">
        <v>385</v>
      </c>
      <c r="C16" s="132" t="s">
        <v>101</v>
      </c>
      <c r="D16" s="158" t="s">
        <v>376</v>
      </c>
      <c r="E16" s="186">
        <f>свод!EJ240</f>
        <v>457</v>
      </c>
      <c r="F16" s="186">
        <f>свод!EK240</f>
        <v>70713378.0748</v>
      </c>
      <c r="G16" s="193">
        <f>свод!EL240</f>
        <v>380.83333333333337</v>
      </c>
      <c r="H16" s="193">
        <f>свод!EM240</f>
        <v>58927815.062333331</v>
      </c>
      <c r="I16" s="193">
        <f>свод!EN240</f>
        <v>368</v>
      </c>
      <c r="J16" s="193">
        <f>свод!EO240</f>
        <v>56113163.209999993</v>
      </c>
      <c r="K16" s="173">
        <f>свод!EP240</f>
        <v>23</v>
      </c>
      <c r="L16" s="173">
        <f>свод!EQ240</f>
        <v>3399866.46</v>
      </c>
      <c r="M16" s="186">
        <f t="shared" si="2"/>
        <v>391</v>
      </c>
      <c r="N16" s="186">
        <f t="shared" si="3"/>
        <v>59513029.669999994</v>
      </c>
      <c r="O16" s="173">
        <f t="shared" si="4"/>
        <v>-12.833333333333371</v>
      </c>
      <c r="P16" s="173">
        <f t="shared" si="5"/>
        <v>-2814651.8523333371</v>
      </c>
      <c r="Q16" s="174">
        <f t="shared" si="0"/>
        <v>0.96630196936542656</v>
      </c>
      <c r="R16" s="174">
        <f t="shared" si="1"/>
        <v>0.95223559791999712</v>
      </c>
      <c r="S16" s="140">
        <f t="shared" si="6"/>
        <v>0.80525164113785563</v>
      </c>
      <c r="T16" s="140">
        <f t="shared" si="7"/>
        <v>0.79352966493333088</v>
      </c>
      <c r="U16" s="161">
        <f t="shared" si="8"/>
        <v>480</v>
      </c>
      <c r="V16" s="162">
        <f t="shared" si="9"/>
        <v>74113244.534799993</v>
      </c>
      <c r="W16" s="140">
        <f t="shared" si="10"/>
        <v>0.81458333333333333</v>
      </c>
      <c r="X16" s="140">
        <f t="shared" si="11"/>
        <v>0.803001272492605</v>
      </c>
      <c r="Y16" s="163" t="s">
        <v>454</v>
      </c>
    </row>
    <row r="17" spans="1:25" ht="66.75" customHeight="1" x14ac:dyDescent="0.25">
      <c r="A17" s="131">
        <v>13</v>
      </c>
      <c r="B17" s="181" t="s">
        <v>15</v>
      </c>
      <c r="C17" s="134" t="s">
        <v>103</v>
      </c>
      <c r="D17" s="159">
        <v>270207</v>
      </c>
      <c r="E17" s="186">
        <f>свод!EV240</f>
        <v>3</v>
      </c>
      <c r="F17" s="186">
        <f>свод!EW240</f>
        <v>456140.52780000004</v>
      </c>
      <c r="G17" s="193">
        <f>свод!EX240</f>
        <v>2.5</v>
      </c>
      <c r="H17" s="193">
        <f>свод!EY240</f>
        <v>380117.10649999999</v>
      </c>
      <c r="I17" s="193">
        <f>свод!EZ240</f>
        <v>0</v>
      </c>
      <c r="J17" s="193">
        <f>свод!FA240</f>
        <v>0</v>
      </c>
      <c r="K17" s="173">
        <f>свод!FB240</f>
        <v>0</v>
      </c>
      <c r="L17" s="173">
        <f>свод!FC240</f>
        <v>0</v>
      </c>
      <c r="M17" s="186">
        <f t="shared" si="2"/>
        <v>0</v>
      </c>
      <c r="N17" s="186">
        <f t="shared" si="3"/>
        <v>0</v>
      </c>
      <c r="O17" s="173">
        <f t="shared" si="4"/>
        <v>-2.5</v>
      </c>
      <c r="P17" s="173">
        <f t="shared" si="5"/>
        <v>-380117.10649999999</v>
      </c>
      <c r="Q17" s="174">
        <f t="shared" si="0"/>
        <v>0</v>
      </c>
      <c r="R17" s="174">
        <f t="shared" si="1"/>
        <v>0</v>
      </c>
      <c r="S17" s="140">
        <f t="shared" si="6"/>
        <v>0</v>
      </c>
      <c r="T17" s="140">
        <f t="shared" si="7"/>
        <v>0</v>
      </c>
      <c r="U17" s="161">
        <f t="shared" si="8"/>
        <v>3</v>
      </c>
      <c r="V17" s="162">
        <f t="shared" si="9"/>
        <v>456140.52780000004</v>
      </c>
      <c r="W17" s="140">
        <f t="shared" si="10"/>
        <v>0</v>
      </c>
      <c r="X17" s="140">
        <f t="shared" si="11"/>
        <v>0</v>
      </c>
      <c r="Y17" s="242" t="s">
        <v>455</v>
      </c>
    </row>
    <row r="18" spans="1:25" ht="57.75" customHeight="1" x14ac:dyDescent="0.25">
      <c r="A18" s="131">
        <v>14</v>
      </c>
      <c r="B18" s="181" t="s">
        <v>386</v>
      </c>
      <c r="C18" s="134" t="s">
        <v>102</v>
      </c>
      <c r="D18" s="159">
        <v>270058</v>
      </c>
      <c r="E18" s="186">
        <f>свод!FH240</f>
        <v>50</v>
      </c>
      <c r="F18" s="186">
        <f>свод!FI240</f>
        <v>6787697.8450000007</v>
      </c>
      <c r="G18" s="193">
        <f>свод!FJ240</f>
        <v>41.666666666666671</v>
      </c>
      <c r="H18" s="193">
        <f>свод!FK240</f>
        <v>5656414.8708333345</v>
      </c>
      <c r="I18" s="193">
        <f>свод!FL240</f>
        <v>43</v>
      </c>
      <c r="J18" s="193">
        <f>свод!FM240</f>
        <v>5794210.4700000016</v>
      </c>
      <c r="K18" s="173">
        <f>свод!FN240</f>
        <v>0</v>
      </c>
      <c r="L18" s="173">
        <f>свод!FO240</f>
        <v>0</v>
      </c>
      <c r="M18" s="186">
        <f t="shared" si="2"/>
        <v>43</v>
      </c>
      <c r="N18" s="186">
        <f t="shared" si="3"/>
        <v>5794210.4700000016</v>
      </c>
      <c r="O18" s="173">
        <f t="shared" si="4"/>
        <v>1.3333333333333286</v>
      </c>
      <c r="P18" s="173">
        <f t="shared" si="5"/>
        <v>137795.59916666709</v>
      </c>
      <c r="Q18" s="179">
        <f t="shared" si="0"/>
        <v>1.0319999999999998</v>
      </c>
      <c r="R18" s="179">
        <f t="shared" si="1"/>
        <v>1.0243609428079956</v>
      </c>
      <c r="S18" s="140">
        <f t="shared" si="6"/>
        <v>0.86</v>
      </c>
      <c r="T18" s="140">
        <f t="shared" si="7"/>
        <v>0.85363411900666319</v>
      </c>
      <c r="U18" s="161">
        <f t="shared" si="8"/>
        <v>50</v>
      </c>
      <c r="V18" s="162">
        <f t="shared" si="9"/>
        <v>6787697.8450000007</v>
      </c>
      <c r="W18" s="140">
        <f t="shared" si="10"/>
        <v>0.86</v>
      </c>
      <c r="X18" s="140">
        <f t="shared" si="11"/>
        <v>0.85363411900666319</v>
      </c>
      <c r="Y18" s="165" t="s">
        <v>456</v>
      </c>
    </row>
    <row r="19" spans="1:25" ht="48.75" customHeight="1" x14ac:dyDescent="0.25">
      <c r="A19" s="131">
        <v>15</v>
      </c>
      <c r="B19" s="182" t="s">
        <v>387</v>
      </c>
      <c r="C19" s="171" t="s">
        <v>104</v>
      </c>
      <c r="D19" s="160" t="s">
        <v>368</v>
      </c>
      <c r="E19" s="187">
        <f>свод!FT240</f>
        <v>5</v>
      </c>
      <c r="F19" s="187">
        <f>свод!FU240</f>
        <v>735825.46980000008</v>
      </c>
      <c r="G19" s="194">
        <f>свод!FV240</f>
        <v>4.1666666666666661</v>
      </c>
      <c r="H19" s="194">
        <f>свод!FW240</f>
        <v>613187.89150000003</v>
      </c>
      <c r="I19" s="194">
        <f>свод!FX240</f>
        <v>0</v>
      </c>
      <c r="J19" s="194">
        <f>свод!FY240</f>
        <v>0</v>
      </c>
      <c r="K19" s="175">
        <f>свод!FZ240</f>
        <v>0</v>
      </c>
      <c r="L19" s="175">
        <f>свод!GA240</f>
        <v>0</v>
      </c>
      <c r="M19" s="187">
        <f t="shared" si="2"/>
        <v>0</v>
      </c>
      <c r="N19" s="187">
        <f t="shared" si="3"/>
        <v>0</v>
      </c>
      <c r="O19" s="175">
        <f t="shared" si="4"/>
        <v>-4.1666666666666661</v>
      </c>
      <c r="P19" s="175">
        <f t="shared" si="5"/>
        <v>-613187.89150000003</v>
      </c>
      <c r="Q19" s="176">
        <f t="shared" si="0"/>
        <v>0</v>
      </c>
      <c r="R19" s="176">
        <f t="shared" si="1"/>
        <v>0</v>
      </c>
      <c r="S19" s="140">
        <f t="shared" si="6"/>
        <v>0</v>
      </c>
      <c r="T19" s="140">
        <f t="shared" si="7"/>
        <v>0</v>
      </c>
      <c r="U19" s="161">
        <f>SUM(E19+K19)</f>
        <v>5</v>
      </c>
      <c r="V19" s="162">
        <f>SUM(F19+L19)</f>
        <v>735825.46980000008</v>
      </c>
      <c r="W19" s="140">
        <f t="shared" si="10"/>
        <v>0</v>
      </c>
      <c r="X19" s="140">
        <f t="shared" si="11"/>
        <v>0</v>
      </c>
      <c r="Y19" s="242" t="s">
        <v>425</v>
      </c>
    </row>
    <row r="20" spans="1:25" ht="24.75" customHeight="1" x14ac:dyDescent="0.25">
      <c r="A20" s="131">
        <v>15</v>
      </c>
      <c r="B20" s="137" t="s">
        <v>18</v>
      </c>
      <c r="C20" s="138"/>
      <c r="D20" s="172"/>
      <c r="E20" s="188">
        <f>SUM(E5:E19)</f>
        <v>5257</v>
      </c>
      <c r="F20" s="188">
        <f t="shared" ref="F20:L20" si="12">SUM(F5:F19)</f>
        <v>796520153.80200005</v>
      </c>
      <c r="G20" s="177">
        <f t="shared" si="12"/>
        <v>4380.1666666666661</v>
      </c>
      <c r="H20" s="177">
        <f t="shared" si="12"/>
        <v>663766794.83500004</v>
      </c>
      <c r="I20" s="177">
        <f t="shared" si="12"/>
        <v>4422</v>
      </c>
      <c r="J20" s="177">
        <f t="shared" si="12"/>
        <v>663940823.78999984</v>
      </c>
      <c r="K20" s="177">
        <f t="shared" si="12"/>
        <v>618</v>
      </c>
      <c r="L20" s="177">
        <f t="shared" si="12"/>
        <v>82641578.60999997</v>
      </c>
      <c r="M20" s="188">
        <f>SUM(M5:M19)</f>
        <v>5040</v>
      </c>
      <c r="N20" s="188">
        <f>SUM(N5:N19)</f>
        <v>746582402.3999995</v>
      </c>
      <c r="O20" s="177">
        <f>SUM(I20-G20)</f>
        <v>41.83333333333394</v>
      </c>
      <c r="P20" s="177">
        <f>SUM(J20-H20)</f>
        <v>174028.9549998045</v>
      </c>
      <c r="Q20" s="178">
        <f t="shared" si="0"/>
        <v>1.0095506259274762</v>
      </c>
      <c r="R20" s="178">
        <f t="shared" si="1"/>
        <v>1.0002621838819807</v>
      </c>
      <c r="S20" s="140">
        <f t="shared" si="6"/>
        <v>0.84116416206962141</v>
      </c>
      <c r="T20" s="140">
        <f t="shared" si="7"/>
        <v>0.83355181990165073</v>
      </c>
      <c r="U20" s="161">
        <f>SUM(E20+K20)</f>
        <v>5875</v>
      </c>
      <c r="V20" s="162">
        <f>SUM(F20+L20)</f>
        <v>879161732.41200006</v>
      </c>
      <c r="W20" s="140">
        <f t="shared" si="10"/>
        <v>0.85787234042553195</v>
      </c>
      <c r="X20" s="140">
        <f t="shared" si="11"/>
        <v>0.84919801997265487</v>
      </c>
      <c r="Y20" s="131"/>
    </row>
    <row r="21" spans="1:25" s="135" customFormat="1" ht="12" x14ac:dyDescent="0.2">
      <c r="B21" s="145" t="s">
        <v>321</v>
      </c>
      <c r="D21" s="157"/>
      <c r="E21" s="112">
        <f>свод!GF240</f>
        <v>5257</v>
      </c>
      <c r="F21" s="112">
        <f>свод!GG240</f>
        <v>796520153.80199993</v>
      </c>
      <c r="G21" s="146">
        <f>свод!GH240</f>
        <v>4380.8333333333339</v>
      </c>
      <c r="H21" s="146">
        <f>свод!GI240</f>
        <v>663766794.83499992</v>
      </c>
      <c r="I21" s="146">
        <f>свод!GJ240</f>
        <v>4422</v>
      </c>
      <c r="J21" s="146">
        <f>свод!GK240</f>
        <v>663940823.78999972</v>
      </c>
      <c r="K21" s="146">
        <f>свод!GL240</f>
        <v>618</v>
      </c>
      <c r="L21" s="146">
        <f>свод!GM240</f>
        <v>82641578.60999997</v>
      </c>
      <c r="M21" s="112">
        <f>свод!GN240</f>
        <v>5040</v>
      </c>
      <c r="N21" s="112">
        <f>свод!GO240</f>
        <v>746582402.39999974</v>
      </c>
      <c r="O21" s="146">
        <f>свод!GP240</f>
        <v>41.166666666666401</v>
      </c>
      <c r="P21" s="146">
        <f>свод!GQ240</f>
        <v>174028.95499965269</v>
      </c>
    </row>
    <row r="22" spans="1:25" x14ac:dyDescent="0.25">
      <c r="E22" s="189">
        <f>SUM(E21-E20)</f>
        <v>0</v>
      </c>
      <c r="F22" s="189">
        <f t="shared" ref="F22:P22" si="13">SUM(F21-F20)</f>
        <v>-1.1920928955078125E-7</v>
      </c>
      <c r="G22" s="136">
        <f t="shared" si="13"/>
        <v>0.66666666666787933</v>
      </c>
      <c r="H22" s="136">
        <f t="shared" si="13"/>
        <v>-1.1920928955078125E-7</v>
      </c>
      <c r="I22" s="136">
        <f t="shared" si="13"/>
        <v>0</v>
      </c>
      <c r="J22" s="136">
        <f t="shared" si="13"/>
        <v>-1.1920928955078125E-7</v>
      </c>
      <c r="K22" s="136">
        <f t="shared" si="13"/>
        <v>0</v>
      </c>
      <c r="L22" s="136">
        <f t="shared" si="13"/>
        <v>0</v>
      </c>
      <c r="M22" s="189">
        <f t="shared" si="13"/>
        <v>0</v>
      </c>
      <c r="N22" s="189">
        <f t="shared" si="13"/>
        <v>2.384185791015625E-7</v>
      </c>
      <c r="O22" s="136">
        <f t="shared" si="13"/>
        <v>-0.66666666666753827</v>
      </c>
      <c r="P22" s="136">
        <f t="shared" si="13"/>
        <v>-1.51805579662323E-7</v>
      </c>
    </row>
    <row r="24" spans="1:25" x14ac:dyDescent="0.25">
      <c r="B24" t="s">
        <v>398</v>
      </c>
      <c r="F24" s="191">
        <f>SUM(F20/E20)</f>
        <v>151516.10306296367</v>
      </c>
      <c r="J24" s="167">
        <f>SUM(J20/I20)</f>
        <v>150144.91718453186</v>
      </c>
      <c r="L24" s="167">
        <f>SUM(L20/K20)</f>
        <v>133724.23723300966</v>
      </c>
      <c r="N24" s="191">
        <f>SUM(N20/M20)</f>
        <v>148131.42904761893</v>
      </c>
    </row>
  </sheetData>
  <autoFilter ref="B4:L20"/>
  <mergeCells count="15">
    <mergeCell ref="A3:A4"/>
    <mergeCell ref="B3:B4"/>
    <mergeCell ref="C3:C4"/>
    <mergeCell ref="M3:N3"/>
    <mergeCell ref="O3:P3"/>
    <mergeCell ref="G3:H3"/>
    <mergeCell ref="E3:F3"/>
    <mergeCell ref="I3:J3"/>
    <mergeCell ref="D3:D4"/>
    <mergeCell ref="E1:O2"/>
    <mergeCell ref="U3:V3"/>
    <mergeCell ref="W3:X3"/>
    <mergeCell ref="Q3:R3"/>
    <mergeCell ref="S3:T3"/>
    <mergeCell ref="K3:L3"/>
  </mergeCells>
  <pageMargins left="0" right="0" top="0.35433070866141736" bottom="0.15748031496062992" header="0.11811023622047245" footer="0.11811023622047245"/>
  <pageSetup paperSize="9" scale="62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22"/>
  <sheetViews>
    <sheetView tabSelected="1" workbookViewId="0">
      <selection activeCell="K5" sqref="K5"/>
    </sheetView>
  </sheetViews>
  <sheetFormatPr defaultRowHeight="12.75" x14ac:dyDescent="0.2"/>
  <cols>
    <col min="1" max="1" width="4.5703125" style="270" customWidth="1"/>
    <col min="2" max="2" width="43.140625" style="270" customWidth="1"/>
    <col min="3" max="6" width="9.140625" style="270"/>
    <col min="7" max="7" width="14.5703125" style="270" customWidth="1"/>
    <col min="8" max="9" width="11.85546875" style="270" customWidth="1"/>
    <col min="10" max="16384" width="9.140625" style="270"/>
  </cols>
  <sheetData>
    <row r="1" spans="1:10" x14ac:dyDescent="0.2">
      <c r="B1" s="271" t="s">
        <v>431</v>
      </c>
    </row>
    <row r="2" spans="1:10" x14ac:dyDescent="0.2">
      <c r="B2" s="271" t="s">
        <v>479</v>
      </c>
    </row>
    <row r="3" spans="1:10" x14ac:dyDescent="0.2">
      <c r="A3" s="272"/>
      <c r="I3" s="270" t="s">
        <v>481</v>
      </c>
    </row>
    <row r="4" spans="1:10" ht="22.5" customHeight="1" x14ac:dyDescent="0.2">
      <c r="A4" s="436"/>
      <c r="B4" s="436" t="s">
        <v>318</v>
      </c>
      <c r="C4" s="436" t="s">
        <v>428</v>
      </c>
      <c r="D4" s="436"/>
      <c r="E4" s="436"/>
      <c r="F4" s="436"/>
      <c r="G4" s="437" t="s">
        <v>429</v>
      </c>
      <c r="H4" s="437"/>
      <c r="I4" s="437"/>
      <c r="J4" s="437"/>
    </row>
    <row r="5" spans="1:10" ht="67.5" x14ac:dyDescent="0.2">
      <c r="A5" s="436"/>
      <c r="B5" s="436"/>
      <c r="C5" s="273" t="s">
        <v>430</v>
      </c>
      <c r="D5" s="273" t="s">
        <v>476</v>
      </c>
      <c r="E5" s="438" t="s">
        <v>480</v>
      </c>
      <c r="F5" s="273" t="s">
        <v>477</v>
      </c>
      <c r="G5" s="273" t="s">
        <v>430</v>
      </c>
      <c r="H5" s="273" t="s">
        <v>476</v>
      </c>
      <c r="I5" s="438" t="s">
        <v>480</v>
      </c>
      <c r="J5" s="273" t="s">
        <v>477</v>
      </c>
    </row>
    <row r="6" spans="1:10" ht="29.25" customHeight="1" x14ac:dyDescent="0.2">
      <c r="A6" s="320">
        <v>1</v>
      </c>
      <c r="B6" s="445" t="s">
        <v>388</v>
      </c>
      <c r="C6" s="439">
        <f>'Свод по МО'!E5</f>
        <v>116</v>
      </c>
      <c r="D6" s="439">
        <f>'Свод по МО'!G5</f>
        <v>96.666666666666657</v>
      </c>
      <c r="E6" s="439">
        <f>'Свод по МО'!I5</f>
        <v>106</v>
      </c>
      <c r="F6" s="440">
        <f>E6/D6</f>
        <v>1.0965517241379312</v>
      </c>
      <c r="G6" s="439">
        <f>'Свод по МО'!F5</f>
        <v>15638374.4286</v>
      </c>
      <c r="H6" s="439">
        <f>'Свод по МО'!H5</f>
        <v>13031978.690500002</v>
      </c>
      <c r="I6" s="439">
        <f>'Свод по МО'!J5</f>
        <v>13905260.599999998</v>
      </c>
      <c r="J6" s="440">
        <f>I6/H6</f>
        <v>1.0670106919478464</v>
      </c>
    </row>
    <row r="7" spans="1:10" ht="25.5" x14ac:dyDescent="0.2">
      <c r="A7" s="320">
        <v>2</v>
      </c>
      <c r="B7" s="445" t="s">
        <v>389</v>
      </c>
      <c r="C7" s="439">
        <f>'Свод по МО'!E6</f>
        <v>1772</v>
      </c>
      <c r="D7" s="439">
        <f>'Свод по МО'!G6</f>
        <v>1476.6666666666665</v>
      </c>
      <c r="E7" s="439">
        <f>'Свод по МО'!I6</f>
        <v>1541</v>
      </c>
      <c r="F7" s="440">
        <f t="shared" ref="F7:F21" si="0">E7/D7</f>
        <v>1.0435665914221219</v>
      </c>
      <c r="G7" s="439">
        <f>'Свод по МО'!F6</f>
        <v>318340442.73610002</v>
      </c>
      <c r="H7" s="439">
        <f>'Свод по МО'!H6</f>
        <v>265283702.2800833</v>
      </c>
      <c r="I7" s="439">
        <f>'Свод по МО'!J6</f>
        <v>269010596.13999981</v>
      </c>
      <c r="J7" s="440">
        <f t="shared" ref="J7:J21" si="1">I7/H7</f>
        <v>1.0140487102218654</v>
      </c>
    </row>
    <row r="8" spans="1:10" ht="24.75" customHeight="1" x14ac:dyDescent="0.2">
      <c r="A8" s="320">
        <v>3</v>
      </c>
      <c r="B8" s="445" t="s">
        <v>390</v>
      </c>
      <c r="C8" s="439">
        <f>'Свод по МО'!E7</f>
        <v>75</v>
      </c>
      <c r="D8" s="439">
        <f>'Свод по МО'!G7</f>
        <v>62.5</v>
      </c>
      <c r="E8" s="439">
        <f>'Свод по МО'!I7</f>
        <v>77</v>
      </c>
      <c r="F8" s="440">
        <f t="shared" si="0"/>
        <v>1.232</v>
      </c>
      <c r="G8" s="439">
        <f>'Свод по МО'!F7</f>
        <v>14842722.010500001</v>
      </c>
      <c r="H8" s="439">
        <f>'Свод по МО'!H7</f>
        <v>12368935.008750001</v>
      </c>
      <c r="I8" s="439">
        <f>'Свод по МО'!J7</f>
        <v>14667850.019999998</v>
      </c>
      <c r="J8" s="440">
        <f t="shared" si="1"/>
        <v>1.185862001023023</v>
      </c>
    </row>
    <row r="9" spans="1:10" ht="25.5" x14ac:dyDescent="0.2">
      <c r="A9" s="320">
        <v>4</v>
      </c>
      <c r="B9" s="445" t="s">
        <v>391</v>
      </c>
      <c r="C9" s="439">
        <f>'Свод по МО'!E8</f>
        <v>100</v>
      </c>
      <c r="D9" s="439">
        <f>'Свод по МО'!G8</f>
        <v>83.333333333333343</v>
      </c>
      <c r="E9" s="439">
        <f>'Свод по МО'!I8</f>
        <v>92</v>
      </c>
      <c r="F9" s="440">
        <f t="shared" si="0"/>
        <v>1.1039999999999999</v>
      </c>
      <c r="G9" s="439">
        <f>'Свод по МО'!F8</f>
        <v>13243014.440000001</v>
      </c>
      <c r="H9" s="439">
        <f>'Свод по МО'!H8</f>
        <v>11035845.366666669</v>
      </c>
      <c r="I9" s="439">
        <f>'Свод по МО'!J8</f>
        <v>12183572.880000003</v>
      </c>
      <c r="J9" s="440">
        <f t="shared" si="1"/>
        <v>1.1039999633195297</v>
      </c>
    </row>
    <row r="10" spans="1:10" ht="25.5" x14ac:dyDescent="0.2">
      <c r="A10" s="320">
        <v>5</v>
      </c>
      <c r="B10" s="445" t="s">
        <v>392</v>
      </c>
      <c r="C10" s="439">
        <f>'Свод по МО'!E9</f>
        <v>1180</v>
      </c>
      <c r="D10" s="439">
        <f>'Свод по МО'!G9</f>
        <v>982.66666666666663</v>
      </c>
      <c r="E10" s="439">
        <f>'Свод по МО'!I9</f>
        <v>964</v>
      </c>
      <c r="F10" s="440">
        <f t="shared" si="0"/>
        <v>0.98100407055630945</v>
      </c>
      <c r="G10" s="439">
        <f>'Свод по МО'!F9</f>
        <v>186744260.55039999</v>
      </c>
      <c r="H10" s="439">
        <f>'Свод по МО'!H9</f>
        <v>155620217.12533334</v>
      </c>
      <c r="I10" s="439">
        <f>'Свод по МО'!J9</f>
        <v>150730897.37999991</v>
      </c>
      <c r="J10" s="440">
        <f t="shared" si="1"/>
        <v>0.9685817187788931</v>
      </c>
    </row>
    <row r="11" spans="1:10" ht="25.5" x14ac:dyDescent="0.2">
      <c r="A11" s="320">
        <v>6</v>
      </c>
      <c r="B11" s="445" t="s">
        <v>383</v>
      </c>
      <c r="C11" s="439">
        <f>'Свод по МО'!E10</f>
        <v>291</v>
      </c>
      <c r="D11" s="439">
        <f>'Свод по МО'!G10</f>
        <v>242.5</v>
      </c>
      <c r="E11" s="439">
        <f>'Свод по МО'!I10</f>
        <v>253</v>
      </c>
      <c r="F11" s="440">
        <f t="shared" si="0"/>
        <v>1.043298969072165</v>
      </c>
      <c r="G11" s="439">
        <f>'Свод по МО'!F10</f>
        <v>64133595.818000004</v>
      </c>
      <c r="H11" s="439">
        <f>'Свод по МО'!H10</f>
        <v>53444663.181666665</v>
      </c>
      <c r="I11" s="439">
        <f>'Свод по МО'!J10</f>
        <v>55185263.319999926</v>
      </c>
      <c r="J11" s="440">
        <f t="shared" si="1"/>
        <v>1.0325682684614681</v>
      </c>
    </row>
    <row r="12" spans="1:10" ht="37.5" customHeight="1" x14ac:dyDescent="0.2">
      <c r="A12" s="320">
        <v>7</v>
      </c>
      <c r="B12" s="445" t="s">
        <v>11</v>
      </c>
      <c r="C12" s="439">
        <f>'Свод по МО'!E11</f>
        <v>150</v>
      </c>
      <c r="D12" s="439">
        <f>'Свод по МО'!G11</f>
        <v>125</v>
      </c>
      <c r="E12" s="439">
        <f>'Свод по МО'!I11</f>
        <v>129</v>
      </c>
      <c r="F12" s="440">
        <f t="shared" si="0"/>
        <v>1.032</v>
      </c>
      <c r="G12" s="439">
        <f>'Свод по МО'!F11</f>
        <v>14335692.538399998</v>
      </c>
      <c r="H12" s="439">
        <f>'Свод по МО'!H11</f>
        <v>11946410.448666666</v>
      </c>
      <c r="I12" s="439">
        <f>'Свод по МО'!J11</f>
        <v>12688516.620000001</v>
      </c>
      <c r="J12" s="440">
        <f t="shared" si="1"/>
        <v>1.0621195943770843</v>
      </c>
    </row>
    <row r="13" spans="1:10" ht="51" x14ac:dyDescent="0.2">
      <c r="A13" s="320">
        <v>8</v>
      </c>
      <c r="B13" s="445" t="s">
        <v>81</v>
      </c>
      <c r="C13" s="439">
        <f>'Свод по МО'!E12</f>
        <v>808</v>
      </c>
      <c r="D13" s="439">
        <f>'Свод по МО'!G12</f>
        <v>673.33333333333326</v>
      </c>
      <c r="E13" s="439">
        <f>'Свод по МО'!I12</f>
        <v>622</v>
      </c>
      <c r="F13" s="440">
        <f t="shared" si="0"/>
        <v>0.92376237623762392</v>
      </c>
      <c r="G13" s="439">
        <f>'Свод по МО'!F12</f>
        <v>59815540.110399999</v>
      </c>
      <c r="H13" s="439">
        <f>'Свод по МО'!H12</f>
        <v>49846283.425333336</v>
      </c>
      <c r="I13" s="439">
        <f>'Свод по МО'!J12</f>
        <v>46046118.859999985</v>
      </c>
      <c r="J13" s="440">
        <f t="shared" si="1"/>
        <v>0.92376232881984544</v>
      </c>
    </row>
    <row r="14" spans="1:10" ht="31.5" customHeight="1" x14ac:dyDescent="0.2">
      <c r="A14" s="320">
        <v>9</v>
      </c>
      <c r="B14" s="445" t="s">
        <v>384</v>
      </c>
      <c r="C14" s="439">
        <f>'Свод по МО'!E13</f>
        <v>35</v>
      </c>
      <c r="D14" s="439">
        <f>'Свод по МО'!G13</f>
        <v>29.166666666666668</v>
      </c>
      <c r="E14" s="439">
        <f>'Свод по МО'!I13</f>
        <v>28</v>
      </c>
      <c r="F14" s="440">
        <f t="shared" si="0"/>
        <v>0.96</v>
      </c>
      <c r="G14" s="439">
        <f>'Свод по МО'!F13</f>
        <v>4190012.81</v>
      </c>
      <c r="H14" s="439">
        <f>'Свод по МО'!H13</f>
        <v>3491677.3416666668</v>
      </c>
      <c r="I14" s="439">
        <f>'Свод по МО'!J13</f>
        <v>3295157.4700000007</v>
      </c>
      <c r="J14" s="440">
        <f t="shared" si="1"/>
        <v>0.94371763125946162</v>
      </c>
    </row>
    <row r="15" spans="1:10" ht="25.5" x14ac:dyDescent="0.2">
      <c r="A15" s="320">
        <v>10</v>
      </c>
      <c r="B15" s="445" t="s">
        <v>432</v>
      </c>
      <c r="C15" s="439">
        <f>'Свод по МО'!E14</f>
        <v>75</v>
      </c>
      <c r="D15" s="439">
        <f>'Свод по МО'!G14</f>
        <v>62.5</v>
      </c>
      <c r="E15" s="439">
        <f>'Свод по МО'!I14</f>
        <v>77</v>
      </c>
      <c r="F15" s="440">
        <f t="shared" si="0"/>
        <v>1.232</v>
      </c>
      <c r="G15" s="439">
        <f>'Свод по МО'!F14</f>
        <v>7852706.46</v>
      </c>
      <c r="H15" s="439">
        <f>'Свод по МО'!H14</f>
        <v>6543922.0499999998</v>
      </c>
      <c r="I15" s="439">
        <f>'Свод по МО'!J14</f>
        <v>8062111.75</v>
      </c>
      <c r="J15" s="440">
        <f t="shared" si="1"/>
        <v>1.2319999670533974</v>
      </c>
    </row>
    <row r="16" spans="1:10" ht="27" customHeight="1" x14ac:dyDescent="0.2">
      <c r="A16" s="320">
        <v>11</v>
      </c>
      <c r="B16" s="445" t="s">
        <v>433</v>
      </c>
      <c r="C16" s="439">
        <f>'Свод по МО'!E15</f>
        <v>140</v>
      </c>
      <c r="D16" s="439">
        <f>'Свод по МО'!G15</f>
        <v>116.66666666666669</v>
      </c>
      <c r="E16" s="439">
        <f>'Свод по МО'!I15</f>
        <v>122</v>
      </c>
      <c r="F16" s="440">
        <f t="shared" si="0"/>
        <v>1.0457142857142856</v>
      </c>
      <c r="G16" s="439">
        <f>'Свод по МО'!F15</f>
        <v>18690749.9822</v>
      </c>
      <c r="H16" s="439">
        <f>'Свод по МО'!H15</f>
        <v>15575624.985166667</v>
      </c>
      <c r="I16" s="439">
        <f>'Свод по МО'!J15</f>
        <v>16258105.07</v>
      </c>
      <c r="J16" s="440">
        <f t="shared" si="1"/>
        <v>1.043817187784329</v>
      </c>
    </row>
    <row r="17" spans="1:10" ht="25.5" x14ac:dyDescent="0.2">
      <c r="A17" s="320">
        <v>12</v>
      </c>
      <c r="B17" s="445" t="s">
        <v>385</v>
      </c>
      <c r="C17" s="439">
        <f>'Свод по МО'!E16</f>
        <v>457</v>
      </c>
      <c r="D17" s="439">
        <f>'Свод по МО'!G16</f>
        <v>380.83333333333337</v>
      </c>
      <c r="E17" s="439">
        <f>'Свод по МО'!I16</f>
        <v>368</v>
      </c>
      <c r="F17" s="440">
        <f t="shared" si="0"/>
        <v>0.96630196936542656</v>
      </c>
      <c r="G17" s="439">
        <f>'Свод по МО'!F16</f>
        <v>70713378.0748</v>
      </c>
      <c r="H17" s="439">
        <f>'Свод по МО'!H16</f>
        <v>58927815.062333331</v>
      </c>
      <c r="I17" s="439">
        <f>'Свод по МО'!J16</f>
        <v>56113163.209999993</v>
      </c>
      <c r="J17" s="440">
        <f t="shared" si="1"/>
        <v>0.95223559791999712</v>
      </c>
    </row>
    <row r="18" spans="1:10" ht="30" customHeight="1" x14ac:dyDescent="0.2">
      <c r="A18" s="320">
        <v>13</v>
      </c>
      <c r="B18" s="445" t="s">
        <v>15</v>
      </c>
      <c r="C18" s="439">
        <f>'Свод по МО'!E17</f>
        <v>3</v>
      </c>
      <c r="D18" s="439">
        <f>'Свод по МО'!G17</f>
        <v>2.5</v>
      </c>
      <c r="E18" s="439">
        <f>'Свод по МО'!I17</f>
        <v>0</v>
      </c>
      <c r="F18" s="440">
        <f t="shared" si="0"/>
        <v>0</v>
      </c>
      <c r="G18" s="439">
        <f>'Свод по МО'!F17</f>
        <v>456140.52780000004</v>
      </c>
      <c r="H18" s="439">
        <f>'Свод по МО'!H17</f>
        <v>380117.10649999999</v>
      </c>
      <c r="I18" s="439">
        <f>'Свод по МО'!J17</f>
        <v>0</v>
      </c>
      <c r="J18" s="440">
        <f t="shared" si="1"/>
        <v>0</v>
      </c>
    </row>
    <row r="19" spans="1:10" ht="20.25" customHeight="1" x14ac:dyDescent="0.2">
      <c r="A19" s="320">
        <v>14</v>
      </c>
      <c r="B19" s="445" t="s">
        <v>386</v>
      </c>
      <c r="C19" s="439">
        <f>'Свод по МО'!E18</f>
        <v>50</v>
      </c>
      <c r="D19" s="439">
        <f>'Свод по МО'!G18</f>
        <v>41.666666666666671</v>
      </c>
      <c r="E19" s="439">
        <f>'Свод по МО'!I18</f>
        <v>43</v>
      </c>
      <c r="F19" s="440">
        <f t="shared" si="0"/>
        <v>1.0319999999999998</v>
      </c>
      <c r="G19" s="439">
        <f>'Свод по МО'!F18</f>
        <v>6787697.8450000007</v>
      </c>
      <c r="H19" s="439">
        <f>'Свод по МО'!H18</f>
        <v>5656414.8708333345</v>
      </c>
      <c r="I19" s="439">
        <f>'Свод по МО'!J18</f>
        <v>5794210.4700000016</v>
      </c>
      <c r="J19" s="440">
        <f t="shared" si="1"/>
        <v>1.0243609428079956</v>
      </c>
    </row>
    <row r="20" spans="1:10" ht="30.75" customHeight="1" x14ac:dyDescent="0.2">
      <c r="A20" s="320">
        <v>15</v>
      </c>
      <c r="B20" s="445" t="s">
        <v>387</v>
      </c>
      <c r="C20" s="439">
        <f>'Свод по МО'!E19</f>
        <v>5</v>
      </c>
      <c r="D20" s="439">
        <f>'Свод по МО'!G19</f>
        <v>4.1666666666666661</v>
      </c>
      <c r="E20" s="439">
        <f>'Свод по МО'!I19</f>
        <v>0</v>
      </c>
      <c r="F20" s="440">
        <f t="shared" si="0"/>
        <v>0</v>
      </c>
      <c r="G20" s="439">
        <f>'Свод по МО'!F19</f>
        <v>735825.46980000008</v>
      </c>
      <c r="H20" s="439">
        <f>'Свод по МО'!H19</f>
        <v>613187.89150000003</v>
      </c>
      <c r="I20" s="439">
        <f>'Свод по МО'!J19</f>
        <v>0</v>
      </c>
      <c r="J20" s="440">
        <f t="shared" si="1"/>
        <v>0</v>
      </c>
    </row>
    <row r="21" spans="1:10" ht="13.5" x14ac:dyDescent="0.2">
      <c r="A21" s="441"/>
      <c r="B21" s="442" t="s">
        <v>18</v>
      </c>
      <c r="C21" s="443">
        <f>'Свод по МО'!E20</f>
        <v>5257</v>
      </c>
      <c r="D21" s="443">
        <f>'Свод по МО'!G20</f>
        <v>4380.1666666666661</v>
      </c>
      <c r="E21" s="443">
        <f>'Свод по МО'!I20</f>
        <v>4422</v>
      </c>
      <c r="F21" s="444">
        <f t="shared" si="0"/>
        <v>1.0095506259274762</v>
      </c>
      <c r="G21" s="443">
        <f>'Свод по МО'!F20</f>
        <v>796520153.80200005</v>
      </c>
      <c r="H21" s="443">
        <f>'Свод по МО'!H20</f>
        <v>663766794.83500004</v>
      </c>
      <c r="I21" s="443">
        <f>'Свод по МО'!J20</f>
        <v>663940823.78999984</v>
      </c>
      <c r="J21" s="444">
        <f t="shared" si="1"/>
        <v>1.0002621838819807</v>
      </c>
    </row>
    <row r="22" spans="1:10" x14ac:dyDescent="0.2">
      <c r="B22" s="270" t="s">
        <v>321</v>
      </c>
      <c r="C22" s="274">
        <f>'Свод по МО'!$E$20</f>
        <v>5257</v>
      </c>
      <c r="D22" s="274">
        <f>'Свод по МО'!$G$20</f>
        <v>4380.1666666666661</v>
      </c>
      <c r="E22" s="274">
        <f>'Свод по МО'!$I$20</f>
        <v>4422</v>
      </c>
      <c r="F22" s="275">
        <f>'Свод по МО'!$Q$20</f>
        <v>1.0095506259274762</v>
      </c>
      <c r="G22" s="274">
        <f>'Свод по МО'!$F$20</f>
        <v>796520153.80200005</v>
      </c>
      <c r="H22" s="274">
        <f>'Свод по МО'!$H$20</f>
        <v>663766794.83500004</v>
      </c>
      <c r="I22" s="274">
        <f>'Свод по МО'!$J$20</f>
        <v>663940823.78999984</v>
      </c>
      <c r="J22" s="275">
        <f>'Свод по МО'!R20</f>
        <v>1.0002621838819807</v>
      </c>
    </row>
  </sheetData>
  <mergeCells count="4">
    <mergeCell ref="A4:A5"/>
    <mergeCell ref="B4:B5"/>
    <mergeCell ref="C4:F4"/>
    <mergeCell ref="G4:J4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10</vt:i4>
      </vt:variant>
    </vt:vector>
  </HeadingPairs>
  <TitlesOfParts>
    <vt:vector size="18" baseType="lpstr">
      <vt:lpstr>ВМП план</vt:lpstr>
      <vt:lpstr>факт  (стенты)</vt:lpstr>
      <vt:lpstr>факт </vt:lpstr>
      <vt:lpstr>свод</vt:lpstr>
      <vt:lpstr>на печать</vt:lpstr>
      <vt:lpstr>Свод по МО</vt:lpstr>
      <vt:lpstr>для Правительства</vt:lpstr>
      <vt:lpstr>Лист3</vt:lpstr>
      <vt:lpstr>'ВМП план'!Заголовки_для_печати</vt:lpstr>
      <vt:lpstr>'на печать'!Заголовки_для_печати</vt:lpstr>
      <vt:lpstr>свод!Заголовки_для_печати</vt:lpstr>
      <vt:lpstr>'Свод по МО'!Заголовки_для_печати</vt:lpstr>
      <vt:lpstr>'факт '!Заголовки_для_печати</vt:lpstr>
      <vt:lpstr>'факт  (стенты)'!Заголовки_для_печати</vt:lpstr>
      <vt:lpstr>'ВМП план'!Область_печати</vt:lpstr>
      <vt:lpstr>'на печать'!Область_печати</vt:lpstr>
      <vt:lpstr>свод!Область_печати</vt:lpstr>
      <vt:lpstr>'Свод по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2017-11-27T23:32:33Z</cp:lastPrinted>
  <dcterms:created xsi:type="dcterms:W3CDTF">2017-01-20T01:45:56Z</dcterms:created>
  <dcterms:modified xsi:type="dcterms:W3CDTF">2017-11-27T23:39:13Z</dcterms:modified>
</cp:coreProperties>
</file>