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ВМП" sheetId="1" r:id="rId1"/>
  </sheets>
  <externalReferences>
    <externalReference r:id="rId2"/>
  </externalReferences>
  <definedNames>
    <definedName name="_xlnm._FilterDatabase" localSheetId="0" hidden="1">ВМП!$A$3:$A$58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ВМП!$A:$A,ВМП!$4:$5</definedName>
    <definedName name="_xlnm.Print_Area" localSheetId="0">ВМП!$A$3:$BI$58</definedName>
  </definedNames>
  <calcPr calcId="145621"/>
</workbook>
</file>

<file path=xl/calcChain.xml><?xml version="1.0" encoding="utf-8"?>
<calcChain xmlns="http://schemas.openxmlformats.org/spreadsheetml/2006/main">
  <c r="L11" i="1" l="1"/>
  <c r="L42" i="1"/>
  <c r="K58" i="1"/>
  <c r="L58" i="1"/>
  <c r="BE58" i="1"/>
  <c r="BB58" i="1"/>
  <c r="AZ58" i="1"/>
  <c r="AX58" i="1"/>
  <c r="AV58" i="1"/>
  <c r="AT58" i="1"/>
  <c r="AR58" i="1"/>
  <c r="AP58" i="1"/>
  <c r="AN58" i="1"/>
  <c r="AL58" i="1"/>
  <c r="AJ58" i="1"/>
  <c r="AF58" i="1"/>
  <c r="AB58" i="1"/>
  <c r="AA58" i="1"/>
  <c r="Y58" i="1"/>
  <c r="W58" i="1"/>
  <c r="U58" i="1"/>
  <c r="S58" i="1"/>
  <c r="Q58" i="1"/>
  <c r="O58" i="1"/>
  <c r="M58" i="1"/>
  <c r="BH57" i="1"/>
  <c r="BF57" i="1"/>
  <c r="BG57" i="1" s="1"/>
  <c r="H57" i="1"/>
  <c r="G57" i="1" s="1"/>
  <c r="I57" i="1" s="1"/>
  <c r="BF56" i="1"/>
  <c r="BG56" i="1" s="1"/>
  <c r="AD56" i="1"/>
  <c r="AD58" i="1" s="1"/>
  <c r="AC56" i="1"/>
  <c r="X56" i="1"/>
  <c r="X58" i="1" s="1"/>
  <c r="H56" i="1"/>
  <c r="G56" i="1" s="1"/>
  <c r="I56" i="1" s="1"/>
  <c r="N56" i="1" s="1"/>
  <c r="BD55" i="1"/>
  <c r="BC55" i="1"/>
  <c r="AW55" i="1"/>
  <c r="AU55" i="1"/>
  <c r="AQ55" i="1"/>
  <c r="AM55" i="1"/>
  <c r="AI55" i="1"/>
  <c r="AE55" i="1"/>
  <c r="Z55" i="1"/>
  <c r="V55" i="1"/>
  <c r="R55" i="1"/>
  <c r="N55" i="1"/>
  <c r="BH54" i="1"/>
  <c r="BH53" i="1" s="1"/>
  <c r="BF54" i="1"/>
  <c r="BF53" i="1" s="1"/>
  <c r="H54" i="1"/>
  <c r="G54" i="1" s="1"/>
  <c r="I54" i="1" s="1"/>
  <c r="AU54" i="1" s="1"/>
  <c r="BD53" i="1"/>
  <c r="BC53" i="1"/>
  <c r="AW53" i="1"/>
  <c r="AU53" i="1"/>
  <c r="AQ53" i="1"/>
  <c r="AM53" i="1"/>
  <c r="AI53" i="1"/>
  <c r="AE53" i="1"/>
  <c r="Z53" i="1"/>
  <c r="V53" i="1"/>
  <c r="R53" i="1"/>
  <c r="N53" i="1"/>
  <c r="BH52" i="1"/>
  <c r="BF52" i="1"/>
  <c r="BF51" i="1" s="1"/>
  <c r="H52" i="1"/>
  <c r="G52" i="1" s="1"/>
  <c r="I52" i="1" s="1"/>
  <c r="AI52" i="1" s="1"/>
  <c r="BH51" i="1"/>
  <c r="BD51" i="1"/>
  <c r="BC51" i="1"/>
  <c r="AW51" i="1"/>
  <c r="AU51" i="1"/>
  <c r="AQ51" i="1"/>
  <c r="AM51" i="1"/>
  <c r="AI51" i="1"/>
  <c r="AE51" i="1"/>
  <c r="Z51" i="1"/>
  <c r="V51" i="1"/>
  <c r="R51" i="1"/>
  <c r="N51" i="1"/>
  <c r="BH50" i="1"/>
  <c r="BF50" i="1"/>
  <c r="BG50" i="1" s="1"/>
  <c r="AC50" i="1"/>
  <c r="H50" i="1"/>
  <c r="G50" i="1" s="1"/>
  <c r="I50" i="1" s="1"/>
  <c r="AW50" i="1" s="1"/>
  <c r="BH49" i="1"/>
  <c r="BF49" i="1"/>
  <c r="BG49" i="1" s="1"/>
  <c r="AS49" i="1"/>
  <c r="H49" i="1"/>
  <c r="G49" i="1" s="1"/>
  <c r="I49" i="1" s="1"/>
  <c r="BD48" i="1"/>
  <c r="BC48" i="1"/>
  <c r="AW48" i="1"/>
  <c r="AU48" i="1"/>
  <c r="AQ48" i="1"/>
  <c r="AM48" i="1"/>
  <c r="AI48" i="1"/>
  <c r="AE48" i="1"/>
  <c r="Z48" i="1"/>
  <c r="V48" i="1"/>
  <c r="R48" i="1"/>
  <c r="N48" i="1"/>
  <c r="BH47" i="1"/>
  <c r="BH46" i="1" s="1"/>
  <c r="BF47" i="1"/>
  <c r="BF46" i="1" s="1"/>
  <c r="AS47" i="1"/>
  <c r="AC47" i="1"/>
  <c r="H47" i="1"/>
  <c r="G47" i="1" s="1"/>
  <c r="I47" i="1" s="1"/>
  <c r="N47" i="1" s="1"/>
  <c r="BD46" i="1"/>
  <c r="BC46" i="1"/>
  <c r="AW46" i="1"/>
  <c r="AU46" i="1"/>
  <c r="AQ46" i="1"/>
  <c r="AM46" i="1"/>
  <c r="AI46" i="1"/>
  <c r="AE46" i="1"/>
  <c r="Z46" i="1"/>
  <c r="V46" i="1"/>
  <c r="R46" i="1"/>
  <c r="N46" i="1"/>
  <c r="BH45" i="1"/>
  <c r="BF45" i="1"/>
  <c r="BG45" i="1" s="1"/>
  <c r="H45" i="1"/>
  <c r="G45" i="1" s="1"/>
  <c r="I45" i="1" s="1"/>
  <c r="BH44" i="1"/>
  <c r="BF44" i="1"/>
  <c r="AS44" i="1"/>
  <c r="AC44" i="1"/>
  <c r="T44" i="1"/>
  <c r="H44" i="1"/>
  <c r="G44" i="1" s="1"/>
  <c r="I44" i="1" s="1"/>
  <c r="AE44" i="1" s="1"/>
  <c r="BH43" i="1"/>
  <c r="BF43" i="1"/>
  <c r="BG43" i="1" s="1"/>
  <c r="H43" i="1"/>
  <c r="G43" i="1" s="1"/>
  <c r="I43" i="1" s="1"/>
  <c r="AW43" i="1" s="1"/>
  <c r="BH42" i="1"/>
  <c r="BF42" i="1"/>
  <c r="BG42" i="1" s="1"/>
  <c r="AS42" i="1"/>
  <c r="AC42" i="1"/>
  <c r="T42" i="1"/>
  <c r="H42" i="1"/>
  <c r="G42" i="1" s="1"/>
  <c r="I42" i="1" s="1"/>
  <c r="N42" i="1" s="1"/>
  <c r="BD41" i="1"/>
  <c r="BC41" i="1"/>
  <c r="AW41" i="1"/>
  <c r="AU41" i="1"/>
  <c r="AQ41" i="1"/>
  <c r="AM41" i="1"/>
  <c r="AI41" i="1"/>
  <c r="AE41" i="1"/>
  <c r="Z41" i="1"/>
  <c r="V41" i="1"/>
  <c r="R41" i="1"/>
  <c r="N41" i="1"/>
  <c r="BH40" i="1"/>
  <c r="BF40" i="1"/>
  <c r="BG40" i="1" s="1"/>
  <c r="H40" i="1"/>
  <c r="G40" i="1" s="1"/>
  <c r="I40" i="1" s="1"/>
  <c r="AW40" i="1" s="1"/>
  <c r="BH39" i="1"/>
  <c r="BF39" i="1"/>
  <c r="BG39" i="1" s="1"/>
  <c r="H39" i="1"/>
  <c r="G39" i="1" s="1"/>
  <c r="I39" i="1" s="1"/>
  <c r="AW39" i="1" s="1"/>
  <c r="BD38" i="1"/>
  <c r="BC38" i="1"/>
  <c r="AW38" i="1"/>
  <c r="AU38" i="1"/>
  <c r="AQ38" i="1"/>
  <c r="AM38" i="1"/>
  <c r="AI38" i="1"/>
  <c r="AE38" i="1"/>
  <c r="Z38" i="1"/>
  <c r="V38" i="1"/>
  <c r="R38" i="1"/>
  <c r="N38" i="1"/>
  <c r="BF37" i="1"/>
  <c r="BG37" i="1" s="1"/>
  <c r="AH37" i="1"/>
  <c r="AH58" i="1" s="1"/>
  <c r="H37" i="1"/>
  <c r="G37" i="1" s="1"/>
  <c r="I37" i="1" s="1"/>
  <c r="BH36" i="1"/>
  <c r="BG36" i="1"/>
  <c r="BF36" i="1"/>
  <c r="AS36" i="1"/>
  <c r="AG36" i="1"/>
  <c r="AG58" i="1" s="1"/>
  <c r="AC36" i="1"/>
  <c r="H36" i="1"/>
  <c r="G36" i="1" s="1"/>
  <c r="I36" i="1" s="1"/>
  <c r="BH35" i="1"/>
  <c r="BF35" i="1"/>
  <c r="H35" i="1"/>
  <c r="G35" i="1" s="1"/>
  <c r="I35" i="1" s="1"/>
  <c r="Z35" i="1" s="1"/>
  <c r="BH34" i="1"/>
  <c r="BF34" i="1"/>
  <c r="BG34" i="1" s="1"/>
  <c r="AS34" i="1"/>
  <c r="AC34" i="1"/>
  <c r="T34" i="1"/>
  <c r="H34" i="1"/>
  <c r="G34" i="1" s="1"/>
  <c r="I34" i="1" s="1"/>
  <c r="BC34" i="1" s="1"/>
  <c r="BD33" i="1"/>
  <c r="BC33" i="1"/>
  <c r="AW33" i="1"/>
  <c r="AU33" i="1"/>
  <c r="AQ33" i="1"/>
  <c r="AM33" i="1"/>
  <c r="AI33" i="1"/>
  <c r="AE33" i="1"/>
  <c r="Z33" i="1"/>
  <c r="V33" i="1"/>
  <c r="R33" i="1"/>
  <c r="N33" i="1"/>
  <c r="BH32" i="1"/>
  <c r="BF32" i="1"/>
  <c r="BG32" i="1" s="1"/>
  <c r="BG31" i="1" s="1"/>
  <c r="H32" i="1"/>
  <c r="G32" i="1" s="1"/>
  <c r="I32" i="1" s="1"/>
  <c r="AM32" i="1" s="1"/>
  <c r="BD31" i="1"/>
  <c r="BC31" i="1"/>
  <c r="AW31" i="1"/>
  <c r="AU31" i="1"/>
  <c r="AQ31" i="1"/>
  <c r="AM31" i="1"/>
  <c r="AI31" i="1"/>
  <c r="AE31" i="1"/>
  <c r="Z31" i="1"/>
  <c r="V31" i="1"/>
  <c r="R31" i="1"/>
  <c r="N31" i="1"/>
  <c r="BH30" i="1"/>
  <c r="BF30" i="1"/>
  <c r="BG30" i="1" s="1"/>
  <c r="H30" i="1"/>
  <c r="G30" i="1" s="1"/>
  <c r="I30" i="1" s="1"/>
  <c r="AM30" i="1" s="1"/>
  <c r="BH29" i="1"/>
  <c r="BH28" i="1" s="1"/>
  <c r="BF29" i="1"/>
  <c r="BG29" i="1" s="1"/>
  <c r="H29" i="1"/>
  <c r="G29" i="1" s="1"/>
  <c r="I29" i="1" s="1"/>
  <c r="BD28" i="1"/>
  <c r="BC28" i="1"/>
  <c r="AW28" i="1"/>
  <c r="AU28" i="1"/>
  <c r="AQ28" i="1"/>
  <c r="AM28" i="1"/>
  <c r="AI28" i="1"/>
  <c r="AE28" i="1"/>
  <c r="Z28" i="1"/>
  <c r="V28" i="1"/>
  <c r="R28" i="1"/>
  <c r="N28" i="1"/>
  <c r="BH27" i="1"/>
  <c r="BF27" i="1"/>
  <c r="BF26" i="1" s="1"/>
  <c r="AO27" i="1"/>
  <c r="AO58" i="1" s="1"/>
  <c r="H27" i="1"/>
  <c r="G27" i="1" s="1"/>
  <c r="I27" i="1" s="1"/>
  <c r="V27" i="1" s="1"/>
  <c r="BD26" i="1"/>
  <c r="BC26" i="1"/>
  <c r="AW26" i="1"/>
  <c r="AU26" i="1"/>
  <c r="AQ26" i="1"/>
  <c r="AM26" i="1"/>
  <c r="AI26" i="1"/>
  <c r="AE26" i="1"/>
  <c r="Z26" i="1"/>
  <c r="V26" i="1"/>
  <c r="R26" i="1"/>
  <c r="N26" i="1"/>
  <c r="BH25" i="1"/>
  <c r="BF25" i="1"/>
  <c r="BG25" i="1" s="1"/>
  <c r="H25" i="1"/>
  <c r="G25" i="1" s="1"/>
  <c r="I25" i="1" s="1"/>
  <c r="BC25" i="1" s="1"/>
  <c r="BH24" i="1"/>
  <c r="BF24" i="1"/>
  <c r="BF23" i="1" s="1"/>
  <c r="AK24" i="1"/>
  <c r="AK58" i="1" s="1"/>
  <c r="H24" i="1"/>
  <c r="G24" i="1" s="1"/>
  <c r="I24" i="1" s="1"/>
  <c r="AW24" i="1" s="1"/>
  <c r="BD23" i="1"/>
  <c r="BC23" i="1"/>
  <c r="AW23" i="1"/>
  <c r="AU23" i="1"/>
  <c r="AQ23" i="1"/>
  <c r="AM23" i="1"/>
  <c r="AI23" i="1"/>
  <c r="AE23" i="1"/>
  <c r="Z23" i="1"/>
  <c r="V23" i="1"/>
  <c r="R23" i="1"/>
  <c r="N23" i="1"/>
  <c r="BH22" i="1"/>
  <c r="BF22" i="1"/>
  <c r="BG22" i="1" s="1"/>
  <c r="P22" i="1"/>
  <c r="H22" i="1"/>
  <c r="G22" i="1" s="1"/>
  <c r="I22" i="1" s="1"/>
  <c r="V22" i="1" s="1"/>
  <c r="BH21" i="1"/>
  <c r="BF21" i="1"/>
  <c r="BF20" i="1" s="1"/>
  <c r="P21" i="1"/>
  <c r="H21" i="1"/>
  <c r="G21" i="1" s="1"/>
  <c r="I21" i="1" s="1"/>
  <c r="V21" i="1" s="1"/>
  <c r="BD20" i="1"/>
  <c r="BC20" i="1"/>
  <c r="AW20" i="1"/>
  <c r="AU20" i="1"/>
  <c r="AQ20" i="1"/>
  <c r="AM20" i="1"/>
  <c r="AI20" i="1"/>
  <c r="AE20" i="1"/>
  <c r="Z20" i="1"/>
  <c r="V20" i="1"/>
  <c r="R20" i="1"/>
  <c r="N20" i="1"/>
  <c r="BH19" i="1"/>
  <c r="H19" i="1"/>
  <c r="G19" i="1" s="1"/>
  <c r="I19" i="1" s="1"/>
  <c r="V19" i="1" s="1"/>
  <c r="BI19" i="1" s="1"/>
  <c r="BH18" i="1"/>
  <c r="BF18" i="1"/>
  <c r="BG18" i="1" s="1"/>
  <c r="T18" i="1"/>
  <c r="H18" i="1"/>
  <c r="G18" i="1" s="1"/>
  <c r="I18" i="1" s="1"/>
  <c r="BH17" i="1"/>
  <c r="BF17" i="1"/>
  <c r="BG17" i="1" s="1"/>
  <c r="T17" i="1"/>
  <c r="H17" i="1"/>
  <c r="G17" i="1" s="1"/>
  <c r="I17" i="1" s="1"/>
  <c r="BD16" i="1"/>
  <c r="BC16" i="1"/>
  <c r="AW16" i="1"/>
  <c r="AU16" i="1"/>
  <c r="AQ16" i="1"/>
  <c r="AM16" i="1"/>
  <c r="AI16" i="1"/>
  <c r="AE16" i="1"/>
  <c r="Z16" i="1"/>
  <c r="V16" i="1"/>
  <c r="R16" i="1"/>
  <c r="N16" i="1"/>
  <c r="BH15" i="1"/>
  <c r="BH14" i="1" s="1"/>
  <c r="H15" i="1"/>
  <c r="G15" i="1" s="1"/>
  <c r="I15" i="1" s="1"/>
  <c r="AU15" i="1" s="1"/>
  <c r="AW14" i="1"/>
  <c r="AU14" i="1"/>
  <c r="AQ14" i="1"/>
  <c r="AM14" i="1"/>
  <c r="AI14" i="1"/>
  <c r="AE14" i="1"/>
  <c r="Z14" i="1"/>
  <c r="V14" i="1"/>
  <c r="R14" i="1"/>
  <c r="N14" i="1"/>
  <c r="BH13" i="1"/>
  <c r="BF13" i="1"/>
  <c r="H13" i="1"/>
  <c r="G13" i="1" s="1"/>
  <c r="I13" i="1" s="1"/>
  <c r="BH12" i="1"/>
  <c r="BD12" i="1"/>
  <c r="BC12" i="1"/>
  <c r="AW12" i="1"/>
  <c r="AU12" i="1"/>
  <c r="AQ12" i="1"/>
  <c r="AM12" i="1"/>
  <c r="AI12" i="1"/>
  <c r="AE12" i="1"/>
  <c r="Z12" i="1"/>
  <c r="V12" i="1"/>
  <c r="R12" i="1"/>
  <c r="N12" i="1"/>
  <c r="BH11" i="1"/>
  <c r="BH10" i="1" s="1"/>
  <c r="BF11" i="1"/>
  <c r="BG11" i="1" s="1"/>
  <c r="BG10" i="1" s="1"/>
  <c r="AC11" i="1"/>
  <c r="H11" i="1"/>
  <c r="G11" i="1" s="1"/>
  <c r="I11" i="1" s="1"/>
  <c r="BF10" i="1"/>
  <c r="BD10" i="1"/>
  <c r="BC10" i="1"/>
  <c r="AW10" i="1"/>
  <c r="AU10" i="1"/>
  <c r="AQ10" i="1"/>
  <c r="AM10" i="1"/>
  <c r="AI10" i="1"/>
  <c r="AE10" i="1"/>
  <c r="Z10" i="1"/>
  <c r="V10" i="1"/>
  <c r="R10" i="1"/>
  <c r="N10" i="1"/>
  <c r="H10" i="1"/>
  <c r="G10" i="1" s="1"/>
  <c r="BH9" i="1"/>
  <c r="BH8" i="1" s="1"/>
  <c r="BF9" i="1"/>
  <c r="BG9" i="1" s="1"/>
  <c r="BG8" i="1" s="1"/>
  <c r="H9" i="1"/>
  <c r="G9" i="1"/>
  <c r="I9" i="1" s="1"/>
  <c r="AM9" i="1" s="1"/>
  <c r="BD8" i="1"/>
  <c r="BC8" i="1"/>
  <c r="AW8" i="1"/>
  <c r="AU8" i="1"/>
  <c r="AQ8" i="1"/>
  <c r="AM8" i="1"/>
  <c r="AI8" i="1"/>
  <c r="AE8" i="1"/>
  <c r="Z8" i="1"/>
  <c r="V8" i="1"/>
  <c r="R8" i="1"/>
  <c r="N8" i="1"/>
  <c r="BH7" i="1"/>
  <c r="BH6" i="1" s="1"/>
  <c r="BF7" i="1"/>
  <c r="BG7" i="1" s="1"/>
  <c r="P7" i="1"/>
  <c r="H7" i="1"/>
  <c r="G7" i="1"/>
  <c r="I7" i="1" s="1"/>
  <c r="BD6" i="1"/>
  <c r="BG28" i="1" l="1"/>
  <c r="BH37" i="1"/>
  <c r="BG54" i="1"/>
  <c r="BG53" i="1" s="1"/>
  <c r="BG52" i="1"/>
  <c r="BG51" i="1" s="1"/>
  <c r="N54" i="1"/>
  <c r="BG55" i="1"/>
  <c r="BG16" i="1"/>
  <c r="BH20" i="1"/>
  <c r="BC22" i="1"/>
  <c r="BH23" i="1"/>
  <c r="AM27" i="1"/>
  <c r="BF28" i="1"/>
  <c r="V30" i="1"/>
  <c r="J35" i="1"/>
  <c r="R39" i="1"/>
  <c r="R40" i="1"/>
  <c r="R52" i="1"/>
  <c r="P58" i="1"/>
  <c r="BC30" i="1"/>
  <c r="AQ35" i="1"/>
  <c r="BG38" i="1"/>
  <c r="AI40" i="1"/>
  <c r="BH41" i="1"/>
  <c r="AW52" i="1"/>
  <c r="J22" i="1"/>
  <c r="R43" i="1"/>
  <c r="BG48" i="1"/>
  <c r="AE45" i="1"/>
  <c r="N45" i="1"/>
  <c r="AW36" i="1"/>
  <c r="AM36" i="1"/>
  <c r="AM49" i="1"/>
  <c r="V49" i="1"/>
  <c r="AW13" i="1"/>
  <c r="R13" i="1"/>
  <c r="AM13" i="1"/>
  <c r="BF8" i="1"/>
  <c r="BI12" i="1"/>
  <c r="BF16" i="1"/>
  <c r="BG21" i="1"/>
  <c r="BG20" i="1" s="1"/>
  <c r="BG27" i="1"/>
  <c r="BG26" i="1" s="1"/>
  <c r="BH31" i="1"/>
  <c r="BC32" i="1"/>
  <c r="BF38" i="1"/>
  <c r="AI39" i="1"/>
  <c r="BG47" i="1"/>
  <c r="BG46" i="1" s="1"/>
  <c r="BH56" i="1"/>
  <c r="BH55" i="1" s="1"/>
  <c r="BH16" i="1"/>
  <c r="BG24" i="1"/>
  <c r="BG23" i="1" s="1"/>
  <c r="BF31" i="1"/>
  <c r="V32" i="1"/>
  <c r="BC47" i="1"/>
  <c r="AI56" i="1"/>
  <c r="T58" i="1"/>
  <c r="BH33" i="1"/>
  <c r="AQ11" i="1"/>
  <c r="N11" i="1"/>
  <c r="AU11" i="1"/>
  <c r="AM11" i="1"/>
  <c r="Z11" i="1"/>
  <c r="J11" i="1"/>
  <c r="BC11" i="1"/>
  <c r="AI11" i="1"/>
  <c r="V11" i="1"/>
  <c r="AW11" i="1"/>
  <c r="AE11" i="1"/>
  <c r="R11" i="1"/>
  <c r="BG6" i="1"/>
  <c r="BC7" i="1"/>
  <c r="AM7" i="1"/>
  <c r="V7" i="1"/>
  <c r="J7" i="1"/>
  <c r="N7" i="1"/>
  <c r="AW7" i="1"/>
  <c r="AU7" i="1"/>
  <c r="Z7" i="1"/>
  <c r="AQ7" i="1"/>
  <c r="R7" i="1"/>
  <c r="AI7" i="1"/>
  <c r="AE7" i="1"/>
  <c r="AU17" i="1"/>
  <c r="AE17" i="1"/>
  <c r="R17" i="1"/>
  <c r="AQ17" i="1"/>
  <c r="Z17" i="1"/>
  <c r="N17" i="1"/>
  <c r="BI17" i="1" s="1"/>
  <c r="BC17" i="1"/>
  <c r="AM17" i="1"/>
  <c r="V17" i="1"/>
  <c r="J17" i="1"/>
  <c r="AW17" i="1"/>
  <c r="AI17" i="1"/>
  <c r="AU18" i="1"/>
  <c r="AE18" i="1"/>
  <c r="R18" i="1"/>
  <c r="AQ18" i="1"/>
  <c r="Z18" i="1"/>
  <c r="N18" i="1"/>
  <c r="BI18" i="1" s="1"/>
  <c r="BC18" i="1"/>
  <c r="AM18" i="1"/>
  <c r="V18" i="1"/>
  <c r="J18" i="1"/>
  <c r="AW18" i="1"/>
  <c r="AI18" i="1"/>
  <c r="AU37" i="1"/>
  <c r="R37" i="1"/>
  <c r="AQ37" i="1"/>
  <c r="AE37" i="1"/>
  <c r="N37" i="1"/>
  <c r="BC37" i="1"/>
  <c r="AM37" i="1"/>
  <c r="Z37" i="1"/>
  <c r="J37" i="1"/>
  <c r="AW37" i="1"/>
  <c r="AI37" i="1"/>
  <c r="V37" i="1"/>
  <c r="AE9" i="1"/>
  <c r="AW9" i="1"/>
  <c r="N9" i="1"/>
  <c r="AI9" i="1"/>
  <c r="BC9" i="1"/>
  <c r="V13" i="1"/>
  <c r="AQ13" i="1"/>
  <c r="N15" i="1"/>
  <c r="AW21" i="1"/>
  <c r="AI21" i="1"/>
  <c r="R21" i="1"/>
  <c r="AU21" i="1"/>
  <c r="AE21" i="1"/>
  <c r="AQ21" i="1"/>
  <c r="Z21" i="1"/>
  <c r="N21" i="1"/>
  <c r="AM21" i="1"/>
  <c r="V24" i="1"/>
  <c r="V25" i="1"/>
  <c r="AU29" i="1"/>
  <c r="AE29" i="1"/>
  <c r="N29" i="1"/>
  <c r="AQ29" i="1"/>
  <c r="Z29" i="1"/>
  <c r="BC29" i="1"/>
  <c r="AM29" i="1"/>
  <c r="V29" i="1"/>
  <c r="AW29" i="1"/>
  <c r="BG44" i="1"/>
  <c r="BG41" i="1" s="1"/>
  <c r="BF41" i="1"/>
  <c r="BC57" i="1"/>
  <c r="AM57" i="1"/>
  <c r="V57" i="1"/>
  <c r="AW57" i="1"/>
  <c r="AI57" i="1"/>
  <c r="R57" i="1"/>
  <c r="AU57" i="1"/>
  <c r="AE57" i="1"/>
  <c r="N57" i="1"/>
  <c r="AQ57" i="1"/>
  <c r="Z57" i="1"/>
  <c r="R9" i="1"/>
  <c r="Z13" i="1"/>
  <c r="AE15" i="1"/>
  <c r="J21" i="1"/>
  <c r="BC21" i="1"/>
  <c r="AM25" i="1"/>
  <c r="BH26" i="1"/>
  <c r="AW30" i="1"/>
  <c r="AI30" i="1"/>
  <c r="R30" i="1"/>
  <c r="AU30" i="1"/>
  <c r="AE30" i="1"/>
  <c r="N30" i="1"/>
  <c r="AQ30" i="1"/>
  <c r="Z30" i="1"/>
  <c r="AW32" i="1"/>
  <c r="AI32" i="1"/>
  <c r="R32" i="1"/>
  <c r="AU32" i="1"/>
  <c r="AE32" i="1"/>
  <c r="N32" i="1"/>
  <c r="AQ32" i="1"/>
  <c r="Z32" i="1"/>
  <c r="BC35" i="1"/>
  <c r="AM35" i="1"/>
  <c r="V35" i="1"/>
  <c r="AW35" i="1"/>
  <c r="AI35" i="1"/>
  <c r="R35" i="1"/>
  <c r="AU35" i="1"/>
  <c r="AE35" i="1"/>
  <c r="N35" i="1"/>
  <c r="BF33" i="1"/>
  <c r="BG35" i="1"/>
  <c r="BG33" i="1" s="1"/>
  <c r="N36" i="1"/>
  <c r="BH38" i="1"/>
  <c r="AU40" i="1"/>
  <c r="AE40" i="1"/>
  <c r="N40" i="1"/>
  <c r="AQ40" i="1"/>
  <c r="Z40" i="1"/>
  <c r="J40" i="1"/>
  <c r="BC40" i="1"/>
  <c r="AM40" i="1"/>
  <c r="V40" i="1"/>
  <c r="AE42" i="1"/>
  <c r="BC42" i="1"/>
  <c r="AQ42" i="1"/>
  <c r="AW42" i="1"/>
  <c r="AM42" i="1"/>
  <c r="Z42" i="1"/>
  <c r="AU42" i="1"/>
  <c r="V42" i="1"/>
  <c r="J42" i="1"/>
  <c r="AI42" i="1"/>
  <c r="R42" i="1"/>
  <c r="AQ9" i="1"/>
  <c r="Z9" i="1"/>
  <c r="V9" i="1"/>
  <c r="AU9" i="1"/>
  <c r="AU13" i="1"/>
  <c r="AE13" i="1"/>
  <c r="N13" i="1"/>
  <c r="AI13" i="1"/>
  <c r="BC13" i="1"/>
  <c r="AW22" i="1"/>
  <c r="AI22" i="1"/>
  <c r="R22" i="1"/>
  <c r="AU22" i="1"/>
  <c r="AE22" i="1"/>
  <c r="AQ22" i="1"/>
  <c r="Z22" i="1"/>
  <c r="N22" i="1"/>
  <c r="AM22" i="1"/>
  <c r="AU27" i="1"/>
  <c r="AI27" i="1"/>
  <c r="R27" i="1"/>
  <c r="AQ27" i="1"/>
  <c r="AE27" i="1"/>
  <c r="N27" i="1"/>
  <c r="BC27" i="1"/>
  <c r="Z27" i="1"/>
  <c r="J27" i="1"/>
  <c r="AW27" i="1"/>
  <c r="R29" i="1"/>
  <c r="AW34" i="1"/>
  <c r="AM34" i="1"/>
  <c r="Z34" i="1"/>
  <c r="N34" i="1"/>
  <c r="AU34" i="1"/>
  <c r="AI34" i="1"/>
  <c r="V34" i="1"/>
  <c r="J34" i="1"/>
  <c r="AE34" i="1"/>
  <c r="AQ34" i="1"/>
  <c r="AU39" i="1"/>
  <c r="AE39" i="1"/>
  <c r="N39" i="1"/>
  <c r="AQ39" i="1"/>
  <c r="Z39" i="1"/>
  <c r="J39" i="1"/>
  <c r="BC39" i="1"/>
  <c r="AM39" i="1"/>
  <c r="V39" i="1"/>
  <c r="AU50" i="1"/>
  <c r="AE50" i="1"/>
  <c r="R50" i="1"/>
  <c r="AQ50" i="1"/>
  <c r="N50" i="1"/>
  <c r="BC50" i="1"/>
  <c r="AM50" i="1"/>
  <c r="Z50" i="1"/>
  <c r="J50" i="1"/>
  <c r="AI50" i="1"/>
  <c r="V50" i="1"/>
  <c r="BF6" i="1"/>
  <c r="BG13" i="1"/>
  <c r="BG12" i="1" s="1"/>
  <c r="BF12" i="1"/>
  <c r="AQ15" i="1"/>
  <c r="Z15" i="1"/>
  <c r="AY15" i="1"/>
  <c r="AY58" i="1" s="1"/>
  <c r="AM15" i="1"/>
  <c r="V15" i="1"/>
  <c r="AW15" i="1"/>
  <c r="AI15" i="1"/>
  <c r="R15" i="1"/>
  <c r="AU24" i="1"/>
  <c r="AI24" i="1"/>
  <c r="R24" i="1"/>
  <c r="AQ24" i="1"/>
  <c r="AE24" i="1"/>
  <c r="N24" i="1"/>
  <c r="BC24" i="1"/>
  <c r="AM24" i="1"/>
  <c r="Z24" i="1"/>
  <c r="J24" i="1"/>
  <c r="AW25" i="1"/>
  <c r="AI25" i="1"/>
  <c r="R25" i="1"/>
  <c r="AU25" i="1"/>
  <c r="AE25" i="1"/>
  <c r="N25" i="1"/>
  <c r="AQ25" i="1"/>
  <c r="Z25" i="1"/>
  <c r="J25" i="1"/>
  <c r="AI29" i="1"/>
  <c r="R34" i="1"/>
  <c r="AU36" i="1"/>
  <c r="AI36" i="1"/>
  <c r="Z36" i="1"/>
  <c r="J36" i="1"/>
  <c r="V36" i="1"/>
  <c r="BC36" i="1"/>
  <c r="AQ36" i="1"/>
  <c r="AE36" i="1"/>
  <c r="R36" i="1"/>
  <c r="BD58" i="1"/>
  <c r="AC58" i="1"/>
  <c r="AS58" i="1"/>
  <c r="AI43" i="1"/>
  <c r="AW47" i="1"/>
  <c r="AM47" i="1"/>
  <c r="Z47" i="1"/>
  <c r="J47" i="1"/>
  <c r="AU47" i="1"/>
  <c r="AI47" i="1"/>
  <c r="V47" i="1"/>
  <c r="AE47" i="1"/>
  <c r="R47" i="1"/>
  <c r="AQ47" i="1"/>
  <c r="BH48" i="1"/>
  <c r="AU52" i="1"/>
  <c r="AE52" i="1"/>
  <c r="N52" i="1"/>
  <c r="BC52" i="1"/>
  <c r="AQ52" i="1"/>
  <c r="Z52" i="1"/>
  <c r="J52" i="1"/>
  <c r="BA52" i="1"/>
  <c r="BA58" i="1" s="1"/>
  <c r="AM52" i="1"/>
  <c r="V52" i="1"/>
  <c r="AE54" i="1"/>
  <c r="AE56" i="1"/>
  <c r="AQ45" i="1"/>
  <c r="Z45" i="1"/>
  <c r="J45" i="1"/>
  <c r="BC45" i="1"/>
  <c r="AM45" i="1"/>
  <c r="V45" i="1"/>
  <c r="AW45" i="1"/>
  <c r="AI45" i="1"/>
  <c r="R45" i="1"/>
  <c r="AU45" i="1"/>
  <c r="AU43" i="1"/>
  <c r="AE43" i="1"/>
  <c r="N43" i="1"/>
  <c r="AQ43" i="1"/>
  <c r="Z43" i="1"/>
  <c r="J43" i="1"/>
  <c r="BC43" i="1"/>
  <c r="AM43" i="1"/>
  <c r="V43" i="1"/>
  <c r="BC44" i="1"/>
  <c r="AQ44" i="1"/>
  <c r="R44" i="1"/>
  <c r="AW44" i="1"/>
  <c r="AM44" i="1"/>
  <c r="Z44" i="1"/>
  <c r="N44" i="1"/>
  <c r="AU44" i="1"/>
  <c r="AI44" i="1"/>
  <c r="V44" i="1"/>
  <c r="J44" i="1"/>
  <c r="AU49" i="1"/>
  <c r="AI49" i="1"/>
  <c r="R49" i="1"/>
  <c r="AE49" i="1"/>
  <c r="N49" i="1"/>
  <c r="BC49" i="1"/>
  <c r="AQ49" i="1"/>
  <c r="Z49" i="1"/>
  <c r="J49" i="1"/>
  <c r="AW49" i="1"/>
  <c r="AQ54" i="1"/>
  <c r="Z54" i="1"/>
  <c r="BC54" i="1"/>
  <c r="AM54" i="1"/>
  <c r="V54" i="1"/>
  <c r="AW54" i="1"/>
  <c r="AI54" i="1"/>
  <c r="R54" i="1"/>
  <c r="AU56" i="1"/>
  <c r="J56" i="1"/>
  <c r="AQ56" i="1"/>
  <c r="V56" i="1"/>
  <c r="BC56" i="1"/>
  <c r="AM56" i="1"/>
  <c r="R56" i="1"/>
  <c r="Z56" i="1"/>
  <c r="AW56" i="1"/>
  <c r="BF48" i="1"/>
  <c r="BF55" i="1"/>
  <c r="BI13" i="1" l="1"/>
  <c r="BF58" i="1"/>
  <c r="BG58" i="1"/>
  <c r="BI54" i="1"/>
  <c r="BI53" i="1" s="1"/>
  <c r="BI43" i="1"/>
  <c r="BI42" i="1"/>
  <c r="BI56" i="1"/>
  <c r="BI45" i="1"/>
  <c r="BI25" i="1"/>
  <c r="BI47" i="1"/>
  <c r="BI46" i="1" s="1"/>
  <c r="BH58" i="1"/>
  <c r="BI21" i="1"/>
  <c r="BI15" i="1"/>
  <c r="BI14" i="1" s="1"/>
  <c r="BI16" i="1"/>
  <c r="R58" i="1"/>
  <c r="AW58" i="1"/>
  <c r="AM58" i="1"/>
  <c r="BI39" i="1"/>
  <c r="BI40" i="1"/>
  <c r="BI32" i="1"/>
  <c r="BI31" i="1" s="1"/>
  <c r="BI30" i="1"/>
  <c r="BI9" i="1"/>
  <c r="BI8" i="1" s="1"/>
  <c r="BI37" i="1"/>
  <c r="AQ58" i="1"/>
  <c r="N58" i="1"/>
  <c r="BI7" i="1"/>
  <c r="BI6" i="1" s="1"/>
  <c r="BC58" i="1"/>
  <c r="BI49" i="1"/>
  <c r="BI52" i="1"/>
  <c r="BI51" i="1" s="1"/>
  <c r="BI24" i="1"/>
  <c r="BI23" i="1" s="1"/>
  <c r="BI50" i="1"/>
  <c r="BI34" i="1"/>
  <c r="BI22" i="1"/>
  <c r="BI35" i="1"/>
  <c r="BI29" i="1"/>
  <c r="BI28" i="1" s="1"/>
  <c r="AE58" i="1"/>
  <c r="Z58" i="1"/>
  <c r="BI11" i="1"/>
  <c r="BI10" i="1" s="1"/>
  <c r="BI44" i="1"/>
  <c r="BI27" i="1"/>
  <c r="BI26" i="1" s="1"/>
  <c r="BI36" i="1"/>
  <c r="BI57" i="1"/>
  <c r="AI58" i="1"/>
  <c r="AU58" i="1"/>
  <c r="V58" i="1"/>
  <c r="BI55" i="1" l="1"/>
  <c r="BI33" i="1"/>
  <c r="BI38" i="1"/>
  <c r="BI20" i="1"/>
  <c r="BI41" i="1"/>
  <c r="BI48" i="1"/>
  <c r="BI58" i="1" l="1"/>
</calcChain>
</file>

<file path=xl/sharedStrings.xml><?xml version="1.0" encoding="utf-8"?>
<sst xmlns="http://schemas.openxmlformats.org/spreadsheetml/2006/main" count="128" uniqueCount="86">
  <si>
    <t xml:space="preserve">Объемы медицинской помощи по Территориальной программе обязательного медицинского страхования на 2016 год по высокотехнологичной медицинской помощи </t>
  </si>
  <si>
    <t>КПГ / КСГ</t>
  </si>
  <si>
    <t>Норматив финансовых затрат на единицу объема ВМП, руб. 2015 год</t>
  </si>
  <si>
    <t>тариф 2015 г.</t>
  </si>
  <si>
    <t xml:space="preserve">КД </t>
  </si>
  <si>
    <t>Норматив финансовых затрат на единицу объема ВМП, руб. 2016 год</t>
  </si>
  <si>
    <t>Доля, индексируемая на КД</t>
  </si>
  <si>
    <t>тариф 2016 г.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</si>
  <si>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</si>
  <si>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</si>
  <si>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</si>
  <si>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</si>
  <si>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</si>
  <si>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 (Решение от 29.07.2016)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</si>
  <si>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</si>
  <si>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</si>
  <si>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 xml:space="preserve">НУЗ "Дорожная клиническая больница на станции Хабаровск-1 ОАО "Российские железные дороги" </t>
  </si>
  <si>
    <t>КГБУЗ "Городская больница № 10" МЗ ХК   (Решение от 29.07.2016)</t>
  </si>
  <si>
    <t>КГБУЗ "Краевой кожно-венерический диспансер" МХ ХК</t>
  </si>
  <si>
    <t>КГБУЗ "Городская больница № 2" им. Матвеева МЗ ХК</t>
  </si>
  <si>
    <t>ФГАОУ ВПО "Дальневосточный федеральный университет"</t>
  </si>
  <si>
    <t>Итого</t>
  </si>
  <si>
    <t>факт 10 мес.</t>
  </si>
  <si>
    <t>прогноз</t>
  </si>
  <si>
    <t>количество больных</t>
  </si>
  <si>
    <t>стоимость с учетом факт. норматива фин. затрат</t>
  </si>
  <si>
    <t>план 2015</t>
  </si>
  <si>
    <t>факт 2014 г.</t>
  </si>
  <si>
    <t>план 2015 г.</t>
  </si>
  <si>
    <t>прогноз 2015 г.</t>
  </si>
  <si>
    <t>количество больных на 2016 год</t>
  </si>
  <si>
    <t>Акушерство и гинекология</t>
  </si>
  <si>
    <t>ВМП 3</t>
  </si>
  <si>
    <t>Гастроэнтерология</t>
  </si>
  <si>
    <t xml:space="preserve">ВМП 4 </t>
  </si>
  <si>
    <t>Гематология</t>
  </si>
  <si>
    <t>ВМП 5</t>
  </si>
  <si>
    <t>Детская хирургия в период новорожденности</t>
  </si>
  <si>
    <t xml:space="preserve">ВМП 7 </t>
  </si>
  <si>
    <t>Дерматовенерология</t>
  </si>
  <si>
    <t>ВМП 8</t>
  </si>
  <si>
    <t>Нейрохирургия</t>
  </si>
  <si>
    <t>ВМП 9</t>
  </si>
  <si>
    <t>ВМП 11</t>
  </si>
  <si>
    <t>ВМП 12</t>
  </si>
  <si>
    <t>Неонатология</t>
  </si>
  <si>
    <t>ВМП 13</t>
  </si>
  <si>
    <t>ВМП 14</t>
  </si>
  <si>
    <t>Оториноларингология</t>
  </si>
  <si>
    <t>ВМП 18</t>
  </si>
  <si>
    <t>ВМП 19</t>
  </si>
  <si>
    <t>Офтальмология</t>
  </si>
  <si>
    <t>ВМП 20</t>
  </si>
  <si>
    <t>Педиатрия</t>
  </si>
  <si>
    <t>ВМП22</t>
  </si>
  <si>
    <t>ВМП23</t>
  </si>
  <si>
    <t>Ревматология</t>
  </si>
  <si>
    <t>ВМП 24</t>
  </si>
  <si>
    <t>Сердечно-сосудистая хирургия</t>
  </si>
  <si>
    <t>ВМП 25 (стенты)</t>
  </si>
  <si>
    <t>ВМП 26 (стенты)</t>
  </si>
  <si>
    <t>ВМП 27 (кардиостимуляторы)</t>
  </si>
  <si>
    <t>ВМП 28 (кардиостимуляторы)</t>
  </si>
  <si>
    <t>Торакальная хирургия</t>
  </si>
  <si>
    <t>ВМП 29</t>
  </si>
  <si>
    <t>ВМП 30</t>
  </si>
  <si>
    <t>Травматология и ортопедия</t>
  </si>
  <si>
    <t>ВМП 31</t>
  </si>
  <si>
    <t>ВМП 32</t>
  </si>
  <si>
    <t>ВМП 33(эндопротезы)</t>
  </si>
  <si>
    <t>ВМП 34</t>
  </si>
  <si>
    <t>Урология</t>
  </si>
  <si>
    <t>ВМП 35</t>
  </si>
  <si>
    <t>Абдоминальная хирургия</t>
  </si>
  <si>
    <t>ВМП 1</t>
  </si>
  <si>
    <t>ВМП 2</t>
  </si>
  <si>
    <t>Челюстно-лицевая хирургия</t>
  </si>
  <si>
    <t>ВМП 36</t>
  </si>
  <si>
    <t>Эндокринология</t>
  </si>
  <si>
    <t>ВМП 37</t>
  </si>
  <si>
    <t>Онкология</t>
  </si>
  <si>
    <t>ВМП 15</t>
  </si>
  <si>
    <t>ВМП 17 (лейкозы)</t>
  </si>
  <si>
    <t xml:space="preserve">Итого </t>
  </si>
  <si>
    <t>Приложение5</t>
  </si>
  <si>
    <t>к Решению Комиссии по 
разработке ТП ОМС от 15.12.2016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</si>
</sst>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" fontId="7" fillId="0" borderId="8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166" fontId="4" fillId="0" borderId="7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9" fontId="4" fillId="0" borderId="7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0" fillId="0" borderId="0" xfId="0" applyFont="1" applyFill="1"/>
    <xf numFmtId="0" fontId="5" fillId="0" borderId="7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3" fillId="0" borderId="1" xfId="0" applyFont="1" applyFill="1" applyBorder="1"/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right" wrapText="1"/>
    </xf>
    <xf numFmtId="164" fontId="3" fillId="0" borderId="4" xfId="1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164" fontId="3" fillId="0" borderId="4" xfId="0" applyNumberFormat="1" applyFont="1" applyFill="1" applyBorder="1" applyAlignment="1">
      <alignment horizontal="right" wrapText="1"/>
    </xf>
    <xf numFmtId="3" fontId="5" fillId="2" borderId="4" xfId="1" applyNumberFormat="1" applyFont="1" applyFill="1" applyBorder="1" applyAlignment="1">
      <alignment horizontal="left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vertical="center" wrapText="1"/>
    </xf>
    <xf numFmtId="3" fontId="5" fillId="2" borderId="4" xfId="1" applyNumberFormat="1" applyFont="1" applyFill="1" applyBorder="1" applyAlignment="1">
      <alignment horizontal="center"/>
    </xf>
    <xf numFmtId="4" fontId="5" fillId="2" borderId="4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>
      <alignment horizontal="center" wrapText="1"/>
    </xf>
    <xf numFmtId="164" fontId="5" fillId="2" borderId="4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BI58"/>
  <sheetViews>
    <sheetView tabSelected="1" zoomScale="90" zoomScaleNormal="90" workbookViewId="0">
      <pane xSplit="10" ySplit="5" topLeftCell="M6" activePane="bottomRight" state="frozen"/>
      <selection pane="topRight" activeCell="K1" sqref="K1"/>
      <selection pane="bottomLeft" activeCell="A4" sqref="A4"/>
      <selection pane="bottomRight" activeCell="AD5" sqref="AD5"/>
    </sheetView>
  </sheetViews>
  <sheetFormatPr defaultRowHeight="15" x14ac:dyDescent="0.25"/>
  <cols>
    <col min="1" max="1" width="34.42578125" style="20" customWidth="1"/>
    <col min="2" max="2" width="11.5703125" style="20" hidden="1" customWidth="1"/>
    <col min="3" max="3" width="10.7109375" style="20" hidden="1" customWidth="1"/>
    <col min="4" max="4" width="8.7109375" style="20" hidden="1" customWidth="1"/>
    <col min="5" max="5" width="12.85546875" style="20" hidden="1" customWidth="1"/>
    <col min="6" max="6" width="6.7109375" style="20" hidden="1" customWidth="1"/>
    <col min="7" max="7" width="11.7109375" style="20" hidden="1" customWidth="1"/>
    <col min="8" max="8" width="11" style="20" hidden="1" customWidth="1"/>
    <col min="9" max="9" width="14" style="20" customWidth="1"/>
    <col min="10" max="10" width="7.5703125" style="20" hidden="1" customWidth="1"/>
    <col min="11" max="12" width="9.5703125" style="20" hidden="1" customWidth="1"/>
    <col min="13" max="13" width="8.5703125" style="20" customWidth="1"/>
    <col min="14" max="14" width="16.5703125" style="20" customWidth="1"/>
    <col min="15" max="16" width="8.42578125" style="20" hidden="1" customWidth="1"/>
    <col min="17" max="17" width="8.5703125" style="20" customWidth="1"/>
    <col min="18" max="18" width="15" style="20" customWidth="1"/>
    <col min="19" max="20" width="10.140625" style="20" hidden="1" customWidth="1"/>
    <col min="21" max="21" width="10.28515625" style="20" customWidth="1"/>
    <col min="22" max="22" width="16.28515625" style="20" customWidth="1"/>
    <col min="23" max="23" width="8.140625" style="20" hidden="1" customWidth="1"/>
    <col min="24" max="24" width="9.28515625" style="20" hidden="1" customWidth="1"/>
    <col min="25" max="25" width="8.5703125" style="20" customWidth="1"/>
    <col min="26" max="26" width="15.140625" style="20" customWidth="1"/>
    <col min="27" max="29" width="8.42578125" style="20" hidden="1" customWidth="1"/>
    <col min="30" max="30" width="10.140625" style="20" customWidth="1"/>
    <col min="31" max="31" width="18.140625" style="20" customWidth="1"/>
    <col min="32" max="33" width="9.42578125" style="20" hidden="1" customWidth="1"/>
    <col min="34" max="34" width="10.140625" style="20" customWidth="1"/>
    <col min="35" max="35" width="14.28515625" style="20" customWidth="1"/>
    <col min="36" max="36" width="8.85546875" style="20" hidden="1" customWidth="1"/>
    <col min="37" max="37" width="10.140625" style="20" hidden="1" customWidth="1"/>
    <col min="38" max="38" width="10.7109375" style="20" customWidth="1"/>
    <col min="39" max="39" width="15.42578125" style="20" customWidth="1"/>
    <col min="40" max="40" width="9.7109375" style="20" hidden="1" customWidth="1"/>
    <col min="41" max="41" width="11.28515625" style="20" hidden="1" customWidth="1"/>
    <col min="42" max="42" width="10.5703125" style="20" customWidth="1"/>
    <col min="43" max="43" width="16.140625" style="20" customWidth="1"/>
    <col min="44" max="45" width="8.7109375" style="20" hidden="1" customWidth="1"/>
    <col min="46" max="46" width="8.5703125" style="20" customWidth="1"/>
    <col min="47" max="47" width="16.85546875" style="20" customWidth="1"/>
    <col min="48" max="48" width="9.42578125" style="20" customWidth="1"/>
    <col min="49" max="49" width="15.7109375" style="20" customWidth="1"/>
    <col min="50" max="50" width="10.28515625" style="20" customWidth="1"/>
    <col min="51" max="51" width="15.7109375" style="20" customWidth="1"/>
    <col min="52" max="52" width="10" style="20" customWidth="1"/>
    <col min="53" max="53" width="15.7109375" style="20" customWidth="1"/>
    <col min="54" max="54" width="11.140625" style="20" customWidth="1"/>
    <col min="55" max="55" width="15.140625" style="20" customWidth="1"/>
    <col min="56" max="56" width="10.5703125" style="20" hidden="1" customWidth="1"/>
    <col min="57" max="57" width="11.5703125" style="20" hidden="1" customWidth="1"/>
    <col min="58" max="59" width="12.7109375" style="20" hidden="1" customWidth="1"/>
    <col min="60" max="60" width="10.140625" style="20" customWidth="1"/>
    <col min="61" max="61" width="16.7109375" style="20" customWidth="1"/>
    <col min="62" max="16384" width="9.140625" style="20"/>
  </cols>
  <sheetData>
    <row r="1" spans="1:61" x14ac:dyDescent="0.25">
      <c r="M1" s="42" t="s">
        <v>84</v>
      </c>
      <c r="N1" s="42"/>
      <c r="O1" s="42"/>
      <c r="P1" s="42"/>
    </row>
    <row r="2" spans="1:61" ht="46.5" customHeight="1" x14ac:dyDescent="0.25">
      <c r="M2" s="43" t="s">
        <v>85</v>
      </c>
      <c r="N2" s="42"/>
      <c r="O2" s="42"/>
      <c r="P2" s="42"/>
    </row>
    <row r="3" spans="1:61" ht="15.75" x14ac:dyDescent="0.25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50" t="s">
        <v>0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3"/>
      <c r="AB3" s="3"/>
      <c r="AC3" s="3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8"/>
      <c r="BI3" s="28"/>
    </row>
    <row r="4" spans="1:61" ht="75.75" customHeight="1" x14ac:dyDescent="0.25">
      <c r="A4" s="55" t="s">
        <v>1</v>
      </c>
      <c r="B4" s="51" t="s">
        <v>2</v>
      </c>
      <c r="C4" s="51" t="s">
        <v>3</v>
      </c>
      <c r="D4" s="51" t="s">
        <v>4</v>
      </c>
      <c r="E4" s="51" t="s">
        <v>5</v>
      </c>
      <c r="F4" s="51" t="s">
        <v>6</v>
      </c>
      <c r="G4" s="4"/>
      <c r="H4" s="4"/>
      <c r="I4" s="51" t="s">
        <v>7</v>
      </c>
      <c r="J4" s="4"/>
      <c r="K4" s="53" t="s">
        <v>8</v>
      </c>
      <c r="L4" s="53"/>
      <c r="M4" s="54"/>
      <c r="N4" s="54"/>
      <c r="O4" s="44" t="s">
        <v>9</v>
      </c>
      <c r="P4" s="45"/>
      <c r="Q4" s="46"/>
      <c r="R4" s="47"/>
      <c r="S4" s="44" t="s">
        <v>10</v>
      </c>
      <c r="T4" s="45"/>
      <c r="U4" s="46"/>
      <c r="V4" s="47"/>
      <c r="W4" s="44" t="s">
        <v>11</v>
      </c>
      <c r="X4" s="45"/>
      <c r="Y4" s="46"/>
      <c r="Z4" s="47"/>
      <c r="AA4" s="44" t="s">
        <v>12</v>
      </c>
      <c r="AB4" s="45"/>
      <c r="AC4" s="45"/>
      <c r="AD4" s="46"/>
      <c r="AE4" s="47"/>
      <c r="AF4" s="44" t="s">
        <v>13</v>
      </c>
      <c r="AG4" s="45"/>
      <c r="AH4" s="46"/>
      <c r="AI4" s="47"/>
      <c r="AJ4" s="44" t="s">
        <v>14</v>
      </c>
      <c r="AK4" s="45"/>
      <c r="AL4" s="46"/>
      <c r="AM4" s="47"/>
      <c r="AN4" s="44" t="s">
        <v>15</v>
      </c>
      <c r="AO4" s="45"/>
      <c r="AP4" s="46"/>
      <c r="AQ4" s="47"/>
      <c r="AR4" s="44" t="s">
        <v>16</v>
      </c>
      <c r="AS4" s="45"/>
      <c r="AT4" s="46"/>
      <c r="AU4" s="47"/>
      <c r="AV4" s="48" t="s">
        <v>17</v>
      </c>
      <c r="AW4" s="49"/>
      <c r="AX4" s="48" t="s">
        <v>18</v>
      </c>
      <c r="AY4" s="49"/>
      <c r="AZ4" s="48" t="s">
        <v>19</v>
      </c>
      <c r="BA4" s="49"/>
      <c r="BB4" s="48" t="s">
        <v>20</v>
      </c>
      <c r="BC4" s="49"/>
      <c r="BD4" s="44" t="s">
        <v>21</v>
      </c>
      <c r="BE4" s="45"/>
      <c r="BF4" s="46"/>
      <c r="BG4" s="46"/>
      <c r="BH4" s="46"/>
      <c r="BI4" s="47"/>
    </row>
    <row r="5" spans="1:61" ht="75" x14ac:dyDescent="0.25">
      <c r="A5" s="56"/>
      <c r="B5" s="52"/>
      <c r="C5" s="52"/>
      <c r="D5" s="52"/>
      <c r="E5" s="52"/>
      <c r="F5" s="52"/>
      <c r="G5" s="5"/>
      <c r="H5" s="5"/>
      <c r="I5" s="52"/>
      <c r="J5" s="6"/>
      <c r="K5" s="6" t="s">
        <v>22</v>
      </c>
      <c r="L5" s="6" t="s">
        <v>23</v>
      </c>
      <c r="M5" s="7" t="s">
        <v>24</v>
      </c>
      <c r="N5" s="7" t="s">
        <v>25</v>
      </c>
      <c r="O5" s="6" t="s">
        <v>22</v>
      </c>
      <c r="P5" s="6" t="s">
        <v>23</v>
      </c>
      <c r="Q5" s="8" t="s">
        <v>24</v>
      </c>
      <c r="R5" s="8" t="s">
        <v>25</v>
      </c>
      <c r="S5" s="6" t="s">
        <v>22</v>
      </c>
      <c r="T5" s="6" t="s">
        <v>23</v>
      </c>
      <c r="U5" s="8" t="s">
        <v>24</v>
      </c>
      <c r="V5" s="8" t="s">
        <v>25</v>
      </c>
      <c r="W5" s="6" t="s">
        <v>22</v>
      </c>
      <c r="X5" s="6" t="s">
        <v>23</v>
      </c>
      <c r="Y5" s="8" t="s">
        <v>24</v>
      </c>
      <c r="Z5" s="8" t="s">
        <v>25</v>
      </c>
      <c r="AA5" s="6" t="s">
        <v>22</v>
      </c>
      <c r="AB5" s="8" t="s">
        <v>26</v>
      </c>
      <c r="AC5" s="6" t="s">
        <v>23</v>
      </c>
      <c r="AD5" s="8" t="s">
        <v>24</v>
      </c>
      <c r="AE5" s="8" t="s">
        <v>25</v>
      </c>
      <c r="AF5" s="6" t="s">
        <v>22</v>
      </c>
      <c r="AG5" s="6" t="s">
        <v>23</v>
      </c>
      <c r="AH5" s="8" t="s">
        <v>24</v>
      </c>
      <c r="AI5" s="8" t="s">
        <v>25</v>
      </c>
      <c r="AJ5" s="6" t="s">
        <v>22</v>
      </c>
      <c r="AK5" s="6" t="s">
        <v>23</v>
      </c>
      <c r="AL5" s="8" t="s">
        <v>24</v>
      </c>
      <c r="AM5" s="8" t="s">
        <v>25</v>
      </c>
      <c r="AN5" s="6" t="s">
        <v>22</v>
      </c>
      <c r="AO5" s="6" t="s">
        <v>23</v>
      </c>
      <c r="AP5" s="8" t="s">
        <v>24</v>
      </c>
      <c r="AQ5" s="8" t="s">
        <v>25</v>
      </c>
      <c r="AR5" s="6" t="s">
        <v>22</v>
      </c>
      <c r="AS5" s="6" t="s">
        <v>23</v>
      </c>
      <c r="AT5" s="8" t="s">
        <v>24</v>
      </c>
      <c r="AU5" s="8" t="s">
        <v>25</v>
      </c>
      <c r="AV5" s="8" t="s">
        <v>24</v>
      </c>
      <c r="AW5" s="8" t="s">
        <v>25</v>
      </c>
      <c r="AX5" s="8" t="s">
        <v>24</v>
      </c>
      <c r="AY5" s="8" t="s">
        <v>25</v>
      </c>
      <c r="AZ5" s="8" t="s">
        <v>24</v>
      </c>
      <c r="BA5" s="8" t="s">
        <v>25</v>
      </c>
      <c r="BB5" s="8" t="s">
        <v>24</v>
      </c>
      <c r="BC5" s="8" t="s">
        <v>25</v>
      </c>
      <c r="BD5" s="7" t="s">
        <v>27</v>
      </c>
      <c r="BE5" s="7" t="s">
        <v>28</v>
      </c>
      <c r="BF5" s="6" t="s">
        <v>22</v>
      </c>
      <c r="BG5" s="6" t="s">
        <v>29</v>
      </c>
      <c r="BH5" s="9" t="s">
        <v>30</v>
      </c>
      <c r="BI5" s="9" t="s">
        <v>25</v>
      </c>
    </row>
    <row r="6" spans="1:61" ht="15.75" x14ac:dyDescent="0.25">
      <c r="A6" s="21" t="s">
        <v>31</v>
      </c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29"/>
      <c r="N6" s="29"/>
      <c r="O6" s="15"/>
      <c r="P6" s="15"/>
      <c r="Q6" s="29"/>
      <c r="R6" s="29"/>
      <c r="S6" s="29"/>
      <c r="T6" s="29"/>
      <c r="U6" s="24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>
        <f>BD7</f>
        <v>1</v>
      </c>
      <c r="BE6" s="29">
        <v>105</v>
      </c>
      <c r="BF6" s="29">
        <f t="shared" ref="BF6:BI6" si="0">BF7</f>
        <v>105</v>
      </c>
      <c r="BG6" s="29">
        <f t="shared" si="0"/>
        <v>140</v>
      </c>
      <c r="BH6" s="30">
        <f t="shared" si="0"/>
        <v>80</v>
      </c>
      <c r="BI6" s="30">
        <f t="shared" si="0"/>
        <v>10288090</v>
      </c>
    </row>
    <row r="7" spans="1:61" ht="15.75" x14ac:dyDescent="0.25">
      <c r="A7" s="10" t="s">
        <v>32</v>
      </c>
      <c r="B7" s="11">
        <v>105093</v>
      </c>
      <c r="C7" s="11">
        <v>122252</v>
      </c>
      <c r="D7" s="12">
        <v>1.617</v>
      </c>
      <c r="E7" s="13">
        <v>108515</v>
      </c>
      <c r="F7" s="14">
        <v>0.3</v>
      </c>
      <c r="G7" s="13">
        <f>E7-H7</f>
        <v>75960.5</v>
      </c>
      <c r="H7" s="13">
        <f>E7*F7</f>
        <v>32554.5</v>
      </c>
      <c r="I7" s="13">
        <f>G7+H7*D7</f>
        <v>128601.1265</v>
      </c>
      <c r="J7" s="13">
        <f>I7/C7</f>
        <v>1.0519347454438372</v>
      </c>
      <c r="K7" s="15"/>
      <c r="L7" s="15"/>
      <c r="M7" s="15"/>
      <c r="N7" s="15">
        <f t="shared" ref="N7:N18" si="1">ROUND(M7*I7,0)</f>
        <v>0</v>
      </c>
      <c r="O7" s="15">
        <v>105</v>
      </c>
      <c r="P7" s="15">
        <f>O7/9*12</f>
        <v>140</v>
      </c>
      <c r="Q7" s="15">
        <v>80</v>
      </c>
      <c r="R7" s="15">
        <f t="shared" ref="R7:R18" si="2">ROUND(Q7*I7,0)</f>
        <v>10288090</v>
      </c>
      <c r="S7" s="15"/>
      <c r="T7" s="15"/>
      <c r="U7" s="15"/>
      <c r="V7" s="15">
        <f t="shared" ref="V7:V38" si="3">ROUND(U7*I7,0)</f>
        <v>0</v>
      </c>
      <c r="W7" s="15"/>
      <c r="X7" s="15"/>
      <c r="Y7" s="15"/>
      <c r="Z7" s="15">
        <f t="shared" ref="Z7:Z18" si="4">ROUND(Y7*I7,0)</f>
        <v>0</v>
      </c>
      <c r="AA7" s="15"/>
      <c r="AB7" s="15"/>
      <c r="AC7" s="15"/>
      <c r="AD7" s="15"/>
      <c r="AE7" s="15">
        <f t="shared" ref="AE7:AE18" si="5">ROUND(AD7*I7,0)</f>
        <v>0</v>
      </c>
      <c r="AF7" s="15"/>
      <c r="AG7" s="15"/>
      <c r="AH7" s="15"/>
      <c r="AI7" s="15">
        <f t="shared" ref="AI7:AI18" si="6">ROUND(AH7*I7,0)</f>
        <v>0</v>
      </c>
      <c r="AJ7" s="15"/>
      <c r="AK7" s="15"/>
      <c r="AL7" s="15"/>
      <c r="AM7" s="15">
        <f t="shared" ref="AM7:AM18" si="7">ROUND(AL7*I7,0)</f>
        <v>0</v>
      </c>
      <c r="AN7" s="15"/>
      <c r="AO7" s="15"/>
      <c r="AP7" s="15"/>
      <c r="AQ7" s="15">
        <f t="shared" ref="AQ7:AQ18" si="8">ROUND(AP7*I7,0)</f>
        <v>0</v>
      </c>
      <c r="AR7" s="15"/>
      <c r="AS7" s="15"/>
      <c r="AT7" s="15"/>
      <c r="AU7" s="15">
        <f t="shared" ref="AU7:AU18" si="9">ROUND(AT7*I7,0)</f>
        <v>0</v>
      </c>
      <c r="AV7" s="15"/>
      <c r="AW7" s="15">
        <f t="shared" ref="AW7:AW18" si="10">AV7*I7</f>
        <v>0</v>
      </c>
      <c r="AX7" s="15"/>
      <c r="AY7" s="15"/>
      <c r="AZ7" s="15"/>
      <c r="BA7" s="15"/>
      <c r="BB7" s="15"/>
      <c r="BC7" s="15">
        <f t="shared" ref="BC7:BC13" si="11">BB7*I7</f>
        <v>0</v>
      </c>
      <c r="BD7" s="15">
        <v>1</v>
      </c>
      <c r="BE7" s="15"/>
      <c r="BF7" s="15">
        <f>K7+O7+S7+W7+AA7+AF7+AJ7+AN7+AR7</f>
        <v>105</v>
      </c>
      <c r="BG7" s="15">
        <f>BF7/9*12</f>
        <v>140</v>
      </c>
      <c r="BH7" s="33">
        <f>SUM(M7,Q7,U7,Y7,AD7,AH7,AL7,AP7,AT7,AV7,BB7,AX7,AZ7)</f>
        <v>80</v>
      </c>
      <c r="BI7" s="33">
        <f>SUM(N7,R7,V7,Z7,AE7,AI7,AM7,AQ7,AU7,AW7,BC7,AY7,BA7)</f>
        <v>10288090</v>
      </c>
    </row>
    <row r="8" spans="1:61" ht="15.75" x14ac:dyDescent="0.25">
      <c r="A8" s="21" t="s">
        <v>33</v>
      </c>
      <c r="B8" s="11"/>
      <c r="C8" s="11"/>
      <c r="D8" s="12">
        <v>1.617</v>
      </c>
      <c r="E8" s="13"/>
      <c r="F8" s="14"/>
      <c r="G8" s="13"/>
      <c r="H8" s="13"/>
      <c r="I8" s="13"/>
      <c r="J8" s="13"/>
      <c r="K8" s="15"/>
      <c r="L8" s="15"/>
      <c r="M8" s="15"/>
      <c r="N8" s="15">
        <f t="shared" si="1"/>
        <v>0</v>
      </c>
      <c r="O8" s="15"/>
      <c r="P8" s="15"/>
      <c r="Q8" s="15"/>
      <c r="R8" s="15">
        <f t="shared" si="2"/>
        <v>0</v>
      </c>
      <c r="S8" s="15"/>
      <c r="T8" s="15"/>
      <c r="U8" s="15"/>
      <c r="V8" s="15">
        <f t="shared" si="3"/>
        <v>0</v>
      </c>
      <c r="W8" s="15"/>
      <c r="X8" s="15"/>
      <c r="Y8" s="15"/>
      <c r="Z8" s="15">
        <f t="shared" si="4"/>
        <v>0</v>
      </c>
      <c r="AA8" s="15"/>
      <c r="AB8" s="15"/>
      <c r="AC8" s="15"/>
      <c r="AD8" s="15"/>
      <c r="AE8" s="15">
        <f t="shared" si="5"/>
        <v>0</v>
      </c>
      <c r="AF8" s="15"/>
      <c r="AG8" s="15"/>
      <c r="AH8" s="15"/>
      <c r="AI8" s="15">
        <f t="shared" si="6"/>
        <v>0</v>
      </c>
      <c r="AJ8" s="15"/>
      <c r="AK8" s="15"/>
      <c r="AL8" s="15"/>
      <c r="AM8" s="15">
        <f t="shared" si="7"/>
        <v>0</v>
      </c>
      <c r="AN8" s="15"/>
      <c r="AO8" s="15"/>
      <c r="AP8" s="15"/>
      <c r="AQ8" s="15">
        <f t="shared" si="8"/>
        <v>0</v>
      </c>
      <c r="AR8" s="15"/>
      <c r="AS8" s="15"/>
      <c r="AT8" s="15"/>
      <c r="AU8" s="15">
        <f t="shared" si="9"/>
        <v>0</v>
      </c>
      <c r="AV8" s="15"/>
      <c r="AW8" s="15">
        <f t="shared" si="10"/>
        <v>0</v>
      </c>
      <c r="AX8" s="15"/>
      <c r="AY8" s="15"/>
      <c r="AZ8" s="15"/>
      <c r="BA8" s="15"/>
      <c r="BB8" s="15"/>
      <c r="BC8" s="15">
        <f t="shared" si="11"/>
        <v>0</v>
      </c>
      <c r="BD8" s="18">
        <f>BD9</f>
        <v>46</v>
      </c>
      <c r="BE8" s="18"/>
      <c r="BF8" s="18">
        <f t="shared" ref="BF8:BI8" si="12">BF9</f>
        <v>0</v>
      </c>
      <c r="BG8" s="18">
        <f t="shared" si="12"/>
        <v>0</v>
      </c>
      <c r="BH8" s="31">
        <f t="shared" si="12"/>
        <v>80</v>
      </c>
      <c r="BI8" s="31">
        <f t="shared" si="12"/>
        <v>10167008</v>
      </c>
    </row>
    <row r="9" spans="1:61" ht="15.75" x14ac:dyDescent="0.25">
      <c r="A9" s="10" t="s">
        <v>34</v>
      </c>
      <c r="B9" s="11"/>
      <c r="C9" s="11"/>
      <c r="D9" s="12">
        <v>1.617</v>
      </c>
      <c r="E9" s="13">
        <v>116322</v>
      </c>
      <c r="F9" s="14">
        <v>0.15</v>
      </c>
      <c r="G9" s="13">
        <f t="shared" ref="G9:G57" si="13">E9-H9</f>
        <v>98873.7</v>
      </c>
      <c r="H9" s="13">
        <f t="shared" ref="H9:H57" si="14">E9*F9</f>
        <v>17448.3</v>
      </c>
      <c r="I9" s="13">
        <f t="shared" ref="I9:I57" si="15">G9+H9*D9</f>
        <v>127087.6011</v>
      </c>
      <c r="J9" s="13"/>
      <c r="K9" s="15"/>
      <c r="L9" s="15"/>
      <c r="M9" s="15"/>
      <c r="N9" s="15">
        <f t="shared" si="1"/>
        <v>0</v>
      </c>
      <c r="O9" s="15"/>
      <c r="P9" s="15"/>
      <c r="Q9" s="15"/>
      <c r="R9" s="15">
        <f t="shared" si="2"/>
        <v>0</v>
      </c>
      <c r="S9" s="15"/>
      <c r="T9" s="15"/>
      <c r="U9" s="15"/>
      <c r="V9" s="15">
        <f t="shared" si="3"/>
        <v>0</v>
      </c>
      <c r="W9" s="15"/>
      <c r="X9" s="15"/>
      <c r="Y9" s="15"/>
      <c r="Z9" s="15">
        <f t="shared" si="4"/>
        <v>0</v>
      </c>
      <c r="AA9" s="15"/>
      <c r="AB9" s="15"/>
      <c r="AC9" s="15"/>
      <c r="AD9" s="15">
        <v>80</v>
      </c>
      <c r="AE9" s="15">
        <f t="shared" si="5"/>
        <v>10167008</v>
      </c>
      <c r="AF9" s="15"/>
      <c r="AG9" s="15"/>
      <c r="AH9" s="15"/>
      <c r="AI9" s="15">
        <f t="shared" si="6"/>
        <v>0</v>
      </c>
      <c r="AJ9" s="15"/>
      <c r="AK9" s="15"/>
      <c r="AL9" s="15"/>
      <c r="AM9" s="15">
        <f t="shared" si="7"/>
        <v>0</v>
      </c>
      <c r="AN9" s="15"/>
      <c r="AO9" s="15"/>
      <c r="AP9" s="15"/>
      <c r="AQ9" s="15">
        <f t="shared" si="8"/>
        <v>0</v>
      </c>
      <c r="AR9" s="15"/>
      <c r="AS9" s="15"/>
      <c r="AT9" s="15"/>
      <c r="AU9" s="15">
        <f t="shared" si="9"/>
        <v>0</v>
      </c>
      <c r="AV9" s="15"/>
      <c r="AW9" s="15">
        <f t="shared" si="10"/>
        <v>0</v>
      </c>
      <c r="AX9" s="15"/>
      <c r="AY9" s="15"/>
      <c r="AZ9" s="15"/>
      <c r="BA9" s="15"/>
      <c r="BB9" s="15"/>
      <c r="BC9" s="15">
        <f t="shared" si="11"/>
        <v>0</v>
      </c>
      <c r="BD9" s="15">
        <v>46</v>
      </c>
      <c r="BE9" s="15">
        <v>0</v>
      </c>
      <c r="BF9" s="15">
        <f>K9+O9+S9+W9+AA9+AF9+AJ9+AN9+AR9</f>
        <v>0</v>
      </c>
      <c r="BG9" s="15">
        <f t="shared" ref="BG9:BG57" si="16">BF9/9*12</f>
        <v>0</v>
      </c>
      <c r="BH9" s="33">
        <f>SUM(M9,Q9,U9,Y9,AD9,AH9,AL9,AP9,AT9,AV9,BB9,AX9,AZ9)</f>
        <v>80</v>
      </c>
      <c r="BI9" s="33">
        <f>SUM(N9,R9,V9,Z9,AE9,AI9,AM9,AQ9,AU9,AW9,BC9,AY9,BA9)</f>
        <v>10167008</v>
      </c>
    </row>
    <row r="10" spans="1:61" ht="15.75" x14ac:dyDescent="0.25">
      <c r="A10" s="16" t="s">
        <v>35</v>
      </c>
      <c r="B10" s="11"/>
      <c r="C10" s="16"/>
      <c r="D10" s="12">
        <v>1.617</v>
      </c>
      <c r="E10" s="13"/>
      <c r="F10" s="14"/>
      <c r="G10" s="13">
        <f t="shared" si="13"/>
        <v>0</v>
      </c>
      <c r="H10" s="13">
        <f t="shared" si="14"/>
        <v>0</v>
      </c>
      <c r="I10" s="13"/>
      <c r="J10" s="13"/>
      <c r="K10" s="15"/>
      <c r="L10" s="15"/>
      <c r="M10" s="18"/>
      <c r="N10" s="15">
        <f t="shared" si="1"/>
        <v>0</v>
      </c>
      <c r="O10" s="15"/>
      <c r="P10" s="15"/>
      <c r="Q10" s="18"/>
      <c r="R10" s="15">
        <f t="shared" si="2"/>
        <v>0</v>
      </c>
      <c r="S10" s="15"/>
      <c r="T10" s="15"/>
      <c r="U10" s="18"/>
      <c r="V10" s="15">
        <f t="shared" si="3"/>
        <v>0</v>
      </c>
      <c r="W10" s="15"/>
      <c r="X10" s="15"/>
      <c r="Y10" s="18"/>
      <c r="Z10" s="15">
        <f t="shared" si="4"/>
        <v>0</v>
      </c>
      <c r="AA10" s="15"/>
      <c r="AB10" s="15"/>
      <c r="AC10" s="15"/>
      <c r="AD10" s="18"/>
      <c r="AE10" s="15">
        <f t="shared" si="5"/>
        <v>0</v>
      </c>
      <c r="AF10" s="15"/>
      <c r="AG10" s="15"/>
      <c r="AH10" s="18"/>
      <c r="AI10" s="15">
        <f t="shared" si="6"/>
        <v>0</v>
      </c>
      <c r="AJ10" s="15"/>
      <c r="AK10" s="15"/>
      <c r="AL10" s="18"/>
      <c r="AM10" s="15">
        <f t="shared" si="7"/>
        <v>0</v>
      </c>
      <c r="AN10" s="15"/>
      <c r="AO10" s="15"/>
      <c r="AP10" s="18"/>
      <c r="AQ10" s="15">
        <f t="shared" si="8"/>
        <v>0</v>
      </c>
      <c r="AR10" s="15"/>
      <c r="AS10" s="15"/>
      <c r="AT10" s="18"/>
      <c r="AU10" s="15">
        <f t="shared" si="9"/>
        <v>0</v>
      </c>
      <c r="AV10" s="15"/>
      <c r="AW10" s="15">
        <f t="shared" si="10"/>
        <v>0</v>
      </c>
      <c r="AX10" s="15"/>
      <c r="AY10" s="15"/>
      <c r="AZ10" s="15"/>
      <c r="BA10" s="15"/>
      <c r="BB10" s="15"/>
      <c r="BC10" s="15">
        <f t="shared" si="11"/>
        <v>0</v>
      </c>
      <c r="BD10" s="18">
        <f>BD11</f>
        <v>22</v>
      </c>
      <c r="BE10" s="18">
        <v>28</v>
      </c>
      <c r="BF10" s="18">
        <f t="shared" ref="BF10:BI10" si="17">BF11</f>
        <v>19</v>
      </c>
      <c r="BG10" s="18">
        <f t="shared" si="17"/>
        <v>25.333333333333336</v>
      </c>
      <c r="BH10" s="31">
        <f t="shared" si="17"/>
        <v>32</v>
      </c>
      <c r="BI10" s="31">
        <f t="shared" si="17"/>
        <v>4854018</v>
      </c>
    </row>
    <row r="11" spans="1:61" ht="15.75" x14ac:dyDescent="0.25">
      <c r="A11" s="10" t="s">
        <v>36</v>
      </c>
      <c r="B11" s="11">
        <v>398056</v>
      </c>
      <c r="C11" s="11">
        <v>142955</v>
      </c>
      <c r="D11" s="12">
        <v>1.617</v>
      </c>
      <c r="E11" s="13">
        <v>127996</v>
      </c>
      <c r="F11" s="14">
        <v>0.3</v>
      </c>
      <c r="G11" s="13">
        <f t="shared" si="13"/>
        <v>89597.200000000012</v>
      </c>
      <c r="H11" s="13">
        <f t="shared" si="14"/>
        <v>38398.799999999996</v>
      </c>
      <c r="I11" s="13">
        <f t="shared" si="15"/>
        <v>151688.05960000001</v>
      </c>
      <c r="J11" s="13">
        <f t="shared" ref="J11:J56" si="18">I11/C11</f>
        <v>1.061089570843972</v>
      </c>
      <c r="K11" s="15">
        <v>1</v>
      </c>
      <c r="L11" s="15">
        <f>K11/9*12</f>
        <v>1.3333333333333333</v>
      </c>
      <c r="M11" s="15">
        <v>12</v>
      </c>
      <c r="N11" s="15">
        <f t="shared" si="1"/>
        <v>1820257</v>
      </c>
      <c r="O11" s="15"/>
      <c r="P11" s="15"/>
      <c r="Q11" s="18"/>
      <c r="R11" s="15">
        <f t="shared" si="2"/>
        <v>0</v>
      </c>
      <c r="S11" s="15"/>
      <c r="T11" s="15"/>
      <c r="U11" s="15"/>
      <c r="V11" s="15">
        <f t="shared" si="3"/>
        <v>0</v>
      </c>
      <c r="W11" s="15"/>
      <c r="X11" s="15"/>
      <c r="Y11" s="15"/>
      <c r="Z11" s="15">
        <f t="shared" si="4"/>
        <v>0</v>
      </c>
      <c r="AA11" s="15">
        <v>18</v>
      </c>
      <c r="AB11" s="15">
        <v>20</v>
      </c>
      <c r="AC11" s="15">
        <f>AA11/9*12</f>
        <v>24</v>
      </c>
      <c r="AD11" s="15">
        <v>20</v>
      </c>
      <c r="AE11" s="15">
        <f t="shared" si="5"/>
        <v>3033761</v>
      </c>
      <c r="AF11" s="15"/>
      <c r="AG11" s="15"/>
      <c r="AH11" s="15"/>
      <c r="AI11" s="15">
        <f t="shared" si="6"/>
        <v>0</v>
      </c>
      <c r="AJ11" s="15"/>
      <c r="AK11" s="15"/>
      <c r="AL11" s="15"/>
      <c r="AM11" s="15">
        <f t="shared" si="7"/>
        <v>0</v>
      </c>
      <c r="AN11" s="15"/>
      <c r="AO11" s="15"/>
      <c r="AP11" s="15"/>
      <c r="AQ11" s="15">
        <f t="shared" si="8"/>
        <v>0</v>
      </c>
      <c r="AR11" s="15"/>
      <c r="AS11" s="15"/>
      <c r="AT11" s="15"/>
      <c r="AU11" s="15">
        <f t="shared" si="9"/>
        <v>0</v>
      </c>
      <c r="AV11" s="15"/>
      <c r="AW11" s="15">
        <f t="shared" si="10"/>
        <v>0</v>
      </c>
      <c r="AX11" s="15"/>
      <c r="AY11" s="15"/>
      <c r="AZ11" s="15"/>
      <c r="BA11" s="15"/>
      <c r="BB11" s="15"/>
      <c r="BC11" s="15">
        <f t="shared" si="11"/>
        <v>0</v>
      </c>
      <c r="BD11" s="15">
        <v>22</v>
      </c>
      <c r="BE11" s="15"/>
      <c r="BF11" s="15">
        <f>K11+O11+S11+W11+AA11+AF11+AJ11+AN11+AR11</f>
        <v>19</v>
      </c>
      <c r="BG11" s="15">
        <f t="shared" si="16"/>
        <v>25.333333333333336</v>
      </c>
      <c r="BH11" s="33">
        <f>SUM(M11,Q11,U11,Y11,AD11,AH11,AL11,AP11,AT11,AV11,BB11,AX11,AZ11)</f>
        <v>32</v>
      </c>
      <c r="BI11" s="33">
        <f>SUM(N11,R11,V11,Z11,AE11,AI11,AM11,AQ11,AU11,AW11,BC11,AY11,BA11)</f>
        <v>4854018</v>
      </c>
    </row>
    <row r="12" spans="1:61" ht="31.5" x14ac:dyDescent="0.25">
      <c r="A12" s="16" t="s">
        <v>37</v>
      </c>
      <c r="B12" s="11"/>
      <c r="C12" s="16"/>
      <c r="D12" s="12">
        <v>1.617</v>
      </c>
      <c r="E12" s="13"/>
      <c r="F12" s="14"/>
      <c r="G12" s="13"/>
      <c r="H12" s="13"/>
      <c r="I12" s="13"/>
      <c r="J12" s="13"/>
      <c r="K12" s="15"/>
      <c r="L12" s="15"/>
      <c r="M12" s="15"/>
      <c r="N12" s="15">
        <f t="shared" si="1"/>
        <v>0</v>
      </c>
      <c r="O12" s="15"/>
      <c r="P12" s="15"/>
      <c r="Q12" s="18"/>
      <c r="R12" s="15">
        <f t="shared" si="2"/>
        <v>0</v>
      </c>
      <c r="S12" s="15"/>
      <c r="T12" s="15"/>
      <c r="U12" s="15"/>
      <c r="V12" s="15">
        <f t="shared" si="3"/>
        <v>0</v>
      </c>
      <c r="W12" s="15"/>
      <c r="X12" s="15"/>
      <c r="Y12" s="15"/>
      <c r="Z12" s="15">
        <f t="shared" si="4"/>
        <v>0</v>
      </c>
      <c r="AA12" s="15"/>
      <c r="AB12" s="15"/>
      <c r="AC12" s="15"/>
      <c r="AD12" s="15"/>
      <c r="AE12" s="15">
        <f t="shared" si="5"/>
        <v>0</v>
      </c>
      <c r="AF12" s="15"/>
      <c r="AG12" s="15"/>
      <c r="AH12" s="15"/>
      <c r="AI12" s="15">
        <f t="shared" si="6"/>
        <v>0</v>
      </c>
      <c r="AJ12" s="15"/>
      <c r="AK12" s="15"/>
      <c r="AL12" s="15"/>
      <c r="AM12" s="15">
        <f t="shared" si="7"/>
        <v>0</v>
      </c>
      <c r="AN12" s="15"/>
      <c r="AO12" s="15"/>
      <c r="AP12" s="15"/>
      <c r="AQ12" s="15">
        <f t="shared" si="8"/>
        <v>0</v>
      </c>
      <c r="AR12" s="15"/>
      <c r="AS12" s="15"/>
      <c r="AT12" s="15"/>
      <c r="AU12" s="15">
        <f t="shared" si="9"/>
        <v>0</v>
      </c>
      <c r="AV12" s="15"/>
      <c r="AW12" s="15">
        <f t="shared" si="10"/>
        <v>0</v>
      </c>
      <c r="AX12" s="15"/>
      <c r="AY12" s="15"/>
      <c r="AZ12" s="15"/>
      <c r="BA12" s="15"/>
      <c r="BB12" s="15"/>
      <c r="BC12" s="15">
        <f t="shared" si="11"/>
        <v>0</v>
      </c>
      <c r="BD12" s="18">
        <f>BD13</f>
        <v>0</v>
      </c>
      <c r="BE12" s="18"/>
      <c r="BF12" s="18">
        <f t="shared" ref="BF12:BG12" si="19">BF13</f>
        <v>0</v>
      </c>
      <c r="BG12" s="18">
        <f t="shared" si="19"/>
        <v>0</v>
      </c>
      <c r="BH12" s="33">
        <f t="shared" ref="BH12:BI12" si="20">SUM(M12,Q12,U12,Y12,AD12,AH12,AL12,AP12,AT12,AV12,BB12,AX12,AZ12)</f>
        <v>0</v>
      </c>
      <c r="BI12" s="33">
        <f t="shared" si="20"/>
        <v>0</v>
      </c>
    </row>
    <row r="13" spans="1:61" ht="21.75" customHeight="1" x14ac:dyDescent="0.25">
      <c r="A13" s="10" t="s">
        <v>38</v>
      </c>
      <c r="B13" s="11">
        <v>208807</v>
      </c>
      <c r="C13" s="10"/>
      <c r="D13" s="12">
        <v>1.617</v>
      </c>
      <c r="E13" s="13">
        <v>213609</v>
      </c>
      <c r="F13" s="14">
        <v>0.45</v>
      </c>
      <c r="G13" s="13">
        <f t="shared" si="13"/>
        <v>117484.95</v>
      </c>
      <c r="H13" s="13">
        <f t="shared" si="14"/>
        <v>96124.05</v>
      </c>
      <c r="I13" s="13">
        <f t="shared" si="15"/>
        <v>272917.53885000001</v>
      </c>
      <c r="J13" s="13"/>
      <c r="K13" s="15"/>
      <c r="L13" s="15"/>
      <c r="M13" s="15"/>
      <c r="N13" s="15">
        <f t="shared" si="1"/>
        <v>0</v>
      </c>
      <c r="O13" s="15"/>
      <c r="P13" s="15"/>
      <c r="Q13" s="15"/>
      <c r="R13" s="15">
        <f t="shared" si="2"/>
        <v>0</v>
      </c>
      <c r="S13" s="15"/>
      <c r="T13" s="15"/>
      <c r="U13" s="15"/>
      <c r="V13" s="15">
        <f t="shared" si="3"/>
        <v>0</v>
      </c>
      <c r="W13" s="15"/>
      <c r="X13" s="15"/>
      <c r="Y13" s="15"/>
      <c r="Z13" s="15">
        <f t="shared" si="4"/>
        <v>0</v>
      </c>
      <c r="AA13" s="15"/>
      <c r="AB13" s="15"/>
      <c r="AC13" s="15"/>
      <c r="AD13" s="15"/>
      <c r="AE13" s="15">
        <f t="shared" si="5"/>
        <v>0</v>
      </c>
      <c r="AF13" s="15"/>
      <c r="AG13" s="15"/>
      <c r="AH13" s="15"/>
      <c r="AI13" s="15">
        <f t="shared" si="6"/>
        <v>0</v>
      </c>
      <c r="AJ13" s="15"/>
      <c r="AK13" s="15"/>
      <c r="AL13" s="15"/>
      <c r="AM13" s="15">
        <f t="shared" si="7"/>
        <v>0</v>
      </c>
      <c r="AN13" s="15"/>
      <c r="AO13" s="15"/>
      <c r="AP13" s="15"/>
      <c r="AQ13" s="15">
        <f t="shared" si="8"/>
        <v>0</v>
      </c>
      <c r="AR13" s="15"/>
      <c r="AS13" s="15"/>
      <c r="AT13" s="15"/>
      <c r="AU13" s="15">
        <f t="shared" si="9"/>
        <v>0</v>
      </c>
      <c r="AV13" s="15"/>
      <c r="AW13" s="15">
        <f t="shared" si="10"/>
        <v>0</v>
      </c>
      <c r="AX13" s="15"/>
      <c r="AY13" s="15"/>
      <c r="AZ13" s="15"/>
      <c r="BA13" s="15"/>
      <c r="BB13" s="15"/>
      <c r="BC13" s="15">
        <f t="shared" si="11"/>
        <v>0</v>
      </c>
      <c r="BD13" s="15"/>
      <c r="BE13" s="15"/>
      <c r="BF13" s="15">
        <f>K13+O13+S13+W13+AA13+AF13+AJ13+AN13+AR13</f>
        <v>0</v>
      </c>
      <c r="BG13" s="15">
        <f t="shared" si="16"/>
        <v>0</v>
      </c>
      <c r="BH13" s="33">
        <f>SUM(M13,Q13,U13,Y13,AD13,AH13,AL13,AP13,AT13,AV13,BB13,AX13,AZ13)</f>
        <v>0</v>
      </c>
      <c r="BI13" s="33">
        <f>SUM(N13,R13,V13,Z13,AE13,AI13,AM13,AQ13,AU13,AW13,BC13,AY13,BA13)</f>
        <v>0</v>
      </c>
    </row>
    <row r="14" spans="1:61" ht="15.75" x14ac:dyDescent="0.25">
      <c r="A14" s="16" t="s">
        <v>39</v>
      </c>
      <c r="B14" s="11"/>
      <c r="C14" s="10"/>
      <c r="D14" s="12">
        <v>1.617</v>
      </c>
      <c r="E14" s="13"/>
      <c r="F14" s="14"/>
      <c r="G14" s="13"/>
      <c r="H14" s="13"/>
      <c r="I14" s="13"/>
      <c r="J14" s="13"/>
      <c r="K14" s="15"/>
      <c r="L14" s="15"/>
      <c r="M14" s="15"/>
      <c r="N14" s="15">
        <f t="shared" si="1"/>
        <v>0</v>
      </c>
      <c r="O14" s="15"/>
      <c r="P14" s="15"/>
      <c r="Q14" s="15"/>
      <c r="R14" s="15">
        <f t="shared" si="2"/>
        <v>0</v>
      </c>
      <c r="S14" s="15"/>
      <c r="T14" s="15"/>
      <c r="U14" s="15"/>
      <c r="V14" s="15">
        <f t="shared" si="3"/>
        <v>0</v>
      </c>
      <c r="W14" s="15"/>
      <c r="X14" s="15"/>
      <c r="Y14" s="15"/>
      <c r="Z14" s="15">
        <f t="shared" si="4"/>
        <v>0</v>
      </c>
      <c r="AA14" s="15"/>
      <c r="AB14" s="15"/>
      <c r="AC14" s="15"/>
      <c r="AD14" s="15"/>
      <c r="AE14" s="15">
        <f t="shared" si="5"/>
        <v>0</v>
      </c>
      <c r="AF14" s="15"/>
      <c r="AG14" s="15"/>
      <c r="AH14" s="15"/>
      <c r="AI14" s="15">
        <f t="shared" si="6"/>
        <v>0</v>
      </c>
      <c r="AJ14" s="15"/>
      <c r="AK14" s="15"/>
      <c r="AL14" s="15"/>
      <c r="AM14" s="15">
        <f t="shared" si="7"/>
        <v>0</v>
      </c>
      <c r="AN14" s="15"/>
      <c r="AO14" s="15"/>
      <c r="AP14" s="15"/>
      <c r="AQ14" s="15">
        <f t="shared" si="8"/>
        <v>0</v>
      </c>
      <c r="AR14" s="15"/>
      <c r="AS14" s="15"/>
      <c r="AT14" s="15"/>
      <c r="AU14" s="15">
        <f t="shared" si="9"/>
        <v>0</v>
      </c>
      <c r="AV14" s="15"/>
      <c r="AW14" s="15">
        <f t="shared" si="10"/>
        <v>0</v>
      </c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34">
        <f>BH15</f>
        <v>12</v>
      </c>
      <c r="BI14" s="34">
        <f>BI15</f>
        <v>1224161</v>
      </c>
    </row>
    <row r="15" spans="1:61" ht="15.75" x14ac:dyDescent="0.25">
      <c r="A15" s="10" t="s">
        <v>40</v>
      </c>
      <c r="B15" s="11"/>
      <c r="C15" s="10"/>
      <c r="D15" s="12">
        <v>1.617</v>
      </c>
      <c r="E15" s="13">
        <v>86080</v>
      </c>
      <c r="F15" s="14">
        <v>0.3</v>
      </c>
      <c r="G15" s="13">
        <f t="shared" ref="G15" si="21">E15-H15</f>
        <v>60256</v>
      </c>
      <c r="H15" s="13">
        <f t="shared" ref="H15" si="22">E15*F15</f>
        <v>25824</v>
      </c>
      <c r="I15" s="13">
        <f t="shared" si="15"/>
        <v>102013.408</v>
      </c>
      <c r="J15" s="13"/>
      <c r="K15" s="15"/>
      <c r="L15" s="15"/>
      <c r="M15" s="15"/>
      <c r="N15" s="15">
        <f t="shared" si="1"/>
        <v>0</v>
      </c>
      <c r="O15" s="15"/>
      <c r="P15" s="15"/>
      <c r="Q15" s="15"/>
      <c r="R15" s="15">
        <f t="shared" si="2"/>
        <v>0</v>
      </c>
      <c r="S15" s="15"/>
      <c r="T15" s="15"/>
      <c r="U15" s="15"/>
      <c r="V15" s="15">
        <f t="shared" si="3"/>
        <v>0</v>
      </c>
      <c r="W15" s="15"/>
      <c r="X15" s="15"/>
      <c r="Y15" s="15"/>
      <c r="Z15" s="15">
        <f t="shared" si="4"/>
        <v>0</v>
      </c>
      <c r="AA15" s="15"/>
      <c r="AB15" s="15"/>
      <c r="AC15" s="15"/>
      <c r="AD15" s="15"/>
      <c r="AE15" s="15">
        <f t="shared" si="5"/>
        <v>0</v>
      </c>
      <c r="AF15" s="15"/>
      <c r="AG15" s="15"/>
      <c r="AH15" s="15"/>
      <c r="AI15" s="15">
        <f t="shared" si="6"/>
        <v>0</v>
      </c>
      <c r="AJ15" s="15"/>
      <c r="AK15" s="15"/>
      <c r="AL15" s="15"/>
      <c r="AM15" s="15">
        <f t="shared" si="7"/>
        <v>0</v>
      </c>
      <c r="AN15" s="15"/>
      <c r="AO15" s="15"/>
      <c r="AP15" s="15"/>
      <c r="AQ15" s="15">
        <f t="shared" si="8"/>
        <v>0</v>
      </c>
      <c r="AR15" s="15"/>
      <c r="AS15" s="15"/>
      <c r="AT15" s="15"/>
      <c r="AU15" s="15">
        <f t="shared" si="9"/>
        <v>0</v>
      </c>
      <c r="AV15" s="15"/>
      <c r="AW15" s="15">
        <f t="shared" si="10"/>
        <v>0</v>
      </c>
      <c r="AX15" s="15">
        <v>12</v>
      </c>
      <c r="AY15" s="15">
        <f>ROUND(AX15*I15,0)</f>
        <v>1224161</v>
      </c>
      <c r="AZ15" s="15"/>
      <c r="BA15" s="15"/>
      <c r="BB15" s="15"/>
      <c r="BC15" s="15"/>
      <c r="BD15" s="15"/>
      <c r="BE15" s="15"/>
      <c r="BF15" s="15"/>
      <c r="BG15" s="15"/>
      <c r="BH15" s="33">
        <f>SUM(M15,Q15,U15,Y15,AD15,AH15,AL15,AP15,AT15,AV15,BB15,AX15,AZ15)</f>
        <v>12</v>
      </c>
      <c r="BI15" s="33">
        <f>SUM(N15,R15,V15,Z15,AE15,AI15,AM15,AQ15,AU15,AW15,BC15,AY15,BA15)</f>
        <v>1224161</v>
      </c>
    </row>
    <row r="16" spans="1:61" ht="15.75" x14ac:dyDescent="0.25">
      <c r="A16" s="25" t="s">
        <v>41</v>
      </c>
      <c r="B16" s="11"/>
      <c r="C16" s="25"/>
      <c r="D16" s="12">
        <v>1.617</v>
      </c>
      <c r="E16" s="13"/>
      <c r="F16" s="14"/>
      <c r="G16" s="13"/>
      <c r="H16" s="13"/>
      <c r="I16" s="13"/>
      <c r="J16" s="13"/>
      <c r="K16" s="15"/>
      <c r="L16" s="15"/>
      <c r="M16" s="18"/>
      <c r="N16" s="15">
        <f t="shared" si="1"/>
        <v>0</v>
      </c>
      <c r="O16" s="15"/>
      <c r="P16" s="15"/>
      <c r="Q16" s="15"/>
      <c r="R16" s="15">
        <f t="shared" si="2"/>
        <v>0</v>
      </c>
      <c r="S16" s="15"/>
      <c r="T16" s="15"/>
      <c r="U16" s="18"/>
      <c r="V16" s="15">
        <f t="shared" si="3"/>
        <v>0</v>
      </c>
      <c r="W16" s="15"/>
      <c r="X16" s="15"/>
      <c r="Y16" s="18"/>
      <c r="Z16" s="15">
        <f t="shared" si="4"/>
        <v>0</v>
      </c>
      <c r="AA16" s="15"/>
      <c r="AB16" s="15"/>
      <c r="AC16" s="15"/>
      <c r="AD16" s="18"/>
      <c r="AE16" s="15">
        <f t="shared" si="5"/>
        <v>0</v>
      </c>
      <c r="AF16" s="15"/>
      <c r="AG16" s="15"/>
      <c r="AH16" s="18"/>
      <c r="AI16" s="15">
        <f t="shared" si="6"/>
        <v>0</v>
      </c>
      <c r="AJ16" s="15"/>
      <c r="AK16" s="15"/>
      <c r="AL16" s="18"/>
      <c r="AM16" s="15">
        <f t="shared" si="7"/>
        <v>0</v>
      </c>
      <c r="AN16" s="15"/>
      <c r="AO16" s="15"/>
      <c r="AP16" s="18"/>
      <c r="AQ16" s="15">
        <f t="shared" si="8"/>
        <v>0</v>
      </c>
      <c r="AR16" s="15"/>
      <c r="AS16" s="15"/>
      <c r="AT16" s="18"/>
      <c r="AU16" s="15">
        <f t="shared" si="9"/>
        <v>0</v>
      </c>
      <c r="AV16" s="15"/>
      <c r="AW16" s="15">
        <f t="shared" si="10"/>
        <v>0</v>
      </c>
      <c r="AX16" s="15"/>
      <c r="AY16" s="15"/>
      <c r="AZ16" s="15"/>
      <c r="BA16" s="15"/>
      <c r="BB16" s="15"/>
      <c r="BC16" s="15">
        <f>BB16*I16</f>
        <v>0</v>
      </c>
      <c r="BD16" s="18">
        <f>BD17+BD18</f>
        <v>47</v>
      </c>
      <c r="BE16" s="18">
        <v>163</v>
      </c>
      <c r="BF16" s="18">
        <f t="shared" ref="BF16:BG16" si="23">BF17+BF18</f>
        <v>135</v>
      </c>
      <c r="BG16" s="18">
        <f t="shared" si="23"/>
        <v>180</v>
      </c>
      <c r="BH16" s="31">
        <f>BH17+BH18+BH19</f>
        <v>135</v>
      </c>
      <c r="BI16" s="31">
        <f>BI17+BI18+BI19</f>
        <v>22230447</v>
      </c>
    </row>
    <row r="17" spans="1:61" ht="15.75" x14ac:dyDescent="0.25">
      <c r="A17" s="10" t="s">
        <v>42</v>
      </c>
      <c r="B17" s="11">
        <v>130730</v>
      </c>
      <c r="C17" s="11">
        <v>155987</v>
      </c>
      <c r="D17" s="12">
        <v>1.617</v>
      </c>
      <c r="E17" s="13">
        <v>140206</v>
      </c>
      <c r="F17" s="14">
        <v>0.3</v>
      </c>
      <c r="G17" s="13">
        <f t="shared" si="13"/>
        <v>98144.200000000012</v>
      </c>
      <c r="H17" s="13">
        <f t="shared" si="14"/>
        <v>42061.799999999996</v>
      </c>
      <c r="I17" s="13">
        <f t="shared" si="15"/>
        <v>166158.1306</v>
      </c>
      <c r="J17" s="13">
        <f t="shared" si="18"/>
        <v>1.0652049888772783</v>
      </c>
      <c r="K17" s="15"/>
      <c r="L17" s="15"/>
      <c r="M17" s="15"/>
      <c r="N17" s="15">
        <f t="shared" si="1"/>
        <v>0</v>
      </c>
      <c r="O17" s="15"/>
      <c r="P17" s="15"/>
      <c r="Q17" s="18"/>
      <c r="R17" s="15">
        <f t="shared" si="2"/>
        <v>0</v>
      </c>
      <c r="S17" s="15">
        <v>115</v>
      </c>
      <c r="T17" s="15">
        <f>S17/9*12</f>
        <v>153.33333333333334</v>
      </c>
      <c r="U17" s="15">
        <v>120</v>
      </c>
      <c r="V17" s="15">
        <f t="shared" si="3"/>
        <v>19938976</v>
      </c>
      <c r="W17" s="15"/>
      <c r="X17" s="15"/>
      <c r="Y17" s="15"/>
      <c r="Z17" s="15">
        <f t="shared" si="4"/>
        <v>0</v>
      </c>
      <c r="AA17" s="15"/>
      <c r="AB17" s="15"/>
      <c r="AC17" s="15"/>
      <c r="AD17" s="15"/>
      <c r="AE17" s="15">
        <f t="shared" si="5"/>
        <v>0</v>
      </c>
      <c r="AF17" s="15"/>
      <c r="AG17" s="15"/>
      <c r="AH17" s="15"/>
      <c r="AI17" s="15">
        <f t="shared" si="6"/>
        <v>0</v>
      </c>
      <c r="AJ17" s="15"/>
      <c r="AK17" s="15"/>
      <c r="AL17" s="15"/>
      <c r="AM17" s="15">
        <f t="shared" si="7"/>
        <v>0</v>
      </c>
      <c r="AN17" s="15"/>
      <c r="AO17" s="15"/>
      <c r="AP17" s="15"/>
      <c r="AQ17" s="15">
        <f t="shared" si="8"/>
        <v>0</v>
      </c>
      <c r="AR17" s="15"/>
      <c r="AS17" s="15"/>
      <c r="AT17" s="15"/>
      <c r="AU17" s="15">
        <f t="shared" si="9"/>
        <v>0</v>
      </c>
      <c r="AV17" s="15"/>
      <c r="AW17" s="15">
        <f t="shared" si="10"/>
        <v>0</v>
      </c>
      <c r="AX17" s="15"/>
      <c r="AY17" s="15"/>
      <c r="AZ17" s="15"/>
      <c r="BA17" s="15"/>
      <c r="BB17" s="15"/>
      <c r="BC17" s="15">
        <f>BB17*I17</f>
        <v>0</v>
      </c>
      <c r="BD17" s="15">
        <v>45</v>
      </c>
      <c r="BE17" s="15"/>
      <c r="BF17" s="15">
        <f>K17+O17+S17+W17+AA17+AF17+AJ17+AN17+AR17</f>
        <v>115</v>
      </c>
      <c r="BG17" s="15">
        <f t="shared" si="16"/>
        <v>153.33333333333334</v>
      </c>
      <c r="BH17" s="33">
        <f t="shared" ref="BH17:BI19" si="24">SUM(M17,Q17,U17,Y17,AD17,AH17,AL17,AP17,AT17,AV17,BB17,AX17,AZ17)</f>
        <v>120</v>
      </c>
      <c r="BI17" s="33">
        <f t="shared" si="24"/>
        <v>19938976</v>
      </c>
    </row>
    <row r="18" spans="1:61" ht="15.75" x14ac:dyDescent="0.25">
      <c r="A18" s="10" t="s">
        <v>43</v>
      </c>
      <c r="B18" s="11">
        <v>130979</v>
      </c>
      <c r="C18" s="11">
        <v>143632</v>
      </c>
      <c r="D18" s="12">
        <v>1.617</v>
      </c>
      <c r="E18" s="13">
        <v>139824</v>
      </c>
      <c r="F18" s="14">
        <v>0.15</v>
      </c>
      <c r="G18" s="13">
        <f t="shared" si="13"/>
        <v>118850.4</v>
      </c>
      <c r="H18" s="13">
        <f>E18*F18</f>
        <v>20973.599999999999</v>
      </c>
      <c r="I18" s="13">
        <f>G18+H18*D18</f>
        <v>152764.71119999999</v>
      </c>
      <c r="J18" s="13">
        <f t="shared" si="18"/>
        <v>1.063584098251086</v>
      </c>
      <c r="K18" s="15"/>
      <c r="L18" s="15"/>
      <c r="M18" s="15"/>
      <c r="N18" s="15">
        <f t="shared" si="1"/>
        <v>0</v>
      </c>
      <c r="O18" s="15"/>
      <c r="P18" s="15"/>
      <c r="Q18" s="15"/>
      <c r="R18" s="15">
        <f t="shared" si="2"/>
        <v>0</v>
      </c>
      <c r="S18" s="15">
        <v>20</v>
      </c>
      <c r="T18" s="15">
        <f>S18/9*12</f>
        <v>26.666666666666668</v>
      </c>
      <c r="U18" s="15">
        <v>15</v>
      </c>
      <c r="V18" s="15">
        <f t="shared" si="3"/>
        <v>2291471</v>
      </c>
      <c r="W18" s="15"/>
      <c r="X18" s="15"/>
      <c r="Y18" s="15"/>
      <c r="Z18" s="15">
        <f t="shared" si="4"/>
        <v>0</v>
      </c>
      <c r="AA18" s="15"/>
      <c r="AB18" s="15"/>
      <c r="AC18" s="15"/>
      <c r="AD18" s="15"/>
      <c r="AE18" s="15">
        <f t="shared" si="5"/>
        <v>0</v>
      </c>
      <c r="AF18" s="15"/>
      <c r="AG18" s="15"/>
      <c r="AH18" s="15"/>
      <c r="AI18" s="15">
        <f t="shared" si="6"/>
        <v>0</v>
      </c>
      <c r="AJ18" s="15"/>
      <c r="AK18" s="15"/>
      <c r="AL18" s="15"/>
      <c r="AM18" s="15">
        <f t="shared" si="7"/>
        <v>0</v>
      </c>
      <c r="AN18" s="15"/>
      <c r="AO18" s="15"/>
      <c r="AP18" s="15"/>
      <c r="AQ18" s="15">
        <f t="shared" si="8"/>
        <v>0</v>
      </c>
      <c r="AR18" s="15"/>
      <c r="AS18" s="15"/>
      <c r="AT18" s="15"/>
      <c r="AU18" s="15">
        <f t="shared" si="9"/>
        <v>0</v>
      </c>
      <c r="AV18" s="15"/>
      <c r="AW18" s="15">
        <f t="shared" si="10"/>
        <v>0</v>
      </c>
      <c r="AX18" s="15"/>
      <c r="AY18" s="15"/>
      <c r="AZ18" s="15"/>
      <c r="BA18" s="15"/>
      <c r="BB18" s="15"/>
      <c r="BC18" s="15">
        <f>ROUND(BB18*I18,0)</f>
        <v>0</v>
      </c>
      <c r="BD18" s="15">
        <v>2</v>
      </c>
      <c r="BE18" s="15"/>
      <c r="BF18" s="15">
        <f>K18+O18+S18+W18+AA18+AF18+AJ18+AN18+AR18</f>
        <v>20</v>
      </c>
      <c r="BG18" s="15">
        <f t="shared" si="16"/>
        <v>26.666666666666668</v>
      </c>
      <c r="BH18" s="33">
        <f t="shared" si="24"/>
        <v>15</v>
      </c>
      <c r="BI18" s="33">
        <f t="shared" si="24"/>
        <v>2291471</v>
      </c>
    </row>
    <row r="19" spans="1:61" ht="15.75" x14ac:dyDescent="0.25">
      <c r="A19" s="10" t="s">
        <v>44</v>
      </c>
      <c r="B19" s="11">
        <v>130979</v>
      </c>
      <c r="C19" s="11">
        <v>143632</v>
      </c>
      <c r="D19" s="12">
        <v>1.617</v>
      </c>
      <c r="E19" s="13">
        <v>201106</v>
      </c>
      <c r="F19" s="14">
        <v>0.15</v>
      </c>
      <c r="G19" s="13">
        <f t="shared" si="13"/>
        <v>170940.1</v>
      </c>
      <c r="H19" s="13">
        <f t="shared" ref="H19" si="25">E19*F19</f>
        <v>30165.899999999998</v>
      </c>
      <c r="I19" s="13">
        <f t="shared" si="15"/>
        <v>219718.3603</v>
      </c>
      <c r="J19" s="13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>
        <v>0</v>
      </c>
      <c r="V19" s="15">
        <f t="shared" si="3"/>
        <v>0</v>
      </c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33">
        <f t="shared" si="24"/>
        <v>0</v>
      </c>
      <c r="BI19" s="33">
        <f t="shared" si="24"/>
        <v>0</v>
      </c>
    </row>
    <row r="20" spans="1:61" ht="15.75" x14ac:dyDescent="0.25">
      <c r="A20" s="16" t="s">
        <v>45</v>
      </c>
      <c r="B20" s="11"/>
      <c r="C20" s="11"/>
      <c r="D20" s="12">
        <v>1.617</v>
      </c>
      <c r="E20" s="13"/>
      <c r="F20" s="14"/>
      <c r="G20" s="13"/>
      <c r="H20" s="13"/>
      <c r="I20" s="13"/>
      <c r="J20" s="13"/>
      <c r="K20" s="15"/>
      <c r="L20" s="15"/>
      <c r="M20" s="18"/>
      <c r="N20" s="15">
        <f t="shared" ref="N20:N57" si="26">ROUND(M20*I20,0)</f>
        <v>0</v>
      </c>
      <c r="O20" s="15"/>
      <c r="P20" s="15"/>
      <c r="Q20" s="17"/>
      <c r="R20" s="15">
        <f t="shared" ref="R20:R57" si="27">ROUND(Q20*I20,0)</f>
        <v>0</v>
      </c>
      <c r="S20" s="15"/>
      <c r="T20" s="15"/>
      <c r="U20" s="18"/>
      <c r="V20" s="15">
        <f t="shared" si="3"/>
        <v>0</v>
      </c>
      <c r="W20" s="15"/>
      <c r="X20" s="15"/>
      <c r="Y20" s="18"/>
      <c r="Z20" s="15">
        <f t="shared" ref="Z20:Z57" si="28">ROUND(Y20*I20,0)</f>
        <v>0</v>
      </c>
      <c r="AA20" s="15"/>
      <c r="AB20" s="15"/>
      <c r="AC20" s="15"/>
      <c r="AD20" s="18"/>
      <c r="AE20" s="15">
        <f t="shared" ref="AE20:AE57" si="29">ROUND(AD20*I20,0)</f>
        <v>0</v>
      </c>
      <c r="AF20" s="15"/>
      <c r="AG20" s="15"/>
      <c r="AH20" s="18"/>
      <c r="AI20" s="15">
        <f t="shared" ref="AI20:AI57" si="30">ROUND(AH20*I20,0)</f>
        <v>0</v>
      </c>
      <c r="AJ20" s="15"/>
      <c r="AK20" s="15"/>
      <c r="AL20" s="18"/>
      <c r="AM20" s="15">
        <f t="shared" ref="AM20:AM57" si="31">ROUND(AL20*I20,0)</f>
        <v>0</v>
      </c>
      <c r="AN20" s="15"/>
      <c r="AO20" s="15"/>
      <c r="AP20" s="18"/>
      <c r="AQ20" s="15">
        <f t="shared" ref="AQ20:AQ57" si="32">ROUND(AP20*I20,0)</f>
        <v>0</v>
      </c>
      <c r="AR20" s="15"/>
      <c r="AS20" s="15"/>
      <c r="AT20" s="18"/>
      <c r="AU20" s="15">
        <f t="shared" ref="AU20:AU57" si="33">ROUND(AT20*I20,0)</f>
        <v>0</v>
      </c>
      <c r="AV20" s="15"/>
      <c r="AW20" s="15">
        <f t="shared" ref="AW20:AW46" si="34">AV20*I20</f>
        <v>0</v>
      </c>
      <c r="AX20" s="15"/>
      <c r="AY20" s="15"/>
      <c r="AZ20" s="15"/>
      <c r="BA20" s="15"/>
      <c r="BB20" s="15"/>
      <c r="BC20" s="15">
        <f>BB20*I20</f>
        <v>0</v>
      </c>
      <c r="BD20" s="18">
        <f>BD21+BD22</f>
        <v>71</v>
      </c>
      <c r="BE20" s="18">
        <v>80</v>
      </c>
      <c r="BF20" s="18">
        <f t="shared" ref="BF20:BI20" si="35">BF21+BF22</f>
        <v>75</v>
      </c>
      <c r="BG20" s="18">
        <f t="shared" si="35"/>
        <v>100</v>
      </c>
      <c r="BH20" s="31">
        <f t="shared" si="35"/>
        <v>60</v>
      </c>
      <c r="BI20" s="31">
        <f t="shared" si="35"/>
        <v>16516471</v>
      </c>
    </row>
    <row r="21" spans="1:61" ht="15.75" x14ac:dyDescent="0.25">
      <c r="A21" s="10" t="s">
        <v>46</v>
      </c>
      <c r="B21" s="11">
        <v>204421</v>
      </c>
      <c r="C21" s="11">
        <v>224168</v>
      </c>
      <c r="D21" s="12">
        <v>1.617</v>
      </c>
      <c r="E21" s="13">
        <v>217646</v>
      </c>
      <c r="F21" s="14">
        <v>0.15</v>
      </c>
      <c r="G21" s="13">
        <f t="shared" si="13"/>
        <v>184999.1</v>
      </c>
      <c r="H21" s="13">
        <f t="shared" si="14"/>
        <v>32646.899999999998</v>
      </c>
      <c r="I21" s="13">
        <f t="shared" si="15"/>
        <v>237789.1373</v>
      </c>
      <c r="J21" s="13">
        <f t="shared" si="18"/>
        <v>1.0607630763534492</v>
      </c>
      <c r="K21" s="15"/>
      <c r="L21" s="15"/>
      <c r="M21" s="15"/>
      <c r="N21" s="15">
        <f t="shared" si="26"/>
        <v>0</v>
      </c>
      <c r="O21" s="15">
        <v>52</v>
      </c>
      <c r="P21" s="15">
        <f t="shared" ref="P21:P22" si="36">O21/9*12</f>
        <v>69.333333333333329</v>
      </c>
      <c r="Q21" s="15">
        <v>40</v>
      </c>
      <c r="R21" s="15">
        <f t="shared" si="27"/>
        <v>9511565</v>
      </c>
      <c r="S21" s="15"/>
      <c r="T21" s="15"/>
      <c r="U21" s="17"/>
      <c r="V21" s="15">
        <f t="shared" si="3"/>
        <v>0</v>
      </c>
      <c r="W21" s="15"/>
      <c r="X21" s="15"/>
      <c r="Y21" s="17"/>
      <c r="Z21" s="15">
        <f t="shared" si="28"/>
        <v>0</v>
      </c>
      <c r="AA21" s="15"/>
      <c r="AB21" s="15"/>
      <c r="AC21" s="15"/>
      <c r="AD21" s="17"/>
      <c r="AE21" s="15">
        <f t="shared" si="29"/>
        <v>0</v>
      </c>
      <c r="AF21" s="15"/>
      <c r="AG21" s="15"/>
      <c r="AH21" s="17"/>
      <c r="AI21" s="15">
        <f t="shared" si="30"/>
        <v>0</v>
      </c>
      <c r="AJ21" s="15"/>
      <c r="AK21" s="15"/>
      <c r="AL21" s="17"/>
      <c r="AM21" s="15">
        <f t="shared" si="31"/>
        <v>0</v>
      </c>
      <c r="AN21" s="15"/>
      <c r="AO21" s="15"/>
      <c r="AP21" s="17"/>
      <c r="AQ21" s="15">
        <f t="shared" si="32"/>
        <v>0</v>
      </c>
      <c r="AR21" s="15"/>
      <c r="AS21" s="15"/>
      <c r="AT21" s="17"/>
      <c r="AU21" s="15">
        <f t="shared" si="33"/>
        <v>0</v>
      </c>
      <c r="AV21" s="15"/>
      <c r="AW21" s="15">
        <f t="shared" si="34"/>
        <v>0</v>
      </c>
      <c r="AX21" s="15"/>
      <c r="AY21" s="15"/>
      <c r="AZ21" s="15"/>
      <c r="BA21" s="15"/>
      <c r="BB21" s="15"/>
      <c r="BC21" s="15">
        <f>BB21*I21</f>
        <v>0</v>
      </c>
      <c r="BD21" s="15">
        <v>71</v>
      </c>
      <c r="BE21" s="15"/>
      <c r="BF21" s="15">
        <f>K21+O21+S21+W21+AA21+AF21+AJ21+AN21+AR21</f>
        <v>52</v>
      </c>
      <c r="BG21" s="15">
        <f t="shared" si="16"/>
        <v>69.333333333333329</v>
      </c>
      <c r="BH21" s="33">
        <f t="shared" ref="BH21:BI22" si="37">SUM(M21,Q21,U21,Y21,AD21,AH21,AL21,AP21,AT21,AV21,BB21,AX21,AZ21)</f>
        <v>40</v>
      </c>
      <c r="BI21" s="33">
        <f t="shared" si="37"/>
        <v>9511565</v>
      </c>
    </row>
    <row r="22" spans="1:61" ht="15.75" x14ac:dyDescent="0.25">
      <c r="A22" s="10" t="s">
        <v>47</v>
      </c>
      <c r="B22" s="11">
        <v>300202</v>
      </c>
      <c r="C22" s="11">
        <v>329202</v>
      </c>
      <c r="D22" s="12">
        <v>1.617</v>
      </c>
      <c r="E22" s="13">
        <v>320576</v>
      </c>
      <c r="F22" s="14">
        <v>0.15</v>
      </c>
      <c r="G22" s="13">
        <f t="shared" si="13"/>
        <v>272489.59999999998</v>
      </c>
      <c r="H22" s="13">
        <f t="shared" si="14"/>
        <v>48086.400000000001</v>
      </c>
      <c r="I22" s="13">
        <f t="shared" si="15"/>
        <v>350245.3088</v>
      </c>
      <c r="J22" s="13">
        <f t="shared" si="18"/>
        <v>1.0639221778725525</v>
      </c>
      <c r="K22" s="15"/>
      <c r="L22" s="15"/>
      <c r="M22" s="15"/>
      <c r="N22" s="15">
        <f t="shared" si="26"/>
        <v>0</v>
      </c>
      <c r="O22" s="15">
        <v>23</v>
      </c>
      <c r="P22" s="15">
        <f t="shared" si="36"/>
        <v>30.666666666666664</v>
      </c>
      <c r="Q22" s="15">
        <v>20</v>
      </c>
      <c r="R22" s="15">
        <f t="shared" si="27"/>
        <v>7004906</v>
      </c>
      <c r="S22" s="15"/>
      <c r="T22" s="15"/>
      <c r="U22" s="17"/>
      <c r="V22" s="15">
        <f t="shared" si="3"/>
        <v>0</v>
      </c>
      <c r="W22" s="15"/>
      <c r="X22" s="15"/>
      <c r="Y22" s="17"/>
      <c r="Z22" s="15">
        <f t="shared" si="28"/>
        <v>0</v>
      </c>
      <c r="AA22" s="15"/>
      <c r="AB22" s="15"/>
      <c r="AC22" s="15"/>
      <c r="AD22" s="17"/>
      <c r="AE22" s="15">
        <f t="shared" si="29"/>
        <v>0</v>
      </c>
      <c r="AF22" s="15"/>
      <c r="AG22" s="15"/>
      <c r="AH22" s="17"/>
      <c r="AI22" s="15">
        <f t="shared" si="30"/>
        <v>0</v>
      </c>
      <c r="AJ22" s="15"/>
      <c r="AK22" s="15"/>
      <c r="AL22" s="15"/>
      <c r="AM22" s="15">
        <f t="shared" si="31"/>
        <v>0</v>
      </c>
      <c r="AN22" s="15"/>
      <c r="AO22" s="15"/>
      <c r="AP22" s="17"/>
      <c r="AQ22" s="15">
        <f t="shared" si="32"/>
        <v>0</v>
      </c>
      <c r="AR22" s="15"/>
      <c r="AS22" s="15"/>
      <c r="AT22" s="17"/>
      <c r="AU22" s="15">
        <f t="shared" si="33"/>
        <v>0</v>
      </c>
      <c r="AV22" s="15"/>
      <c r="AW22" s="15">
        <f t="shared" si="34"/>
        <v>0</v>
      </c>
      <c r="AX22" s="15"/>
      <c r="AY22" s="15"/>
      <c r="AZ22" s="15"/>
      <c r="BA22" s="15"/>
      <c r="BB22" s="15"/>
      <c r="BC22" s="15">
        <f>BB22*I22</f>
        <v>0</v>
      </c>
      <c r="BD22" s="15"/>
      <c r="BE22" s="15"/>
      <c r="BF22" s="15">
        <f>K22+O22+S22+W22+AA22+AF22+AJ22+AN22+AR22</f>
        <v>23</v>
      </c>
      <c r="BG22" s="15">
        <f t="shared" si="16"/>
        <v>30.666666666666664</v>
      </c>
      <c r="BH22" s="33">
        <f t="shared" si="37"/>
        <v>20</v>
      </c>
      <c r="BI22" s="33">
        <f t="shared" si="37"/>
        <v>7004906</v>
      </c>
    </row>
    <row r="23" spans="1:61" ht="15.75" x14ac:dyDescent="0.25">
      <c r="A23" s="16" t="s">
        <v>48</v>
      </c>
      <c r="B23" s="11"/>
      <c r="C23" s="16"/>
      <c r="D23" s="12">
        <v>1.617</v>
      </c>
      <c r="E23" s="13"/>
      <c r="F23" s="14"/>
      <c r="G23" s="13"/>
      <c r="H23" s="13"/>
      <c r="I23" s="13"/>
      <c r="J23" s="13"/>
      <c r="K23" s="15"/>
      <c r="L23" s="15"/>
      <c r="M23" s="18"/>
      <c r="N23" s="15">
        <f t="shared" si="26"/>
        <v>0</v>
      </c>
      <c r="O23" s="15"/>
      <c r="P23" s="26"/>
      <c r="Q23" s="32"/>
      <c r="R23" s="15">
        <f t="shared" si="27"/>
        <v>0</v>
      </c>
      <c r="S23" s="15"/>
      <c r="T23" s="15"/>
      <c r="U23" s="18"/>
      <c r="V23" s="15">
        <f t="shared" si="3"/>
        <v>0</v>
      </c>
      <c r="W23" s="15"/>
      <c r="X23" s="15"/>
      <c r="Y23" s="18"/>
      <c r="Z23" s="15">
        <f t="shared" si="28"/>
        <v>0</v>
      </c>
      <c r="AA23" s="15"/>
      <c r="AB23" s="15"/>
      <c r="AC23" s="15"/>
      <c r="AD23" s="18"/>
      <c r="AE23" s="15">
        <f t="shared" si="29"/>
        <v>0</v>
      </c>
      <c r="AF23" s="15"/>
      <c r="AG23" s="15"/>
      <c r="AH23" s="18"/>
      <c r="AI23" s="15">
        <f t="shared" si="30"/>
        <v>0</v>
      </c>
      <c r="AJ23" s="15"/>
      <c r="AK23" s="15"/>
      <c r="AL23" s="18"/>
      <c r="AM23" s="15">
        <f t="shared" si="31"/>
        <v>0</v>
      </c>
      <c r="AN23" s="15"/>
      <c r="AO23" s="15"/>
      <c r="AP23" s="18"/>
      <c r="AQ23" s="15">
        <f t="shared" si="32"/>
        <v>0</v>
      </c>
      <c r="AR23" s="15"/>
      <c r="AS23" s="15"/>
      <c r="AT23" s="18"/>
      <c r="AU23" s="15">
        <f t="shared" si="33"/>
        <v>0</v>
      </c>
      <c r="AV23" s="15"/>
      <c r="AW23" s="15">
        <f t="shared" si="34"/>
        <v>0</v>
      </c>
      <c r="AX23" s="15"/>
      <c r="AY23" s="15"/>
      <c r="AZ23" s="15"/>
      <c r="BA23" s="15"/>
      <c r="BB23" s="15"/>
      <c r="BC23" s="15">
        <f>BB23*I23</f>
        <v>0</v>
      </c>
      <c r="BD23" s="18">
        <f>BD24+BD25</f>
        <v>45</v>
      </c>
      <c r="BE23" s="18">
        <v>117</v>
      </c>
      <c r="BF23" s="18">
        <f t="shared" ref="BF23:BI23" si="38">BF24+BF25</f>
        <v>66</v>
      </c>
      <c r="BG23" s="18">
        <f t="shared" si="38"/>
        <v>88</v>
      </c>
      <c r="BH23" s="31">
        <f t="shared" si="38"/>
        <v>201</v>
      </c>
      <c r="BI23" s="31">
        <f t="shared" si="38"/>
        <v>18461999</v>
      </c>
    </row>
    <row r="24" spans="1:61" ht="15.75" x14ac:dyDescent="0.25">
      <c r="A24" s="10" t="s">
        <v>49</v>
      </c>
      <c r="B24" s="11">
        <v>50712</v>
      </c>
      <c r="C24" s="11">
        <v>65408</v>
      </c>
      <c r="D24" s="12">
        <v>1.617</v>
      </c>
      <c r="E24" s="13">
        <v>98095</v>
      </c>
      <c r="F24" s="14">
        <v>0.3</v>
      </c>
      <c r="G24" s="13">
        <f t="shared" si="13"/>
        <v>68666.5</v>
      </c>
      <c r="H24" s="13">
        <f t="shared" si="14"/>
        <v>29428.5</v>
      </c>
      <c r="I24" s="13">
        <f t="shared" si="15"/>
        <v>116252.3845</v>
      </c>
      <c r="J24" s="13">
        <f t="shared" si="18"/>
        <v>1.777341984160959</v>
      </c>
      <c r="K24" s="15"/>
      <c r="L24" s="15"/>
      <c r="M24" s="15"/>
      <c r="N24" s="15">
        <f t="shared" si="26"/>
        <v>0</v>
      </c>
      <c r="O24" s="15"/>
      <c r="P24" s="15"/>
      <c r="Q24" s="18"/>
      <c r="R24" s="15">
        <f t="shared" si="27"/>
        <v>0</v>
      </c>
      <c r="S24" s="15"/>
      <c r="T24" s="15"/>
      <c r="U24" s="15"/>
      <c r="V24" s="15">
        <f t="shared" si="3"/>
        <v>0</v>
      </c>
      <c r="W24" s="15"/>
      <c r="X24" s="15"/>
      <c r="Y24" s="15"/>
      <c r="Z24" s="15">
        <f t="shared" si="28"/>
        <v>0</v>
      </c>
      <c r="AA24" s="15"/>
      <c r="AB24" s="15"/>
      <c r="AC24" s="15"/>
      <c r="AD24" s="15">
        <v>10</v>
      </c>
      <c r="AE24" s="15">
        <f t="shared" si="29"/>
        <v>1162524</v>
      </c>
      <c r="AF24" s="15"/>
      <c r="AG24" s="15"/>
      <c r="AH24" s="15"/>
      <c r="AI24" s="15">
        <f t="shared" si="30"/>
        <v>0</v>
      </c>
      <c r="AJ24" s="15">
        <v>66</v>
      </c>
      <c r="AK24" s="15">
        <f>AJ24/9*12</f>
        <v>88</v>
      </c>
      <c r="AL24" s="15">
        <v>85</v>
      </c>
      <c r="AM24" s="15">
        <f t="shared" si="31"/>
        <v>9881453</v>
      </c>
      <c r="AN24" s="15"/>
      <c r="AO24" s="15"/>
      <c r="AP24" s="15"/>
      <c r="AQ24" s="15">
        <f t="shared" si="32"/>
        <v>0</v>
      </c>
      <c r="AR24" s="15"/>
      <c r="AS24" s="15"/>
      <c r="AT24" s="15"/>
      <c r="AU24" s="15">
        <f t="shared" si="33"/>
        <v>0</v>
      </c>
      <c r="AV24" s="15"/>
      <c r="AW24" s="15">
        <f t="shared" si="34"/>
        <v>0</v>
      </c>
      <c r="AX24" s="15"/>
      <c r="AY24" s="15"/>
      <c r="AZ24" s="15"/>
      <c r="BA24" s="15"/>
      <c r="BB24" s="15"/>
      <c r="BC24" s="15">
        <f>BB24*I24</f>
        <v>0</v>
      </c>
      <c r="BD24" s="15">
        <v>45</v>
      </c>
      <c r="BE24" s="15"/>
      <c r="BF24" s="15">
        <f>K24+O24+S24+W24+AA24+AF24+AJ24+AN24+AR24</f>
        <v>66</v>
      </c>
      <c r="BG24" s="15">
        <f t="shared" si="16"/>
        <v>88</v>
      </c>
      <c r="BH24" s="33">
        <f t="shared" ref="BH24:BI25" si="39">SUM(M24,Q24,U24,Y24,AD24,AH24,AL24,AP24,AT24,AV24,BB24,AX24,AZ24)</f>
        <v>95</v>
      </c>
      <c r="BI24" s="33">
        <f t="shared" si="39"/>
        <v>11043977</v>
      </c>
    </row>
    <row r="25" spans="1:61" ht="15.75" x14ac:dyDescent="0.25">
      <c r="A25" s="10" t="s">
        <v>50</v>
      </c>
      <c r="B25" s="11">
        <v>50712</v>
      </c>
      <c r="C25" s="11">
        <v>65408</v>
      </c>
      <c r="D25" s="12">
        <v>1.617</v>
      </c>
      <c r="E25" s="13">
        <v>59051</v>
      </c>
      <c r="F25" s="14">
        <v>0.3</v>
      </c>
      <c r="G25" s="13">
        <f t="shared" si="13"/>
        <v>41335.699999999997</v>
      </c>
      <c r="H25" s="13">
        <f t="shared" si="14"/>
        <v>17715.3</v>
      </c>
      <c r="I25" s="13">
        <f t="shared" si="15"/>
        <v>69981.340100000001</v>
      </c>
      <c r="J25" s="13">
        <f t="shared" si="18"/>
        <v>1.0699201947773973</v>
      </c>
      <c r="K25" s="15"/>
      <c r="L25" s="15"/>
      <c r="M25" s="15"/>
      <c r="N25" s="15">
        <f t="shared" si="26"/>
        <v>0</v>
      </c>
      <c r="O25" s="15"/>
      <c r="P25" s="15"/>
      <c r="Q25" s="18"/>
      <c r="R25" s="15">
        <f t="shared" si="27"/>
        <v>0</v>
      </c>
      <c r="S25" s="15"/>
      <c r="T25" s="15"/>
      <c r="U25" s="15"/>
      <c r="V25" s="15">
        <f t="shared" si="3"/>
        <v>0</v>
      </c>
      <c r="W25" s="15"/>
      <c r="X25" s="15"/>
      <c r="Y25" s="15"/>
      <c r="Z25" s="15">
        <f t="shared" si="28"/>
        <v>0</v>
      </c>
      <c r="AA25" s="15"/>
      <c r="AB25" s="15"/>
      <c r="AC25" s="15"/>
      <c r="AD25" s="15">
        <v>40</v>
      </c>
      <c r="AE25" s="15">
        <f t="shared" si="29"/>
        <v>2799254</v>
      </c>
      <c r="AF25" s="15"/>
      <c r="AG25" s="15"/>
      <c r="AH25" s="15"/>
      <c r="AI25" s="15">
        <f t="shared" si="30"/>
        <v>0</v>
      </c>
      <c r="AJ25" s="15"/>
      <c r="AK25" s="15"/>
      <c r="AL25" s="15">
        <v>66</v>
      </c>
      <c r="AM25" s="15">
        <f t="shared" si="31"/>
        <v>4618768</v>
      </c>
      <c r="AN25" s="15"/>
      <c r="AO25" s="15"/>
      <c r="AP25" s="15"/>
      <c r="AQ25" s="15">
        <f t="shared" si="32"/>
        <v>0</v>
      </c>
      <c r="AR25" s="15"/>
      <c r="AS25" s="15"/>
      <c r="AT25" s="15"/>
      <c r="AU25" s="15">
        <f t="shared" si="33"/>
        <v>0</v>
      </c>
      <c r="AV25" s="15"/>
      <c r="AW25" s="15">
        <f t="shared" si="34"/>
        <v>0</v>
      </c>
      <c r="AX25" s="15"/>
      <c r="AY25" s="15"/>
      <c r="AZ25" s="15"/>
      <c r="BA25" s="15"/>
      <c r="BB25" s="15"/>
      <c r="BC25" s="15">
        <f>ROUND(BB25*I25,0)</f>
        <v>0</v>
      </c>
      <c r="BD25" s="15"/>
      <c r="BE25" s="15"/>
      <c r="BF25" s="15">
        <f>K25+O25+S25+W25+AA25+AF25+AJ25+AN25+AR25</f>
        <v>0</v>
      </c>
      <c r="BG25" s="15">
        <f t="shared" si="16"/>
        <v>0</v>
      </c>
      <c r="BH25" s="33">
        <f t="shared" si="39"/>
        <v>106</v>
      </c>
      <c r="BI25" s="33">
        <f t="shared" si="39"/>
        <v>7418022</v>
      </c>
    </row>
    <row r="26" spans="1:61" ht="15.75" x14ac:dyDescent="0.25">
      <c r="A26" s="16" t="s">
        <v>51</v>
      </c>
      <c r="B26" s="11"/>
      <c r="C26" s="16"/>
      <c r="D26" s="12">
        <v>1.617</v>
      </c>
      <c r="E26" s="13"/>
      <c r="F26" s="14"/>
      <c r="G26" s="13"/>
      <c r="H26" s="13"/>
      <c r="I26" s="13"/>
      <c r="J26" s="13"/>
      <c r="K26" s="15"/>
      <c r="L26" s="15"/>
      <c r="M26" s="18"/>
      <c r="N26" s="15">
        <f t="shared" si="26"/>
        <v>0</v>
      </c>
      <c r="O26" s="15"/>
      <c r="P26" s="15"/>
      <c r="Q26" s="15"/>
      <c r="R26" s="15">
        <f t="shared" si="27"/>
        <v>0</v>
      </c>
      <c r="S26" s="15"/>
      <c r="T26" s="15"/>
      <c r="U26" s="18"/>
      <c r="V26" s="15">
        <f t="shared" si="3"/>
        <v>0</v>
      </c>
      <c r="W26" s="15"/>
      <c r="X26" s="15"/>
      <c r="Y26" s="18"/>
      <c r="Z26" s="15">
        <f t="shared" si="28"/>
        <v>0</v>
      </c>
      <c r="AA26" s="15"/>
      <c r="AB26" s="15"/>
      <c r="AC26" s="15"/>
      <c r="AD26" s="18"/>
      <c r="AE26" s="15">
        <f t="shared" si="29"/>
        <v>0</v>
      </c>
      <c r="AF26" s="15"/>
      <c r="AG26" s="15"/>
      <c r="AH26" s="18"/>
      <c r="AI26" s="15">
        <f t="shared" si="30"/>
        <v>0</v>
      </c>
      <c r="AJ26" s="15"/>
      <c r="AK26" s="15"/>
      <c r="AL26" s="18"/>
      <c r="AM26" s="15">
        <f t="shared" si="31"/>
        <v>0</v>
      </c>
      <c r="AN26" s="15"/>
      <c r="AO26" s="15"/>
      <c r="AP26" s="18"/>
      <c r="AQ26" s="15">
        <f t="shared" si="32"/>
        <v>0</v>
      </c>
      <c r="AR26" s="15"/>
      <c r="AS26" s="15"/>
      <c r="AT26" s="18"/>
      <c r="AU26" s="15">
        <f t="shared" si="33"/>
        <v>0</v>
      </c>
      <c r="AV26" s="15"/>
      <c r="AW26" s="15">
        <f t="shared" si="34"/>
        <v>0</v>
      </c>
      <c r="AX26" s="15"/>
      <c r="AY26" s="15"/>
      <c r="AZ26" s="15"/>
      <c r="BA26" s="15"/>
      <c r="BB26" s="15"/>
      <c r="BC26" s="15">
        <f t="shared" ref="BC26:BC36" si="40">BB26*I26</f>
        <v>0</v>
      </c>
      <c r="BD26" s="18">
        <f>BD27</f>
        <v>489</v>
      </c>
      <c r="BE26" s="18">
        <v>1353</v>
      </c>
      <c r="BF26" s="18">
        <f t="shared" ref="BF26:BI26" si="41">BF27</f>
        <v>1079</v>
      </c>
      <c r="BG26" s="18">
        <f t="shared" si="41"/>
        <v>1438.6666666666665</v>
      </c>
      <c r="BH26" s="31">
        <f t="shared" si="41"/>
        <v>950</v>
      </c>
      <c r="BI26" s="31">
        <f t="shared" si="41"/>
        <v>68730586</v>
      </c>
    </row>
    <row r="27" spans="1:61" ht="15.75" x14ac:dyDescent="0.25">
      <c r="A27" s="10" t="s">
        <v>52</v>
      </c>
      <c r="B27" s="11">
        <v>40002</v>
      </c>
      <c r="C27" s="11">
        <v>47730</v>
      </c>
      <c r="D27" s="12">
        <v>1.617</v>
      </c>
      <c r="E27" s="13">
        <v>61048</v>
      </c>
      <c r="F27" s="14">
        <v>0.3</v>
      </c>
      <c r="G27" s="13">
        <f t="shared" si="13"/>
        <v>42733.600000000006</v>
      </c>
      <c r="H27" s="13">
        <f t="shared" si="14"/>
        <v>18314.399999999998</v>
      </c>
      <c r="I27" s="13">
        <f t="shared" si="15"/>
        <v>72347.984800000006</v>
      </c>
      <c r="J27" s="13">
        <f t="shared" si="18"/>
        <v>1.5157759228996439</v>
      </c>
      <c r="K27" s="15"/>
      <c r="L27" s="15"/>
      <c r="M27" s="15"/>
      <c r="N27" s="15">
        <f t="shared" si="26"/>
        <v>0</v>
      </c>
      <c r="O27" s="15"/>
      <c r="P27" s="15"/>
      <c r="Q27" s="18"/>
      <c r="R27" s="15">
        <f t="shared" si="27"/>
        <v>0</v>
      </c>
      <c r="S27" s="15"/>
      <c r="T27" s="15"/>
      <c r="U27" s="15"/>
      <c r="V27" s="15">
        <f t="shared" si="3"/>
        <v>0</v>
      </c>
      <c r="W27" s="15"/>
      <c r="X27" s="15"/>
      <c r="Y27" s="15"/>
      <c r="Z27" s="15">
        <f t="shared" si="28"/>
        <v>0</v>
      </c>
      <c r="AA27" s="15"/>
      <c r="AB27" s="15"/>
      <c r="AC27" s="15"/>
      <c r="AD27" s="15"/>
      <c r="AE27" s="15">
        <f t="shared" si="29"/>
        <v>0</v>
      </c>
      <c r="AF27" s="15"/>
      <c r="AG27" s="15"/>
      <c r="AH27" s="15"/>
      <c r="AI27" s="15">
        <f t="shared" si="30"/>
        <v>0</v>
      </c>
      <c r="AJ27" s="15"/>
      <c r="AK27" s="15"/>
      <c r="AL27" s="15"/>
      <c r="AM27" s="15">
        <f t="shared" si="31"/>
        <v>0</v>
      </c>
      <c r="AN27" s="15">
        <v>1079</v>
      </c>
      <c r="AO27" s="15">
        <f>AN27/9*12</f>
        <v>1438.6666666666665</v>
      </c>
      <c r="AP27" s="15">
        <v>950</v>
      </c>
      <c r="AQ27" s="15">
        <f t="shared" si="32"/>
        <v>68730586</v>
      </c>
      <c r="AR27" s="15"/>
      <c r="AS27" s="15"/>
      <c r="AT27" s="15"/>
      <c r="AU27" s="15">
        <f t="shared" si="33"/>
        <v>0</v>
      </c>
      <c r="AV27" s="15"/>
      <c r="AW27" s="15">
        <f t="shared" si="34"/>
        <v>0</v>
      </c>
      <c r="AX27" s="15"/>
      <c r="AY27" s="15"/>
      <c r="AZ27" s="15"/>
      <c r="BA27" s="15"/>
      <c r="BB27" s="15"/>
      <c r="BC27" s="15">
        <f t="shared" si="40"/>
        <v>0</v>
      </c>
      <c r="BD27" s="15">
        <v>489</v>
      </c>
      <c r="BE27" s="15"/>
      <c r="BF27" s="15">
        <f>K27+O27+S27+W27+AA27+AF27+AJ27+AN27+AR27</f>
        <v>1079</v>
      </c>
      <c r="BG27" s="15">
        <f t="shared" si="16"/>
        <v>1438.6666666666665</v>
      </c>
      <c r="BH27" s="33">
        <f t="shared" ref="BH27:BI27" si="42">SUM(M27,Q27,U27,Y27,AD27,AH27,AL27,AP27,AT27,AV27,BB27,AX27,AZ27)</f>
        <v>950</v>
      </c>
      <c r="BI27" s="33">
        <f t="shared" si="42"/>
        <v>68730586</v>
      </c>
    </row>
    <row r="28" spans="1:61" ht="15.75" x14ac:dyDescent="0.25">
      <c r="A28" s="16" t="s">
        <v>53</v>
      </c>
      <c r="B28" s="11"/>
      <c r="C28" s="11"/>
      <c r="D28" s="12">
        <v>1.617</v>
      </c>
      <c r="E28" s="13"/>
      <c r="F28" s="14"/>
      <c r="G28" s="13"/>
      <c r="H28" s="13"/>
      <c r="I28" s="13"/>
      <c r="J28" s="13"/>
      <c r="K28" s="15"/>
      <c r="L28" s="15"/>
      <c r="M28" s="15"/>
      <c r="N28" s="15">
        <f t="shared" si="26"/>
        <v>0</v>
      </c>
      <c r="O28" s="15"/>
      <c r="P28" s="15"/>
      <c r="Q28" s="18"/>
      <c r="R28" s="15">
        <f t="shared" si="27"/>
        <v>0</v>
      </c>
      <c r="S28" s="15"/>
      <c r="T28" s="15"/>
      <c r="U28" s="15"/>
      <c r="V28" s="15">
        <f t="shared" si="3"/>
        <v>0</v>
      </c>
      <c r="W28" s="15"/>
      <c r="X28" s="15"/>
      <c r="Y28" s="15"/>
      <c r="Z28" s="15">
        <f t="shared" si="28"/>
        <v>0</v>
      </c>
      <c r="AA28" s="15"/>
      <c r="AB28" s="15"/>
      <c r="AC28" s="15"/>
      <c r="AD28" s="15"/>
      <c r="AE28" s="15">
        <f t="shared" si="29"/>
        <v>0</v>
      </c>
      <c r="AF28" s="15"/>
      <c r="AG28" s="15"/>
      <c r="AH28" s="15"/>
      <c r="AI28" s="15">
        <f t="shared" si="30"/>
        <v>0</v>
      </c>
      <c r="AJ28" s="15"/>
      <c r="AK28" s="15"/>
      <c r="AL28" s="15"/>
      <c r="AM28" s="15">
        <f t="shared" si="31"/>
        <v>0</v>
      </c>
      <c r="AN28" s="15"/>
      <c r="AO28" s="15"/>
      <c r="AP28" s="15"/>
      <c r="AQ28" s="15">
        <f t="shared" si="32"/>
        <v>0</v>
      </c>
      <c r="AR28" s="15"/>
      <c r="AS28" s="15"/>
      <c r="AT28" s="15"/>
      <c r="AU28" s="15">
        <f t="shared" si="33"/>
        <v>0</v>
      </c>
      <c r="AV28" s="15"/>
      <c r="AW28" s="15">
        <f t="shared" si="34"/>
        <v>0</v>
      </c>
      <c r="AX28" s="15"/>
      <c r="AY28" s="15"/>
      <c r="AZ28" s="15"/>
      <c r="BA28" s="15"/>
      <c r="BB28" s="15"/>
      <c r="BC28" s="15">
        <f t="shared" si="40"/>
        <v>0</v>
      </c>
      <c r="BD28" s="18">
        <f>BD29+BD30</f>
        <v>2</v>
      </c>
      <c r="BE28" s="18"/>
      <c r="BF28" s="18">
        <f t="shared" ref="BF28:BI28" si="43">BF29+BF30</f>
        <v>0</v>
      </c>
      <c r="BG28" s="18">
        <f t="shared" si="43"/>
        <v>0</v>
      </c>
      <c r="BH28" s="31">
        <f t="shared" si="43"/>
        <v>10</v>
      </c>
      <c r="BI28" s="31">
        <f t="shared" si="43"/>
        <v>1477380</v>
      </c>
    </row>
    <row r="29" spans="1:61" ht="15.75" x14ac:dyDescent="0.25">
      <c r="A29" s="10" t="s">
        <v>54</v>
      </c>
      <c r="B29" s="11"/>
      <c r="C29" s="11"/>
      <c r="D29" s="12">
        <v>1.617</v>
      </c>
      <c r="E29" s="13">
        <v>69784</v>
      </c>
      <c r="F29" s="14">
        <v>0.3</v>
      </c>
      <c r="G29" s="13">
        <f t="shared" si="13"/>
        <v>48848.800000000003</v>
      </c>
      <c r="H29" s="13">
        <f t="shared" si="14"/>
        <v>20935.2</v>
      </c>
      <c r="I29" s="13">
        <f t="shared" si="15"/>
        <v>82701.018400000001</v>
      </c>
      <c r="J29" s="13"/>
      <c r="K29" s="15"/>
      <c r="L29" s="15"/>
      <c r="M29" s="15">
        <v>2</v>
      </c>
      <c r="N29" s="15">
        <f t="shared" si="26"/>
        <v>165402</v>
      </c>
      <c r="O29" s="15"/>
      <c r="P29" s="15"/>
      <c r="Q29" s="18"/>
      <c r="R29" s="15">
        <f t="shared" si="27"/>
        <v>0</v>
      </c>
      <c r="S29" s="15"/>
      <c r="T29" s="15"/>
      <c r="U29" s="15"/>
      <c r="V29" s="15">
        <f t="shared" si="3"/>
        <v>0</v>
      </c>
      <c r="W29" s="15"/>
      <c r="X29" s="15"/>
      <c r="Y29" s="15"/>
      <c r="Z29" s="15">
        <f t="shared" si="28"/>
        <v>0</v>
      </c>
      <c r="AA29" s="15"/>
      <c r="AB29" s="15"/>
      <c r="AC29" s="15"/>
      <c r="AD29" s="15"/>
      <c r="AE29" s="15">
        <f t="shared" si="29"/>
        <v>0</v>
      </c>
      <c r="AF29" s="15"/>
      <c r="AG29" s="15"/>
      <c r="AH29" s="15"/>
      <c r="AI29" s="15">
        <f t="shared" si="30"/>
        <v>0</v>
      </c>
      <c r="AJ29" s="15"/>
      <c r="AK29" s="15"/>
      <c r="AL29" s="15"/>
      <c r="AM29" s="15">
        <f t="shared" si="31"/>
        <v>0</v>
      </c>
      <c r="AN29" s="15"/>
      <c r="AO29" s="15"/>
      <c r="AP29" s="15"/>
      <c r="AQ29" s="15">
        <f t="shared" si="32"/>
        <v>0</v>
      </c>
      <c r="AR29" s="15"/>
      <c r="AS29" s="15"/>
      <c r="AT29" s="15"/>
      <c r="AU29" s="15">
        <f t="shared" si="33"/>
        <v>0</v>
      </c>
      <c r="AV29" s="15"/>
      <c r="AW29" s="15">
        <f t="shared" si="34"/>
        <v>0</v>
      </c>
      <c r="AX29" s="15"/>
      <c r="AY29" s="15"/>
      <c r="AZ29" s="15"/>
      <c r="BA29" s="15"/>
      <c r="BB29" s="15"/>
      <c r="BC29" s="15">
        <f t="shared" si="40"/>
        <v>0</v>
      </c>
      <c r="BD29" s="15">
        <v>2</v>
      </c>
      <c r="BE29" s="15"/>
      <c r="BF29" s="15">
        <f>K29+O29+S29+W29+AA29+AF29+AJ29+AN29+AR29</f>
        <v>0</v>
      </c>
      <c r="BG29" s="15">
        <f t="shared" si="16"/>
        <v>0</v>
      </c>
      <c r="BH29" s="33">
        <f t="shared" ref="BH29:BI30" si="44">SUM(M29,Q29,U29,Y29,AD29,AH29,AL29,AP29,AT29,AV29,BB29,AX29,AZ29)</f>
        <v>2</v>
      </c>
      <c r="BI29" s="33">
        <f t="shared" si="44"/>
        <v>165402</v>
      </c>
    </row>
    <row r="30" spans="1:61" ht="15.75" x14ac:dyDescent="0.25">
      <c r="A30" s="10" t="s">
        <v>55</v>
      </c>
      <c r="B30" s="11"/>
      <c r="C30" s="11"/>
      <c r="D30" s="12">
        <v>1.617</v>
      </c>
      <c r="E30" s="13">
        <v>150105</v>
      </c>
      <c r="F30" s="14">
        <v>0.15</v>
      </c>
      <c r="G30" s="13">
        <f t="shared" si="13"/>
        <v>127589.25</v>
      </c>
      <c r="H30" s="13">
        <f t="shared" si="14"/>
        <v>22515.75</v>
      </c>
      <c r="I30" s="13">
        <f t="shared" si="15"/>
        <v>163997.21775000001</v>
      </c>
      <c r="J30" s="13"/>
      <c r="K30" s="15"/>
      <c r="L30" s="15"/>
      <c r="M30" s="15">
        <v>8</v>
      </c>
      <c r="N30" s="15">
        <f t="shared" si="26"/>
        <v>1311978</v>
      </c>
      <c r="O30" s="15"/>
      <c r="P30" s="15"/>
      <c r="Q30" s="18"/>
      <c r="R30" s="15">
        <f t="shared" si="27"/>
        <v>0</v>
      </c>
      <c r="S30" s="15"/>
      <c r="T30" s="15"/>
      <c r="U30" s="15"/>
      <c r="V30" s="15">
        <f t="shared" si="3"/>
        <v>0</v>
      </c>
      <c r="W30" s="15"/>
      <c r="X30" s="15"/>
      <c r="Y30" s="15"/>
      <c r="Z30" s="15">
        <f t="shared" si="28"/>
        <v>0</v>
      </c>
      <c r="AA30" s="15"/>
      <c r="AB30" s="15"/>
      <c r="AC30" s="15"/>
      <c r="AD30" s="15"/>
      <c r="AE30" s="15">
        <f t="shared" si="29"/>
        <v>0</v>
      </c>
      <c r="AF30" s="15"/>
      <c r="AG30" s="15"/>
      <c r="AH30" s="15"/>
      <c r="AI30" s="15">
        <f t="shared" si="30"/>
        <v>0</v>
      </c>
      <c r="AJ30" s="15"/>
      <c r="AK30" s="15"/>
      <c r="AL30" s="15"/>
      <c r="AM30" s="15">
        <f t="shared" si="31"/>
        <v>0</v>
      </c>
      <c r="AN30" s="15"/>
      <c r="AO30" s="15"/>
      <c r="AP30" s="15"/>
      <c r="AQ30" s="15">
        <f t="shared" si="32"/>
        <v>0</v>
      </c>
      <c r="AR30" s="15"/>
      <c r="AS30" s="15"/>
      <c r="AT30" s="15"/>
      <c r="AU30" s="15">
        <f t="shared" si="33"/>
        <v>0</v>
      </c>
      <c r="AV30" s="15"/>
      <c r="AW30" s="15">
        <f t="shared" si="34"/>
        <v>0</v>
      </c>
      <c r="AX30" s="15"/>
      <c r="AY30" s="15"/>
      <c r="AZ30" s="15"/>
      <c r="BA30" s="15"/>
      <c r="BB30" s="15"/>
      <c r="BC30" s="15">
        <f t="shared" si="40"/>
        <v>0</v>
      </c>
      <c r="BD30" s="15"/>
      <c r="BE30" s="15"/>
      <c r="BF30" s="15">
        <f>K30+O30+S30+W30+AA30+AF30+AJ30+AN30+AR30</f>
        <v>0</v>
      </c>
      <c r="BG30" s="15">
        <f t="shared" si="16"/>
        <v>0</v>
      </c>
      <c r="BH30" s="33">
        <f t="shared" si="44"/>
        <v>8</v>
      </c>
      <c r="BI30" s="33">
        <f t="shared" si="44"/>
        <v>1311978</v>
      </c>
    </row>
    <row r="31" spans="1:61" ht="15.75" x14ac:dyDescent="0.25">
      <c r="A31" s="16" t="s">
        <v>56</v>
      </c>
      <c r="B31" s="11"/>
      <c r="C31" s="11"/>
      <c r="D31" s="12">
        <v>1.617</v>
      </c>
      <c r="E31" s="13"/>
      <c r="F31" s="14"/>
      <c r="G31" s="13"/>
      <c r="H31" s="13"/>
      <c r="I31" s="13"/>
      <c r="J31" s="13"/>
      <c r="K31" s="15"/>
      <c r="L31" s="15"/>
      <c r="M31" s="15"/>
      <c r="N31" s="15">
        <f t="shared" si="26"/>
        <v>0</v>
      </c>
      <c r="O31" s="15"/>
      <c r="P31" s="15"/>
      <c r="Q31" s="18"/>
      <c r="R31" s="15">
        <f t="shared" si="27"/>
        <v>0</v>
      </c>
      <c r="S31" s="15"/>
      <c r="T31" s="15"/>
      <c r="U31" s="15"/>
      <c r="V31" s="15">
        <f t="shared" si="3"/>
        <v>0</v>
      </c>
      <c r="W31" s="15"/>
      <c r="X31" s="15"/>
      <c r="Y31" s="15"/>
      <c r="Z31" s="15">
        <f t="shared" si="28"/>
        <v>0</v>
      </c>
      <c r="AA31" s="15"/>
      <c r="AB31" s="15"/>
      <c r="AC31" s="15"/>
      <c r="AD31" s="15"/>
      <c r="AE31" s="15">
        <f t="shared" si="29"/>
        <v>0</v>
      </c>
      <c r="AF31" s="15"/>
      <c r="AG31" s="15"/>
      <c r="AH31" s="15"/>
      <c r="AI31" s="15">
        <f t="shared" si="30"/>
        <v>0</v>
      </c>
      <c r="AJ31" s="15"/>
      <c r="AK31" s="15"/>
      <c r="AL31" s="15"/>
      <c r="AM31" s="15">
        <f t="shared" si="31"/>
        <v>0</v>
      </c>
      <c r="AN31" s="15"/>
      <c r="AO31" s="15"/>
      <c r="AP31" s="15"/>
      <c r="AQ31" s="15">
        <f t="shared" si="32"/>
        <v>0</v>
      </c>
      <c r="AR31" s="15"/>
      <c r="AS31" s="15"/>
      <c r="AT31" s="15"/>
      <c r="AU31" s="15">
        <f t="shared" si="33"/>
        <v>0</v>
      </c>
      <c r="AV31" s="15"/>
      <c r="AW31" s="15">
        <f t="shared" si="34"/>
        <v>0</v>
      </c>
      <c r="AX31" s="15"/>
      <c r="AY31" s="15"/>
      <c r="AZ31" s="15"/>
      <c r="BA31" s="15"/>
      <c r="BB31" s="15"/>
      <c r="BC31" s="15">
        <f t="shared" si="40"/>
        <v>0</v>
      </c>
      <c r="BD31" s="18">
        <f>BD32</f>
        <v>448</v>
      </c>
      <c r="BE31" s="18"/>
      <c r="BF31" s="18">
        <f t="shared" ref="BF31:BI31" si="45">BF32</f>
        <v>0</v>
      </c>
      <c r="BG31" s="18">
        <f t="shared" si="45"/>
        <v>0</v>
      </c>
      <c r="BH31" s="31">
        <f t="shared" si="45"/>
        <v>0</v>
      </c>
      <c r="BI31" s="31">
        <f t="shared" si="45"/>
        <v>0</v>
      </c>
    </row>
    <row r="32" spans="1:61" ht="15.75" x14ac:dyDescent="0.25">
      <c r="A32" s="10" t="s">
        <v>57</v>
      </c>
      <c r="B32" s="11"/>
      <c r="C32" s="11"/>
      <c r="D32" s="12">
        <v>1.617</v>
      </c>
      <c r="E32" s="13">
        <v>111832</v>
      </c>
      <c r="F32" s="14">
        <v>0.3</v>
      </c>
      <c r="G32" s="13">
        <f t="shared" si="13"/>
        <v>78282.399999999994</v>
      </c>
      <c r="H32" s="13">
        <f t="shared" si="14"/>
        <v>33549.599999999999</v>
      </c>
      <c r="I32" s="13">
        <f t="shared" si="15"/>
        <v>132532.10319999998</v>
      </c>
      <c r="J32" s="13"/>
      <c r="K32" s="15"/>
      <c r="L32" s="15"/>
      <c r="M32" s="15"/>
      <c r="N32" s="15">
        <f t="shared" si="26"/>
        <v>0</v>
      </c>
      <c r="O32" s="15"/>
      <c r="P32" s="15"/>
      <c r="Q32" s="18"/>
      <c r="R32" s="15">
        <f t="shared" si="27"/>
        <v>0</v>
      </c>
      <c r="S32" s="15"/>
      <c r="T32" s="15"/>
      <c r="U32" s="15"/>
      <c r="V32" s="15">
        <f t="shared" si="3"/>
        <v>0</v>
      </c>
      <c r="W32" s="15"/>
      <c r="X32" s="15"/>
      <c r="Y32" s="15"/>
      <c r="Z32" s="15">
        <f t="shared" si="28"/>
        <v>0</v>
      </c>
      <c r="AA32" s="15"/>
      <c r="AB32" s="15"/>
      <c r="AC32" s="15"/>
      <c r="AD32" s="15"/>
      <c r="AE32" s="15">
        <f t="shared" si="29"/>
        <v>0</v>
      </c>
      <c r="AF32" s="15"/>
      <c r="AG32" s="15"/>
      <c r="AH32" s="15"/>
      <c r="AI32" s="15">
        <f t="shared" si="30"/>
        <v>0</v>
      </c>
      <c r="AJ32" s="15"/>
      <c r="AK32" s="15"/>
      <c r="AL32" s="15"/>
      <c r="AM32" s="15">
        <f t="shared" si="31"/>
        <v>0</v>
      </c>
      <c r="AN32" s="15"/>
      <c r="AO32" s="15"/>
      <c r="AP32" s="15"/>
      <c r="AQ32" s="15">
        <f t="shared" si="32"/>
        <v>0</v>
      </c>
      <c r="AR32" s="15"/>
      <c r="AS32" s="15"/>
      <c r="AT32" s="15"/>
      <c r="AU32" s="15">
        <f t="shared" si="33"/>
        <v>0</v>
      </c>
      <c r="AV32" s="15"/>
      <c r="AW32" s="15">
        <f t="shared" si="34"/>
        <v>0</v>
      </c>
      <c r="AX32" s="15"/>
      <c r="AY32" s="15"/>
      <c r="AZ32" s="15"/>
      <c r="BA32" s="15"/>
      <c r="BB32" s="15"/>
      <c r="BC32" s="15">
        <f t="shared" si="40"/>
        <v>0</v>
      </c>
      <c r="BD32" s="15">
        <v>448</v>
      </c>
      <c r="BE32" s="15"/>
      <c r="BF32" s="15">
        <f>K32+O32+S32+W32+AA32+AF32+AJ32+AN32+AR32</f>
        <v>0</v>
      </c>
      <c r="BG32" s="15">
        <f t="shared" si="16"/>
        <v>0</v>
      </c>
      <c r="BH32" s="33">
        <f t="shared" ref="BH32:BI32" si="46">SUM(M32,Q32,U32,Y32,AD32,AH32,AL32,AP32,AT32,AV32,BB32,AX32,AZ32)</f>
        <v>0</v>
      </c>
      <c r="BI32" s="33">
        <f t="shared" si="46"/>
        <v>0</v>
      </c>
    </row>
    <row r="33" spans="1:61" ht="15.75" x14ac:dyDescent="0.25">
      <c r="A33" s="16" t="s">
        <v>58</v>
      </c>
      <c r="B33" s="11"/>
      <c r="C33" s="16"/>
      <c r="D33" s="12">
        <v>1.617</v>
      </c>
      <c r="E33" s="13"/>
      <c r="F33" s="14"/>
      <c r="G33" s="13"/>
      <c r="H33" s="13"/>
      <c r="I33" s="13"/>
      <c r="J33" s="13"/>
      <c r="K33" s="15"/>
      <c r="L33" s="15"/>
      <c r="M33" s="18"/>
      <c r="N33" s="15">
        <f t="shared" si="26"/>
        <v>0</v>
      </c>
      <c r="O33" s="15"/>
      <c r="P33" s="15"/>
      <c r="Q33" s="15"/>
      <c r="R33" s="15">
        <f t="shared" si="27"/>
        <v>0</v>
      </c>
      <c r="S33" s="15"/>
      <c r="T33" s="15"/>
      <c r="U33" s="18"/>
      <c r="V33" s="15">
        <f t="shared" si="3"/>
        <v>0</v>
      </c>
      <c r="W33" s="15"/>
      <c r="X33" s="15"/>
      <c r="Y33" s="18"/>
      <c r="Z33" s="15">
        <f t="shared" si="28"/>
        <v>0</v>
      </c>
      <c r="AA33" s="15"/>
      <c r="AB33" s="15"/>
      <c r="AC33" s="15"/>
      <c r="AD33" s="18"/>
      <c r="AE33" s="15">
        <f t="shared" si="29"/>
        <v>0</v>
      </c>
      <c r="AF33" s="15"/>
      <c r="AG33" s="15"/>
      <c r="AH33" s="18"/>
      <c r="AI33" s="15">
        <f t="shared" si="30"/>
        <v>0</v>
      </c>
      <c r="AJ33" s="15"/>
      <c r="AK33" s="15"/>
      <c r="AL33" s="18"/>
      <c r="AM33" s="15">
        <f t="shared" si="31"/>
        <v>0</v>
      </c>
      <c r="AN33" s="15"/>
      <c r="AO33" s="15"/>
      <c r="AP33" s="18"/>
      <c r="AQ33" s="15">
        <f t="shared" si="32"/>
        <v>0</v>
      </c>
      <c r="AR33" s="15"/>
      <c r="AS33" s="15"/>
      <c r="AT33" s="18"/>
      <c r="AU33" s="15">
        <f t="shared" si="33"/>
        <v>0</v>
      </c>
      <c r="AV33" s="15"/>
      <c r="AW33" s="15">
        <f t="shared" si="34"/>
        <v>0</v>
      </c>
      <c r="AX33" s="15"/>
      <c r="AY33" s="15"/>
      <c r="AZ33" s="15"/>
      <c r="BA33" s="15"/>
      <c r="BB33" s="15"/>
      <c r="BC33" s="15">
        <f t="shared" si="40"/>
        <v>0</v>
      </c>
      <c r="BD33" s="18">
        <f>BD34+BD35+BD36+BD37</f>
        <v>705</v>
      </c>
      <c r="BE33" s="18">
        <v>1324</v>
      </c>
      <c r="BF33" s="18">
        <f t="shared" ref="BF33:BI33" si="47">BF34+BF35+BF36+BF37</f>
        <v>1127</v>
      </c>
      <c r="BG33" s="18">
        <f t="shared" si="47"/>
        <v>1502.6666666666665</v>
      </c>
      <c r="BH33" s="31">
        <f t="shared" si="47"/>
        <v>1483</v>
      </c>
      <c r="BI33" s="31">
        <f t="shared" si="47"/>
        <v>278252376</v>
      </c>
    </row>
    <row r="34" spans="1:61" ht="15.75" x14ac:dyDescent="0.25">
      <c r="A34" s="10" t="s">
        <v>59</v>
      </c>
      <c r="B34" s="11">
        <v>168767</v>
      </c>
      <c r="C34" s="11">
        <v>185070</v>
      </c>
      <c r="D34" s="12">
        <v>1.617</v>
      </c>
      <c r="E34" s="13">
        <v>189767</v>
      </c>
      <c r="F34" s="14">
        <v>0.15</v>
      </c>
      <c r="G34" s="13">
        <f t="shared" si="13"/>
        <v>161301.95000000001</v>
      </c>
      <c r="H34" s="13">
        <f t="shared" si="14"/>
        <v>28465.05</v>
      </c>
      <c r="I34" s="13">
        <f t="shared" si="15"/>
        <v>207329.93585000001</v>
      </c>
      <c r="J34" s="13">
        <f t="shared" si="18"/>
        <v>1.1202784667963475</v>
      </c>
      <c r="K34" s="15"/>
      <c r="L34" s="15"/>
      <c r="M34" s="18"/>
      <c r="N34" s="15">
        <f t="shared" si="26"/>
        <v>0</v>
      </c>
      <c r="O34" s="15"/>
      <c r="P34" s="15"/>
      <c r="Q34" s="15"/>
      <c r="R34" s="15">
        <f t="shared" si="27"/>
        <v>0</v>
      </c>
      <c r="S34" s="15">
        <v>731</v>
      </c>
      <c r="T34" s="15">
        <f>S34/9*12</f>
        <v>974.66666666666674</v>
      </c>
      <c r="U34" s="18">
        <v>620</v>
      </c>
      <c r="V34" s="15">
        <f t="shared" si="3"/>
        <v>128544560</v>
      </c>
      <c r="W34" s="15"/>
      <c r="X34" s="15"/>
      <c r="Y34" s="18"/>
      <c r="Z34" s="15">
        <f t="shared" si="28"/>
        <v>0</v>
      </c>
      <c r="AA34" s="15">
        <v>41</v>
      </c>
      <c r="AB34" s="15">
        <v>50</v>
      </c>
      <c r="AC34" s="15">
        <f>AA34/9*12</f>
        <v>54.666666666666664</v>
      </c>
      <c r="AD34" s="15">
        <v>20</v>
      </c>
      <c r="AE34" s="15">
        <f t="shared" si="29"/>
        <v>4146599</v>
      </c>
      <c r="AF34" s="15"/>
      <c r="AG34" s="15"/>
      <c r="AH34" s="18">
        <v>5</v>
      </c>
      <c r="AI34" s="15">
        <f t="shared" si="30"/>
        <v>1036650</v>
      </c>
      <c r="AJ34" s="15"/>
      <c r="AK34" s="15"/>
      <c r="AL34" s="18"/>
      <c r="AM34" s="15">
        <f t="shared" si="31"/>
        <v>0</v>
      </c>
      <c r="AN34" s="15"/>
      <c r="AO34" s="15"/>
      <c r="AP34" s="18"/>
      <c r="AQ34" s="15">
        <f t="shared" si="32"/>
        <v>0</v>
      </c>
      <c r="AR34" s="15">
        <v>105</v>
      </c>
      <c r="AS34" s="15">
        <f>AR34/9*12</f>
        <v>140</v>
      </c>
      <c r="AT34" s="15">
        <v>40</v>
      </c>
      <c r="AU34" s="15">
        <f t="shared" si="33"/>
        <v>8293197</v>
      </c>
      <c r="AV34" s="15"/>
      <c r="AW34" s="15">
        <f t="shared" si="34"/>
        <v>0</v>
      </c>
      <c r="AX34" s="15"/>
      <c r="AY34" s="15"/>
      <c r="AZ34" s="15"/>
      <c r="BA34" s="15"/>
      <c r="BB34" s="15"/>
      <c r="BC34" s="15">
        <f t="shared" si="40"/>
        <v>0</v>
      </c>
      <c r="BD34" s="15">
        <v>545</v>
      </c>
      <c r="BE34" s="15"/>
      <c r="BF34" s="15">
        <f>K34+O34+S34+W34+AA34+AF34+AJ34+AN34+AR34</f>
        <v>877</v>
      </c>
      <c r="BG34" s="15">
        <f t="shared" si="16"/>
        <v>1169.3333333333333</v>
      </c>
      <c r="BH34" s="33">
        <f t="shared" ref="BH34:BI37" si="48">SUM(M34,Q34,U34,Y34,AD34,AH34,AL34,AP34,AT34,AV34,BB34,AX34,AZ34)</f>
        <v>685</v>
      </c>
      <c r="BI34" s="33">
        <f t="shared" si="48"/>
        <v>142021006</v>
      </c>
    </row>
    <row r="35" spans="1:61" ht="15.75" x14ac:dyDescent="0.25">
      <c r="A35" s="10" t="s">
        <v>60</v>
      </c>
      <c r="B35" s="11">
        <v>168767</v>
      </c>
      <c r="C35" s="11">
        <v>185070</v>
      </c>
      <c r="D35" s="12">
        <v>1.617</v>
      </c>
      <c r="E35" s="13">
        <v>168767</v>
      </c>
      <c r="F35" s="14">
        <v>0.15</v>
      </c>
      <c r="G35" s="13">
        <f t="shared" si="13"/>
        <v>143451.95000000001</v>
      </c>
      <c r="H35" s="13">
        <f t="shared" si="14"/>
        <v>25315.05</v>
      </c>
      <c r="I35" s="13">
        <f t="shared" si="15"/>
        <v>184386.38585000002</v>
      </c>
      <c r="J35" s="13">
        <f t="shared" si="18"/>
        <v>0.99630618603771559</v>
      </c>
      <c r="K35" s="15"/>
      <c r="L35" s="15"/>
      <c r="M35" s="18"/>
      <c r="N35" s="15">
        <f t="shared" si="26"/>
        <v>0</v>
      </c>
      <c r="O35" s="15"/>
      <c r="P35" s="15"/>
      <c r="Q35" s="15"/>
      <c r="R35" s="15">
        <f t="shared" si="27"/>
        <v>0</v>
      </c>
      <c r="S35" s="15"/>
      <c r="T35" s="15"/>
      <c r="U35" s="18">
        <v>379</v>
      </c>
      <c r="V35" s="15">
        <f t="shared" si="3"/>
        <v>69882440</v>
      </c>
      <c r="W35" s="15"/>
      <c r="X35" s="15"/>
      <c r="Y35" s="18"/>
      <c r="Z35" s="15">
        <f t="shared" si="28"/>
        <v>0</v>
      </c>
      <c r="AA35" s="15"/>
      <c r="AB35" s="15"/>
      <c r="AC35" s="15"/>
      <c r="AD35" s="15">
        <v>30</v>
      </c>
      <c r="AE35" s="15">
        <f t="shared" si="29"/>
        <v>5531592</v>
      </c>
      <c r="AF35" s="15"/>
      <c r="AG35" s="15"/>
      <c r="AH35" s="15">
        <v>10</v>
      </c>
      <c r="AI35" s="15">
        <f t="shared" si="30"/>
        <v>1843864</v>
      </c>
      <c r="AJ35" s="15"/>
      <c r="AK35" s="15"/>
      <c r="AL35" s="18"/>
      <c r="AM35" s="15">
        <f t="shared" si="31"/>
        <v>0</v>
      </c>
      <c r="AN35" s="15"/>
      <c r="AO35" s="15"/>
      <c r="AP35" s="18"/>
      <c r="AQ35" s="15">
        <f t="shared" si="32"/>
        <v>0</v>
      </c>
      <c r="AR35" s="15"/>
      <c r="AS35" s="15"/>
      <c r="AT35" s="15">
        <v>100</v>
      </c>
      <c r="AU35" s="15">
        <f t="shared" si="33"/>
        <v>18438639</v>
      </c>
      <c r="AV35" s="15"/>
      <c r="AW35" s="15">
        <f t="shared" si="34"/>
        <v>0</v>
      </c>
      <c r="AX35" s="15"/>
      <c r="AY35" s="15"/>
      <c r="AZ35" s="15"/>
      <c r="BA35" s="15"/>
      <c r="BB35" s="15"/>
      <c r="BC35" s="15">
        <f t="shared" si="40"/>
        <v>0</v>
      </c>
      <c r="BD35" s="15"/>
      <c r="BE35" s="15"/>
      <c r="BF35" s="15">
        <f>K35+O35+S35+W35+AA35+AF35+AJ35+AN35+AR35</f>
        <v>0</v>
      </c>
      <c r="BG35" s="15">
        <f t="shared" si="16"/>
        <v>0</v>
      </c>
      <c r="BH35" s="33">
        <f t="shared" si="48"/>
        <v>519</v>
      </c>
      <c r="BI35" s="33">
        <f t="shared" si="48"/>
        <v>95696535</v>
      </c>
    </row>
    <row r="36" spans="1:61" ht="15.75" x14ac:dyDescent="0.25">
      <c r="A36" s="10" t="s">
        <v>61</v>
      </c>
      <c r="B36" s="11">
        <v>114065</v>
      </c>
      <c r="C36" s="11">
        <v>125084</v>
      </c>
      <c r="D36" s="12">
        <v>1.617</v>
      </c>
      <c r="E36" s="13">
        <v>122594</v>
      </c>
      <c r="F36" s="14">
        <v>0.3</v>
      </c>
      <c r="G36" s="13">
        <f t="shared" si="13"/>
        <v>85815.8</v>
      </c>
      <c r="H36" s="13">
        <f t="shared" si="14"/>
        <v>36778.199999999997</v>
      </c>
      <c r="I36" s="13">
        <f t="shared" si="15"/>
        <v>145286.14939999999</v>
      </c>
      <c r="J36" s="13">
        <f t="shared" si="18"/>
        <v>1.1615086613795529</v>
      </c>
      <c r="K36" s="15"/>
      <c r="L36" s="15"/>
      <c r="M36" s="15"/>
      <c r="N36" s="15">
        <f t="shared" si="26"/>
        <v>0</v>
      </c>
      <c r="O36" s="15"/>
      <c r="P36" s="15"/>
      <c r="Q36" s="18"/>
      <c r="R36" s="15">
        <f t="shared" si="27"/>
        <v>0</v>
      </c>
      <c r="S36" s="15"/>
      <c r="T36" s="15"/>
      <c r="U36" s="15"/>
      <c r="V36" s="15">
        <f t="shared" si="3"/>
        <v>0</v>
      </c>
      <c r="W36" s="15"/>
      <c r="X36" s="15"/>
      <c r="Y36" s="15"/>
      <c r="Z36" s="15">
        <f t="shared" si="28"/>
        <v>0</v>
      </c>
      <c r="AA36" s="15">
        <v>144</v>
      </c>
      <c r="AB36" s="15">
        <v>170</v>
      </c>
      <c r="AC36" s="15">
        <f>AA36/9*12</f>
        <v>192</v>
      </c>
      <c r="AD36" s="15">
        <v>160</v>
      </c>
      <c r="AE36" s="15">
        <f t="shared" si="29"/>
        <v>23245784</v>
      </c>
      <c r="AF36" s="15">
        <v>99</v>
      </c>
      <c r="AG36" s="15">
        <f>AF36/9*12</f>
        <v>132</v>
      </c>
      <c r="AH36" s="15">
        <v>110</v>
      </c>
      <c r="AI36" s="15">
        <f t="shared" si="30"/>
        <v>15981476</v>
      </c>
      <c r="AJ36" s="15"/>
      <c r="AK36" s="15"/>
      <c r="AL36" s="15"/>
      <c r="AM36" s="15">
        <f t="shared" si="31"/>
        <v>0</v>
      </c>
      <c r="AN36" s="15"/>
      <c r="AO36" s="15"/>
      <c r="AP36" s="15"/>
      <c r="AQ36" s="15">
        <f t="shared" si="32"/>
        <v>0</v>
      </c>
      <c r="AR36" s="15">
        <v>7</v>
      </c>
      <c r="AS36" s="15">
        <f>AR36/9*12</f>
        <v>9.3333333333333339</v>
      </c>
      <c r="AT36" s="15">
        <v>9</v>
      </c>
      <c r="AU36" s="15">
        <f t="shared" si="33"/>
        <v>1307575</v>
      </c>
      <c r="AV36" s="15"/>
      <c r="AW36" s="15">
        <f t="shared" si="34"/>
        <v>0</v>
      </c>
      <c r="AX36" s="15"/>
      <c r="AY36" s="15"/>
      <c r="AZ36" s="15"/>
      <c r="BA36" s="15"/>
      <c r="BB36" s="15"/>
      <c r="BC36" s="15">
        <f t="shared" si="40"/>
        <v>0</v>
      </c>
      <c r="BD36" s="15">
        <v>160</v>
      </c>
      <c r="BE36" s="15"/>
      <c r="BF36" s="15">
        <f>K36+O36+S36+W36+AA36+AF36+AJ36+AN36+AR36</f>
        <v>250</v>
      </c>
      <c r="BG36" s="15">
        <f t="shared" si="16"/>
        <v>333.33333333333337</v>
      </c>
      <c r="BH36" s="33">
        <f t="shared" si="48"/>
        <v>279</v>
      </c>
      <c r="BI36" s="33">
        <f t="shared" si="48"/>
        <v>40534835</v>
      </c>
    </row>
    <row r="37" spans="1:61" ht="15.75" x14ac:dyDescent="0.25">
      <c r="A37" s="10" t="s">
        <v>62</v>
      </c>
      <c r="B37" s="11">
        <v>114065</v>
      </c>
      <c r="C37" s="11">
        <v>125084</v>
      </c>
      <c r="D37" s="12">
        <v>1.617</v>
      </c>
      <c r="E37" s="13">
        <v>230095</v>
      </c>
      <c r="F37" s="14">
        <v>0.15</v>
      </c>
      <c r="G37" s="13">
        <f t="shared" si="13"/>
        <v>195580.75</v>
      </c>
      <c r="H37" s="13">
        <f t="shared" si="14"/>
        <v>34514.25</v>
      </c>
      <c r="I37" s="13">
        <f t="shared" si="15"/>
        <v>251390.29225</v>
      </c>
      <c r="J37" s="13">
        <f t="shared" si="18"/>
        <v>2.0097717713696395</v>
      </c>
      <c r="K37" s="15"/>
      <c r="L37" s="15"/>
      <c r="M37" s="15"/>
      <c r="N37" s="15">
        <f t="shared" si="26"/>
        <v>0</v>
      </c>
      <c r="O37" s="15"/>
      <c r="P37" s="15"/>
      <c r="Q37" s="15"/>
      <c r="R37" s="15">
        <f t="shared" si="27"/>
        <v>0</v>
      </c>
      <c r="S37" s="15"/>
      <c r="T37" s="15"/>
      <c r="U37" s="15"/>
      <c r="V37" s="15">
        <f t="shared" si="3"/>
        <v>0</v>
      </c>
      <c r="W37" s="15"/>
      <c r="X37" s="15"/>
      <c r="Y37" s="15"/>
      <c r="Z37" s="15">
        <f t="shared" si="28"/>
        <v>0</v>
      </c>
      <c r="AA37" s="15"/>
      <c r="AB37" s="15"/>
      <c r="AC37" s="15"/>
      <c r="AD37" s="15"/>
      <c r="AE37" s="15">
        <f t="shared" si="29"/>
        <v>0</v>
      </c>
      <c r="AF37" s="15"/>
      <c r="AG37" s="15"/>
      <c r="AH37" s="15">
        <f>5-5</f>
        <v>0</v>
      </c>
      <c r="AI37" s="15">
        <f t="shared" si="30"/>
        <v>0</v>
      </c>
      <c r="AJ37" s="15"/>
      <c r="AK37" s="15"/>
      <c r="AL37" s="15"/>
      <c r="AM37" s="15">
        <f t="shared" si="31"/>
        <v>0</v>
      </c>
      <c r="AN37" s="15"/>
      <c r="AO37" s="15"/>
      <c r="AP37" s="15"/>
      <c r="AQ37" s="15">
        <f t="shared" si="32"/>
        <v>0</v>
      </c>
      <c r="AR37" s="15"/>
      <c r="AS37" s="15"/>
      <c r="AT37" s="15"/>
      <c r="AU37" s="15">
        <f t="shared" si="33"/>
        <v>0</v>
      </c>
      <c r="AV37" s="15"/>
      <c r="AW37" s="15">
        <f t="shared" si="34"/>
        <v>0</v>
      </c>
      <c r="AX37" s="15"/>
      <c r="AY37" s="15"/>
      <c r="AZ37" s="15"/>
      <c r="BA37" s="15"/>
      <c r="BB37" s="15"/>
      <c r="BC37" s="15">
        <f>ROUND(BB37*I37,0)</f>
        <v>0</v>
      </c>
      <c r="BD37" s="15"/>
      <c r="BE37" s="15"/>
      <c r="BF37" s="15">
        <f>K37+O37+S37+W37+AA37+AF37+AJ37+AN37+AR37</f>
        <v>0</v>
      </c>
      <c r="BG37" s="15">
        <f t="shared" si="16"/>
        <v>0</v>
      </c>
      <c r="BH37" s="33">
        <f t="shared" si="48"/>
        <v>0</v>
      </c>
      <c r="BI37" s="33">
        <f t="shared" si="48"/>
        <v>0</v>
      </c>
    </row>
    <row r="38" spans="1:61" ht="15.75" x14ac:dyDescent="0.25">
      <c r="A38" s="16" t="s">
        <v>63</v>
      </c>
      <c r="B38" s="11"/>
      <c r="C38" s="16"/>
      <c r="D38" s="12">
        <v>1.617</v>
      </c>
      <c r="E38" s="13"/>
      <c r="F38" s="14"/>
      <c r="G38" s="13"/>
      <c r="H38" s="13"/>
      <c r="I38" s="13"/>
      <c r="J38" s="13"/>
      <c r="K38" s="15"/>
      <c r="L38" s="15"/>
      <c r="M38" s="18"/>
      <c r="N38" s="15">
        <f t="shared" si="26"/>
        <v>0</v>
      </c>
      <c r="O38" s="15"/>
      <c r="P38" s="15"/>
      <c r="Q38" s="15"/>
      <c r="R38" s="15">
        <f t="shared" si="27"/>
        <v>0</v>
      </c>
      <c r="S38" s="15"/>
      <c r="T38" s="15"/>
      <c r="U38" s="18"/>
      <c r="V38" s="15">
        <f t="shared" si="3"/>
        <v>0</v>
      </c>
      <c r="W38" s="15"/>
      <c r="X38" s="15"/>
      <c r="Y38" s="18"/>
      <c r="Z38" s="15">
        <f t="shared" si="28"/>
        <v>0</v>
      </c>
      <c r="AA38" s="15"/>
      <c r="AB38" s="15"/>
      <c r="AC38" s="15"/>
      <c r="AD38" s="18"/>
      <c r="AE38" s="15">
        <f t="shared" si="29"/>
        <v>0</v>
      </c>
      <c r="AF38" s="15"/>
      <c r="AG38" s="15"/>
      <c r="AH38" s="18"/>
      <c r="AI38" s="15">
        <f t="shared" si="30"/>
        <v>0</v>
      </c>
      <c r="AJ38" s="15"/>
      <c r="AK38" s="15"/>
      <c r="AL38" s="18"/>
      <c r="AM38" s="15">
        <f t="shared" si="31"/>
        <v>0</v>
      </c>
      <c r="AN38" s="15"/>
      <c r="AO38" s="15"/>
      <c r="AP38" s="18"/>
      <c r="AQ38" s="15">
        <f t="shared" si="32"/>
        <v>0</v>
      </c>
      <c r="AR38" s="15"/>
      <c r="AS38" s="15"/>
      <c r="AT38" s="18"/>
      <c r="AU38" s="15">
        <f t="shared" si="33"/>
        <v>0</v>
      </c>
      <c r="AV38" s="15"/>
      <c r="AW38" s="15">
        <f t="shared" si="34"/>
        <v>0</v>
      </c>
      <c r="AX38" s="15"/>
      <c r="AY38" s="15"/>
      <c r="AZ38" s="15"/>
      <c r="BA38" s="15"/>
      <c r="BB38" s="15"/>
      <c r="BC38" s="15">
        <f>BB38*I38</f>
        <v>0</v>
      </c>
      <c r="BD38" s="18">
        <f>BD39+BD40</f>
        <v>0</v>
      </c>
      <c r="BE38" s="18">
        <v>10</v>
      </c>
      <c r="BF38" s="18">
        <f t="shared" ref="BF38:BI38" si="49">BF39+BF40</f>
        <v>0</v>
      </c>
      <c r="BG38" s="18">
        <f t="shared" si="49"/>
        <v>0</v>
      </c>
      <c r="BH38" s="31">
        <f t="shared" si="49"/>
        <v>1</v>
      </c>
      <c r="BI38" s="31">
        <f t="shared" si="49"/>
        <v>241978</v>
      </c>
    </row>
    <row r="39" spans="1:61" ht="15.75" x14ac:dyDescent="0.25">
      <c r="A39" s="10" t="s">
        <v>64</v>
      </c>
      <c r="B39" s="11">
        <v>119457</v>
      </c>
      <c r="C39" s="11">
        <v>130997</v>
      </c>
      <c r="D39" s="12">
        <v>1.617</v>
      </c>
      <c r="E39" s="13">
        <v>126273</v>
      </c>
      <c r="F39" s="14">
        <v>0.15</v>
      </c>
      <c r="G39" s="13">
        <f t="shared" si="13"/>
        <v>107332.05</v>
      </c>
      <c r="H39" s="13">
        <f t="shared" si="14"/>
        <v>18940.95</v>
      </c>
      <c r="I39" s="13">
        <f t="shared" si="15"/>
        <v>137959.56615</v>
      </c>
      <c r="J39" s="13">
        <f t="shared" si="18"/>
        <v>1.053150577112453</v>
      </c>
      <c r="K39" s="15"/>
      <c r="L39" s="15"/>
      <c r="M39" s="15"/>
      <c r="N39" s="15">
        <f t="shared" si="26"/>
        <v>0</v>
      </c>
      <c r="O39" s="15"/>
      <c r="P39" s="15"/>
      <c r="Q39" s="18"/>
      <c r="R39" s="15">
        <f t="shared" si="27"/>
        <v>0</v>
      </c>
      <c r="S39" s="15"/>
      <c r="T39" s="15"/>
      <c r="U39" s="17"/>
      <c r="V39" s="15">
        <f t="shared" ref="V39:V57" si="50">ROUND(U39*I39,0)</f>
        <v>0</v>
      </c>
      <c r="W39" s="15"/>
      <c r="X39" s="15"/>
      <c r="Y39" s="17"/>
      <c r="Z39" s="15">
        <f t="shared" si="28"/>
        <v>0</v>
      </c>
      <c r="AA39" s="15"/>
      <c r="AB39" s="15"/>
      <c r="AC39" s="15"/>
      <c r="AD39" s="15"/>
      <c r="AE39" s="15">
        <f t="shared" si="29"/>
        <v>0</v>
      </c>
      <c r="AF39" s="15"/>
      <c r="AG39" s="15"/>
      <c r="AH39" s="17"/>
      <c r="AI39" s="15">
        <f t="shared" si="30"/>
        <v>0</v>
      </c>
      <c r="AJ39" s="15"/>
      <c r="AK39" s="15"/>
      <c r="AL39" s="17"/>
      <c r="AM39" s="15">
        <f t="shared" si="31"/>
        <v>0</v>
      </c>
      <c r="AN39" s="15"/>
      <c r="AO39" s="15"/>
      <c r="AP39" s="17"/>
      <c r="AQ39" s="15">
        <f t="shared" si="32"/>
        <v>0</v>
      </c>
      <c r="AR39" s="15"/>
      <c r="AS39" s="15"/>
      <c r="AT39" s="17"/>
      <c r="AU39" s="15">
        <f t="shared" si="33"/>
        <v>0</v>
      </c>
      <c r="AV39" s="15"/>
      <c r="AW39" s="15">
        <f t="shared" si="34"/>
        <v>0</v>
      </c>
      <c r="AX39" s="15"/>
      <c r="AY39" s="15"/>
      <c r="AZ39" s="15"/>
      <c r="BA39" s="15"/>
      <c r="BB39" s="15"/>
      <c r="BC39" s="15">
        <f>ROUND(BB39*I39,0)</f>
        <v>0</v>
      </c>
      <c r="BD39" s="15"/>
      <c r="BE39" s="15"/>
      <c r="BF39" s="15">
        <f>K39+O39+S39+W39+AA39+AF39+AJ39+AN39+AR39</f>
        <v>0</v>
      </c>
      <c r="BG39" s="15">
        <f t="shared" si="16"/>
        <v>0</v>
      </c>
      <c r="BH39" s="33">
        <f t="shared" ref="BH39:BI40" si="51">SUM(M39,Q39,U39,Y39,AD39,AH39,AL39,AP39,AT39,AV39,BB39,AX39,AZ39)</f>
        <v>0</v>
      </c>
      <c r="BI39" s="33">
        <f t="shared" si="51"/>
        <v>0</v>
      </c>
    </row>
    <row r="40" spans="1:61" ht="15.75" x14ac:dyDescent="0.25">
      <c r="A40" s="10" t="s">
        <v>65</v>
      </c>
      <c r="B40" s="11">
        <v>208492</v>
      </c>
      <c r="C40" s="11">
        <v>228961</v>
      </c>
      <c r="D40" s="12">
        <v>1.617</v>
      </c>
      <c r="E40" s="13">
        <v>221480</v>
      </c>
      <c r="F40" s="14">
        <v>0.15</v>
      </c>
      <c r="G40" s="13">
        <f t="shared" si="13"/>
        <v>188258</v>
      </c>
      <c r="H40" s="13">
        <f t="shared" si="14"/>
        <v>33222</v>
      </c>
      <c r="I40" s="13">
        <f t="shared" si="15"/>
        <v>241977.97399999999</v>
      </c>
      <c r="J40" s="13">
        <f t="shared" si="18"/>
        <v>1.0568523635029545</v>
      </c>
      <c r="K40" s="15"/>
      <c r="L40" s="15"/>
      <c r="M40" s="15"/>
      <c r="N40" s="15">
        <f t="shared" si="26"/>
        <v>0</v>
      </c>
      <c r="O40" s="15"/>
      <c r="P40" s="15"/>
      <c r="Q40" s="17"/>
      <c r="R40" s="15">
        <f t="shared" si="27"/>
        <v>0</v>
      </c>
      <c r="S40" s="15"/>
      <c r="T40" s="15"/>
      <c r="U40" s="17"/>
      <c r="V40" s="15">
        <f t="shared" si="50"/>
        <v>0</v>
      </c>
      <c r="W40" s="15"/>
      <c r="X40" s="15"/>
      <c r="Y40" s="17"/>
      <c r="Z40" s="15">
        <f t="shared" si="28"/>
        <v>0</v>
      </c>
      <c r="AA40" s="15"/>
      <c r="AB40" s="15"/>
      <c r="AC40" s="15"/>
      <c r="AD40" s="15">
        <v>1</v>
      </c>
      <c r="AE40" s="15">
        <f t="shared" si="29"/>
        <v>241978</v>
      </c>
      <c r="AF40" s="15"/>
      <c r="AG40" s="15"/>
      <c r="AH40" s="17"/>
      <c r="AI40" s="15">
        <f t="shared" si="30"/>
        <v>0</v>
      </c>
      <c r="AJ40" s="15"/>
      <c r="AK40" s="15"/>
      <c r="AL40" s="17"/>
      <c r="AM40" s="15">
        <f t="shared" si="31"/>
        <v>0</v>
      </c>
      <c r="AN40" s="15"/>
      <c r="AO40" s="15"/>
      <c r="AP40" s="17"/>
      <c r="AQ40" s="15">
        <f t="shared" si="32"/>
        <v>0</v>
      </c>
      <c r="AR40" s="15"/>
      <c r="AS40" s="15"/>
      <c r="AT40" s="17"/>
      <c r="AU40" s="15">
        <f t="shared" si="33"/>
        <v>0</v>
      </c>
      <c r="AV40" s="15"/>
      <c r="AW40" s="15">
        <f t="shared" si="34"/>
        <v>0</v>
      </c>
      <c r="AX40" s="15"/>
      <c r="AY40" s="15"/>
      <c r="AZ40" s="15"/>
      <c r="BA40" s="15"/>
      <c r="BB40" s="15"/>
      <c r="BC40" s="15">
        <f>BB40*I40</f>
        <v>0</v>
      </c>
      <c r="BD40" s="15"/>
      <c r="BE40" s="15"/>
      <c r="BF40" s="15">
        <f>K40+O40+S40+W40+AA40+AF40+AJ40+AN40+AR40</f>
        <v>0</v>
      </c>
      <c r="BG40" s="15">
        <f t="shared" si="16"/>
        <v>0</v>
      </c>
      <c r="BH40" s="33">
        <f t="shared" si="51"/>
        <v>1</v>
      </c>
      <c r="BI40" s="33">
        <f t="shared" si="51"/>
        <v>241978</v>
      </c>
    </row>
    <row r="41" spans="1:61" ht="15.75" x14ac:dyDescent="0.25">
      <c r="A41" s="16" t="s">
        <v>66</v>
      </c>
      <c r="B41" s="11"/>
      <c r="C41" s="16"/>
      <c r="D41" s="12">
        <v>1.617</v>
      </c>
      <c r="E41" s="13"/>
      <c r="F41" s="14"/>
      <c r="G41" s="13"/>
      <c r="H41" s="13"/>
      <c r="I41" s="13"/>
      <c r="J41" s="13"/>
      <c r="K41" s="15"/>
      <c r="L41" s="15"/>
      <c r="M41" s="18"/>
      <c r="N41" s="15">
        <f t="shared" si="26"/>
        <v>0</v>
      </c>
      <c r="O41" s="15"/>
      <c r="P41" s="15"/>
      <c r="Q41" s="17"/>
      <c r="R41" s="15">
        <f t="shared" si="27"/>
        <v>0</v>
      </c>
      <c r="S41" s="15"/>
      <c r="T41" s="15"/>
      <c r="U41" s="18"/>
      <c r="V41" s="15">
        <f t="shared" si="50"/>
        <v>0</v>
      </c>
      <c r="W41" s="15"/>
      <c r="X41" s="15"/>
      <c r="Y41" s="18"/>
      <c r="Z41" s="15">
        <f t="shared" si="28"/>
        <v>0</v>
      </c>
      <c r="AA41" s="15"/>
      <c r="AB41" s="15"/>
      <c r="AC41" s="15"/>
      <c r="AD41" s="18"/>
      <c r="AE41" s="15">
        <f t="shared" si="29"/>
        <v>0</v>
      </c>
      <c r="AF41" s="15"/>
      <c r="AG41" s="15"/>
      <c r="AH41" s="18"/>
      <c r="AI41" s="15">
        <f t="shared" si="30"/>
        <v>0</v>
      </c>
      <c r="AJ41" s="15"/>
      <c r="AK41" s="15"/>
      <c r="AL41" s="18"/>
      <c r="AM41" s="15">
        <f t="shared" si="31"/>
        <v>0</v>
      </c>
      <c r="AN41" s="15"/>
      <c r="AO41" s="15"/>
      <c r="AP41" s="18"/>
      <c r="AQ41" s="15">
        <f t="shared" si="32"/>
        <v>0</v>
      </c>
      <c r="AR41" s="15"/>
      <c r="AS41" s="15"/>
      <c r="AT41" s="18"/>
      <c r="AU41" s="15">
        <f t="shared" si="33"/>
        <v>0</v>
      </c>
      <c r="AV41" s="15"/>
      <c r="AW41" s="15">
        <f t="shared" si="34"/>
        <v>0</v>
      </c>
      <c r="AX41" s="15"/>
      <c r="AY41" s="15"/>
      <c r="AZ41" s="15"/>
      <c r="BA41" s="15"/>
      <c r="BB41" s="15"/>
      <c r="BC41" s="15">
        <f>BB41*I41</f>
        <v>0</v>
      </c>
      <c r="BD41" s="18">
        <f>BD42+BD43+BD44+BD45</f>
        <v>767</v>
      </c>
      <c r="BE41" s="18">
        <v>923</v>
      </c>
      <c r="BF41" s="18">
        <f t="shared" ref="BF41:BI41" si="52">BF42+BF43+BF44+BF45</f>
        <v>817</v>
      </c>
      <c r="BG41" s="18">
        <f t="shared" si="52"/>
        <v>1089.3333333333335</v>
      </c>
      <c r="BH41" s="31">
        <f t="shared" si="52"/>
        <v>1171</v>
      </c>
      <c r="BI41" s="31">
        <f t="shared" si="52"/>
        <v>170137258</v>
      </c>
    </row>
    <row r="42" spans="1:61" ht="15.75" x14ac:dyDescent="0.25">
      <c r="A42" s="10" t="s">
        <v>67</v>
      </c>
      <c r="B42" s="11">
        <v>112515</v>
      </c>
      <c r="C42" s="11">
        <v>123384</v>
      </c>
      <c r="D42" s="12">
        <v>1.617</v>
      </c>
      <c r="E42" s="13">
        <v>120905</v>
      </c>
      <c r="F42" s="14">
        <v>0.15</v>
      </c>
      <c r="G42" s="13">
        <f t="shared" si="13"/>
        <v>102769.25</v>
      </c>
      <c r="H42" s="13">
        <f t="shared" si="14"/>
        <v>18135.75</v>
      </c>
      <c r="I42" s="13">
        <f t="shared" si="15"/>
        <v>132094.75774999999</v>
      </c>
      <c r="J42" s="13">
        <f t="shared" si="18"/>
        <v>1.07059876280555</v>
      </c>
      <c r="K42" s="15">
        <v>20</v>
      </c>
      <c r="L42" s="15">
        <f>K42/9*12</f>
        <v>26.666666666666668</v>
      </c>
      <c r="M42" s="15">
        <v>45</v>
      </c>
      <c r="N42" s="15">
        <f t="shared" si="26"/>
        <v>5944264</v>
      </c>
      <c r="O42" s="15"/>
      <c r="P42" s="15"/>
      <c r="Q42" s="18"/>
      <c r="R42" s="15">
        <f t="shared" si="27"/>
        <v>0</v>
      </c>
      <c r="S42" s="15">
        <v>437</v>
      </c>
      <c r="T42" s="15">
        <f>S42/9*12</f>
        <v>582.66666666666674</v>
      </c>
      <c r="U42" s="18">
        <v>497</v>
      </c>
      <c r="V42" s="15">
        <f t="shared" si="50"/>
        <v>65651095</v>
      </c>
      <c r="W42" s="15"/>
      <c r="X42" s="15"/>
      <c r="Y42" s="17"/>
      <c r="Z42" s="15">
        <f t="shared" si="28"/>
        <v>0</v>
      </c>
      <c r="AA42" s="15">
        <v>86</v>
      </c>
      <c r="AB42" s="15">
        <v>216</v>
      </c>
      <c r="AC42" s="15">
        <f>AA42/9*12</f>
        <v>114.66666666666666</v>
      </c>
      <c r="AD42" s="15">
        <v>116</v>
      </c>
      <c r="AE42" s="15">
        <f t="shared" si="29"/>
        <v>15322992</v>
      </c>
      <c r="AF42" s="15"/>
      <c r="AG42" s="15"/>
      <c r="AH42" s="17"/>
      <c r="AI42" s="15">
        <f t="shared" si="30"/>
        <v>0</v>
      </c>
      <c r="AJ42" s="15"/>
      <c r="AK42" s="15"/>
      <c r="AL42" s="17"/>
      <c r="AM42" s="15">
        <f t="shared" si="31"/>
        <v>0</v>
      </c>
      <c r="AN42" s="15"/>
      <c r="AO42" s="15"/>
      <c r="AP42" s="17"/>
      <c r="AQ42" s="15">
        <f t="shared" si="32"/>
        <v>0</v>
      </c>
      <c r="AR42" s="15">
        <v>88</v>
      </c>
      <c r="AS42" s="15">
        <f>AR42/9*12</f>
        <v>117.33333333333334</v>
      </c>
      <c r="AT42" s="15">
        <v>117</v>
      </c>
      <c r="AU42" s="15">
        <f t="shared" si="33"/>
        <v>15455087</v>
      </c>
      <c r="AV42" s="15"/>
      <c r="AW42" s="15">
        <f t="shared" si="34"/>
        <v>0</v>
      </c>
      <c r="AX42" s="15"/>
      <c r="AY42" s="15"/>
      <c r="AZ42" s="15"/>
      <c r="BA42" s="15"/>
      <c r="BB42" s="15"/>
      <c r="BC42" s="15">
        <f>BB42*I42</f>
        <v>0</v>
      </c>
      <c r="BD42" s="15">
        <v>701</v>
      </c>
      <c r="BE42" s="15"/>
      <c r="BF42" s="15">
        <f>K42+O42+S42+W42+AA42+AF42+AJ42+AN42+AR42</f>
        <v>631</v>
      </c>
      <c r="BG42" s="15">
        <f t="shared" si="16"/>
        <v>841.33333333333337</v>
      </c>
      <c r="BH42" s="33">
        <f t="shared" ref="BH42:BI45" si="53">SUM(M42,Q42,U42,Y42,AD42,AH42,AL42,AP42,AT42,AV42,BB42,AX42,AZ42)</f>
        <v>775</v>
      </c>
      <c r="BI42" s="33">
        <f t="shared" si="53"/>
        <v>102373438</v>
      </c>
    </row>
    <row r="43" spans="1:61" ht="15.75" x14ac:dyDescent="0.25">
      <c r="A43" s="10" t="s">
        <v>68</v>
      </c>
      <c r="B43" s="11">
        <v>112515</v>
      </c>
      <c r="C43" s="11">
        <v>123384</v>
      </c>
      <c r="D43" s="12">
        <v>1.617</v>
      </c>
      <c r="E43" s="13">
        <v>182780</v>
      </c>
      <c r="F43" s="14">
        <v>0.15</v>
      </c>
      <c r="G43" s="13">
        <f t="shared" si="13"/>
        <v>155363</v>
      </c>
      <c r="H43" s="13">
        <f t="shared" si="14"/>
        <v>27417</v>
      </c>
      <c r="I43" s="13">
        <f t="shared" si="15"/>
        <v>199696.28899999999</v>
      </c>
      <c r="J43" s="13">
        <f t="shared" si="18"/>
        <v>1.6184942050833171</v>
      </c>
      <c r="K43" s="15"/>
      <c r="L43" s="15"/>
      <c r="M43" s="15"/>
      <c r="N43" s="15">
        <f t="shared" si="26"/>
        <v>0</v>
      </c>
      <c r="O43" s="15"/>
      <c r="P43" s="15"/>
      <c r="Q43" s="17"/>
      <c r="R43" s="15">
        <f t="shared" si="27"/>
        <v>0</v>
      </c>
      <c r="S43" s="15"/>
      <c r="T43" s="15"/>
      <c r="U43" s="18">
        <v>156</v>
      </c>
      <c r="V43" s="15">
        <f t="shared" si="50"/>
        <v>31152621</v>
      </c>
      <c r="W43" s="15"/>
      <c r="X43" s="15"/>
      <c r="Y43" s="17"/>
      <c r="Z43" s="15">
        <f t="shared" si="28"/>
        <v>0</v>
      </c>
      <c r="AA43" s="15"/>
      <c r="AB43" s="15"/>
      <c r="AC43" s="15"/>
      <c r="AD43" s="15"/>
      <c r="AE43" s="15">
        <f t="shared" si="29"/>
        <v>0</v>
      </c>
      <c r="AF43" s="15"/>
      <c r="AG43" s="15"/>
      <c r="AH43" s="17"/>
      <c r="AI43" s="15">
        <f t="shared" si="30"/>
        <v>0</v>
      </c>
      <c r="AJ43" s="15"/>
      <c r="AK43" s="15"/>
      <c r="AL43" s="17"/>
      <c r="AM43" s="15">
        <f t="shared" si="31"/>
        <v>0</v>
      </c>
      <c r="AN43" s="15"/>
      <c r="AO43" s="15"/>
      <c r="AP43" s="17"/>
      <c r="AQ43" s="15">
        <f t="shared" si="32"/>
        <v>0</v>
      </c>
      <c r="AR43" s="15"/>
      <c r="AS43" s="15"/>
      <c r="AT43" s="15"/>
      <c r="AU43" s="15">
        <f t="shared" si="33"/>
        <v>0</v>
      </c>
      <c r="AV43" s="15"/>
      <c r="AW43" s="15">
        <f t="shared" si="34"/>
        <v>0</v>
      </c>
      <c r="AX43" s="15"/>
      <c r="AY43" s="15"/>
      <c r="AZ43" s="15"/>
      <c r="BA43" s="15"/>
      <c r="BB43" s="15"/>
      <c r="BC43" s="15">
        <f>BB43*I43</f>
        <v>0</v>
      </c>
      <c r="BD43" s="15"/>
      <c r="BE43" s="15"/>
      <c r="BF43" s="15">
        <f>K43+O43+S43+W43+AA43+AF43+AJ43+AN43+AR43</f>
        <v>0</v>
      </c>
      <c r="BG43" s="15">
        <f t="shared" si="16"/>
        <v>0</v>
      </c>
      <c r="BH43" s="33">
        <f t="shared" si="53"/>
        <v>156</v>
      </c>
      <c r="BI43" s="33">
        <f t="shared" si="53"/>
        <v>31152621</v>
      </c>
    </row>
    <row r="44" spans="1:61" ht="15.75" x14ac:dyDescent="0.25">
      <c r="A44" s="10" t="s">
        <v>69</v>
      </c>
      <c r="B44" s="11">
        <v>117695</v>
      </c>
      <c r="C44" s="11">
        <v>140434</v>
      </c>
      <c r="D44" s="12">
        <v>1.617</v>
      </c>
      <c r="E44" s="13">
        <v>125460</v>
      </c>
      <c r="F44" s="14">
        <v>0.3</v>
      </c>
      <c r="G44" s="13">
        <f t="shared" si="13"/>
        <v>87822</v>
      </c>
      <c r="H44" s="13">
        <f t="shared" si="14"/>
        <v>37638</v>
      </c>
      <c r="I44" s="13">
        <f t="shared" si="15"/>
        <v>148682.64600000001</v>
      </c>
      <c r="J44" s="13">
        <f t="shared" si="18"/>
        <v>1.0587368158708006</v>
      </c>
      <c r="K44" s="15"/>
      <c r="L44" s="15"/>
      <c r="M44" s="15"/>
      <c r="N44" s="15">
        <f t="shared" si="26"/>
        <v>0</v>
      </c>
      <c r="O44" s="15"/>
      <c r="P44" s="15"/>
      <c r="Q44" s="17"/>
      <c r="R44" s="15">
        <f t="shared" si="27"/>
        <v>0</v>
      </c>
      <c r="S44" s="15">
        <v>76</v>
      </c>
      <c r="T44" s="15">
        <f>S44/9*12</f>
        <v>101.33333333333334</v>
      </c>
      <c r="U44" s="18">
        <v>90</v>
      </c>
      <c r="V44" s="15">
        <f t="shared" si="50"/>
        <v>13381438</v>
      </c>
      <c r="W44" s="15"/>
      <c r="X44" s="15"/>
      <c r="Y44" s="17"/>
      <c r="Z44" s="15">
        <f t="shared" si="28"/>
        <v>0</v>
      </c>
      <c r="AA44" s="15">
        <v>77</v>
      </c>
      <c r="AB44" s="15">
        <v>100</v>
      </c>
      <c r="AC44" s="15">
        <f>AA44/9*12</f>
        <v>102.66666666666666</v>
      </c>
      <c r="AD44" s="15">
        <v>100</v>
      </c>
      <c r="AE44" s="15">
        <f t="shared" si="29"/>
        <v>14868265</v>
      </c>
      <c r="AF44" s="15"/>
      <c r="AG44" s="15"/>
      <c r="AH44" s="17"/>
      <c r="AI44" s="15">
        <f t="shared" si="30"/>
        <v>0</v>
      </c>
      <c r="AJ44" s="15"/>
      <c r="AK44" s="15"/>
      <c r="AL44" s="17"/>
      <c r="AM44" s="15">
        <f t="shared" si="31"/>
        <v>0</v>
      </c>
      <c r="AN44" s="15"/>
      <c r="AO44" s="15"/>
      <c r="AP44" s="17"/>
      <c r="AQ44" s="15">
        <f t="shared" si="32"/>
        <v>0</v>
      </c>
      <c r="AR44" s="15">
        <v>33</v>
      </c>
      <c r="AS44" s="15">
        <f>AR44/9*12</f>
        <v>44</v>
      </c>
      <c r="AT44" s="15">
        <v>45</v>
      </c>
      <c r="AU44" s="15">
        <f t="shared" si="33"/>
        <v>6690719</v>
      </c>
      <c r="AV44" s="15"/>
      <c r="AW44" s="15">
        <f t="shared" si="34"/>
        <v>0</v>
      </c>
      <c r="AX44" s="15"/>
      <c r="AY44" s="15"/>
      <c r="AZ44" s="15"/>
      <c r="BA44" s="15"/>
      <c r="BB44" s="15"/>
      <c r="BC44" s="15">
        <f>ROUND(BB44*I44,0)</f>
        <v>0</v>
      </c>
      <c r="BD44" s="15">
        <v>66</v>
      </c>
      <c r="BE44" s="15"/>
      <c r="BF44" s="15">
        <f>K44+O44+S44+W44+AA44+AF44+AJ44+AN44+AR44</f>
        <v>186</v>
      </c>
      <c r="BG44" s="15">
        <f t="shared" si="16"/>
        <v>248</v>
      </c>
      <c r="BH44" s="33">
        <f t="shared" si="53"/>
        <v>235</v>
      </c>
      <c r="BI44" s="33">
        <f t="shared" si="53"/>
        <v>34940422</v>
      </c>
    </row>
    <row r="45" spans="1:61" ht="15.75" x14ac:dyDescent="0.25">
      <c r="A45" s="10" t="s">
        <v>70</v>
      </c>
      <c r="B45" s="11">
        <v>280251</v>
      </c>
      <c r="C45" s="11">
        <v>307323</v>
      </c>
      <c r="D45" s="12">
        <v>1.617</v>
      </c>
      <c r="E45" s="13">
        <v>305849</v>
      </c>
      <c r="F45" s="14">
        <v>0.15</v>
      </c>
      <c r="G45" s="13">
        <f t="shared" si="13"/>
        <v>259971.65</v>
      </c>
      <c r="H45" s="13">
        <f t="shared" si="14"/>
        <v>45877.35</v>
      </c>
      <c r="I45" s="13">
        <f t="shared" si="15"/>
        <v>334155.32494999998</v>
      </c>
      <c r="J45" s="13">
        <f t="shared" si="18"/>
        <v>1.0873098497346438</v>
      </c>
      <c r="K45" s="15"/>
      <c r="L45" s="15"/>
      <c r="M45" s="15">
        <v>5</v>
      </c>
      <c r="N45" s="15">
        <f t="shared" si="26"/>
        <v>1670777</v>
      </c>
      <c r="O45" s="15"/>
      <c r="P45" s="15"/>
      <c r="Q45" s="17"/>
      <c r="R45" s="15">
        <f t="shared" si="27"/>
        <v>0</v>
      </c>
      <c r="S45" s="15"/>
      <c r="T45" s="15"/>
      <c r="U45" s="17"/>
      <c r="V45" s="15">
        <f t="shared" si="50"/>
        <v>0</v>
      </c>
      <c r="W45" s="15"/>
      <c r="X45" s="15"/>
      <c r="Y45" s="17"/>
      <c r="Z45" s="15">
        <f t="shared" si="28"/>
        <v>0</v>
      </c>
      <c r="AA45" s="15"/>
      <c r="AB45" s="15"/>
      <c r="AC45" s="15"/>
      <c r="AD45" s="15"/>
      <c r="AE45" s="15">
        <f t="shared" si="29"/>
        <v>0</v>
      </c>
      <c r="AF45" s="15"/>
      <c r="AG45" s="15"/>
      <c r="AH45" s="17"/>
      <c r="AI45" s="15">
        <f t="shared" si="30"/>
        <v>0</v>
      </c>
      <c r="AJ45" s="15"/>
      <c r="AK45" s="15"/>
      <c r="AL45" s="17"/>
      <c r="AM45" s="15">
        <f t="shared" si="31"/>
        <v>0</v>
      </c>
      <c r="AN45" s="15"/>
      <c r="AO45" s="15"/>
      <c r="AP45" s="17"/>
      <c r="AQ45" s="15">
        <f t="shared" si="32"/>
        <v>0</v>
      </c>
      <c r="AR45" s="15"/>
      <c r="AS45" s="15"/>
      <c r="AT45" s="15"/>
      <c r="AU45" s="15">
        <f t="shared" si="33"/>
        <v>0</v>
      </c>
      <c r="AV45" s="15"/>
      <c r="AW45" s="15">
        <f t="shared" si="34"/>
        <v>0</v>
      </c>
      <c r="AX45" s="15"/>
      <c r="AY45" s="15"/>
      <c r="AZ45" s="15"/>
      <c r="BA45" s="15"/>
      <c r="BB45" s="15"/>
      <c r="BC45" s="15">
        <f t="shared" ref="BC45:BC51" si="54">BB45*I45</f>
        <v>0</v>
      </c>
      <c r="BD45" s="15"/>
      <c r="BE45" s="15"/>
      <c r="BF45" s="15">
        <f>K45+O45+S45+W45+AA45+AF45+AJ45+AN45+AR45</f>
        <v>0</v>
      </c>
      <c r="BG45" s="15">
        <f t="shared" si="16"/>
        <v>0</v>
      </c>
      <c r="BH45" s="33">
        <f t="shared" si="53"/>
        <v>5</v>
      </c>
      <c r="BI45" s="33">
        <f t="shared" si="53"/>
        <v>1670777</v>
      </c>
    </row>
    <row r="46" spans="1:61" ht="15.75" x14ac:dyDescent="0.25">
      <c r="A46" s="16" t="s">
        <v>71</v>
      </c>
      <c r="B46" s="11"/>
      <c r="C46" s="16"/>
      <c r="D46" s="12">
        <v>1.617</v>
      </c>
      <c r="E46" s="13"/>
      <c r="F46" s="14"/>
      <c r="G46" s="13"/>
      <c r="H46" s="13"/>
      <c r="I46" s="13"/>
      <c r="J46" s="13"/>
      <c r="K46" s="15"/>
      <c r="L46" s="15"/>
      <c r="M46" s="18"/>
      <c r="N46" s="15">
        <f t="shared" si="26"/>
        <v>0</v>
      </c>
      <c r="O46" s="15"/>
      <c r="P46" s="15"/>
      <c r="Q46" s="17"/>
      <c r="R46" s="15">
        <f t="shared" si="27"/>
        <v>0</v>
      </c>
      <c r="S46" s="15"/>
      <c r="T46" s="15"/>
      <c r="U46" s="18"/>
      <c r="V46" s="15">
        <f t="shared" si="50"/>
        <v>0</v>
      </c>
      <c r="W46" s="15"/>
      <c r="X46" s="15"/>
      <c r="Y46" s="18"/>
      <c r="Z46" s="15">
        <f t="shared" si="28"/>
        <v>0</v>
      </c>
      <c r="AA46" s="15"/>
      <c r="AB46" s="15"/>
      <c r="AC46" s="15"/>
      <c r="AD46" s="18"/>
      <c r="AE46" s="15">
        <f t="shared" si="29"/>
        <v>0</v>
      </c>
      <c r="AF46" s="15"/>
      <c r="AG46" s="15"/>
      <c r="AH46" s="18"/>
      <c r="AI46" s="15">
        <f t="shared" si="30"/>
        <v>0</v>
      </c>
      <c r="AJ46" s="15"/>
      <c r="AK46" s="15"/>
      <c r="AL46" s="18"/>
      <c r="AM46" s="15">
        <f t="shared" si="31"/>
        <v>0</v>
      </c>
      <c r="AN46" s="15"/>
      <c r="AO46" s="15"/>
      <c r="AP46" s="18"/>
      <c r="AQ46" s="15">
        <f t="shared" si="32"/>
        <v>0</v>
      </c>
      <c r="AR46" s="15"/>
      <c r="AS46" s="15"/>
      <c r="AT46" s="18"/>
      <c r="AU46" s="15">
        <f t="shared" si="33"/>
        <v>0</v>
      </c>
      <c r="AV46" s="15"/>
      <c r="AW46" s="15">
        <f t="shared" si="34"/>
        <v>0</v>
      </c>
      <c r="AX46" s="15"/>
      <c r="AY46" s="15"/>
      <c r="AZ46" s="15"/>
      <c r="BA46" s="15"/>
      <c r="BB46" s="15"/>
      <c r="BC46" s="15">
        <f t="shared" si="54"/>
        <v>0</v>
      </c>
      <c r="BD46" s="18">
        <f>BD47</f>
        <v>0</v>
      </c>
      <c r="BE46" s="18">
        <v>80</v>
      </c>
      <c r="BF46" s="18">
        <f t="shared" ref="BF46:BI46" si="55">BF47</f>
        <v>50</v>
      </c>
      <c r="BG46" s="18">
        <f t="shared" si="55"/>
        <v>66.666666666666657</v>
      </c>
      <c r="BH46" s="31">
        <f t="shared" si="55"/>
        <v>97</v>
      </c>
      <c r="BI46" s="31">
        <f t="shared" si="55"/>
        <v>9349151</v>
      </c>
    </row>
    <row r="47" spans="1:61" ht="15.75" x14ac:dyDescent="0.25">
      <c r="A47" s="10" t="s">
        <v>72</v>
      </c>
      <c r="B47" s="11">
        <v>67921</v>
      </c>
      <c r="C47" s="11">
        <v>81043</v>
      </c>
      <c r="D47" s="12">
        <v>1.617</v>
      </c>
      <c r="E47" s="13">
        <v>81329</v>
      </c>
      <c r="F47" s="14">
        <v>0.3</v>
      </c>
      <c r="G47" s="13">
        <f t="shared" si="13"/>
        <v>56930.3</v>
      </c>
      <c r="H47" s="13">
        <f t="shared" si="14"/>
        <v>24398.7</v>
      </c>
      <c r="I47" s="13">
        <f t="shared" si="15"/>
        <v>96382.997900000002</v>
      </c>
      <c r="J47" s="13">
        <f t="shared" si="18"/>
        <v>1.1892822069765434</v>
      </c>
      <c r="K47" s="15"/>
      <c r="L47" s="15"/>
      <c r="M47" s="15"/>
      <c r="N47" s="15">
        <f t="shared" si="26"/>
        <v>0</v>
      </c>
      <c r="O47" s="15"/>
      <c r="P47" s="15"/>
      <c r="Q47" s="18"/>
      <c r="R47" s="15">
        <f t="shared" si="27"/>
        <v>0</v>
      </c>
      <c r="S47" s="15"/>
      <c r="T47" s="15"/>
      <c r="U47" s="17"/>
      <c r="V47" s="15">
        <f t="shared" si="50"/>
        <v>0</v>
      </c>
      <c r="W47" s="15"/>
      <c r="X47" s="15"/>
      <c r="Y47" s="17"/>
      <c r="Z47" s="15">
        <f t="shared" si="28"/>
        <v>0</v>
      </c>
      <c r="AA47" s="15">
        <v>27</v>
      </c>
      <c r="AB47" s="15">
        <v>40</v>
      </c>
      <c r="AC47" s="15">
        <f>AA47/9*12</f>
        <v>36</v>
      </c>
      <c r="AD47" s="15">
        <v>40</v>
      </c>
      <c r="AE47" s="15">
        <f t="shared" si="29"/>
        <v>3855320</v>
      </c>
      <c r="AF47" s="15"/>
      <c r="AG47" s="15"/>
      <c r="AH47" s="17"/>
      <c r="AI47" s="15">
        <f t="shared" si="30"/>
        <v>0</v>
      </c>
      <c r="AJ47" s="15"/>
      <c r="AK47" s="15"/>
      <c r="AL47" s="17"/>
      <c r="AM47" s="15">
        <f t="shared" si="31"/>
        <v>0</v>
      </c>
      <c r="AN47" s="15"/>
      <c r="AO47" s="15"/>
      <c r="AP47" s="17"/>
      <c r="AQ47" s="15">
        <f t="shared" si="32"/>
        <v>0</v>
      </c>
      <c r="AR47" s="15">
        <v>23</v>
      </c>
      <c r="AS47" s="15">
        <f>AR47/9*12</f>
        <v>30.666666666666664</v>
      </c>
      <c r="AT47" s="15">
        <v>31</v>
      </c>
      <c r="AU47" s="15">
        <f t="shared" si="33"/>
        <v>2987873</v>
      </c>
      <c r="AV47" s="15">
        <v>26</v>
      </c>
      <c r="AW47" s="15">
        <f>ROUND(AV47*I47,0)</f>
        <v>2505958</v>
      </c>
      <c r="AX47" s="15"/>
      <c r="AY47" s="15"/>
      <c r="AZ47" s="15"/>
      <c r="BA47" s="15"/>
      <c r="BB47" s="15"/>
      <c r="BC47" s="15">
        <f t="shared" si="54"/>
        <v>0</v>
      </c>
      <c r="BD47" s="15"/>
      <c r="BE47" s="15"/>
      <c r="BF47" s="15">
        <f>K47+O47+S47+W47+AA47+AF47+AJ47+AN47+AR47</f>
        <v>50</v>
      </c>
      <c r="BG47" s="15">
        <f t="shared" si="16"/>
        <v>66.666666666666657</v>
      </c>
      <c r="BH47" s="33">
        <f t="shared" ref="BH47:BI47" si="56">SUM(M47,Q47,U47,Y47,AD47,AH47,AL47,AP47,AT47,AV47,BB47,AX47,AZ47)</f>
        <v>97</v>
      </c>
      <c r="BI47" s="33">
        <f t="shared" si="56"/>
        <v>9349151</v>
      </c>
    </row>
    <row r="48" spans="1:61" ht="15.75" x14ac:dyDescent="0.25">
      <c r="A48" s="16" t="s">
        <v>73</v>
      </c>
      <c r="B48" s="11"/>
      <c r="C48" s="16"/>
      <c r="D48" s="12">
        <v>1.617</v>
      </c>
      <c r="E48" s="13"/>
      <c r="F48" s="14"/>
      <c r="G48" s="13"/>
      <c r="H48" s="13"/>
      <c r="I48" s="13"/>
      <c r="J48" s="13"/>
      <c r="K48" s="15"/>
      <c r="L48" s="15"/>
      <c r="M48" s="18"/>
      <c r="N48" s="15">
        <f t="shared" si="26"/>
        <v>0</v>
      </c>
      <c r="O48" s="15"/>
      <c r="P48" s="15"/>
      <c r="Q48" s="17"/>
      <c r="R48" s="15">
        <f t="shared" si="27"/>
        <v>0</v>
      </c>
      <c r="S48" s="15"/>
      <c r="T48" s="15"/>
      <c r="U48" s="18"/>
      <c r="V48" s="15">
        <f t="shared" si="50"/>
        <v>0</v>
      </c>
      <c r="W48" s="15"/>
      <c r="X48" s="15"/>
      <c r="Y48" s="18"/>
      <c r="Z48" s="15">
        <f t="shared" si="28"/>
        <v>0</v>
      </c>
      <c r="AA48" s="15"/>
      <c r="AB48" s="15"/>
      <c r="AC48" s="15"/>
      <c r="AD48" s="18"/>
      <c r="AE48" s="15">
        <f t="shared" si="29"/>
        <v>0</v>
      </c>
      <c r="AF48" s="15"/>
      <c r="AG48" s="15"/>
      <c r="AH48" s="18"/>
      <c r="AI48" s="15">
        <f t="shared" si="30"/>
        <v>0</v>
      </c>
      <c r="AJ48" s="15"/>
      <c r="AK48" s="15"/>
      <c r="AL48" s="18"/>
      <c r="AM48" s="15">
        <f t="shared" si="31"/>
        <v>0</v>
      </c>
      <c r="AN48" s="15"/>
      <c r="AO48" s="15"/>
      <c r="AP48" s="18"/>
      <c r="AQ48" s="15">
        <f t="shared" si="32"/>
        <v>0</v>
      </c>
      <c r="AR48" s="15"/>
      <c r="AS48" s="15"/>
      <c r="AT48" s="18"/>
      <c r="AU48" s="15">
        <f t="shared" si="33"/>
        <v>0</v>
      </c>
      <c r="AV48" s="15"/>
      <c r="AW48" s="15">
        <f>AV48*I48</f>
        <v>0</v>
      </c>
      <c r="AX48" s="15"/>
      <c r="AY48" s="15"/>
      <c r="AZ48" s="15"/>
      <c r="BA48" s="15"/>
      <c r="BB48" s="15"/>
      <c r="BC48" s="15">
        <f t="shared" si="54"/>
        <v>0</v>
      </c>
      <c r="BD48" s="18">
        <f>BD49+BD50</f>
        <v>0</v>
      </c>
      <c r="BE48" s="18">
        <v>29</v>
      </c>
      <c r="BF48" s="18">
        <f t="shared" ref="BF48:BI48" si="57">BF49+BF50</f>
        <v>7</v>
      </c>
      <c r="BG48" s="18">
        <f t="shared" si="57"/>
        <v>9.3333333333333321</v>
      </c>
      <c r="BH48" s="31">
        <f t="shared" si="57"/>
        <v>55</v>
      </c>
      <c r="BI48" s="31">
        <f t="shared" si="57"/>
        <v>9033470</v>
      </c>
    </row>
    <row r="49" spans="1:61" ht="15.75" x14ac:dyDescent="0.25">
      <c r="A49" s="10" t="s">
        <v>74</v>
      </c>
      <c r="B49" s="11">
        <v>105093</v>
      </c>
      <c r="C49" s="11">
        <v>125397</v>
      </c>
      <c r="D49" s="12">
        <v>1.617</v>
      </c>
      <c r="E49" s="13">
        <v>145517</v>
      </c>
      <c r="F49" s="14">
        <v>0.15</v>
      </c>
      <c r="G49" s="13">
        <f t="shared" si="13"/>
        <v>123689.45</v>
      </c>
      <c r="H49" s="13">
        <f t="shared" si="14"/>
        <v>21827.55</v>
      </c>
      <c r="I49" s="13">
        <f t="shared" si="15"/>
        <v>158984.59834999999</v>
      </c>
      <c r="J49" s="13">
        <f t="shared" si="18"/>
        <v>1.267850094898602</v>
      </c>
      <c r="K49" s="15"/>
      <c r="L49" s="15"/>
      <c r="M49" s="15">
        <v>3</v>
      </c>
      <c r="N49" s="15">
        <f t="shared" si="26"/>
        <v>476954</v>
      </c>
      <c r="O49" s="15"/>
      <c r="P49" s="15"/>
      <c r="Q49" s="18"/>
      <c r="R49" s="15">
        <f t="shared" si="27"/>
        <v>0</v>
      </c>
      <c r="S49" s="15"/>
      <c r="T49" s="15"/>
      <c r="U49" s="15"/>
      <c r="V49" s="15">
        <f t="shared" si="50"/>
        <v>0</v>
      </c>
      <c r="W49" s="15"/>
      <c r="X49" s="15"/>
      <c r="Y49" s="15"/>
      <c r="Z49" s="15">
        <f t="shared" si="28"/>
        <v>0</v>
      </c>
      <c r="AA49" s="15"/>
      <c r="AB49" s="15"/>
      <c r="AC49" s="15"/>
      <c r="AD49" s="15"/>
      <c r="AE49" s="15">
        <f t="shared" si="29"/>
        <v>0</v>
      </c>
      <c r="AF49" s="15"/>
      <c r="AG49" s="15"/>
      <c r="AH49" s="15"/>
      <c r="AI49" s="15">
        <f t="shared" si="30"/>
        <v>0</v>
      </c>
      <c r="AJ49" s="15"/>
      <c r="AK49" s="15"/>
      <c r="AL49" s="15"/>
      <c r="AM49" s="15">
        <f t="shared" si="31"/>
        <v>0</v>
      </c>
      <c r="AN49" s="15"/>
      <c r="AO49" s="15"/>
      <c r="AP49" s="15"/>
      <c r="AQ49" s="15">
        <f t="shared" si="32"/>
        <v>0</v>
      </c>
      <c r="AR49" s="15">
        <v>4</v>
      </c>
      <c r="AS49" s="15">
        <f>AR49/9*12</f>
        <v>5.333333333333333</v>
      </c>
      <c r="AT49" s="15">
        <v>5</v>
      </c>
      <c r="AU49" s="15">
        <f t="shared" si="33"/>
        <v>794923</v>
      </c>
      <c r="AV49" s="15">
        <v>35</v>
      </c>
      <c r="AW49" s="15">
        <f>ROUND(AV49*I49,0)</f>
        <v>5564461</v>
      </c>
      <c r="AX49" s="15"/>
      <c r="AY49" s="15"/>
      <c r="AZ49" s="15"/>
      <c r="BA49" s="15"/>
      <c r="BB49" s="15"/>
      <c r="BC49" s="15">
        <f t="shared" si="54"/>
        <v>0</v>
      </c>
      <c r="BD49" s="15"/>
      <c r="BE49" s="15"/>
      <c r="BF49" s="15">
        <f>K49+O49+S49+W49+AA49+AF49+AJ49+AN49+AR49</f>
        <v>4</v>
      </c>
      <c r="BG49" s="15">
        <f t="shared" si="16"/>
        <v>5.333333333333333</v>
      </c>
      <c r="BH49" s="33">
        <f t="shared" ref="BH49:BI50" si="58">SUM(M49,Q49,U49,Y49,AD49,AH49,AL49,AP49,AT49,AV49,BB49,AX49,AZ49)</f>
        <v>43</v>
      </c>
      <c r="BI49" s="33">
        <f t="shared" si="58"/>
        <v>6836338</v>
      </c>
    </row>
    <row r="50" spans="1:61" ht="15.75" x14ac:dyDescent="0.25">
      <c r="A50" s="10" t="s">
        <v>75</v>
      </c>
      <c r="B50" s="11">
        <v>129600</v>
      </c>
      <c r="C50" s="11">
        <v>154639</v>
      </c>
      <c r="D50" s="12">
        <v>1.617</v>
      </c>
      <c r="E50" s="13">
        <v>154497</v>
      </c>
      <c r="F50" s="14">
        <v>0.3</v>
      </c>
      <c r="G50" s="13">
        <f t="shared" si="13"/>
        <v>108147.9</v>
      </c>
      <c r="H50" s="13">
        <f t="shared" si="14"/>
        <v>46349.1</v>
      </c>
      <c r="I50" s="13">
        <f t="shared" si="15"/>
        <v>183094.3947</v>
      </c>
      <c r="J50" s="13">
        <f t="shared" si="18"/>
        <v>1.1840117609399958</v>
      </c>
      <c r="K50" s="15"/>
      <c r="L50" s="15"/>
      <c r="M50" s="15">
        <v>1</v>
      </c>
      <c r="N50" s="15">
        <f t="shared" si="26"/>
        <v>183094</v>
      </c>
      <c r="O50" s="15"/>
      <c r="P50" s="15"/>
      <c r="Q50" s="18"/>
      <c r="R50" s="15">
        <f t="shared" si="27"/>
        <v>0</v>
      </c>
      <c r="S50" s="15"/>
      <c r="T50" s="15"/>
      <c r="U50" s="15"/>
      <c r="V50" s="15">
        <f t="shared" si="50"/>
        <v>0</v>
      </c>
      <c r="W50" s="15"/>
      <c r="X50" s="15"/>
      <c r="Y50" s="15"/>
      <c r="Z50" s="15">
        <f t="shared" si="28"/>
        <v>0</v>
      </c>
      <c r="AA50" s="15">
        <v>3</v>
      </c>
      <c r="AB50" s="15">
        <v>10</v>
      </c>
      <c r="AC50" s="15">
        <f>AA50/9*12</f>
        <v>4</v>
      </c>
      <c r="AD50" s="15">
        <v>10</v>
      </c>
      <c r="AE50" s="15">
        <f t="shared" si="29"/>
        <v>1830944</v>
      </c>
      <c r="AF50" s="15"/>
      <c r="AG50" s="15"/>
      <c r="AH50" s="15"/>
      <c r="AI50" s="15">
        <f t="shared" si="30"/>
        <v>0</v>
      </c>
      <c r="AJ50" s="15"/>
      <c r="AK50" s="15"/>
      <c r="AL50" s="15"/>
      <c r="AM50" s="15">
        <f t="shared" si="31"/>
        <v>0</v>
      </c>
      <c r="AN50" s="15"/>
      <c r="AO50" s="15"/>
      <c r="AP50" s="15"/>
      <c r="AQ50" s="15">
        <f t="shared" si="32"/>
        <v>0</v>
      </c>
      <c r="AR50" s="15"/>
      <c r="AS50" s="15"/>
      <c r="AT50" s="15"/>
      <c r="AU50" s="15">
        <f t="shared" si="33"/>
        <v>0</v>
      </c>
      <c r="AV50" s="15">
        <v>1</v>
      </c>
      <c r="AW50" s="15">
        <f>ROUND(AV50*I50,0)</f>
        <v>183094</v>
      </c>
      <c r="AX50" s="15"/>
      <c r="AY50" s="15"/>
      <c r="AZ50" s="15"/>
      <c r="BA50" s="15"/>
      <c r="BB50" s="15"/>
      <c r="BC50" s="15">
        <f t="shared" si="54"/>
        <v>0</v>
      </c>
      <c r="BD50" s="15"/>
      <c r="BE50" s="15"/>
      <c r="BF50" s="15">
        <f>K50+O50+S50+W50+AA50+AF50+AJ50+AN50+AR50</f>
        <v>3</v>
      </c>
      <c r="BG50" s="15">
        <f t="shared" si="16"/>
        <v>4</v>
      </c>
      <c r="BH50" s="33">
        <f t="shared" si="58"/>
        <v>12</v>
      </c>
      <c r="BI50" s="33">
        <f t="shared" si="58"/>
        <v>2197132</v>
      </c>
    </row>
    <row r="51" spans="1:61" ht="15.75" x14ac:dyDescent="0.25">
      <c r="A51" s="16" t="s">
        <v>76</v>
      </c>
      <c r="B51" s="11"/>
      <c r="C51" s="16"/>
      <c r="D51" s="12">
        <v>1.617</v>
      </c>
      <c r="E51" s="13"/>
      <c r="F51" s="14"/>
      <c r="G51" s="13"/>
      <c r="H51" s="13"/>
      <c r="I51" s="13"/>
      <c r="J51" s="13"/>
      <c r="K51" s="15"/>
      <c r="L51" s="15"/>
      <c r="M51" s="18"/>
      <c r="N51" s="15">
        <f t="shared" si="26"/>
        <v>0</v>
      </c>
      <c r="O51" s="15"/>
      <c r="P51" s="15"/>
      <c r="Q51" s="15"/>
      <c r="R51" s="15">
        <f t="shared" si="27"/>
        <v>0</v>
      </c>
      <c r="S51" s="15"/>
      <c r="T51" s="15"/>
      <c r="U51" s="18"/>
      <c r="V51" s="15">
        <f t="shared" si="50"/>
        <v>0</v>
      </c>
      <c r="W51" s="15"/>
      <c r="X51" s="15"/>
      <c r="Y51" s="18"/>
      <c r="Z51" s="15">
        <f t="shared" si="28"/>
        <v>0</v>
      </c>
      <c r="AA51" s="15"/>
      <c r="AB51" s="15"/>
      <c r="AC51" s="15"/>
      <c r="AD51" s="18"/>
      <c r="AE51" s="15">
        <f t="shared" si="29"/>
        <v>0</v>
      </c>
      <c r="AF51" s="15"/>
      <c r="AG51" s="15"/>
      <c r="AH51" s="18"/>
      <c r="AI51" s="15">
        <f t="shared" si="30"/>
        <v>0</v>
      </c>
      <c r="AJ51" s="15"/>
      <c r="AK51" s="15"/>
      <c r="AL51" s="18"/>
      <c r="AM51" s="15">
        <f t="shared" si="31"/>
        <v>0</v>
      </c>
      <c r="AN51" s="15"/>
      <c r="AO51" s="15"/>
      <c r="AP51" s="18"/>
      <c r="AQ51" s="15">
        <f t="shared" si="32"/>
        <v>0</v>
      </c>
      <c r="AR51" s="15"/>
      <c r="AS51" s="15"/>
      <c r="AT51" s="18"/>
      <c r="AU51" s="15">
        <f t="shared" si="33"/>
        <v>0</v>
      </c>
      <c r="AV51" s="15"/>
      <c r="AW51" s="15">
        <f t="shared" ref="AW51:AW57" si="59">AV51*I51</f>
        <v>0</v>
      </c>
      <c r="AX51" s="15"/>
      <c r="AY51" s="15"/>
      <c r="AZ51" s="15"/>
      <c r="BA51" s="15"/>
      <c r="BB51" s="15"/>
      <c r="BC51" s="15">
        <f t="shared" si="54"/>
        <v>0</v>
      </c>
      <c r="BD51" s="18">
        <f>BD52</f>
        <v>0</v>
      </c>
      <c r="BE51" s="18"/>
      <c r="BF51" s="18">
        <f t="shared" ref="BF51:BI51" si="60">BF52</f>
        <v>0</v>
      </c>
      <c r="BG51" s="18">
        <f t="shared" si="60"/>
        <v>0</v>
      </c>
      <c r="BH51" s="31">
        <f t="shared" si="60"/>
        <v>10</v>
      </c>
      <c r="BI51" s="31">
        <f t="shared" si="60"/>
        <v>1247294</v>
      </c>
    </row>
    <row r="52" spans="1:61" ht="15.75" x14ac:dyDescent="0.25">
      <c r="A52" s="10" t="s">
        <v>77</v>
      </c>
      <c r="B52" s="11">
        <v>98679</v>
      </c>
      <c r="C52" s="11">
        <v>117744</v>
      </c>
      <c r="D52" s="12">
        <v>1.617</v>
      </c>
      <c r="E52" s="13">
        <v>105248</v>
      </c>
      <c r="F52" s="14">
        <v>0.3</v>
      </c>
      <c r="G52" s="13">
        <f t="shared" si="13"/>
        <v>73673.600000000006</v>
      </c>
      <c r="H52" s="13">
        <f t="shared" si="14"/>
        <v>31574.399999999998</v>
      </c>
      <c r="I52" s="13">
        <f t="shared" si="15"/>
        <v>124729.4048</v>
      </c>
      <c r="J52" s="13">
        <f t="shared" si="18"/>
        <v>1.0593270553064276</v>
      </c>
      <c r="K52" s="15"/>
      <c r="L52" s="15"/>
      <c r="M52" s="15"/>
      <c r="N52" s="15">
        <f t="shared" si="26"/>
        <v>0</v>
      </c>
      <c r="O52" s="15"/>
      <c r="P52" s="15"/>
      <c r="Q52" s="18"/>
      <c r="R52" s="15">
        <f t="shared" si="27"/>
        <v>0</v>
      </c>
      <c r="S52" s="15"/>
      <c r="T52" s="15"/>
      <c r="U52" s="15"/>
      <c r="V52" s="15">
        <f t="shared" si="50"/>
        <v>0</v>
      </c>
      <c r="W52" s="15"/>
      <c r="X52" s="15"/>
      <c r="Y52" s="15"/>
      <c r="Z52" s="15">
        <f t="shared" si="28"/>
        <v>0</v>
      </c>
      <c r="AA52" s="15"/>
      <c r="AB52" s="15"/>
      <c r="AC52" s="15"/>
      <c r="AD52" s="15"/>
      <c r="AE52" s="15">
        <f t="shared" si="29"/>
        <v>0</v>
      </c>
      <c r="AF52" s="15"/>
      <c r="AG52" s="15"/>
      <c r="AH52" s="15"/>
      <c r="AI52" s="15">
        <f t="shared" si="30"/>
        <v>0</v>
      </c>
      <c r="AJ52" s="15"/>
      <c r="AK52" s="15"/>
      <c r="AL52" s="15"/>
      <c r="AM52" s="15">
        <f t="shared" si="31"/>
        <v>0</v>
      </c>
      <c r="AN52" s="15"/>
      <c r="AO52" s="15"/>
      <c r="AP52" s="15"/>
      <c r="AQ52" s="15">
        <f t="shared" si="32"/>
        <v>0</v>
      </c>
      <c r="AR52" s="15"/>
      <c r="AS52" s="15"/>
      <c r="AT52" s="15"/>
      <c r="AU52" s="15">
        <f t="shared" si="33"/>
        <v>0</v>
      </c>
      <c r="AV52" s="15"/>
      <c r="AW52" s="15">
        <f t="shared" si="59"/>
        <v>0</v>
      </c>
      <c r="AX52" s="15"/>
      <c r="AY52" s="15"/>
      <c r="AZ52" s="15">
        <v>10</v>
      </c>
      <c r="BA52" s="15">
        <f>ROUND(AZ52*I52,0)</f>
        <v>1247294</v>
      </c>
      <c r="BB52" s="15"/>
      <c r="BC52" s="15">
        <f>ROUND(BB52*I52,0)</f>
        <v>0</v>
      </c>
      <c r="BD52" s="15"/>
      <c r="BE52" s="15"/>
      <c r="BF52" s="15">
        <f>K52+O52+S52+W52+AA52+AF52+AJ52+AN52+AR52</f>
        <v>0</v>
      </c>
      <c r="BG52" s="15">
        <f t="shared" si="16"/>
        <v>0</v>
      </c>
      <c r="BH52" s="33">
        <f t="shared" ref="BH52:BI52" si="61">SUM(M52,Q52,U52,Y52,AD52,AH52,AL52,AP52,AT52,AV52,BB52,AX52,AZ52)</f>
        <v>10</v>
      </c>
      <c r="BI52" s="33">
        <f t="shared" si="61"/>
        <v>1247294</v>
      </c>
    </row>
    <row r="53" spans="1:61" ht="15.75" x14ac:dyDescent="0.25">
      <c r="A53" s="16" t="s">
        <v>78</v>
      </c>
      <c r="B53" s="11"/>
      <c r="C53" s="11"/>
      <c r="D53" s="12">
        <v>1.617</v>
      </c>
      <c r="E53" s="13"/>
      <c r="F53" s="14"/>
      <c r="G53" s="13"/>
      <c r="H53" s="13"/>
      <c r="I53" s="13"/>
      <c r="J53" s="13"/>
      <c r="K53" s="15"/>
      <c r="L53" s="15"/>
      <c r="M53" s="15"/>
      <c r="N53" s="15">
        <f t="shared" si="26"/>
        <v>0</v>
      </c>
      <c r="O53" s="15"/>
      <c r="P53" s="15"/>
      <c r="Q53" s="18"/>
      <c r="R53" s="15">
        <f t="shared" si="27"/>
        <v>0</v>
      </c>
      <c r="S53" s="15"/>
      <c r="T53" s="15"/>
      <c r="U53" s="15"/>
      <c r="V53" s="15">
        <f t="shared" si="50"/>
        <v>0</v>
      </c>
      <c r="W53" s="15"/>
      <c r="X53" s="15"/>
      <c r="Y53" s="15"/>
      <c r="Z53" s="15">
        <f t="shared" si="28"/>
        <v>0</v>
      </c>
      <c r="AA53" s="15"/>
      <c r="AB53" s="15"/>
      <c r="AC53" s="15"/>
      <c r="AD53" s="15"/>
      <c r="AE53" s="15">
        <f t="shared" si="29"/>
        <v>0</v>
      </c>
      <c r="AF53" s="15"/>
      <c r="AG53" s="15"/>
      <c r="AH53" s="15"/>
      <c r="AI53" s="15">
        <f t="shared" si="30"/>
        <v>0</v>
      </c>
      <c r="AJ53" s="15"/>
      <c r="AK53" s="15"/>
      <c r="AL53" s="15"/>
      <c r="AM53" s="15">
        <f t="shared" si="31"/>
        <v>0</v>
      </c>
      <c r="AN53" s="15"/>
      <c r="AO53" s="15"/>
      <c r="AP53" s="15"/>
      <c r="AQ53" s="15">
        <f t="shared" si="32"/>
        <v>0</v>
      </c>
      <c r="AR53" s="15"/>
      <c r="AS53" s="15"/>
      <c r="AT53" s="15"/>
      <c r="AU53" s="15">
        <f t="shared" si="33"/>
        <v>0</v>
      </c>
      <c r="AV53" s="15"/>
      <c r="AW53" s="15">
        <f t="shared" si="59"/>
        <v>0</v>
      </c>
      <c r="AX53" s="15"/>
      <c r="AY53" s="15"/>
      <c r="AZ53" s="15"/>
      <c r="BA53" s="15"/>
      <c r="BB53" s="15"/>
      <c r="BC53" s="15">
        <f>BB53*I53</f>
        <v>0</v>
      </c>
      <c r="BD53" s="18">
        <f>BD54</f>
        <v>63</v>
      </c>
      <c r="BE53" s="18"/>
      <c r="BF53" s="18">
        <f t="shared" ref="BF53:BI53" si="62">BF54</f>
        <v>0</v>
      </c>
      <c r="BG53" s="18">
        <f t="shared" si="62"/>
        <v>0</v>
      </c>
      <c r="BH53" s="31">
        <f t="shared" si="62"/>
        <v>8</v>
      </c>
      <c r="BI53" s="31">
        <f t="shared" si="62"/>
        <v>1434492</v>
      </c>
    </row>
    <row r="54" spans="1:61" ht="15.75" x14ac:dyDescent="0.25">
      <c r="A54" s="10" t="s">
        <v>79</v>
      </c>
      <c r="B54" s="11"/>
      <c r="C54" s="11"/>
      <c r="D54" s="12">
        <v>1.617</v>
      </c>
      <c r="E54" s="13">
        <v>164122</v>
      </c>
      <c r="F54" s="14">
        <v>0.15</v>
      </c>
      <c r="G54" s="13">
        <f t="shared" si="13"/>
        <v>139503.70000000001</v>
      </c>
      <c r="H54" s="13">
        <f t="shared" si="14"/>
        <v>24618.3</v>
      </c>
      <c r="I54" s="13">
        <f t="shared" si="15"/>
        <v>179311.49110000001</v>
      </c>
      <c r="J54" s="13"/>
      <c r="K54" s="15"/>
      <c r="L54" s="15"/>
      <c r="M54" s="15"/>
      <c r="N54" s="15">
        <f t="shared" si="26"/>
        <v>0</v>
      </c>
      <c r="O54" s="15"/>
      <c r="P54" s="15"/>
      <c r="Q54" s="18"/>
      <c r="R54" s="15">
        <f t="shared" si="27"/>
        <v>0</v>
      </c>
      <c r="S54" s="15"/>
      <c r="T54" s="15"/>
      <c r="U54" s="15"/>
      <c r="V54" s="15">
        <f t="shared" si="50"/>
        <v>0</v>
      </c>
      <c r="W54" s="15"/>
      <c r="X54" s="15"/>
      <c r="Y54" s="15"/>
      <c r="Z54" s="15">
        <f t="shared" si="28"/>
        <v>0</v>
      </c>
      <c r="AA54" s="15"/>
      <c r="AB54" s="15"/>
      <c r="AC54" s="15"/>
      <c r="AD54" s="15">
        <v>8</v>
      </c>
      <c r="AE54" s="15">
        <f t="shared" si="29"/>
        <v>1434492</v>
      </c>
      <c r="AF54" s="15"/>
      <c r="AG54" s="15"/>
      <c r="AH54" s="15"/>
      <c r="AI54" s="15">
        <f t="shared" si="30"/>
        <v>0</v>
      </c>
      <c r="AJ54" s="15"/>
      <c r="AK54" s="15"/>
      <c r="AL54" s="15"/>
      <c r="AM54" s="15">
        <f t="shared" si="31"/>
        <v>0</v>
      </c>
      <c r="AN54" s="15"/>
      <c r="AO54" s="15"/>
      <c r="AP54" s="15"/>
      <c r="AQ54" s="15">
        <f t="shared" si="32"/>
        <v>0</v>
      </c>
      <c r="AR54" s="15"/>
      <c r="AS54" s="15"/>
      <c r="AT54" s="15"/>
      <c r="AU54" s="15">
        <f t="shared" si="33"/>
        <v>0</v>
      </c>
      <c r="AV54" s="15"/>
      <c r="AW54" s="15">
        <f t="shared" si="59"/>
        <v>0</v>
      </c>
      <c r="AX54" s="15"/>
      <c r="AY54" s="15"/>
      <c r="AZ54" s="15"/>
      <c r="BA54" s="15"/>
      <c r="BB54" s="15"/>
      <c r="BC54" s="15">
        <f>BB54*I54</f>
        <v>0</v>
      </c>
      <c r="BD54" s="15">
        <v>63</v>
      </c>
      <c r="BE54" s="15"/>
      <c r="BF54" s="15">
        <f>K54+O54+S54+W54+AA54+AF54+AJ54+AN54+AR54</f>
        <v>0</v>
      </c>
      <c r="BG54" s="15">
        <f t="shared" si="16"/>
        <v>0</v>
      </c>
      <c r="BH54" s="33">
        <f t="shared" ref="BH54:BI54" si="63">SUM(M54,Q54,U54,Y54,AD54,AH54,AL54,AP54,AT54,AV54,BB54,AX54,AZ54)</f>
        <v>8</v>
      </c>
      <c r="BI54" s="33">
        <f t="shared" si="63"/>
        <v>1434492</v>
      </c>
    </row>
    <row r="55" spans="1:61" ht="15.75" x14ac:dyDescent="0.25">
      <c r="A55" s="16" t="s">
        <v>80</v>
      </c>
      <c r="B55" s="11"/>
      <c r="C55" s="16"/>
      <c r="D55" s="12">
        <v>1.617</v>
      </c>
      <c r="E55" s="13"/>
      <c r="F55" s="14"/>
      <c r="G55" s="13"/>
      <c r="H55" s="13"/>
      <c r="I55" s="13"/>
      <c r="J55" s="13"/>
      <c r="K55" s="15"/>
      <c r="L55" s="15"/>
      <c r="M55" s="18"/>
      <c r="N55" s="15">
        <f t="shared" si="26"/>
        <v>0</v>
      </c>
      <c r="O55" s="15"/>
      <c r="P55" s="15"/>
      <c r="Q55" s="15"/>
      <c r="R55" s="15">
        <f t="shared" si="27"/>
        <v>0</v>
      </c>
      <c r="S55" s="15"/>
      <c r="T55" s="15"/>
      <c r="U55" s="18"/>
      <c r="V55" s="15">
        <f t="shared" si="50"/>
        <v>0</v>
      </c>
      <c r="W55" s="15"/>
      <c r="X55" s="15"/>
      <c r="Y55" s="18"/>
      <c r="Z55" s="15">
        <f t="shared" si="28"/>
        <v>0</v>
      </c>
      <c r="AA55" s="15"/>
      <c r="AB55" s="15"/>
      <c r="AC55" s="15"/>
      <c r="AD55" s="18"/>
      <c r="AE55" s="15">
        <f t="shared" si="29"/>
        <v>0</v>
      </c>
      <c r="AF55" s="15"/>
      <c r="AG55" s="15"/>
      <c r="AH55" s="18"/>
      <c r="AI55" s="15">
        <f t="shared" si="30"/>
        <v>0</v>
      </c>
      <c r="AJ55" s="15"/>
      <c r="AK55" s="15"/>
      <c r="AL55" s="18"/>
      <c r="AM55" s="15">
        <f t="shared" si="31"/>
        <v>0</v>
      </c>
      <c r="AN55" s="15"/>
      <c r="AO55" s="15"/>
      <c r="AP55" s="18"/>
      <c r="AQ55" s="15">
        <f t="shared" si="32"/>
        <v>0</v>
      </c>
      <c r="AR55" s="15"/>
      <c r="AS55" s="15"/>
      <c r="AT55" s="18"/>
      <c r="AU55" s="15">
        <f t="shared" si="33"/>
        <v>0</v>
      </c>
      <c r="AV55" s="15"/>
      <c r="AW55" s="15">
        <f t="shared" si="59"/>
        <v>0</v>
      </c>
      <c r="AX55" s="15"/>
      <c r="AY55" s="15"/>
      <c r="AZ55" s="15"/>
      <c r="BA55" s="15"/>
      <c r="BB55" s="15"/>
      <c r="BC55" s="15">
        <f>BB55*I55</f>
        <v>0</v>
      </c>
      <c r="BD55" s="18">
        <f>BD56+BD57</f>
        <v>42</v>
      </c>
      <c r="BE55" s="18">
        <v>101</v>
      </c>
      <c r="BF55" s="18">
        <f t="shared" ref="BF55:BI55" si="64">BF56+BF57</f>
        <v>93</v>
      </c>
      <c r="BG55" s="18">
        <f t="shared" si="64"/>
        <v>124</v>
      </c>
      <c r="BH55" s="31">
        <f t="shared" si="64"/>
        <v>259</v>
      </c>
      <c r="BI55" s="31">
        <f t="shared" si="64"/>
        <v>34309462</v>
      </c>
    </row>
    <row r="56" spans="1:61" ht="15.75" x14ac:dyDescent="0.25">
      <c r="A56" s="10" t="s">
        <v>81</v>
      </c>
      <c r="B56" s="11">
        <v>102879</v>
      </c>
      <c r="C56" s="11">
        <v>122755</v>
      </c>
      <c r="D56" s="12">
        <v>1.617</v>
      </c>
      <c r="E56" s="13">
        <v>109263</v>
      </c>
      <c r="F56" s="14">
        <v>0.3</v>
      </c>
      <c r="G56" s="13">
        <f t="shared" si="13"/>
        <v>76484.100000000006</v>
      </c>
      <c r="H56" s="13">
        <f t="shared" si="14"/>
        <v>32778.9</v>
      </c>
      <c r="I56" s="13">
        <f t="shared" si="15"/>
        <v>129487.58130000001</v>
      </c>
      <c r="J56" s="13">
        <f t="shared" si="18"/>
        <v>1.054845678791088</v>
      </c>
      <c r="K56" s="15"/>
      <c r="L56" s="15"/>
      <c r="M56" s="15"/>
      <c r="N56" s="15">
        <f t="shared" si="26"/>
        <v>0</v>
      </c>
      <c r="O56" s="15"/>
      <c r="P56" s="15"/>
      <c r="Q56" s="18"/>
      <c r="R56" s="15">
        <f t="shared" si="27"/>
        <v>0</v>
      </c>
      <c r="S56" s="15"/>
      <c r="T56" s="15"/>
      <c r="U56" s="15"/>
      <c r="V56" s="15">
        <f t="shared" si="50"/>
        <v>0</v>
      </c>
      <c r="W56" s="15">
        <v>79</v>
      </c>
      <c r="X56" s="15">
        <f>W56/9*12</f>
        <v>105.33333333333334</v>
      </c>
      <c r="Y56" s="15">
        <v>96</v>
      </c>
      <c r="Z56" s="15">
        <f t="shared" si="28"/>
        <v>12430808</v>
      </c>
      <c r="AA56" s="15">
        <v>14</v>
      </c>
      <c r="AB56" s="15">
        <v>22</v>
      </c>
      <c r="AC56" s="15">
        <f>AA56/9*12</f>
        <v>18.666666666666668</v>
      </c>
      <c r="AD56" s="15">
        <f>5+14+5</f>
        <v>24</v>
      </c>
      <c r="AE56" s="15">
        <f t="shared" si="29"/>
        <v>3107702</v>
      </c>
      <c r="AF56" s="15"/>
      <c r="AG56" s="15"/>
      <c r="AH56" s="15"/>
      <c r="AI56" s="15">
        <f t="shared" si="30"/>
        <v>0</v>
      </c>
      <c r="AJ56" s="15"/>
      <c r="AK56" s="15"/>
      <c r="AL56" s="15">
        <v>2</v>
      </c>
      <c r="AM56" s="15">
        <f t="shared" si="31"/>
        <v>258975</v>
      </c>
      <c r="AN56" s="15"/>
      <c r="AO56" s="15"/>
      <c r="AP56" s="15"/>
      <c r="AQ56" s="15">
        <f t="shared" si="32"/>
        <v>0</v>
      </c>
      <c r="AR56" s="15"/>
      <c r="AS56" s="15"/>
      <c r="AT56" s="15"/>
      <c r="AU56" s="15">
        <f t="shared" si="33"/>
        <v>0</v>
      </c>
      <c r="AV56" s="15"/>
      <c r="AW56" s="15">
        <f t="shared" si="59"/>
        <v>0</v>
      </c>
      <c r="AX56" s="15"/>
      <c r="AY56" s="15"/>
      <c r="AZ56" s="15"/>
      <c r="BA56" s="15"/>
      <c r="BB56" s="15"/>
      <c r="BC56" s="15">
        <f>ROUND(BB56*I56,0)</f>
        <v>0</v>
      </c>
      <c r="BD56" s="15">
        <v>42</v>
      </c>
      <c r="BE56" s="15"/>
      <c r="BF56" s="15">
        <f>K56+O56+S56+W56+AA56+AF56+AJ56+AN56+AR56</f>
        <v>93</v>
      </c>
      <c r="BG56" s="15">
        <f t="shared" si="16"/>
        <v>124</v>
      </c>
      <c r="BH56" s="33">
        <f t="shared" ref="BH56:BI57" si="65">SUM(M56,Q56,U56,Y56,AD56,AH56,AL56,AP56,AT56,AV56,BB56,AX56,AZ56)</f>
        <v>122</v>
      </c>
      <c r="BI56" s="33">
        <f t="shared" si="65"/>
        <v>15797485</v>
      </c>
    </row>
    <row r="57" spans="1:61" ht="15.75" x14ac:dyDescent="0.25">
      <c r="A57" s="10" t="s">
        <v>82</v>
      </c>
      <c r="B57" s="11">
        <v>107473</v>
      </c>
      <c r="C57" s="11"/>
      <c r="D57" s="12">
        <v>1.617</v>
      </c>
      <c r="E57" s="13">
        <v>114019</v>
      </c>
      <c r="F57" s="14">
        <v>0.3</v>
      </c>
      <c r="G57" s="13">
        <f t="shared" si="13"/>
        <v>79813.3</v>
      </c>
      <c r="H57" s="13">
        <f t="shared" si="14"/>
        <v>34205.699999999997</v>
      </c>
      <c r="I57" s="13">
        <f t="shared" si="15"/>
        <v>135123.91690000001</v>
      </c>
      <c r="J57" s="13"/>
      <c r="K57" s="15"/>
      <c r="L57" s="15"/>
      <c r="M57" s="15">
        <v>47</v>
      </c>
      <c r="N57" s="15">
        <f t="shared" si="26"/>
        <v>6350824</v>
      </c>
      <c r="O57" s="15"/>
      <c r="P57" s="15"/>
      <c r="Q57" s="18"/>
      <c r="R57" s="15">
        <f t="shared" si="27"/>
        <v>0</v>
      </c>
      <c r="S57" s="15"/>
      <c r="T57" s="15"/>
      <c r="U57" s="15"/>
      <c r="V57" s="15">
        <f t="shared" si="50"/>
        <v>0</v>
      </c>
      <c r="W57" s="15"/>
      <c r="X57" s="15"/>
      <c r="Y57" s="15"/>
      <c r="Z57" s="15">
        <f t="shared" si="28"/>
        <v>0</v>
      </c>
      <c r="AA57" s="15"/>
      <c r="AB57" s="15"/>
      <c r="AC57" s="15"/>
      <c r="AD57" s="15">
        <v>90</v>
      </c>
      <c r="AE57" s="15">
        <f t="shared" si="29"/>
        <v>12161153</v>
      </c>
      <c r="AF57" s="15"/>
      <c r="AG57" s="15"/>
      <c r="AH57" s="15"/>
      <c r="AI57" s="15">
        <f t="shared" si="30"/>
        <v>0</v>
      </c>
      <c r="AJ57" s="15"/>
      <c r="AK57" s="15"/>
      <c r="AL57" s="15"/>
      <c r="AM57" s="15">
        <f t="shared" si="31"/>
        <v>0</v>
      </c>
      <c r="AN57" s="15"/>
      <c r="AO57" s="15"/>
      <c r="AP57" s="15"/>
      <c r="AQ57" s="15">
        <f t="shared" si="32"/>
        <v>0</v>
      </c>
      <c r="AR57" s="15"/>
      <c r="AS57" s="15"/>
      <c r="AT57" s="15"/>
      <c r="AU57" s="15">
        <f t="shared" si="33"/>
        <v>0</v>
      </c>
      <c r="AV57" s="15"/>
      <c r="AW57" s="15">
        <f t="shared" si="59"/>
        <v>0</v>
      </c>
      <c r="AX57" s="15"/>
      <c r="AY57" s="15"/>
      <c r="AZ57" s="15"/>
      <c r="BA57" s="15"/>
      <c r="BB57" s="15"/>
      <c r="BC57" s="15">
        <f>BB57*I57</f>
        <v>0</v>
      </c>
      <c r="BD57" s="15"/>
      <c r="BE57" s="15"/>
      <c r="BF57" s="15">
        <f>K57+O57+S57+W57+AA57+AF57+AJ57+AN57+AR57</f>
        <v>0</v>
      </c>
      <c r="BG57" s="15">
        <f t="shared" si="16"/>
        <v>0</v>
      </c>
      <c r="BH57" s="33">
        <f t="shared" si="65"/>
        <v>137</v>
      </c>
      <c r="BI57" s="33">
        <f t="shared" si="65"/>
        <v>18511977</v>
      </c>
    </row>
    <row r="58" spans="1:61" s="19" customFormat="1" ht="16.5" customHeight="1" x14ac:dyDescent="0.25">
      <c r="A58" s="35" t="s">
        <v>83</v>
      </c>
      <c r="B58" s="36"/>
      <c r="C58" s="37"/>
      <c r="D58" s="37"/>
      <c r="E58" s="37"/>
      <c r="F58" s="37"/>
      <c r="G58" s="37"/>
      <c r="H58" s="37"/>
      <c r="I58" s="37"/>
      <c r="J58" s="37"/>
      <c r="K58" s="38">
        <f t="shared" ref="K58:BG58" si="66">SUM(K7:K57)</f>
        <v>21</v>
      </c>
      <c r="L58" s="38">
        <f t="shared" si="66"/>
        <v>28</v>
      </c>
      <c r="M58" s="38">
        <f t="shared" si="66"/>
        <v>123</v>
      </c>
      <c r="N58" s="38">
        <f t="shared" si="66"/>
        <v>17923550</v>
      </c>
      <c r="O58" s="38">
        <f t="shared" si="66"/>
        <v>180</v>
      </c>
      <c r="P58" s="38">
        <f t="shared" si="66"/>
        <v>239.99999999999997</v>
      </c>
      <c r="Q58" s="38">
        <f t="shared" si="66"/>
        <v>140</v>
      </c>
      <c r="R58" s="38">
        <f t="shared" si="66"/>
        <v>26804561</v>
      </c>
      <c r="S58" s="38">
        <f t="shared" si="66"/>
        <v>1379</v>
      </c>
      <c r="T58" s="38">
        <f t="shared" si="66"/>
        <v>1838.6666666666667</v>
      </c>
      <c r="U58" s="38">
        <f t="shared" si="66"/>
        <v>1877</v>
      </c>
      <c r="V58" s="38">
        <f t="shared" si="66"/>
        <v>330842601</v>
      </c>
      <c r="W58" s="38">
        <f t="shared" si="66"/>
        <v>79</v>
      </c>
      <c r="X58" s="38">
        <f t="shared" si="66"/>
        <v>105.33333333333334</v>
      </c>
      <c r="Y58" s="38">
        <f t="shared" si="66"/>
        <v>96</v>
      </c>
      <c r="Z58" s="38">
        <f t="shared" si="66"/>
        <v>12430808</v>
      </c>
      <c r="AA58" s="38">
        <f t="shared" si="66"/>
        <v>410</v>
      </c>
      <c r="AB58" s="38">
        <f t="shared" si="66"/>
        <v>628</v>
      </c>
      <c r="AC58" s="38">
        <f t="shared" si="66"/>
        <v>546.66666666666652</v>
      </c>
      <c r="AD58" s="38">
        <f t="shared" si="66"/>
        <v>749</v>
      </c>
      <c r="AE58" s="39">
        <f t="shared" si="66"/>
        <v>102909368</v>
      </c>
      <c r="AF58" s="38">
        <f t="shared" si="66"/>
        <v>99</v>
      </c>
      <c r="AG58" s="38">
        <f t="shared" si="66"/>
        <v>132</v>
      </c>
      <c r="AH58" s="40">
        <f t="shared" si="66"/>
        <v>125</v>
      </c>
      <c r="AI58" s="40">
        <f t="shared" si="66"/>
        <v>18861990</v>
      </c>
      <c r="AJ58" s="40">
        <f t="shared" si="66"/>
        <v>66</v>
      </c>
      <c r="AK58" s="40">
        <f t="shared" si="66"/>
        <v>88</v>
      </c>
      <c r="AL58" s="40">
        <f t="shared" si="66"/>
        <v>153</v>
      </c>
      <c r="AM58" s="40">
        <f t="shared" si="66"/>
        <v>14759196</v>
      </c>
      <c r="AN58" s="40">
        <f t="shared" si="66"/>
        <v>1079</v>
      </c>
      <c r="AO58" s="40">
        <f t="shared" si="66"/>
        <v>1438.6666666666665</v>
      </c>
      <c r="AP58" s="40">
        <f t="shared" si="66"/>
        <v>950</v>
      </c>
      <c r="AQ58" s="40">
        <f t="shared" si="66"/>
        <v>68730586</v>
      </c>
      <c r="AR58" s="40">
        <f t="shared" si="66"/>
        <v>260</v>
      </c>
      <c r="AS58" s="40">
        <f t="shared" si="66"/>
        <v>346.66666666666669</v>
      </c>
      <c r="AT58" s="40">
        <f t="shared" si="66"/>
        <v>347</v>
      </c>
      <c r="AU58" s="40">
        <f t="shared" si="66"/>
        <v>53968013</v>
      </c>
      <c r="AV58" s="40">
        <f t="shared" si="66"/>
        <v>62</v>
      </c>
      <c r="AW58" s="40">
        <f t="shared" si="66"/>
        <v>8253513</v>
      </c>
      <c r="AX58" s="40">
        <f t="shared" si="66"/>
        <v>12</v>
      </c>
      <c r="AY58" s="40">
        <f t="shared" si="66"/>
        <v>1224161</v>
      </c>
      <c r="AZ58" s="40">
        <f t="shared" si="66"/>
        <v>10</v>
      </c>
      <c r="BA58" s="40">
        <f t="shared" si="66"/>
        <v>1247294</v>
      </c>
      <c r="BB58" s="40">
        <f t="shared" si="66"/>
        <v>0</v>
      </c>
      <c r="BC58" s="40">
        <f t="shared" si="66"/>
        <v>0</v>
      </c>
      <c r="BD58" s="40">
        <f t="shared" si="66"/>
        <v>5495</v>
      </c>
      <c r="BE58" s="40">
        <f t="shared" si="66"/>
        <v>4208</v>
      </c>
      <c r="BF58" s="40">
        <f t="shared" si="66"/>
        <v>7041</v>
      </c>
      <c r="BG58" s="40">
        <f t="shared" si="66"/>
        <v>9388</v>
      </c>
      <c r="BH58" s="41">
        <f>SUM(BH6,BH8,BH10,BH14,BH12,BH16,BH20,BH23,BH26,BH28,BH33,BH31,BH38,BH41,BH46,BH48,BH51,BH53,BH55)</f>
        <v>4644</v>
      </c>
      <c r="BI58" s="41">
        <f>SUM(BI6,BI8,BI10,BI14,BI12,BI16,BI20,BI23,BI26,BI28,BI33,BI31,BI38,BI41,BI46,BI48,BI51,BI53,BI55)</f>
        <v>657955641</v>
      </c>
    </row>
  </sheetData>
  <autoFilter ref="A3:A58"/>
  <mergeCells count="24">
    <mergeCell ref="F4:F5"/>
    <mergeCell ref="I4:I5"/>
    <mergeCell ref="K4:N4"/>
    <mergeCell ref="O4:R4"/>
    <mergeCell ref="A4:A5"/>
    <mergeCell ref="B4:B5"/>
    <mergeCell ref="C4:C5"/>
    <mergeCell ref="D4:D5"/>
    <mergeCell ref="E4:E5"/>
    <mergeCell ref="AZ4:BA4"/>
    <mergeCell ref="BB4:BC4"/>
    <mergeCell ref="BD4:BI4"/>
    <mergeCell ref="S4:V4"/>
    <mergeCell ref="W4:Z4"/>
    <mergeCell ref="AA4:AE4"/>
    <mergeCell ref="AF4:AI4"/>
    <mergeCell ref="AJ4:AM4"/>
    <mergeCell ref="AN4:AQ4"/>
    <mergeCell ref="M1:P1"/>
    <mergeCell ref="M2:P2"/>
    <mergeCell ref="AR4:AU4"/>
    <mergeCell ref="AV4:AW4"/>
    <mergeCell ref="AX4:AY4"/>
    <mergeCell ref="M3:Z3"/>
  </mergeCells>
  <pageMargins left="0" right="0" top="0.35433070866141736" bottom="0.19685039370078741" header="0.11811023622047245" footer="0.11811023622047245"/>
  <pageSetup paperSize="9" scale="51" orientation="landscape" r:id="rId1"/>
  <headerFooter differentFirst="1">
    <oddHeader>&amp;C&amp;P</oddHeader>
  </headerFooter>
  <colBreaks count="1" manualBreakCount="1">
    <brk id="39" min="2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2016-12-13T02:41:16Z</dcterms:created>
  <dcterms:modified xsi:type="dcterms:W3CDTF">2018-06-21T04:49:06Z</dcterms:modified>
</cp:coreProperties>
</file>